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M:\Ö N K O R M Á N Y Z A T I  I R O D A\RENDELETEK ÉV SZERINT\2017 ÉVI RENDELETEK\"/>
    </mc:Choice>
  </mc:AlternateContent>
  <bookViews>
    <workbookView xWindow="0" yWindow="0" windowWidth="28800" windowHeight="12585" tabRatio="895"/>
  </bookViews>
  <sheets>
    <sheet name="01 Mérleg" sheetId="53" r:id="rId1"/>
    <sheet name="02 létszám" sheetId="66" r:id="rId2"/>
    <sheet name="03 BE ÖSSZ" sheetId="60" r:id="rId3"/>
    <sheet name="04 KI ÖSSZ" sheetId="21" r:id="rId4"/>
    <sheet name="05 felhalmozási források" sheetId="71" r:id="rId5"/>
    <sheet name="Önkorm." sheetId="70" state="hidden" r:id="rId6"/>
    <sheet name="Polg. Hiv." sheetId="68" state="hidden" r:id="rId7"/>
    <sheet name="Óvoda" sheetId="69" state="hidden" r:id="rId8"/>
    <sheet name="Műv. Ház" sheetId="67" state="hidden" r:id="rId9"/>
    <sheet name="06 tartalékok" sheetId="56" r:id="rId10"/>
    <sheet name="Munka1" sheetId="72" r:id="rId11"/>
    <sheet name=" PVK" sheetId="52" state="hidden" r:id="rId12"/>
    <sheet name="bérek" sheetId="63" state="hidden" r:id="rId13"/>
  </sheets>
  <definedNames>
    <definedName name="_xlnm._FilterDatabase" localSheetId="12" hidden="1">bérek!$A$27:$BC$55</definedName>
    <definedName name="_xlnm.Print_Titles" localSheetId="2">'03 BE ÖSSZ'!$A:$C,'03 BE ÖSSZ'!$6:$7</definedName>
    <definedName name="_xlnm.Print_Titles" localSheetId="3">'04 KI ÖSSZ'!$1:$7</definedName>
    <definedName name="_xlnm.Print_Titles" localSheetId="9">'06 tartalékok'!$1:$7</definedName>
    <definedName name="_xlnm.Print_Titles" localSheetId="12">bérek!$1:$2</definedName>
    <definedName name="_xlnm.Print_Titles" localSheetId="5">Önkorm.!$1:$3</definedName>
    <definedName name="_xlnm.Print_Area" localSheetId="11">' PVK'!$A$1:$O$20</definedName>
    <definedName name="_xlnm.Print_Area" localSheetId="0">'01 Mérleg'!$A$1:$M$38</definedName>
    <definedName name="_xlnm.Print_Area" localSheetId="1">'02 létszám'!$A$1:$E$39</definedName>
    <definedName name="_xlnm.Print_Area" localSheetId="2">'03 BE ÖSSZ'!$A$1:$R$58</definedName>
    <definedName name="_xlnm.Print_Area" localSheetId="3">'04 KI ÖSSZ'!$A$1:$R$67</definedName>
    <definedName name="_xlnm.Print_Area" localSheetId="4">'05 felhalmozási források'!$A$1:$M$12</definedName>
    <definedName name="_xlnm.Print_Area" localSheetId="9">'06 tartalékok'!$A$1:$C$98</definedName>
    <definedName name="_xlnm.Print_Area" localSheetId="12">bérek!$A$1:$AU$114</definedName>
    <definedName name="_xlnm.Print_Area" localSheetId="5">Önkorm.!$A$1:$E$723</definedName>
  </definedNames>
  <calcPr calcId="171027"/>
</workbook>
</file>

<file path=xl/calcChain.xml><?xml version="1.0" encoding="utf-8"?>
<calcChain xmlns="http://schemas.openxmlformats.org/spreadsheetml/2006/main">
  <c r="K28" i="53" l="1"/>
  <c r="D17" i="66" l="1"/>
  <c r="M9" i="71" l="1"/>
  <c r="L9" i="71"/>
  <c r="K9" i="71"/>
  <c r="O12" i="71"/>
  <c r="O10" i="71"/>
  <c r="H12" i="71"/>
  <c r="I12" i="71" s="1"/>
  <c r="J12" i="71" s="1"/>
  <c r="O11" i="71"/>
  <c r="I10" i="71"/>
  <c r="J10" i="71" s="1"/>
  <c r="J9" i="71" s="1"/>
  <c r="H10" i="71"/>
  <c r="H9" i="71" s="1"/>
  <c r="B12" i="71"/>
  <c r="C12" i="71" s="1"/>
  <c r="D12" i="71" s="1"/>
  <c r="B11" i="71"/>
  <c r="C11" i="71" s="1"/>
  <c r="D11" i="71" s="1"/>
  <c r="C10" i="71"/>
  <c r="B10" i="71"/>
  <c r="G9" i="71"/>
  <c r="F9" i="71"/>
  <c r="E9" i="71"/>
  <c r="I9" i="71" l="1"/>
  <c r="B9" i="71"/>
  <c r="C9" i="71"/>
  <c r="D10" i="71"/>
  <c r="D9" i="71" s="1"/>
  <c r="Q51" i="60" l="1"/>
  <c r="R50" i="60"/>
  <c r="R57" i="60" s="1"/>
  <c r="R49" i="60"/>
  <c r="M28" i="53" s="1"/>
  <c r="O48" i="60"/>
  <c r="F47" i="53"/>
  <c r="F46" i="53"/>
  <c r="D47" i="53"/>
  <c r="D46" i="53"/>
  <c r="L27" i="53"/>
  <c r="E27" i="53"/>
  <c r="F44" i="53"/>
  <c r="F48" i="60"/>
  <c r="R59" i="21"/>
  <c r="R51" i="60"/>
  <c r="M27" i="53" s="1"/>
  <c r="O27" i="53" s="1"/>
  <c r="O55" i="60"/>
  <c r="L55" i="60"/>
  <c r="I55" i="60"/>
  <c r="F55" i="60"/>
  <c r="F64" i="21"/>
  <c r="F58" i="21"/>
  <c r="F10" i="21"/>
  <c r="E349" i="68" l="1"/>
  <c r="E354" i="68" s="1"/>
  <c r="E353" i="68"/>
  <c r="E530" i="70"/>
  <c r="E608" i="70"/>
  <c r="F608" i="70" s="1"/>
  <c r="E610" i="70"/>
  <c r="F610" i="70" s="1"/>
  <c r="E611" i="70"/>
  <c r="F611" i="70" s="1"/>
  <c r="F609" i="70"/>
  <c r="F595" i="70"/>
  <c r="F596" i="70"/>
  <c r="F597" i="70"/>
  <c r="F598" i="70"/>
  <c r="E593" i="70"/>
  <c r="E589" i="70"/>
  <c r="F594" i="70" l="1"/>
  <c r="F589" i="70"/>
  <c r="E544" i="70"/>
  <c r="E35" i="70"/>
  <c r="R32" i="21" l="1"/>
  <c r="F17" i="53" s="1"/>
  <c r="R31" i="21"/>
  <c r="F16" i="53" s="1"/>
  <c r="R29" i="21"/>
  <c r="R28" i="21"/>
  <c r="R27" i="21"/>
  <c r="Q27" i="21"/>
  <c r="P27" i="21"/>
  <c r="E155" i="70"/>
  <c r="F18" i="53" l="1"/>
  <c r="I48" i="60"/>
  <c r="L48" i="60"/>
  <c r="R48" i="60" s="1"/>
  <c r="H14" i="60"/>
  <c r="I14" i="60"/>
  <c r="F46" i="21"/>
  <c r="F33" i="21"/>
  <c r="D17" i="56"/>
  <c r="D29" i="56"/>
  <c r="D30" i="56" l="1"/>
  <c r="D34" i="56" l="1"/>
  <c r="E544" i="69"/>
  <c r="E346" i="69"/>
  <c r="E545" i="68"/>
  <c r="E545" i="67"/>
  <c r="D545" i="67"/>
  <c r="E441" i="70"/>
  <c r="E351" i="70"/>
  <c r="E210" i="70"/>
  <c r="E194" i="70"/>
  <c r="E122" i="70"/>
  <c r="E350" i="69"/>
  <c r="E348" i="67"/>
  <c r="E344" i="67"/>
  <c r="E224" i="69"/>
  <c r="D224" i="69"/>
  <c r="E351" i="69" l="1"/>
  <c r="E349" i="67"/>
  <c r="E49" i="68" l="1"/>
  <c r="E500" i="70" l="1"/>
  <c r="E474" i="70"/>
  <c r="E9" i="21"/>
  <c r="E580" i="70"/>
  <c r="F580" i="70" s="1"/>
  <c r="E581" i="70"/>
  <c r="F581" i="70" s="1"/>
  <c r="E578" i="70"/>
  <c r="F578" i="70" s="1"/>
  <c r="XFD579" i="70"/>
  <c r="E553" i="70"/>
  <c r="F553" i="70" s="1"/>
  <c r="E579" i="70"/>
  <c r="F579" i="70" s="1"/>
  <c r="E552" i="69"/>
  <c r="E558" i="69" s="1"/>
  <c r="E577" i="70"/>
  <c r="F577" i="70" s="1"/>
  <c r="E576" i="70"/>
  <c r="F576" i="70" s="1"/>
  <c r="E575" i="70"/>
  <c r="F575" i="70" s="1"/>
  <c r="E566" i="70"/>
  <c r="F566" i="70" s="1"/>
  <c r="E565" i="70"/>
  <c r="F565" i="70" s="1"/>
  <c r="E568" i="70"/>
  <c r="F568" i="70" s="1"/>
  <c r="E559" i="70"/>
  <c r="F559" i="70" s="1"/>
  <c r="C19" i="56"/>
  <c r="B10" i="56" l="1"/>
  <c r="E558" i="70"/>
  <c r="F558" i="70" s="1"/>
  <c r="D351" i="67"/>
  <c r="D348" i="67"/>
  <c r="D344" i="67"/>
  <c r="D353" i="69"/>
  <c r="D350" i="69"/>
  <c r="D346" i="69"/>
  <c r="D356" i="68"/>
  <c r="D354" i="70"/>
  <c r="D353" i="68"/>
  <c r="D349" i="68"/>
  <c r="AG21" i="63"/>
  <c r="AG20" i="63"/>
  <c r="AG19" i="63"/>
  <c r="AG18" i="63"/>
  <c r="AG17" i="63"/>
  <c r="AG16" i="63"/>
  <c r="AG15" i="63"/>
  <c r="AG14" i="63"/>
  <c r="AG13" i="63"/>
  <c r="AG12" i="63"/>
  <c r="AG11" i="63"/>
  <c r="AG10" i="63"/>
  <c r="AG9" i="63"/>
  <c r="AG8" i="63"/>
  <c r="AG7" i="63"/>
  <c r="AK25" i="63"/>
  <c r="AK24" i="63"/>
  <c r="AK23" i="63"/>
  <c r="AK22" i="63"/>
  <c r="AK8" i="63"/>
  <c r="AK7" i="63"/>
  <c r="AK6" i="63"/>
  <c r="D351" i="69" l="1"/>
  <c r="D354" i="68"/>
  <c r="D349" i="67"/>
  <c r="AL8" i="63"/>
  <c r="AL7" i="63"/>
  <c r="D552" i="68"/>
  <c r="H39" i="21"/>
  <c r="H38" i="21"/>
  <c r="H35" i="21"/>
  <c r="H34" i="21"/>
  <c r="E379" i="70"/>
  <c r="E14" i="21" s="1"/>
  <c r="D379" i="70"/>
  <c r="E44" i="21"/>
  <c r="E43" i="21"/>
  <c r="N11" i="21" l="1"/>
  <c r="N9" i="21"/>
  <c r="N8" i="21"/>
  <c r="E463" i="67"/>
  <c r="D463" i="67"/>
  <c r="E390" i="67"/>
  <c r="N16" i="21" s="1"/>
  <c r="D390" i="67"/>
  <c r="E379" i="67"/>
  <c r="N15" i="21" s="1"/>
  <c r="D379" i="67"/>
  <c r="E376" i="67"/>
  <c r="N14" i="21" s="1"/>
  <c r="D376" i="67"/>
  <c r="E366" i="67"/>
  <c r="N13" i="21" s="1"/>
  <c r="D366" i="67"/>
  <c r="E363" i="67"/>
  <c r="N12" i="21" s="1"/>
  <c r="D363" i="67"/>
  <c r="D391" i="67" s="1"/>
  <c r="D616" i="67" s="1"/>
  <c r="D659" i="67" s="1"/>
  <c r="D222" i="67"/>
  <c r="E303" i="67"/>
  <c r="D303" i="67"/>
  <c r="E286" i="67"/>
  <c r="D286" i="67"/>
  <c r="E259" i="67"/>
  <c r="D259" i="67"/>
  <c r="E232" i="67"/>
  <c r="D232" i="67"/>
  <c r="E222" i="67"/>
  <c r="L46" i="21"/>
  <c r="J46" i="21"/>
  <c r="K46" i="21"/>
  <c r="K39" i="21"/>
  <c r="K38" i="21"/>
  <c r="K35" i="21"/>
  <c r="K34" i="21"/>
  <c r="K11" i="21"/>
  <c r="K9" i="21"/>
  <c r="K8" i="21"/>
  <c r="E305" i="69"/>
  <c r="E392" i="69"/>
  <c r="K16" i="21" s="1"/>
  <c r="E381" i="69"/>
  <c r="K15" i="21" s="1"/>
  <c r="E378" i="69"/>
  <c r="K14" i="21" s="1"/>
  <c r="E368" i="69"/>
  <c r="K13" i="21" s="1"/>
  <c r="E365" i="69"/>
  <c r="K12" i="21" s="1"/>
  <c r="K37" i="21"/>
  <c r="E542" i="69"/>
  <c r="K36" i="21" s="1"/>
  <c r="E465" i="69"/>
  <c r="D465" i="69"/>
  <c r="D305" i="69"/>
  <c r="E288" i="69"/>
  <c r="D288" i="69"/>
  <c r="E261" i="69"/>
  <c r="D261" i="69"/>
  <c r="E234" i="69"/>
  <c r="D234" i="69"/>
  <c r="D290" i="69" s="1"/>
  <c r="H15" i="21"/>
  <c r="E468" i="68"/>
  <c r="D468" i="68"/>
  <c r="E395" i="68"/>
  <c r="H16" i="21" s="1"/>
  <c r="D395" i="68"/>
  <c r="E381" i="68"/>
  <c r="H14" i="21" s="1"/>
  <c r="D381" i="68"/>
  <c r="E371" i="68"/>
  <c r="H13" i="21" s="1"/>
  <c r="D371" i="68"/>
  <c r="D368" i="68"/>
  <c r="E368" i="68"/>
  <c r="H12" i="21" s="1"/>
  <c r="D308" i="68"/>
  <c r="E227" i="68"/>
  <c r="H28" i="60" s="1"/>
  <c r="D227" i="68"/>
  <c r="E237" i="68"/>
  <c r="D237" i="68"/>
  <c r="E264" i="68"/>
  <c r="D264" i="68"/>
  <c r="E291" i="68"/>
  <c r="D291" i="68"/>
  <c r="E563" i="70"/>
  <c r="F563" i="70" s="1"/>
  <c r="E606" i="70"/>
  <c r="E605" i="70" s="1"/>
  <c r="D527" i="70"/>
  <c r="D29" i="21" s="1"/>
  <c r="P29" i="21" s="1"/>
  <c r="E574" i="70"/>
  <c r="F574" i="70" s="1"/>
  <c r="E573" i="70"/>
  <c r="F573" i="70" s="1"/>
  <c r="E527" i="70"/>
  <c r="E29" i="21" s="1"/>
  <c r="Q29" i="21" s="1"/>
  <c r="E569" i="70"/>
  <c r="F569" i="70" s="1"/>
  <c r="E554" i="70"/>
  <c r="E552" i="70" s="1"/>
  <c r="E290" i="69" l="1"/>
  <c r="F606" i="70"/>
  <c r="E614" i="70" s="1"/>
  <c r="G614" i="70" s="1"/>
  <c r="E393" i="69"/>
  <c r="F554" i="70"/>
  <c r="E45" i="21"/>
  <c r="E288" i="67"/>
  <c r="D288" i="67"/>
  <c r="D308" i="67" s="1"/>
  <c r="D314" i="67" s="1"/>
  <c r="D326" i="67" s="1"/>
  <c r="D328" i="67" s="1"/>
  <c r="E391" i="67"/>
  <c r="E616" i="67" s="1"/>
  <c r="E659" i="67" s="1"/>
  <c r="E308" i="67" s="1"/>
  <c r="E396" i="68"/>
  <c r="D396" i="68"/>
  <c r="D623" i="68" s="1"/>
  <c r="D666" i="68" s="1"/>
  <c r="E293" i="68"/>
  <c r="D293" i="68"/>
  <c r="F46" i="60"/>
  <c r="E46" i="60"/>
  <c r="D46" i="60"/>
  <c r="D38" i="60"/>
  <c r="E289" i="70"/>
  <c r="D289" i="70"/>
  <c r="E262" i="70"/>
  <c r="E235" i="70"/>
  <c r="E34" i="60" s="1"/>
  <c r="D235" i="70"/>
  <c r="D34" i="60" s="1"/>
  <c r="E314" i="67" l="1"/>
  <c r="E326" i="67" s="1"/>
  <c r="E328" i="67" s="1"/>
  <c r="E661" i="67" s="1"/>
  <c r="D313" i="68"/>
  <c r="D319" i="68" l="1"/>
  <c r="D331" i="68" s="1"/>
  <c r="D333" i="68" s="1"/>
  <c r="D10" i="56"/>
  <c r="E39" i="60" l="1"/>
  <c r="E38" i="60"/>
  <c r="E15" i="60"/>
  <c r="M16" i="53" l="1"/>
  <c r="M15" i="53"/>
  <c r="M14" i="53"/>
  <c r="M12" i="53"/>
  <c r="M11" i="53"/>
  <c r="C12" i="56"/>
  <c r="E572" i="70"/>
  <c r="F572" i="70" s="1"/>
  <c r="E40" i="56" l="1"/>
  <c r="E39" i="56"/>
  <c r="E38" i="56"/>
  <c r="E36" i="56"/>
  <c r="E35" i="56"/>
  <c r="C35" i="56" s="1"/>
  <c r="E33" i="56"/>
  <c r="C33" i="56" s="1"/>
  <c r="C32" i="56"/>
  <c r="E31" i="56"/>
  <c r="C31" i="56" s="1"/>
  <c r="E30" i="56"/>
  <c r="E29" i="56"/>
  <c r="C29" i="56" s="1"/>
  <c r="E28" i="56"/>
  <c r="C28" i="56" s="1"/>
  <c r="E27" i="56"/>
  <c r="C27" i="56" s="1"/>
  <c r="E26" i="56"/>
  <c r="C26" i="56" s="1"/>
  <c r="E25" i="56"/>
  <c r="C25" i="56" s="1"/>
  <c r="E24" i="56"/>
  <c r="C24" i="56" s="1"/>
  <c r="E23" i="56"/>
  <c r="C23" i="56" s="1"/>
  <c r="E22" i="56"/>
  <c r="C22" i="56" s="1"/>
  <c r="E21" i="56"/>
  <c r="C21" i="56" s="1"/>
  <c r="E20" i="56"/>
  <c r="C20" i="56" s="1"/>
  <c r="E18" i="56"/>
  <c r="C18" i="56" s="1"/>
  <c r="E17" i="56"/>
  <c r="C17" i="56" s="1"/>
  <c r="E16" i="56"/>
  <c r="C16" i="56" s="1"/>
  <c r="E15" i="56"/>
  <c r="C15" i="56" s="1"/>
  <c r="E14" i="56"/>
  <c r="C14" i="56" s="1"/>
  <c r="E11" i="56"/>
  <c r="C11" i="56" s="1"/>
  <c r="E10" i="56" l="1"/>
  <c r="E36" i="21" l="1"/>
  <c r="E34" i="21"/>
  <c r="E571" i="70"/>
  <c r="F571" i="70" s="1"/>
  <c r="F599" i="70" l="1"/>
  <c r="G599" i="70" s="1"/>
  <c r="E37" i="21"/>
  <c r="K40" i="21"/>
  <c r="E550" i="69"/>
  <c r="E623" i="69" s="1"/>
  <c r="E547" i="68"/>
  <c r="H37" i="21" s="1"/>
  <c r="E561" i="70"/>
  <c r="F561" i="70" s="1"/>
  <c r="E560" i="70"/>
  <c r="F560" i="70" s="1"/>
  <c r="E557" i="70"/>
  <c r="F557" i="70" s="1"/>
  <c r="E556" i="70"/>
  <c r="E570" i="70"/>
  <c r="F570" i="70" s="1"/>
  <c r="E562" i="70"/>
  <c r="F562" i="70" s="1"/>
  <c r="H40" i="21" l="1"/>
  <c r="H36" i="21"/>
  <c r="F556" i="70"/>
  <c r="E602" i="70" s="1"/>
  <c r="D365" i="69"/>
  <c r="D368" i="69"/>
  <c r="D378" i="69"/>
  <c r="D381" i="69"/>
  <c r="D392" i="69"/>
  <c r="E666" i="69"/>
  <c r="E310" i="69" s="1"/>
  <c r="E316" i="69" l="1"/>
  <c r="E328" i="69" s="1"/>
  <c r="E330" i="69" s="1"/>
  <c r="E668" i="69" s="1"/>
  <c r="E552" i="68"/>
  <c r="E623" i="68" s="1"/>
  <c r="E666" i="68" s="1"/>
  <c r="D393" i="69"/>
  <c r="E40" i="21"/>
  <c r="E13" i="60"/>
  <c r="H41" i="21" l="1"/>
  <c r="D623" i="69"/>
  <c r="D666" i="69" s="1"/>
  <c r="D310" i="69" s="1"/>
  <c r="D316" i="69" l="1"/>
  <c r="D328" i="69" s="1"/>
  <c r="D330" i="69" s="1"/>
  <c r="D703" i="70"/>
  <c r="R60" i="21" l="1"/>
  <c r="F26" i="53" l="1"/>
  <c r="F32" i="53" s="1"/>
  <c r="R66" i="21"/>
  <c r="O10" i="21"/>
  <c r="P52" i="60"/>
  <c r="Q52" i="60"/>
  <c r="R52" i="60"/>
  <c r="P53" i="60"/>
  <c r="Q53" i="60"/>
  <c r="R53" i="60"/>
  <c r="P54" i="60"/>
  <c r="Q54" i="60"/>
  <c r="R54" i="60"/>
  <c r="M26" i="53"/>
  <c r="M32" i="53" s="1"/>
  <c r="H17" i="21"/>
  <c r="R55" i="60" l="1"/>
  <c r="O41" i="21"/>
  <c r="O17" i="21"/>
  <c r="L41" i="21"/>
  <c r="L17" i="21"/>
  <c r="L10" i="21"/>
  <c r="I46" i="21"/>
  <c r="I41" i="21"/>
  <c r="I26" i="21"/>
  <c r="I17" i="21"/>
  <c r="I10" i="21"/>
  <c r="F40" i="60"/>
  <c r="F27" i="60"/>
  <c r="F20" i="60"/>
  <c r="F14" i="60"/>
  <c r="F56" i="21"/>
  <c r="F41" i="21"/>
  <c r="R33" i="21"/>
  <c r="F14" i="53" s="1"/>
  <c r="F26" i="21"/>
  <c r="F17" i="21"/>
  <c r="R63" i="21"/>
  <c r="R62" i="21"/>
  <c r="R61" i="21"/>
  <c r="R58" i="21"/>
  <c r="R55" i="21"/>
  <c r="R54" i="21"/>
  <c r="R53" i="21"/>
  <c r="R52" i="21"/>
  <c r="R51" i="21"/>
  <c r="R50" i="21"/>
  <c r="R49" i="21"/>
  <c r="R48" i="21"/>
  <c r="R47" i="21"/>
  <c r="R45" i="21"/>
  <c r="R44" i="21"/>
  <c r="R43" i="21"/>
  <c r="R42" i="21"/>
  <c r="R40" i="21"/>
  <c r="R39" i="21"/>
  <c r="R38" i="21"/>
  <c r="R37" i="21"/>
  <c r="R36" i="21"/>
  <c r="R35" i="21"/>
  <c r="R34" i="21"/>
  <c r="R30" i="21"/>
  <c r="F15" i="53" s="1"/>
  <c r="R25" i="21"/>
  <c r="R24" i="21"/>
  <c r="R23" i="21"/>
  <c r="R22" i="21"/>
  <c r="R21" i="21"/>
  <c r="R20" i="21"/>
  <c r="R19" i="21"/>
  <c r="R18" i="21"/>
  <c r="R16" i="21"/>
  <c r="R15" i="21"/>
  <c r="R14" i="21"/>
  <c r="R13" i="21"/>
  <c r="R12" i="21"/>
  <c r="R11" i="21"/>
  <c r="F11" i="53" s="1"/>
  <c r="R9" i="21"/>
  <c r="R8" i="21"/>
  <c r="O56" i="21"/>
  <c r="L56" i="21"/>
  <c r="I56" i="21"/>
  <c r="M25" i="53"/>
  <c r="R46" i="60"/>
  <c r="M22" i="53" s="1"/>
  <c r="R45" i="60"/>
  <c r="R44" i="60"/>
  <c r="R43" i="60"/>
  <c r="R42" i="60"/>
  <c r="R41" i="60"/>
  <c r="R40" i="60"/>
  <c r="M18" i="53" s="1"/>
  <c r="R39" i="60"/>
  <c r="R38" i="60"/>
  <c r="R37" i="60"/>
  <c r="R36" i="60"/>
  <c r="R35" i="60"/>
  <c r="R34" i="60"/>
  <c r="M21" i="53" s="1"/>
  <c r="R33" i="60"/>
  <c r="R32" i="60"/>
  <c r="R31" i="60"/>
  <c r="R30" i="60"/>
  <c r="R29" i="60"/>
  <c r="R28" i="60"/>
  <c r="M17" i="53" s="1"/>
  <c r="R26" i="60"/>
  <c r="R25" i="60"/>
  <c r="R24" i="60"/>
  <c r="R23" i="60"/>
  <c r="R22" i="60"/>
  <c r="R21" i="60"/>
  <c r="R19" i="60"/>
  <c r="R18" i="60"/>
  <c r="R17" i="60"/>
  <c r="R16" i="60"/>
  <c r="R15" i="60"/>
  <c r="R13" i="60"/>
  <c r="R12" i="60"/>
  <c r="R11" i="60"/>
  <c r="R10" i="60"/>
  <c r="R9" i="60"/>
  <c r="R8" i="60"/>
  <c r="O27" i="60"/>
  <c r="O20" i="60"/>
  <c r="L27" i="60"/>
  <c r="L20" i="60"/>
  <c r="I27" i="60"/>
  <c r="I20" i="60"/>
  <c r="R64" i="21" l="1"/>
  <c r="R26" i="21"/>
  <c r="F13" i="53" s="1"/>
  <c r="I47" i="60"/>
  <c r="F47" i="60"/>
  <c r="L56" i="60"/>
  <c r="F56" i="60"/>
  <c r="F58" i="60" s="1"/>
  <c r="F25" i="53"/>
  <c r="R14" i="60"/>
  <c r="M10" i="53" s="1"/>
  <c r="L58" i="60"/>
  <c r="M24" i="53"/>
  <c r="I56" i="60"/>
  <c r="I58" i="60" s="1"/>
  <c r="O56" i="60"/>
  <c r="O58" i="60" s="1"/>
  <c r="F65" i="21"/>
  <c r="F67" i="21" s="1"/>
  <c r="R27" i="60"/>
  <c r="M13" i="53" s="1"/>
  <c r="L57" i="21"/>
  <c r="L65" i="21" s="1"/>
  <c r="L67" i="21" s="1"/>
  <c r="O57" i="21"/>
  <c r="L47" i="60"/>
  <c r="O47" i="60"/>
  <c r="O59" i="60" s="1"/>
  <c r="R20" i="60"/>
  <c r="M20" i="53" s="1"/>
  <c r="R56" i="21"/>
  <c r="F22" i="53" s="1"/>
  <c r="F24" i="53"/>
  <c r="F57" i="21"/>
  <c r="R17" i="21"/>
  <c r="F12" i="53" s="1"/>
  <c r="I57" i="21"/>
  <c r="I65" i="21" s="1"/>
  <c r="I67" i="21" s="1"/>
  <c r="R46" i="21"/>
  <c r="F21" i="53" s="1"/>
  <c r="R10" i="21"/>
  <c r="F10" i="53" s="1"/>
  <c r="R41" i="21"/>
  <c r="F20" i="53" s="1"/>
  <c r="O65" i="21" l="1"/>
  <c r="O67" i="21" s="1"/>
  <c r="M9" i="53"/>
  <c r="F35" i="53" s="1"/>
  <c r="M19" i="53"/>
  <c r="M35" i="53" s="1"/>
  <c r="F9" i="53"/>
  <c r="F36" i="53" s="1"/>
  <c r="F19" i="53"/>
  <c r="M36" i="53" s="1"/>
  <c r="R47" i="60"/>
  <c r="R56" i="60" s="1"/>
  <c r="R58" i="60" s="1"/>
  <c r="R57" i="21"/>
  <c r="R65" i="21" s="1"/>
  <c r="R67" i="21" s="1"/>
  <c r="M37" i="53" l="1"/>
  <c r="F37" i="53"/>
  <c r="M23" i="53"/>
  <c r="F23" i="53"/>
  <c r="F42" i="53" s="1"/>
  <c r="M33" i="53" l="1"/>
  <c r="F41" i="53"/>
  <c r="F43" i="53" s="1"/>
  <c r="F45" i="53" s="1"/>
  <c r="F48" i="53" s="1"/>
  <c r="F33" i="53"/>
  <c r="AB54" i="63"/>
  <c r="S54" i="63"/>
  <c r="Y54" i="63"/>
  <c r="AG54" i="63" l="1"/>
  <c r="AL54" i="63" s="1"/>
  <c r="AN54" i="63" s="1"/>
  <c r="AU54" i="63" s="1"/>
  <c r="M16" i="21" l="1"/>
  <c r="M15" i="21"/>
  <c r="M14" i="21"/>
  <c r="M13" i="21"/>
  <c r="M12" i="21"/>
  <c r="M9" i="21"/>
  <c r="M8" i="21"/>
  <c r="N28" i="60"/>
  <c r="M28" i="60"/>
  <c r="K56" i="21"/>
  <c r="K41" i="21"/>
  <c r="K10" i="21"/>
  <c r="J16" i="21"/>
  <c r="J14" i="21"/>
  <c r="J15" i="21"/>
  <c r="J12" i="21"/>
  <c r="J11" i="21"/>
  <c r="J9" i="21"/>
  <c r="J8" i="21"/>
  <c r="K28" i="60"/>
  <c r="K27" i="60"/>
  <c r="K20" i="60"/>
  <c r="J28" i="60"/>
  <c r="H11" i="21"/>
  <c r="H10" i="21"/>
  <c r="G17" i="21"/>
  <c r="G16" i="21"/>
  <c r="G15" i="21"/>
  <c r="G14" i="21"/>
  <c r="G13" i="21"/>
  <c r="G12" i="21"/>
  <c r="G11" i="21"/>
  <c r="G9" i="21"/>
  <c r="G8" i="21"/>
  <c r="G48" i="60"/>
  <c r="G28" i="60"/>
  <c r="D51" i="21"/>
  <c r="E39" i="21"/>
  <c r="E38" i="21"/>
  <c r="D45" i="21"/>
  <c r="D44" i="21"/>
  <c r="D43" i="21"/>
  <c r="D42" i="21"/>
  <c r="D40" i="21"/>
  <c r="D39" i="21"/>
  <c r="D38" i="21"/>
  <c r="D37" i="21"/>
  <c r="D36" i="21"/>
  <c r="D34" i="21"/>
  <c r="E24" i="21"/>
  <c r="E22" i="21"/>
  <c r="E19" i="21"/>
  <c r="E18" i="21"/>
  <c r="D24" i="21"/>
  <c r="D23" i="21"/>
  <c r="D18" i="21"/>
  <c r="D11" i="21"/>
  <c r="D15" i="60"/>
  <c r="D35" i="70"/>
  <c r="D13" i="60" l="1"/>
  <c r="J12" i="53" s="1"/>
  <c r="N10" i="21"/>
  <c r="N17" i="21"/>
  <c r="K17" i="21"/>
  <c r="K57" i="21" s="1"/>
  <c r="K47" i="60"/>
  <c r="D35" i="66"/>
  <c r="D26" i="66"/>
  <c r="D12" i="66"/>
  <c r="K50" i="60" l="1"/>
  <c r="K65" i="21"/>
  <c r="D11" i="66"/>
  <c r="D710" i="70"/>
  <c r="E678" i="70"/>
  <c r="D678" i="70"/>
  <c r="D56" i="21" s="1"/>
  <c r="D615" i="70"/>
  <c r="D46" i="21" s="1"/>
  <c r="D555" i="70"/>
  <c r="D603" i="70" s="1"/>
  <c r="E499" i="70"/>
  <c r="E28" i="21" s="1"/>
  <c r="Q28" i="21" s="1"/>
  <c r="D499" i="70"/>
  <c r="D441" i="70"/>
  <c r="D25" i="21" s="1"/>
  <c r="D22" i="21"/>
  <c r="E411" i="70"/>
  <c r="D411" i="70"/>
  <c r="D21" i="21" s="1"/>
  <c r="E409" i="70"/>
  <c r="E467" i="70" s="1"/>
  <c r="D409" i="70"/>
  <c r="D20" i="21" s="1"/>
  <c r="D397" i="70"/>
  <c r="E393" i="70"/>
  <c r="E16" i="21" s="1"/>
  <c r="D393" i="70"/>
  <c r="D16" i="21" s="1"/>
  <c r="E382" i="70"/>
  <c r="E15" i="21" s="1"/>
  <c r="D382" i="70"/>
  <c r="D15" i="21" s="1"/>
  <c r="D14" i="21"/>
  <c r="E369" i="70"/>
  <c r="E13" i="21" s="1"/>
  <c r="D369" i="70"/>
  <c r="D13" i="21" s="1"/>
  <c r="E366" i="70"/>
  <c r="E12" i="21" s="1"/>
  <c r="D366" i="70"/>
  <c r="E359" i="70"/>
  <c r="D351" i="70"/>
  <c r="D9" i="21" s="1"/>
  <c r="E347" i="70"/>
  <c r="E306" i="70"/>
  <c r="D306" i="70"/>
  <c r="D250" i="70"/>
  <c r="E222" i="70"/>
  <c r="D222" i="70"/>
  <c r="D220" i="70" s="1"/>
  <c r="D210" i="70"/>
  <c r="E200" i="70"/>
  <c r="D200" i="70"/>
  <c r="D194" i="70"/>
  <c r="E174" i="70"/>
  <c r="E26" i="60" s="1"/>
  <c r="K16" i="53" s="1"/>
  <c r="D174" i="70"/>
  <c r="D26" i="60" s="1"/>
  <c r="J16" i="53" s="1"/>
  <c r="D155" i="70"/>
  <c r="E150" i="70"/>
  <c r="D150" i="70"/>
  <c r="D122" i="70"/>
  <c r="E114" i="70"/>
  <c r="D114" i="70"/>
  <c r="E83" i="70"/>
  <c r="D83" i="70"/>
  <c r="K12" i="53"/>
  <c r="L12" i="53" s="1"/>
  <c r="E10" i="70"/>
  <c r="E8" i="60" s="1"/>
  <c r="D10" i="70"/>
  <c r="D8" i="60" s="1"/>
  <c r="J11" i="53" s="1"/>
  <c r="E8" i="21" l="1"/>
  <c r="Q8" i="21" s="1"/>
  <c r="C18" i="53"/>
  <c r="D28" i="21"/>
  <c r="P28" i="21" s="1"/>
  <c r="E17" i="21"/>
  <c r="E354" i="70"/>
  <c r="E11" i="21" s="1"/>
  <c r="K67" i="21"/>
  <c r="D262" i="70"/>
  <c r="D39" i="60"/>
  <c r="D40" i="60" s="1"/>
  <c r="P40" i="60" s="1"/>
  <c r="J18" i="53" s="1"/>
  <c r="L16" i="53"/>
  <c r="D18" i="53"/>
  <c r="E317" i="70"/>
  <c r="E48" i="60" s="1"/>
  <c r="E49" i="60"/>
  <c r="D317" i="70"/>
  <c r="D329" i="70" s="1"/>
  <c r="D55" i="60" s="1"/>
  <c r="D49" i="60"/>
  <c r="P49" i="60" s="1"/>
  <c r="J28" i="53" s="1"/>
  <c r="C44" i="53" s="1"/>
  <c r="K48" i="60"/>
  <c r="K55" i="60" s="1"/>
  <c r="K56" i="60" s="1"/>
  <c r="K58" i="60" s="1"/>
  <c r="E173" i="70"/>
  <c r="E25" i="60" s="1"/>
  <c r="K15" i="53" s="1"/>
  <c r="D173" i="70"/>
  <c r="D25" i="60" s="1"/>
  <c r="J15" i="53" s="1"/>
  <c r="D225" i="70"/>
  <c r="D28" i="60" s="1"/>
  <c r="E225" i="70"/>
  <c r="E28" i="60" s="1"/>
  <c r="D347" i="70"/>
  <c r="D8" i="21" s="1"/>
  <c r="D46" i="70"/>
  <c r="P8" i="60"/>
  <c r="E24" i="60"/>
  <c r="K14" i="53" s="1"/>
  <c r="D394" i="70"/>
  <c r="D12" i="21"/>
  <c r="D467" i="70"/>
  <c r="D26" i="21" s="1"/>
  <c r="D19" i="21"/>
  <c r="P19" i="21" s="1"/>
  <c r="E26" i="21"/>
  <c r="Q20" i="21"/>
  <c r="E46" i="70"/>
  <c r="D24" i="60"/>
  <c r="E394" i="70"/>
  <c r="D35" i="21"/>
  <c r="D721" i="70"/>
  <c r="D64" i="21" s="1"/>
  <c r="D58" i="21"/>
  <c r="E352" i="70"/>
  <c r="N56" i="21"/>
  <c r="N41" i="21"/>
  <c r="M56" i="21"/>
  <c r="M46" i="21"/>
  <c r="M41" i="21"/>
  <c r="Q110" i="63"/>
  <c r="S110" i="63" s="1"/>
  <c r="AG110" i="63" s="1"/>
  <c r="AL110" i="63" s="1"/>
  <c r="AN110" i="63" s="1"/>
  <c r="Y110" i="63"/>
  <c r="M111" i="63"/>
  <c r="Q111" i="63" s="1"/>
  <c r="S111" i="63" s="1"/>
  <c r="Y111" i="63"/>
  <c r="M112" i="63"/>
  <c r="Q112" i="63" s="1"/>
  <c r="Y112" i="63"/>
  <c r="M113" i="63"/>
  <c r="Q113" i="63" s="1"/>
  <c r="S113" i="63" s="1"/>
  <c r="Y113" i="63"/>
  <c r="M114" i="63"/>
  <c r="Q114" i="63" s="1"/>
  <c r="S114" i="63" s="1"/>
  <c r="AG114" i="63" s="1"/>
  <c r="AL114" i="63" s="1"/>
  <c r="AN114" i="63" s="1"/>
  <c r="AU114" i="63" s="1"/>
  <c r="Y114" i="63"/>
  <c r="AP109" i="63"/>
  <c r="AQ109" i="63"/>
  <c r="AR109" i="63"/>
  <c r="AT109" i="63"/>
  <c r="AI109" i="63"/>
  <c r="T109" i="63"/>
  <c r="U109" i="63"/>
  <c r="AB109" i="63"/>
  <c r="AC109" i="63"/>
  <c r="AF109" i="63"/>
  <c r="J56" i="21"/>
  <c r="J41" i="21"/>
  <c r="M58" i="63"/>
  <c r="S58" i="63" s="1"/>
  <c r="Y58" i="63"/>
  <c r="AB58" i="63"/>
  <c r="AK58" i="63"/>
  <c r="S59" i="63"/>
  <c r="Y59" i="63"/>
  <c r="AK59" i="63"/>
  <c r="M60" i="63"/>
  <c r="S60" i="63" s="1"/>
  <c r="Y60" i="63"/>
  <c r="AB60" i="63"/>
  <c r="AK60" i="63"/>
  <c r="M61" i="63"/>
  <c r="X61" i="63"/>
  <c r="Y61" i="63"/>
  <c r="AB61" i="63"/>
  <c r="AK61" i="63"/>
  <c r="M62" i="63"/>
  <c r="Y62" i="63"/>
  <c r="AB62" i="63"/>
  <c r="AK62" i="63"/>
  <c r="M63" i="63"/>
  <c r="S63" i="63" s="1"/>
  <c r="Y63" i="63"/>
  <c r="AB63" i="63"/>
  <c r="AK63" i="63"/>
  <c r="M64" i="63"/>
  <c r="S64" i="63" s="1"/>
  <c r="Y64" i="63"/>
  <c r="AB64" i="63"/>
  <c r="AK64" i="63"/>
  <c r="S65" i="63"/>
  <c r="Y65" i="63"/>
  <c r="AK65" i="63"/>
  <c r="S66" i="63"/>
  <c r="Y66" i="63"/>
  <c r="AB66" i="63"/>
  <c r="AK66" i="63"/>
  <c r="M67" i="63"/>
  <c r="S67" i="63" s="1"/>
  <c r="Y67" i="63"/>
  <c r="AB67" i="63"/>
  <c r="AK67" i="63"/>
  <c r="M68" i="63"/>
  <c r="S68" i="63" s="1"/>
  <c r="Y68" i="63"/>
  <c r="AB68" i="63"/>
  <c r="AK68" i="63"/>
  <c r="M69" i="63"/>
  <c r="Y69" i="63"/>
  <c r="AB69" i="63"/>
  <c r="AK69" i="63"/>
  <c r="S70" i="63"/>
  <c r="Y70" i="63"/>
  <c r="AB70" i="63"/>
  <c r="AK70" i="63"/>
  <c r="S71" i="63"/>
  <c r="X71" i="63"/>
  <c r="Y71" i="63"/>
  <c r="AB71" i="63"/>
  <c r="AK71" i="63"/>
  <c r="M72" i="63"/>
  <c r="S72" i="63" s="1"/>
  <c r="Y72" i="63"/>
  <c r="AB72" i="63"/>
  <c r="AK72" i="63"/>
  <c r="M73" i="63"/>
  <c r="S73" i="63" s="1"/>
  <c r="X73" i="63"/>
  <c r="Y73" i="63"/>
  <c r="AK73" i="63"/>
  <c r="M74" i="63"/>
  <c r="S74" i="63" s="1"/>
  <c r="Y74" i="63"/>
  <c r="AB74" i="63"/>
  <c r="AK74" i="63"/>
  <c r="M75" i="63"/>
  <c r="Y75" i="63"/>
  <c r="AB75" i="63"/>
  <c r="AK75" i="63"/>
  <c r="S76" i="63"/>
  <c r="Y76" i="63"/>
  <c r="AB76" i="63"/>
  <c r="AK76" i="63"/>
  <c r="M77" i="63"/>
  <c r="Y77" i="63"/>
  <c r="AB77" i="63"/>
  <c r="AK77" i="63"/>
  <c r="M78" i="63"/>
  <c r="S78" i="63" s="1"/>
  <c r="Y78" i="63"/>
  <c r="AB78" i="63"/>
  <c r="AK78" i="63"/>
  <c r="S79" i="63"/>
  <c r="Y79" i="63"/>
  <c r="AB79" i="63"/>
  <c r="AK79" i="63"/>
  <c r="M80" i="63"/>
  <c r="S80" i="63" s="1"/>
  <c r="Y80" i="63"/>
  <c r="AK80" i="63"/>
  <c r="S81" i="63"/>
  <c r="Y81" i="63"/>
  <c r="AB81" i="63"/>
  <c r="AK81" i="63"/>
  <c r="M82" i="63"/>
  <c r="S82" i="63" s="1"/>
  <c r="Y82" i="63"/>
  <c r="AB82" i="63"/>
  <c r="AK82" i="63"/>
  <c r="S83" i="63"/>
  <c r="Y83" i="63"/>
  <c r="AB83" i="63"/>
  <c r="AK83" i="63"/>
  <c r="M84" i="63"/>
  <c r="S84" i="63" s="1"/>
  <c r="X84" i="63"/>
  <c r="Y84" i="63"/>
  <c r="AB84" i="63"/>
  <c r="AK84" i="63"/>
  <c r="S85" i="63"/>
  <c r="Y85" i="63"/>
  <c r="AB85" i="63"/>
  <c r="AK85" i="63"/>
  <c r="M86" i="63"/>
  <c r="S86" i="63" s="1"/>
  <c r="Y86" i="63"/>
  <c r="AB86" i="63"/>
  <c r="AK86" i="63"/>
  <c r="M87" i="63"/>
  <c r="S87" i="63" s="1"/>
  <c r="Y87" i="63"/>
  <c r="AB87" i="63"/>
  <c r="AK87" i="63"/>
  <c r="S88" i="63"/>
  <c r="Y88" i="63"/>
  <c r="AB88" i="63"/>
  <c r="AK88" i="63"/>
  <c r="M89" i="63"/>
  <c r="Y89" i="63"/>
  <c r="AB89" i="63"/>
  <c r="AK89" i="63"/>
  <c r="M90" i="63"/>
  <c r="Y90" i="63"/>
  <c r="AB90" i="63"/>
  <c r="AK90" i="63"/>
  <c r="S91" i="63"/>
  <c r="Y91" i="63"/>
  <c r="AK91" i="63"/>
  <c r="M92" i="63"/>
  <c r="S92" i="63" s="1"/>
  <c r="Y92" i="63"/>
  <c r="AB92" i="63"/>
  <c r="AK92" i="63"/>
  <c r="M93" i="63"/>
  <c r="Q93" i="63" s="1"/>
  <c r="Y93" i="63"/>
  <c r="AB93" i="63"/>
  <c r="AK93" i="63"/>
  <c r="M94" i="63"/>
  <c r="S94" i="63" s="1"/>
  <c r="Y94" i="63"/>
  <c r="AB94" i="63"/>
  <c r="AK94" i="63"/>
  <c r="M95" i="63"/>
  <c r="S95" i="63" s="1"/>
  <c r="X95" i="63"/>
  <c r="Y95" i="63"/>
  <c r="AB95" i="63"/>
  <c r="AK95" i="63"/>
  <c r="M96" i="63"/>
  <c r="S96" i="63" s="1"/>
  <c r="Y96" i="63"/>
  <c r="AB96" i="63"/>
  <c r="AK96" i="63"/>
  <c r="M97" i="63"/>
  <c r="S97" i="63" s="1"/>
  <c r="Y97" i="63"/>
  <c r="AB97" i="63"/>
  <c r="AK97" i="63"/>
  <c r="M98" i="63"/>
  <c r="S98" i="63" s="1"/>
  <c r="Y98" i="63"/>
  <c r="AK98" i="63"/>
  <c r="M99" i="63"/>
  <c r="S99" i="63" s="1"/>
  <c r="AG99" i="63" s="1"/>
  <c r="AK99" i="63"/>
  <c r="M100" i="63"/>
  <c r="Y100" i="63"/>
  <c r="AB100" i="63"/>
  <c r="AK100" i="63"/>
  <c r="M101" i="63"/>
  <c r="S101" i="63" s="1"/>
  <c r="Y101" i="63"/>
  <c r="AB101" i="63"/>
  <c r="AK101" i="63"/>
  <c r="M102" i="63"/>
  <c r="S102" i="63" s="1"/>
  <c r="X102" i="63"/>
  <c r="Y102" i="63"/>
  <c r="AB102" i="63"/>
  <c r="AK102" i="63"/>
  <c r="M103" i="63"/>
  <c r="S103" i="63" s="1"/>
  <c r="X103" i="63"/>
  <c r="Y103" i="63"/>
  <c r="AB103" i="63"/>
  <c r="AK103" i="63"/>
  <c r="M104" i="63"/>
  <c r="S104" i="63" s="1"/>
  <c r="Y104" i="63"/>
  <c r="AB104" i="63"/>
  <c r="AK104" i="63"/>
  <c r="M105" i="63"/>
  <c r="S105" i="63" s="1"/>
  <c r="Y105" i="63"/>
  <c r="AB105" i="63"/>
  <c r="AK105" i="63"/>
  <c r="M106" i="63"/>
  <c r="S106" i="63" s="1"/>
  <c r="Y106" i="63"/>
  <c r="AB106" i="63"/>
  <c r="AK106" i="63"/>
  <c r="M107" i="63"/>
  <c r="S107" i="63" s="1"/>
  <c r="Y107" i="63"/>
  <c r="AB107" i="63"/>
  <c r="AK107" i="63"/>
  <c r="AP57" i="63"/>
  <c r="AQ57" i="63"/>
  <c r="AR57" i="63"/>
  <c r="AS57" i="63"/>
  <c r="AT57" i="63"/>
  <c r="T57" i="63"/>
  <c r="W57" i="63"/>
  <c r="AF57" i="63"/>
  <c r="G56" i="21"/>
  <c r="G46" i="21"/>
  <c r="G41" i="21"/>
  <c r="I28" i="63"/>
  <c r="M28" i="63" s="1"/>
  <c r="Y28" i="63"/>
  <c r="AB28" i="63"/>
  <c r="I29" i="63"/>
  <c r="M29" i="63" s="1"/>
  <c r="Y29" i="63"/>
  <c r="AB29" i="63"/>
  <c r="I30" i="63"/>
  <c r="M30" i="63" s="1"/>
  <c r="P30" i="63" s="1"/>
  <c r="Q30" i="63" s="1"/>
  <c r="S30" i="63" s="1"/>
  <c r="Y30" i="63"/>
  <c r="AB30" i="63"/>
  <c r="I31" i="63"/>
  <c r="M31" i="63" s="1"/>
  <c r="Q31" i="63" s="1"/>
  <c r="S31" i="63" s="1"/>
  <c r="Y31" i="63"/>
  <c r="AB31" i="63"/>
  <c r="I32" i="63"/>
  <c r="M32" i="63" s="1"/>
  <c r="AM32" i="63"/>
  <c r="Y32" i="63" s="1"/>
  <c r="I33" i="63"/>
  <c r="M33" i="63" s="1"/>
  <c r="P33" i="63" s="1"/>
  <c r="Q33" i="63" s="1"/>
  <c r="S33" i="63" s="1"/>
  <c r="Y33" i="63"/>
  <c r="AB33" i="63"/>
  <c r="I34" i="63"/>
  <c r="M34" i="63" s="1"/>
  <c r="Y34" i="63"/>
  <c r="AB34" i="63"/>
  <c r="I35" i="63"/>
  <c r="M35" i="63" s="1"/>
  <c r="Y35" i="63"/>
  <c r="AB35" i="63"/>
  <c r="P36" i="63"/>
  <c r="Q36" i="63" s="1"/>
  <c r="S36" i="63" s="1"/>
  <c r="Y36" i="63"/>
  <c r="AB36" i="63"/>
  <c r="I37" i="63"/>
  <c r="M37" i="63" s="1"/>
  <c r="Y37" i="63"/>
  <c r="AB37" i="63"/>
  <c r="I39" i="63"/>
  <c r="M39" i="63" s="1"/>
  <c r="Y39" i="63"/>
  <c r="AB39" i="63"/>
  <c r="I40" i="63"/>
  <c r="M40" i="63" s="1"/>
  <c r="P40" i="63" s="1"/>
  <c r="Q40" i="63" s="1"/>
  <c r="S40" i="63" s="1"/>
  <c r="Y40" i="63"/>
  <c r="AB40" i="63"/>
  <c r="I41" i="63"/>
  <c r="M41" i="63" s="1"/>
  <c r="Y41" i="63"/>
  <c r="AB41" i="63"/>
  <c r="Q42" i="63"/>
  <c r="S42" i="63" s="1"/>
  <c r="Y42" i="63"/>
  <c r="AB42" i="63"/>
  <c r="I43" i="63"/>
  <c r="M43" i="63" s="1"/>
  <c r="P43" i="63" s="1"/>
  <c r="Q43" i="63" s="1"/>
  <c r="S43" i="63" s="1"/>
  <c r="Y43" i="63"/>
  <c r="AB43" i="63"/>
  <c r="I44" i="63"/>
  <c r="M44" i="63" s="1"/>
  <c r="P44" i="63" s="1"/>
  <c r="Q44" i="63" s="1"/>
  <c r="S44" i="63" s="1"/>
  <c r="Y44" i="63"/>
  <c r="AB44" i="63"/>
  <c r="I45" i="63"/>
  <c r="M45" i="63" s="1"/>
  <c r="P45" i="63" s="1"/>
  <c r="Q45" i="63" s="1"/>
  <c r="S45" i="63" s="1"/>
  <c r="Y45" i="63"/>
  <c r="AB45" i="63"/>
  <c r="I46" i="63"/>
  <c r="M46" i="63" s="1"/>
  <c r="P46" i="63" s="1"/>
  <c r="Q46" i="63" s="1"/>
  <c r="S46" i="63" s="1"/>
  <c r="Y46" i="63"/>
  <c r="AB46" i="63"/>
  <c r="I47" i="63"/>
  <c r="M47" i="63" s="1"/>
  <c r="P47" i="63" s="1"/>
  <c r="Q47" i="63" s="1"/>
  <c r="S47" i="63" s="1"/>
  <c r="Y47" i="63"/>
  <c r="AB47" i="63"/>
  <c r="S48" i="63"/>
  <c r="V48" i="63"/>
  <c r="Y48" i="63"/>
  <c r="AB48" i="63"/>
  <c r="I49" i="63"/>
  <c r="M49" i="63" s="1"/>
  <c r="Y49" i="63"/>
  <c r="AB49" i="63"/>
  <c r="I50" i="63"/>
  <c r="M50" i="63" s="1"/>
  <c r="Y50" i="63"/>
  <c r="AB50" i="63"/>
  <c r="P51" i="63"/>
  <c r="Q51" i="63" s="1"/>
  <c r="S51" i="63" s="1"/>
  <c r="Y51" i="63"/>
  <c r="AB51" i="63"/>
  <c r="I52" i="63"/>
  <c r="M52" i="63" s="1"/>
  <c r="P52" i="63" s="1"/>
  <c r="Q52" i="63" s="1"/>
  <c r="Y52" i="63"/>
  <c r="AB52" i="63"/>
  <c r="I53" i="63"/>
  <c r="M53" i="63" s="1"/>
  <c r="P53" i="63" s="1"/>
  <c r="Q53" i="63" s="1"/>
  <c r="S53" i="63" s="1"/>
  <c r="Y53" i="63"/>
  <c r="AB53" i="63"/>
  <c r="I55" i="63"/>
  <c r="M55" i="63" s="1"/>
  <c r="P55" i="63" s="1"/>
  <c r="Q55" i="63" s="1"/>
  <c r="S55" i="63" s="1"/>
  <c r="Y55" i="63"/>
  <c r="AB55" i="63"/>
  <c r="AP27" i="63"/>
  <c r="AQ27" i="63"/>
  <c r="AR27" i="63"/>
  <c r="AS27" i="63"/>
  <c r="AT27" i="63"/>
  <c r="AI27" i="63"/>
  <c r="AJ27" i="63"/>
  <c r="T27" i="63"/>
  <c r="U27" i="63"/>
  <c r="W27" i="63"/>
  <c r="Z27" i="63"/>
  <c r="AC27" i="63"/>
  <c r="G27" i="60"/>
  <c r="G20" i="60"/>
  <c r="D30" i="53"/>
  <c r="D29" i="53"/>
  <c r="D28" i="53"/>
  <c r="Q63" i="21"/>
  <c r="Q62" i="21"/>
  <c r="Q61" i="21"/>
  <c r="Q55" i="21"/>
  <c r="Q54" i="21"/>
  <c r="Q53" i="21"/>
  <c r="Q52" i="21"/>
  <c r="Q51" i="21"/>
  <c r="Q50" i="21"/>
  <c r="Q49" i="21"/>
  <c r="Q48" i="21"/>
  <c r="Q47" i="21"/>
  <c r="Q45" i="21"/>
  <c r="Q44" i="21"/>
  <c r="Q43" i="21"/>
  <c r="Q40" i="21"/>
  <c r="Q39" i="21"/>
  <c r="Q38" i="21"/>
  <c r="Q37" i="21"/>
  <c r="Q36" i="21"/>
  <c r="Q34" i="21"/>
  <c r="Q24" i="21"/>
  <c r="Q23" i="21"/>
  <c r="Q22" i="21"/>
  <c r="Q19" i="21"/>
  <c r="Q18" i="21"/>
  <c r="K30" i="53"/>
  <c r="K31" i="53"/>
  <c r="K29" i="53"/>
  <c r="Q46" i="60"/>
  <c r="K22" i="53" s="1"/>
  <c r="Q45" i="60"/>
  <c r="Q44" i="60"/>
  <c r="Q43" i="60"/>
  <c r="Q42" i="60"/>
  <c r="Q41" i="60"/>
  <c r="Q38" i="60"/>
  <c r="Q37" i="60"/>
  <c r="Q36" i="60"/>
  <c r="Q35" i="60"/>
  <c r="Q34" i="60"/>
  <c r="K21" i="53" s="1"/>
  <c r="Q33" i="60"/>
  <c r="Q32" i="60"/>
  <c r="Q31" i="60"/>
  <c r="Q30" i="60"/>
  <c r="Q29" i="60"/>
  <c r="Q23" i="60"/>
  <c r="Q22" i="60"/>
  <c r="Q21" i="60"/>
  <c r="Q19" i="60"/>
  <c r="Q18" i="60"/>
  <c r="Q17" i="60"/>
  <c r="Q16" i="60"/>
  <c r="Q15" i="60"/>
  <c r="Q12" i="60"/>
  <c r="Q11" i="60"/>
  <c r="Q10" i="60"/>
  <c r="Q9" i="60"/>
  <c r="Q39" i="60"/>
  <c r="Q21" i="21"/>
  <c r="Q25" i="21"/>
  <c r="E40" i="60"/>
  <c r="Q40" i="60" s="1"/>
  <c r="K18" i="53" s="1"/>
  <c r="Q26" i="60"/>
  <c r="E20" i="60"/>
  <c r="P13" i="60"/>
  <c r="P13" i="21"/>
  <c r="P15" i="21"/>
  <c r="P14" i="21"/>
  <c r="P42" i="21"/>
  <c r="P43" i="21"/>
  <c r="P44" i="21"/>
  <c r="P45" i="21"/>
  <c r="Q91" i="63"/>
  <c r="Q88" i="63"/>
  <c r="Q85" i="63"/>
  <c r="Q83" i="63"/>
  <c r="Q81" i="63"/>
  <c r="Q79" i="63"/>
  <c r="Q76" i="63"/>
  <c r="Q71" i="63"/>
  <c r="Q70" i="63"/>
  <c r="Q66" i="63"/>
  <c r="Q65" i="63"/>
  <c r="Q59" i="63"/>
  <c r="Y25" i="63"/>
  <c r="Y24" i="63"/>
  <c r="Y23" i="63"/>
  <c r="Y22" i="63"/>
  <c r="Y6" i="63"/>
  <c r="AG6" i="63" s="1"/>
  <c r="H46" i="21"/>
  <c r="H56" i="21"/>
  <c r="E56" i="21"/>
  <c r="O4" i="52"/>
  <c r="O3" i="52"/>
  <c r="N2" i="52"/>
  <c r="M2" i="52"/>
  <c r="L2" i="52"/>
  <c r="K2" i="52"/>
  <c r="J2" i="52"/>
  <c r="I2" i="52"/>
  <c r="H2" i="52"/>
  <c r="G2" i="52"/>
  <c r="F2" i="52"/>
  <c r="E2" i="52"/>
  <c r="D2" i="52"/>
  <c r="N5" i="52"/>
  <c r="N20" i="52" s="1"/>
  <c r="M5" i="52"/>
  <c r="L5" i="52"/>
  <c r="L20" i="52" s="1"/>
  <c r="K5" i="52"/>
  <c r="K20" i="52" s="1"/>
  <c r="J5" i="52"/>
  <c r="J20" i="52" s="1"/>
  <c r="I5" i="52"/>
  <c r="I20" i="52" s="1"/>
  <c r="H5" i="52"/>
  <c r="H20" i="52" s="1"/>
  <c r="G5" i="52"/>
  <c r="G20" i="52" s="1"/>
  <c r="F5" i="52"/>
  <c r="F20" i="52" s="1"/>
  <c r="E5" i="52"/>
  <c r="E20" i="52" s="1"/>
  <c r="D5" i="52"/>
  <c r="D20" i="52" s="1"/>
  <c r="C2" i="52"/>
  <c r="C5" i="52"/>
  <c r="C20" i="52" s="1"/>
  <c r="C26" i="66"/>
  <c r="C35" i="66"/>
  <c r="C17" i="66"/>
  <c r="C12" i="66"/>
  <c r="N27" i="60"/>
  <c r="M27" i="60"/>
  <c r="J27" i="60"/>
  <c r="H27" i="60"/>
  <c r="H20" i="60"/>
  <c r="N20" i="60"/>
  <c r="M20" i="60"/>
  <c r="J20" i="60"/>
  <c r="P20" i="21"/>
  <c r="AI57" i="63"/>
  <c r="AH57" i="63"/>
  <c r="AD57" i="63"/>
  <c r="AA57" i="63"/>
  <c r="AH27" i="63"/>
  <c r="AS5" i="63"/>
  <c r="AR5" i="63"/>
  <c r="AQ5" i="63"/>
  <c r="AP5" i="63"/>
  <c r="AO5" i="63"/>
  <c r="AI5" i="63"/>
  <c r="AA5" i="63"/>
  <c r="AE57" i="63"/>
  <c r="AE27" i="63"/>
  <c r="AD27" i="63"/>
  <c r="AA27" i="63"/>
  <c r="X27" i="63"/>
  <c r="AS109" i="63"/>
  <c r="AO109" i="63"/>
  <c r="AH109" i="63"/>
  <c r="AE109" i="63"/>
  <c r="AD109" i="63"/>
  <c r="AA109" i="63"/>
  <c r="Z109" i="63"/>
  <c r="X109" i="63"/>
  <c r="W109" i="63"/>
  <c r="V109" i="63"/>
  <c r="AH21" i="63"/>
  <c r="AK21" i="63" s="1"/>
  <c r="AL21" i="63" s="1"/>
  <c r="AH20" i="63"/>
  <c r="AK20" i="63" s="1"/>
  <c r="AL20" i="63" s="1"/>
  <c r="AH19" i="63"/>
  <c r="AK19" i="63" s="1"/>
  <c r="AL19" i="63" s="1"/>
  <c r="AH18" i="63"/>
  <c r="AK18" i="63" s="1"/>
  <c r="AL18" i="63" s="1"/>
  <c r="AH17" i="63"/>
  <c r="AK17" i="63" s="1"/>
  <c r="AL17" i="63" s="1"/>
  <c r="AH16" i="63"/>
  <c r="AK16" i="63" s="1"/>
  <c r="AL16" i="63" s="1"/>
  <c r="AH15" i="63"/>
  <c r="AK15" i="63" s="1"/>
  <c r="AL15" i="63" s="1"/>
  <c r="AH14" i="63"/>
  <c r="AK14" i="63" s="1"/>
  <c r="AL14" i="63" s="1"/>
  <c r="AH13" i="63"/>
  <c r="AK13" i="63" s="1"/>
  <c r="AL13" i="63" s="1"/>
  <c r="AH12" i="63"/>
  <c r="AK12" i="63" s="1"/>
  <c r="AL12" i="63" s="1"/>
  <c r="AH11" i="63"/>
  <c r="AK11" i="63" s="1"/>
  <c r="AL11" i="63" s="1"/>
  <c r="AH10" i="63"/>
  <c r="AK10" i="63" s="1"/>
  <c r="AL10" i="63" s="1"/>
  <c r="AH9" i="63"/>
  <c r="AK9" i="63" s="1"/>
  <c r="AL9" i="63" s="1"/>
  <c r="I42" i="63"/>
  <c r="I48" i="63"/>
  <c r="M48" i="63" s="1"/>
  <c r="M22" i="63"/>
  <c r="Q22" i="63" s="1"/>
  <c r="S22" i="63" s="1"/>
  <c r="AG22" i="63" s="1"/>
  <c r="AL22" i="63" s="1"/>
  <c r="AB22" i="63"/>
  <c r="M23" i="63"/>
  <c r="Q23" i="63" s="1"/>
  <c r="S23" i="63" s="1"/>
  <c r="AG23" i="63" s="1"/>
  <c r="AL23" i="63" s="1"/>
  <c r="AB23" i="63"/>
  <c r="M24" i="63"/>
  <c r="Q24" i="63" s="1"/>
  <c r="S24" i="63" s="1"/>
  <c r="AG24" i="63" s="1"/>
  <c r="AL24" i="63" s="1"/>
  <c r="AB24" i="63"/>
  <c r="M25" i="63"/>
  <c r="Q25" i="63" s="1"/>
  <c r="S25" i="63" s="1"/>
  <c r="AG25" i="63" s="1"/>
  <c r="AL25" i="63" s="1"/>
  <c r="AB25" i="63"/>
  <c r="O6" i="52"/>
  <c r="O7" i="52"/>
  <c r="O8" i="52"/>
  <c r="O9" i="52"/>
  <c r="O10" i="52"/>
  <c r="O11" i="52"/>
  <c r="O12" i="52"/>
  <c r="O13" i="52"/>
  <c r="O14" i="52"/>
  <c r="O15" i="52"/>
  <c r="O16" i="52"/>
  <c r="O17" i="52"/>
  <c r="O18" i="52"/>
  <c r="P63" i="21"/>
  <c r="P62" i="21"/>
  <c r="J30" i="53"/>
  <c r="P49" i="21"/>
  <c r="P61" i="21"/>
  <c r="C29" i="53"/>
  <c r="C30" i="53"/>
  <c r="J31" i="53"/>
  <c r="P34" i="60"/>
  <c r="J21" i="53" s="1"/>
  <c r="P18" i="60"/>
  <c r="P17" i="60"/>
  <c r="P19" i="60"/>
  <c r="P38" i="60"/>
  <c r="P23" i="60"/>
  <c r="P26" i="60"/>
  <c r="P12" i="60"/>
  <c r="P11" i="60"/>
  <c r="P16" i="60"/>
  <c r="P15" i="60"/>
  <c r="P10" i="60"/>
  <c r="P9" i="60"/>
  <c r="P21" i="21"/>
  <c r="P22" i="21"/>
  <c r="P23" i="21"/>
  <c r="P25" i="21"/>
  <c r="P54" i="21"/>
  <c r="P53" i="21"/>
  <c r="P51" i="21"/>
  <c r="P47" i="21"/>
  <c r="P40" i="21"/>
  <c r="P39" i="21"/>
  <c r="P38" i="21"/>
  <c r="P37" i="21"/>
  <c r="P36" i="21"/>
  <c r="P34" i="21"/>
  <c r="P24" i="21"/>
  <c r="P18" i="21"/>
  <c r="P52" i="21"/>
  <c r="P55" i="21"/>
  <c r="P48" i="21"/>
  <c r="P50" i="21"/>
  <c r="P30" i="60"/>
  <c r="P31" i="60"/>
  <c r="P32" i="60"/>
  <c r="P33" i="60"/>
  <c r="P35" i="60"/>
  <c r="P36" i="60"/>
  <c r="P37" i="60"/>
  <c r="P41" i="60"/>
  <c r="P42" i="60"/>
  <c r="P43" i="60"/>
  <c r="M20" i="52"/>
  <c r="P22" i="60"/>
  <c r="P29" i="60"/>
  <c r="P45" i="60"/>
  <c r="J29" i="53"/>
  <c r="D20" i="60"/>
  <c r="P21" i="60"/>
  <c r="C28" i="53"/>
  <c r="P44" i="60"/>
  <c r="P46" i="60"/>
  <c r="J22" i="53" s="1"/>
  <c r="P16" i="21"/>
  <c r="AK57" i="63"/>
  <c r="Q63" i="63"/>
  <c r="S93" i="63"/>
  <c r="AG111" i="63"/>
  <c r="AL111" i="63" s="1"/>
  <c r="AN111" i="63" s="1"/>
  <c r="AU111" i="63" s="1"/>
  <c r="E10" i="21" l="1"/>
  <c r="Y109" i="63"/>
  <c r="Q95" i="63"/>
  <c r="Q94" i="63"/>
  <c r="Q60" i="63"/>
  <c r="Q102" i="63"/>
  <c r="D48" i="60"/>
  <c r="Q99" i="63"/>
  <c r="Q92" i="63"/>
  <c r="Q101" i="63"/>
  <c r="Q104" i="63"/>
  <c r="AG106" i="63"/>
  <c r="AG81" i="63"/>
  <c r="AL81" i="63" s="1"/>
  <c r="AN81" i="63" s="1"/>
  <c r="AU81" i="63" s="1"/>
  <c r="AG65" i="63"/>
  <c r="AG60" i="63"/>
  <c r="AL60" i="63" s="1"/>
  <c r="AN60" i="63" s="1"/>
  <c r="AU60" i="63" s="1"/>
  <c r="AL65" i="63"/>
  <c r="AN65" i="63" s="1"/>
  <c r="AU65" i="63" s="1"/>
  <c r="AG73" i="63"/>
  <c r="AL73" i="63" s="1"/>
  <c r="AN73" i="63" s="1"/>
  <c r="AU73" i="63" s="1"/>
  <c r="AG76" i="63"/>
  <c r="AL76" i="63" s="1"/>
  <c r="AN76" i="63" s="1"/>
  <c r="AU76" i="63" s="1"/>
  <c r="AL106" i="63"/>
  <c r="AN106" i="63" s="1"/>
  <c r="AU106" i="63" s="1"/>
  <c r="AG85" i="63"/>
  <c r="AL85" i="63" s="1"/>
  <c r="AN85" i="63" s="1"/>
  <c r="AU85" i="63" s="1"/>
  <c r="AG79" i="63"/>
  <c r="AL79" i="63" s="1"/>
  <c r="AN79" i="63" s="1"/>
  <c r="AU79" i="63" s="1"/>
  <c r="AG71" i="63"/>
  <c r="AL71" i="63" s="1"/>
  <c r="AN71" i="63" s="1"/>
  <c r="AU71" i="63" s="1"/>
  <c r="AG63" i="63"/>
  <c r="AL63" i="63" s="1"/>
  <c r="AN63" i="63" s="1"/>
  <c r="AU63" i="63" s="1"/>
  <c r="Q25" i="60"/>
  <c r="D352" i="70"/>
  <c r="E329" i="70"/>
  <c r="E55" i="60" s="1"/>
  <c r="E191" i="70"/>
  <c r="E291" i="70" s="1"/>
  <c r="L15" i="53"/>
  <c r="Q74" i="63"/>
  <c r="Q87" i="63"/>
  <c r="Q86" i="63"/>
  <c r="AN8" i="63"/>
  <c r="AU8" i="63" s="1"/>
  <c r="AN12" i="63"/>
  <c r="AU12" i="63" s="1"/>
  <c r="AN16" i="63"/>
  <c r="AU16" i="63" s="1"/>
  <c r="AN20" i="63"/>
  <c r="AU20" i="63" s="1"/>
  <c r="Q72" i="63"/>
  <c r="Q98" i="63"/>
  <c r="AG91" i="63"/>
  <c r="AL91" i="63" s="1"/>
  <c r="AN91" i="63" s="1"/>
  <c r="AU91" i="63" s="1"/>
  <c r="AG82" i="63"/>
  <c r="AL82" i="63" s="1"/>
  <c r="AN82" i="63" s="1"/>
  <c r="AU82" i="63" s="1"/>
  <c r="N57" i="21"/>
  <c r="N65" i="21" s="1"/>
  <c r="P24" i="60"/>
  <c r="J14" i="53"/>
  <c r="L14" i="53" s="1"/>
  <c r="E14" i="60"/>
  <c r="Q14" i="60" s="1"/>
  <c r="K10" i="53" s="1"/>
  <c r="K11" i="53"/>
  <c r="L11" i="53" s="1"/>
  <c r="AN21" i="63"/>
  <c r="AU21" i="63" s="1"/>
  <c r="AN15" i="63"/>
  <c r="AU15" i="63" s="1"/>
  <c r="AG80" i="63"/>
  <c r="AG78" i="63"/>
  <c r="AL78" i="63" s="1"/>
  <c r="AN78" i="63" s="1"/>
  <c r="AU78" i="63" s="1"/>
  <c r="D191" i="70"/>
  <c r="AG97" i="63"/>
  <c r="AL97" i="63" s="1"/>
  <c r="AN97" i="63" s="1"/>
  <c r="AU97" i="63" s="1"/>
  <c r="AG72" i="63"/>
  <c r="AL72" i="63" s="1"/>
  <c r="AN72" i="63" s="1"/>
  <c r="AU72" i="63" s="1"/>
  <c r="AG70" i="63"/>
  <c r="AL70" i="63" s="1"/>
  <c r="AN70" i="63" s="1"/>
  <c r="AU70" i="63" s="1"/>
  <c r="AG66" i="63"/>
  <c r="AL66" i="63" s="1"/>
  <c r="AN66" i="63" s="1"/>
  <c r="AU66" i="63" s="1"/>
  <c r="AG96" i="63"/>
  <c r="AL96" i="63" s="1"/>
  <c r="AN96" i="63" s="1"/>
  <c r="AU96" i="63" s="1"/>
  <c r="AG88" i="63"/>
  <c r="AL88" i="63" s="1"/>
  <c r="AN88" i="63" s="1"/>
  <c r="AU88" i="63" s="1"/>
  <c r="AB57" i="63"/>
  <c r="AG101" i="63"/>
  <c r="AL101" i="63" s="1"/>
  <c r="AN101" i="63" s="1"/>
  <c r="AU101" i="63" s="1"/>
  <c r="AG83" i="63"/>
  <c r="AL83" i="63" s="1"/>
  <c r="AN83" i="63" s="1"/>
  <c r="AU83" i="63" s="1"/>
  <c r="Q82" i="63"/>
  <c r="Q78" i="63"/>
  <c r="AG53" i="63"/>
  <c r="AL53" i="63" s="1"/>
  <c r="AN53" i="63" s="1"/>
  <c r="AU53" i="63" s="1"/>
  <c r="AG107" i="63"/>
  <c r="AL107" i="63" s="1"/>
  <c r="AN107" i="63" s="1"/>
  <c r="AU107" i="63" s="1"/>
  <c r="AG105" i="63"/>
  <c r="AL105" i="63" s="1"/>
  <c r="AN105" i="63" s="1"/>
  <c r="AU105" i="63" s="1"/>
  <c r="AG104" i="63"/>
  <c r="AL104" i="63" s="1"/>
  <c r="AN104" i="63" s="1"/>
  <c r="AU104" i="63" s="1"/>
  <c r="AG103" i="63"/>
  <c r="AL103" i="63" s="1"/>
  <c r="AN103" i="63" s="1"/>
  <c r="AU103" i="63" s="1"/>
  <c r="AG102" i="63"/>
  <c r="AL102" i="63" s="1"/>
  <c r="AN102" i="63" s="1"/>
  <c r="AU102" i="63" s="1"/>
  <c r="AG95" i="63"/>
  <c r="AL95" i="63" s="1"/>
  <c r="AN95" i="63" s="1"/>
  <c r="AU95" i="63" s="1"/>
  <c r="AG94" i="63"/>
  <c r="AL94" i="63" s="1"/>
  <c r="AN94" i="63" s="1"/>
  <c r="AU94" i="63" s="1"/>
  <c r="AG92" i="63"/>
  <c r="AL92" i="63" s="1"/>
  <c r="AN92" i="63" s="1"/>
  <c r="AU92" i="63" s="1"/>
  <c r="AG87" i="63"/>
  <c r="AL87" i="63" s="1"/>
  <c r="AN87" i="63" s="1"/>
  <c r="AU87" i="63" s="1"/>
  <c r="AG86" i="63"/>
  <c r="AL86" i="63" s="1"/>
  <c r="AN86" i="63" s="1"/>
  <c r="AU86" i="63" s="1"/>
  <c r="AG84" i="63"/>
  <c r="AL84" i="63" s="1"/>
  <c r="AN84" i="63" s="1"/>
  <c r="AU84" i="63" s="1"/>
  <c r="AG68" i="63"/>
  <c r="AL68" i="63" s="1"/>
  <c r="AN68" i="63" s="1"/>
  <c r="AU68" i="63" s="1"/>
  <c r="Q73" i="63"/>
  <c r="Q103" i="63"/>
  <c r="Q80" i="63"/>
  <c r="Q58" i="63"/>
  <c r="Q64" i="63"/>
  <c r="Q96" i="63"/>
  <c r="AT5" i="63"/>
  <c r="AT3" i="63" s="1"/>
  <c r="AN14" i="63"/>
  <c r="AU14" i="63" s="1"/>
  <c r="Q67" i="63"/>
  <c r="AN13" i="63"/>
  <c r="AU13" i="63" s="1"/>
  <c r="AN11" i="63"/>
  <c r="AU11" i="63" s="1"/>
  <c r="AD3" i="63"/>
  <c r="AS3" i="63"/>
  <c r="P12" i="21"/>
  <c r="D17" i="21"/>
  <c r="P8" i="21"/>
  <c r="D10" i="21"/>
  <c r="AG59" i="63"/>
  <c r="AL59" i="63" s="1"/>
  <c r="AN59" i="63" s="1"/>
  <c r="AU59" i="63" s="1"/>
  <c r="E30" i="53"/>
  <c r="O2" i="52"/>
  <c r="U3" i="63"/>
  <c r="AL80" i="63"/>
  <c r="AN80" i="63" s="1"/>
  <c r="AU80" i="63" s="1"/>
  <c r="AN10" i="63"/>
  <c r="AU10" i="63" s="1"/>
  <c r="Q106" i="63"/>
  <c r="AG45" i="63"/>
  <c r="AL45" i="63" s="1"/>
  <c r="AN45" i="63" s="1"/>
  <c r="AU45" i="63" s="1"/>
  <c r="AN19" i="63"/>
  <c r="AU19" i="63" s="1"/>
  <c r="Q107" i="63"/>
  <c r="AL6" i="63"/>
  <c r="AN6" i="63" s="1"/>
  <c r="AU6" i="63" s="1"/>
  <c r="L30" i="53"/>
  <c r="E28" i="53"/>
  <c r="AB32" i="63"/>
  <c r="L18" i="53"/>
  <c r="L29" i="53"/>
  <c r="L21" i="53"/>
  <c r="L22" i="53"/>
  <c r="L31" i="53"/>
  <c r="E29" i="53"/>
  <c r="AN7" i="63"/>
  <c r="AU7" i="63" s="1"/>
  <c r="C11" i="66"/>
  <c r="Y5" i="63"/>
  <c r="AF3" i="63"/>
  <c r="AO3" i="63"/>
  <c r="AK27" i="63"/>
  <c r="H47" i="60"/>
  <c r="W3" i="63"/>
  <c r="AG46" i="63"/>
  <c r="AL46" i="63" s="1"/>
  <c r="AN46" i="63" s="1"/>
  <c r="AU46" i="63" s="1"/>
  <c r="AG67" i="63"/>
  <c r="AL67" i="63" s="1"/>
  <c r="AN67" i="63" s="1"/>
  <c r="AU67" i="63" s="1"/>
  <c r="AG58" i="63"/>
  <c r="AL58" i="63" s="1"/>
  <c r="AN58" i="63" s="1"/>
  <c r="P20" i="60"/>
  <c r="J20" i="53" s="1"/>
  <c r="J19" i="53" s="1"/>
  <c r="J35" i="53" s="1"/>
  <c r="AK109" i="63"/>
  <c r="T3" i="63"/>
  <c r="AP3" i="63"/>
  <c r="AG74" i="63"/>
  <c r="AL74" i="63" s="1"/>
  <c r="AN74" i="63" s="1"/>
  <c r="AU74" i="63" s="1"/>
  <c r="AG64" i="63"/>
  <c r="AL64" i="63" s="1"/>
  <c r="AN64" i="63" s="1"/>
  <c r="AU64" i="63" s="1"/>
  <c r="AG44" i="63"/>
  <c r="AL44" i="63" s="1"/>
  <c r="AN44" i="63" s="1"/>
  <c r="AU44" i="63" s="1"/>
  <c r="AG42" i="63"/>
  <c r="AL42" i="63" s="1"/>
  <c r="AN42" i="63" s="1"/>
  <c r="AU42" i="63" s="1"/>
  <c r="AG55" i="63"/>
  <c r="AL55" i="63" s="1"/>
  <c r="AN55" i="63" s="1"/>
  <c r="AU55" i="63" s="1"/>
  <c r="Y27" i="63"/>
  <c r="AB27" i="63"/>
  <c r="AH5" i="63"/>
  <c r="AN18" i="63"/>
  <c r="AU18" i="63" s="1"/>
  <c r="S112" i="63"/>
  <c r="Q109" i="63"/>
  <c r="AI3" i="63"/>
  <c r="AG43" i="63"/>
  <c r="AL43" i="63" s="1"/>
  <c r="AN43" i="63" s="1"/>
  <c r="AU43" i="63" s="1"/>
  <c r="AG47" i="63"/>
  <c r="AL47" i="63" s="1"/>
  <c r="AN47" i="63" s="1"/>
  <c r="AU47" i="63" s="1"/>
  <c r="O20" i="52"/>
  <c r="Z3" i="63"/>
  <c r="AL99" i="63"/>
  <c r="AN99" i="63" s="1"/>
  <c r="AU99" i="63" s="1"/>
  <c r="Y57" i="63"/>
  <c r="X57" i="63"/>
  <c r="X3" i="63" s="1"/>
  <c r="AG113" i="63"/>
  <c r="AL113" i="63" s="1"/>
  <c r="AN113" i="63" s="1"/>
  <c r="AU113" i="63" s="1"/>
  <c r="S90" i="63"/>
  <c r="AG90" i="63" s="1"/>
  <c r="AL90" i="63" s="1"/>
  <c r="AN90" i="63" s="1"/>
  <c r="AU90" i="63" s="1"/>
  <c r="Q90" i="63"/>
  <c r="S89" i="63"/>
  <c r="AG89" i="63" s="1"/>
  <c r="AL89" i="63" s="1"/>
  <c r="AN89" i="63" s="1"/>
  <c r="AU89" i="63" s="1"/>
  <c r="Q89" i="63"/>
  <c r="S62" i="63"/>
  <c r="AG62" i="63" s="1"/>
  <c r="AL62" i="63" s="1"/>
  <c r="AN62" i="63" s="1"/>
  <c r="AU62" i="63" s="1"/>
  <c r="Q62" i="63"/>
  <c r="AG93" i="63"/>
  <c r="AL93" i="63" s="1"/>
  <c r="AN93" i="63" s="1"/>
  <c r="AU93" i="63" s="1"/>
  <c r="AJ5" i="63"/>
  <c r="AJ3" i="63" s="1"/>
  <c r="Q84" i="63"/>
  <c r="AN17" i="63"/>
  <c r="AU17" i="63" s="1"/>
  <c r="S100" i="63"/>
  <c r="AG100" i="63" s="1"/>
  <c r="AL100" i="63" s="1"/>
  <c r="AN100" i="63" s="1"/>
  <c r="AU100" i="63" s="1"/>
  <c r="Q100" i="63"/>
  <c r="S77" i="63"/>
  <c r="AG77" i="63" s="1"/>
  <c r="AL77" i="63" s="1"/>
  <c r="AN77" i="63" s="1"/>
  <c r="AU77" i="63" s="1"/>
  <c r="Q77" i="63"/>
  <c r="S75" i="63"/>
  <c r="AG75" i="63" s="1"/>
  <c r="AL75" i="63" s="1"/>
  <c r="AN75" i="63" s="1"/>
  <c r="AU75" i="63" s="1"/>
  <c r="Q75" i="63"/>
  <c r="S69" i="63"/>
  <c r="AG69" i="63" s="1"/>
  <c r="AL69" i="63" s="1"/>
  <c r="AN69" i="63" s="1"/>
  <c r="AU69" i="63" s="1"/>
  <c r="Q69" i="63"/>
  <c r="S61" i="63"/>
  <c r="Q61" i="63"/>
  <c r="O5" i="52"/>
  <c r="AN25" i="63"/>
  <c r="AU25" i="63" s="1"/>
  <c r="AN24" i="63"/>
  <c r="AU24" i="63" s="1"/>
  <c r="AN23" i="63"/>
  <c r="AU23" i="63" s="1"/>
  <c r="AN9" i="63"/>
  <c r="AU9" i="63" s="1"/>
  <c r="AA3" i="63"/>
  <c r="AC3" i="63"/>
  <c r="D549" i="70"/>
  <c r="AG36" i="63"/>
  <c r="AL36" i="63" s="1"/>
  <c r="AN36" i="63" s="1"/>
  <c r="AU36" i="63" s="1"/>
  <c r="Q13" i="60"/>
  <c r="Q24" i="60"/>
  <c r="E27" i="60"/>
  <c r="Q27" i="60" s="1"/>
  <c r="Q56" i="21"/>
  <c r="D22" i="53" s="1"/>
  <c r="Q11" i="21"/>
  <c r="D11" i="53" s="1"/>
  <c r="J17" i="21"/>
  <c r="H57" i="21"/>
  <c r="Q13" i="21"/>
  <c r="Q15" i="21"/>
  <c r="P46" i="21"/>
  <c r="C21" i="53" s="1"/>
  <c r="Q12" i="21"/>
  <c r="Q9" i="21"/>
  <c r="Q10" i="21" s="1"/>
  <c r="D10" i="53" s="1"/>
  <c r="Q16" i="21"/>
  <c r="Q8" i="60"/>
  <c r="Q20" i="60"/>
  <c r="K20" i="53" s="1"/>
  <c r="K19" i="53" s="1"/>
  <c r="K35" i="53" s="1"/>
  <c r="M47" i="60"/>
  <c r="S52" i="63"/>
  <c r="V52" i="63"/>
  <c r="AU110" i="63"/>
  <c r="M10" i="21"/>
  <c r="P56" i="21"/>
  <c r="AE3" i="63"/>
  <c r="AG48" i="63"/>
  <c r="AL48" i="63" s="1"/>
  <c r="AN48" i="63" s="1"/>
  <c r="AU48" i="63" s="1"/>
  <c r="P39" i="60"/>
  <c r="AQ3" i="63"/>
  <c r="AR3" i="63"/>
  <c r="Q105" i="63"/>
  <c r="Q68" i="63"/>
  <c r="Q97" i="63"/>
  <c r="D14" i="60"/>
  <c r="P14" i="60" s="1"/>
  <c r="J10" i="53" s="1"/>
  <c r="AG40" i="63"/>
  <c r="AL40" i="63" s="1"/>
  <c r="AN40" i="63" s="1"/>
  <c r="AU40" i="63" s="1"/>
  <c r="AG33" i="63"/>
  <c r="AL33" i="63" s="1"/>
  <c r="AN33" i="63" s="1"/>
  <c r="AU33" i="63" s="1"/>
  <c r="AG30" i="63"/>
  <c r="AL30" i="63" s="1"/>
  <c r="AN30" i="63" s="1"/>
  <c r="AU30" i="63" s="1"/>
  <c r="AG98" i="63"/>
  <c r="AL98" i="63" s="1"/>
  <c r="AN98" i="63" s="1"/>
  <c r="AU98" i="63" s="1"/>
  <c r="Q14" i="21"/>
  <c r="AG51" i="63"/>
  <c r="AL51" i="63" s="1"/>
  <c r="AN51" i="63" s="1"/>
  <c r="AU51" i="63" s="1"/>
  <c r="AG31" i="63"/>
  <c r="AL31" i="63" s="1"/>
  <c r="AN31" i="63" s="1"/>
  <c r="AU31" i="63" s="1"/>
  <c r="P26" i="21"/>
  <c r="C13" i="53" s="1"/>
  <c r="Q26" i="21"/>
  <c r="D13" i="53" s="1"/>
  <c r="M17" i="21"/>
  <c r="P9" i="21"/>
  <c r="G47" i="60"/>
  <c r="Q28" i="60"/>
  <c r="K17" i="53" s="1"/>
  <c r="N47" i="60"/>
  <c r="J47" i="60"/>
  <c r="D27" i="60"/>
  <c r="P50" i="63"/>
  <c r="Q50" i="63" s="1"/>
  <c r="S50" i="63" s="1"/>
  <c r="AG50" i="63" s="1"/>
  <c r="AL50" i="63" s="1"/>
  <c r="AN50" i="63" s="1"/>
  <c r="AU50" i="63" s="1"/>
  <c r="P41" i="63"/>
  <c r="Q41" i="63" s="1"/>
  <c r="S41" i="63" s="1"/>
  <c r="AG41" i="63" s="1"/>
  <c r="AL41" i="63" s="1"/>
  <c r="AN41" i="63" s="1"/>
  <c r="AU41" i="63" s="1"/>
  <c r="P37" i="63"/>
  <c r="Q37" i="63" s="1"/>
  <c r="P34" i="63"/>
  <c r="Q34" i="63" s="1"/>
  <c r="P32" i="63"/>
  <c r="Q32" i="63" s="1"/>
  <c r="S32" i="63" s="1"/>
  <c r="AG32" i="63" s="1"/>
  <c r="AL32" i="63" s="1"/>
  <c r="AN32" i="63" s="1"/>
  <c r="AU32" i="63" s="1"/>
  <c r="P49" i="63"/>
  <c r="Q49" i="63" s="1"/>
  <c r="S49" i="63" s="1"/>
  <c r="AG49" i="63" s="1"/>
  <c r="AL49" i="63" s="1"/>
  <c r="AN49" i="63" s="1"/>
  <c r="AU49" i="63" s="1"/>
  <c r="P39" i="63"/>
  <c r="Q39" i="63" s="1"/>
  <c r="S39" i="63" s="1"/>
  <c r="AG39" i="63" s="1"/>
  <c r="AL39" i="63" s="1"/>
  <c r="AN39" i="63" s="1"/>
  <c r="AU39" i="63" s="1"/>
  <c r="P35" i="63"/>
  <c r="Q35" i="63" s="1"/>
  <c r="S35" i="63" s="1"/>
  <c r="AG35" i="63" s="1"/>
  <c r="AL35" i="63" s="1"/>
  <c r="AN35" i="63" s="1"/>
  <c r="AU35" i="63" s="1"/>
  <c r="P28" i="63"/>
  <c r="Q28" i="63" s="1"/>
  <c r="P29" i="63"/>
  <c r="Q29" i="63" s="1"/>
  <c r="S29" i="63" s="1"/>
  <c r="AG29" i="63" s="1"/>
  <c r="AL29" i="63" s="1"/>
  <c r="AN29" i="63" s="1"/>
  <c r="AU29" i="63" s="1"/>
  <c r="C17" i="53" l="1"/>
  <c r="D32" i="21"/>
  <c r="P32" i="21" s="1"/>
  <c r="Y3" i="63"/>
  <c r="AB3" i="63"/>
  <c r="E331" i="70"/>
  <c r="C22" i="53"/>
  <c r="E22" i="53" s="1"/>
  <c r="H65" i="21"/>
  <c r="N50" i="60"/>
  <c r="AH3" i="63"/>
  <c r="AK5" i="63"/>
  <c r="AK3" i="63" s="1"/>
  <c r="L10" i="53"/>
  <c r="L19" i="53"/>
  <c r="L20" i="53"/>
  <c r="E13" i="53"/>
  <c r="AG52" i="63"/>
  <c r="AL52" i="63" s="1"/>
  <c r="AN52" i="63" s="1"/>
  <c r="AU52" i="63" s="1"/>
  <c r="D47" i="60"/>
  <c r="AG112" i="63"/>
  <c r="S109" i="63"/>
  <c r="AG61" i="63"/>
  <c r="AL61" i="63" s="1"/>
  <c r="AN61" i="63" s="1"/>
  <c r="AU61" i="63" s="1"/>
  <c r="S57" i="63"/>
  <c r="P17" i="21"/>
  <c r="C12" i="53" s="1"/>
  <c r="K13" i="53"/>
  <c r="K9" i="53" s="1"/>
  <c r="D35" i="53" s="1"/>
  <c r="Q47" i="60"/>
  <c r="E47" i="60"/>
  <c r="M57" i="21"/>
  <c r="P25" i="60"/>
  <c r="AU58" i="63"/>
  <c r="Q57" i="63"/>
  <c r="AN22" i="63"/>
  <c r="AL5" i="63"/>
  <c r="J10" i="21"/>
  <c r="Q17" i="21"/>
  <c r="P28" i="60"/>
  <c r="J17" i="53" s="1"/>
  <c r="L17" i="53" s="1"/>
  <c r="P27" i="60"/>
  <c r="S28" i="63"/>
  <c r="Q27" i="63"/>
  <c r="S34" i="63"/>
  <c r="S37" i="63"/>
  <c r="V37" i="63"/>
  <c r="P35" i="21"/>
  <c r="P41" i="21" s="1"/>
  <c r="C20" i="53" s="1"/>
  <c r="D41" i="21"/>
  <c r="E56" i="60" l="1"/>
  <c r="E58" i="60" s="1"/>
  <c r="C19" i="53"/>
  <c r="J36" i="53" s="1"/>
  <c r="J37" i="53" s="1"/>
  <c r="N48" i="60"/>
  <c r="N55" i="60" s="1"/>
  <c r="N56" i="60" s="1"/>
  <c r="N58" i="60" s="1"/>
  <c r="N67" i="21"/>
  <c r="AL57" i="63"/>
  <c r="AN57" i="63"/>
  <c r="M50" i="60"/>
  <c r="M65" i="21"/>
  <c r="Q3" i="63"/>
  <c r="AL112" i="63"/>
  <c r="AN112" i="63" s="1"/>
  <c r="AG109" i="63"/>
  <c r="AG57" i="63"/>
  <c r="AU57" i="63"/>
  <c r="AU22" i="63"/>
  <c r="AN5" i="63"/>
  <c r="D12" i="53"/>
  <c r="J13" i="53"/>
  <c r="P47" i="60"/>
  <c r="AG37" i="63"/>
  <c r="AL37" i="63" s="1"/>
  <c r="AN37" i="63" s="1"/>
  <c r="AU37" i="63" s="1"/>
  <c r="V34" i="63"/>
  <c r="V27" i="63" s="1"/>
  <c r="AG28" i="63"/>
  <c r="S27" i="63"/>
  <c r="M48" i="60" l="1"/>
  <c r="M55" i="60" s="1"/>
  <c r="M56" i="60" s="1"/>
  <c r="M58" i="60" s="1"/>
  <c r="M67" i="21"/>
  <c r="J9" i="53"/>
  <c r="L13" i="53"/>
  <c r="L9" i="53" s="1"/>
  <c r="K23" i="53"/>
  <c r="D41" i="53" s="1"/>
  <c r="E12" i="53"/>
  <c r="AL109" i="63"/>
  <c r="AU112" i="63"/>
  <c r="AU109" i="63" s="1"/>
  <c r="AN109" i="63"/>
  <c r="AU5" i="63"/>
  <c r="J57" i="21"/>
  <c r="AL28" i="63"/>
  <c r="AN28" i="63" s="1"/>
  <c r="V3" i="63"/>
  <c r="AG34" i="63"/>
  <c r="AL34" i="63" s="1"/>
  <c r="AN34" i="63" s="1"/>
  <c r="AU34" i="63" s="1"/>
  <c r="J23" i="53" l="1"/>
  <c r="C41" i="53" s="1"/>
  <c r="C35" i="53"/>
  <c r="J50" i="60"/>
  <c r="J65" i="21"/>
  <c r="AG27" i="63"/>
  <c r="AL27" i="63" s="1"/>
  <c r="AL3" i="63" s="1"/>
  <c r="AG3" i="63"/>
  <c r="S3" i="63"/>
  <c r="AN27" i="63"/>
  <c r="AU28" i="63"/>
  <c r="G10" i="21"/>
  <c r="P10" i="21"/>
  <c r="C10" i="53" s="1"/>
  <c r="E10" i="53" s="1"/>
  <c r="L23" i="53" l="1"/>
  <c r="J48" i="60"/>
  <c r="P48" i="60" s="1"/>
  <c r="J67" i="21"/>
  <c r="AU27" i="63"/>
  <c r="J55" i="60" l="1"/>
  <c r="J56" i="60" s="1"/>
  <c r="J58" i="60" s="1"/>
  <c r="AN3" i="63"/>
  <c r="AU3" i="63" s="1"/>
  <c r="P11" i="21" l="1"/>
  <c r="G57" i="21"/>
  <c r="G50" i="60" l="1"/>
  <c r="G65" i="21"/>
  <c r="C11" i="53"/>
  <c r="E11" i="53" s="1"/>
  <c r="G55" i="60"/>
  <c r="G56" i="60" s="1"/>
  <c r="P50" i="60" l="1"/>
  <c r="D60" i="21"/>
  <c r="P64" i="21"/>
  <c r="P58" i="21"/>
  <c r="C25" i="53" s="1"/>
  <c r="P55" i="60"/>
  <c r="P56" i="60" s="1"/>
  <c r="J26" i="53" l="1"/>
  <c r="P57" i="60"/>
  <c r="P58" i="60" s="1"/>
  <c r="G58" i="60"/>
  <c r="G67" i="21"/>
  <c r="P60" i="21"/>
  <c r="C24" i="53"/>
  <c r="J25" i="53"/>
  <c r="C26" i="53" l="1"/>
  <c r="P66" i="21"/>
  <c r="J24" i="53"/>
  <c r="J33" i="53" s="1"/>
  <c r="B9" i="56" l="1"/>
  <c r="E18" i="53"/>
  <c r="B8" i="56" l="1"/>
  <c r="D548" i="70"/>
  <c r="D31" i="21" s="1"/>
  <c r="P31" i="21" s="1"/>
  <c r="D547" i="70" l="1"/>
  <c r="D30" i="21" s="1"/>
  <c r="C16" i="53"/>
  <c r="D550" i="70" l="1"/>
  <c r="D33" i="21" s="1"/>
  <c r="P33" i="21" s="1"/>
  <c r="C15" i="53"/>
  <c r="C14" i="53" s="1"/>
  <c r="P30" i="21"/>
  <c r="D680" i="70" l="1"/>
  <c r="D57" i="21" s="1"/>
  <c r="P57" i="21" s="1"/>
  <c r="P65" i="21" s="1"/>
  <c r="P67" i="21" s="1"/>
  <c r="D723" i="70"/>
  <c r="D65" i="21" s="1"/>
  <c r="D67" i="21" s="1"/>
  <c r="C9" i="53" l="1"/>
  <c r="C36" i="53" s="1"/>
  <c r="C37" i="53" s="1"/>
  <c r="C23" i="53" l="1"/>
  <c r="C42" i="53" s="1"/>
  <c r="C43" i="53" s="1"/>
  <c r="C45" i="53" s="1"/>
  <c r="C33" i="53" l="1"/>
  <c r="C30" i="56"/>
  <c r="C10" i="56" s="1"/>
  <c r="E549" i="70" l="1"/>
  <c r="E32" i="21" s="1"/>
  <c r="Q32" i="21" s="1"/>
  <c r="D17" i="53"/>
  <c r="E17" i="53" l="1"/>
  <c r="D291" i="70"/>
  <c r="D331" i="70"/>
  <c r="D56" i="60" s="1"/>
  <c r="D58" i="60" s="1"/>
  <c r="E308" i="68"/>
  <c r="L28" i="53" l="1"/>
  <c r="D44" i="53"/>
  <c r="H49" i="60"/>
  <c r="E313" i="68"/>
  <c r="E703" i="70" s="1"/>
  <c r="E710" i="70" l="1"/>
  <c r="H50" i="60"/>
  <c r="H48" i="60" s="1"/>
  <c r="Q49" i="60"/>
  <c r="E319" i="68"/>
  <c r="E331" i="68" s="1"/>
  <c r="E333" i="68" s="1"/>
  <c r="E668" i="68" s="1"/>
  <c r="H55" i="60" l="1"/>
  <c r="H56" i="60" s="1"/>
  <c r="Q48" i="60"/>
  <c r="Q50" i="60"/>
  <c r="Q60" i="21"/>
  <c r="E58" i="21"/>
  <c r="Q58" i="21" s="1"/>
  <c r="D25" i="53" s="1"/>
  <c r="E721" i="70"/>
  <c r="E64" i="21" s="1"/>
  <c r="Q64" i="21" s="1"/>
  <c r="D26" i="53" l="1"/>
  <c r="Q66" i="21"/>
  <c r="K26" i="53"/>
  <c r="K32" i="53" s="1"/>
  <c r="L32" i="53" s="1"/>
  <c r="Q57" i="60"/>
  <c r="H58" i="60"/>
  <c r="D24" i="53"/>
  <c r="E24" i="53" s="1"/>
  <c r="E25" i="53"/>
  <c r="H67" i="21"/>
  <c r="K25" i="53"/>
  <c r="Q55" i="60"/>
  <c r="Q56" i="60" s="1"/>
  <c r="D32" i="53"/>
  <c r="E32" i="53" s="1"/>
  <c r="E26" i="53"/>
  <c r="Q58" i="60" l="1"/>
  <c r="L26" i="53"/>
  <c r="K24" i="53"/>
  <c r="L25" i="53"/>
  <c r="K33" i="53" l="1"/>
  <c r="L24" i="53"/>
  <c r="L33" i="53" l="1"/>
  <c r="E615" i="70"/>
  <c r="E42" i="21" l="1"/>
  <c r="Q42" i="21" s="1"/>
  <c r="Q46" i="21" s="1"/>
  <c r="D21" i="53" s="1"/>
  <c r="E21" i="53" s="1"/>
  <c r="E46" i="21" l="1"/>
  <c r="C8" i="56" l="1"/>
  <c r="E30" i="21" s="1"/>
  <c r="Q30" i="21" s="1"/>
  <c r="D15" i="53" s="1"/>
  <c r="E548" i="70" l="1"/>
  <c r="E31" i="21" s="1"/>
  <c r="E15" i="53"/>
  <c r="D14" i="53"/>
  <c r="E547" i="70" l="1"/>
  <c r="E550" i="70" s="1"/>
  <c r="E33" i="21" s="1"/>
  <c r="Q33" i="21" s="1"/>
  <c r="Q31" i="21"/>
  <c r="D16" i="53"/>
  <c r="E16" i="53" s="1"/>
  <c r="D9" i="53"/>
  <c r="D36" i="53" s="1"/>
  <c r="D37" i="53" s="1"/>
  <c r="E14" i="53"/>
  <c r="E9" i="53" l="1"/>
  <c r="E555" i="70"/>
  <c r="E603" i="70" s="1"/>
  <c r="E680" i="70" s="1"/>
  <c r="E57" i="21" l="1"/>
  <c r="Q57" i="21" s="1"/>
  <c r="Q65" i="21" s="1"/>
  <c r="Q67" i="21" s="1"/>
  <c r="E723" i="70"/>
  <c r="E35" i="21"/>
  <c r="I555" i="70"/>
  <c r="E65" i="21" l="1"/>
  <c r="E67" i="21" s="1"/>
  <c r="E724" i="70"/>
  <c r="Q35" i="21"/>
  <c r="Q41" i="21" s="1"/>
  <c r="D20" i="53" s="1"/>
  <c r="E41" i="21"/>
  <c r="E20" i="53" l="1"/>
  <c r="D19" i="53"/>
  <c r="K36" i="53" s="1"/>
  <c r="K37" i="53" s="1"/>
  <c r="E19" i="53" l="1"/>
  <c r="D23" i="53"/>
  <c r="D42" i="53" s="1"/>
  <c r="D43" i="53" s="1"/>
  <c r="D45" i="53" s="1"/>
  <c r="D48" i="53" s="1"/>
  <c r="D33" i="53" l="1"/>
  <c r="E23" i="53"/>
  <c r="E33" i="53" s="1"/>
</calcChain>
</file>

<file path=xl/sharedStrings.xml><?xml version="1.0" encoding="utf-8"?>
<sst xmlns="http://schemas.openxmlformats.org/spreadsheetml/2006/main" count="7040" uniqueCount="1844">
  <si>
    <t>KIADÁSOK</t>
  </si>
  <si>
    <t>2016 eredeti</t>
  </si>
  <si>
    <t>2016 módosított</t>
  </si>
  <si>
    <t>BEVÉTELEK</t>
  </si>
  <si>
    <t>Működési kiadások</t>
  </si>
  <si>
    <t>Működési bevételek</t>
  </si>
  <si>
    <t>Felhalmozási kiadások</t>
  </si>
  <si>
    <t>Felhalmozási bevételek</t>
  </si>
  <si>
    <t>KÖLTSÉGVETÉSI KIADÁSOK ÖSSZESEN</t>
  </si>
  <si>
    <t>KÖLTSÉGVETÉSI BEVÉTELEK ÖSSZESEN</t>
  </si>
  <si>
    <t>Finanszírozási kiadások</t>
  </si>
  <si>
    <t>Korrekció: belső intézményi támogatások</t>
  </si>
  <si>
    <t>KIADÁSOK ÖSSZESEN</t>
  </si>
  <si>
    <t>BEVÉTELEK ÖSSZESEN</t>
  </si>
  <si>
    <t>jogviszony</t>
  </si>
  <si>
    <t>PÁTY KÖZSÉG ÖNKORMÁNYZATA ÖSSZESEN (fő)</t>
  </si>
  <si>
    <t>ÖNKORMÁNYZATI FELADATOK</t>
  </si>
  <si>
    <t>képviselő-testület</t>
  </si>
  <si>
    <t>Pttv.</t>
  </si>
  <si>
    <t>nem képviselő alpolgármester</t>
  </si>
  <si>
    <t>nem képviselő bizottsági tagok</t>
  </si>
  <si>
    <t>védőnői szolgálat</t>
  </si>
  <si>
    <t>Kjt.</t>
  </si>
  <si>
    <t>POLGÁRMESTERI HIVATAL</t>
  </si>
  <si>
    <t>jegyző, aljegyző</t>
  </si>
  <si>
    <t>Ktv.</t>
  </si>
  <si>
    <t>irodavezető</t>
  </si>
  <si>
    <t>polgármesteri kabinetfőnök</t>
  </si>
  <si>
    <t>Mt.</t>
  </si>
  <si>
    <t>Adóiroda</t>
  </si>
  <si>
    <t>Igazgatási és Ügyfélszolgálati Iroda</t>
  </si>
  <si>
    <t>Önkormányzati Iroda</t>
  </si>
  <si>
    <t>Pénzügyi Iroda</t>
  </si>
  <si>
    <t>Közterület-felügyelet és mezei őrszolgálat</t>
  </si>
  <si>
    <t>Mt., Ktv.</t>
  </si>
  <si>
    <t>PÁTYOLGATÓ ÓVODA</t>
  </si>
  <si>
    <t>Intézményvezető</t>
  </si>
  <si>
    <t>óvodapedagógus</t>
  </si>
  <si>
    <t>dajka</t>
  </si>
  <si>
    <t>pedagógiai asszisztens</t>
  </si>
  <si>
    <t>gyógypedagógus</t>
  </si>
  <si>
    <t>logopédus</t>
  </si>
  <si>
    <t>titkár</t>
  </si>
  <si>
    <t>fizikai alkalmazott</t>
  </si>
  <si>
    <t>MŰVELŐDÉSI HÁZ, KÖZSÉGI ÉS ISKOLAI KÖNYVTÁR</t>
  </si>
  <si>
    <t>intézményvezető</t>
  </si>
  <si>
    <t>művelődésszervező</t>
  </si>
  <si>
    <t>könyvtáros</t>
  </si>
  <si>
    <t>Sorszám</t>
  </si>
  <si>
    <t>Rovat megnevezése</t>
  </si>
  <si>
    <t>Rovatszám</t>
  </si>
  <si>
    <t>MŰVELŐDÉSI HÁZ, ISKOLAI ÉS KÖZSÉGI KÖNYVTÁR</t>
  </si>
  <si>
    <t>ÖSSZESEN</t>
  </si>
  <si>
    <t>2016
eredeti</t>
  </si>
  <si>
    <t>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</si>
  <si>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</si>
  <si>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</si>
  <si>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</si>
  <si>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</si>
  <si>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</si>
  <si>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</si>
  <si>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</si>
  <si>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</si>
  <si>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</si>
  <si>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</si>
  <si>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</si>
  <si>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</si>
  <si>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</si>
  <si>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</si>
  <si>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</si>
  <si>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</si>
  <si>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</si>
  <si>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</si>
  <si>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</si>
  <si>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</si>
  <si>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</si>
  <si>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</si>
  <si>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B1401</t>
  </si>
  <si>
    <t>12</t>
  </si>
  <si>
    <t>ebből: központi kezelésű előirányzatok</t>
  </si>
  <si>
    <t>B1402</t>
  </si>
  <si>
    <t>13</t>
  </si>
  <si>
    <t>ebből: fejezeti kezelésű előirányzatok EU-s programokra és azok hazai társfinanszírozása</t>
  </si>
  <si>
    <t>B1403</t>
  </si>
  <si>
    <t>14</t>
  </si>
  <si>
    <t>ebből: egyéb fejezeti kezelésű előirányzatok</t>
  </si>
  <si>
    <t>B1404</t>
  </si>
  <si>
    <t>15</t>
  </si>
  <si>
    <t>ebből: társadalombiztosítás pénzügyi alapjai</t>
  </si>
  <si>
    <t>B1405</t>
  </si>
  <si>
    <t>16</t>
  </si>
  <si>
    <t>ebből: elkülönített állami pénzalapok</t>
  </si>
  <si>
    <t>B1406</t>
  </si>
  <si>
    <t>17</t>
  </si>
  <si>
    <t>ebből: helyi önkormányzatok és költségvetési szerveik</t>
  </si>
  <si>
    <t>B1407</t>
  </si>
  <si>
    <t>18</t>
  </si>
  <si>
    <t>ebből: társulások és költségvetési szerveik</t>
  </si>
  <si>
    <t>B1408</t>
  </si>
  <si>
    <t>19</t>
  </si>
  <si>
    <t>ebből: nemzetiségi önkormányzatok és költségvetési szerveik</t>
  </si>
  <si>
    <t>B1409</t>
  </si>
  <si>
    <t>20</t>
  </si>
  <si>
    <t>ebből: térségi fejlesztési tanácsok és költségvetési szerveik</t>
  </si>
  <si>
    <t>B1410</t>
  </si>
  <si>
    <t>Működési célú visszatérítendő támogatások, kölcsönök igénybevétele államháztartáson belülről (=22+…+31)</t>
  </si>
  <si>
    <t>B15</t>
  </si>
  <si>
    <t>22</t>
  </si>
  <si>
    <t>B1501</t>
  </si>
  <si>
    <t>23</t>
  </si>
  <si>
    <t>B1502</t>
  </si>
  <si>
    <t>24</t>
  </si>
  <si>
    <t>B1503</t>
  </si>
  <si>
    <t>25</t>
  </si>
  <si>
    <t>B1504</t>
  </si>
  <si>
    <t>26</t>
  </si>
  <si>
    <t>B1505</t>
  </si>
  <si>
    <t>27</t>
  </si>
  <si>
    <t>B1506</t>
  </si>
  <si>
    <t>28</t>
  </si>
  <si>
    <t>B1507</t>
  </si>
  <si>
    <t>29</t>
  </si>
  <si>
    <t>B1508</t>
  </si>
  <si>
    <t>30</t>
  </si>
  <si>
    <t>B1509</t>
  </si>
  <si>
    <t>31</t>
  </si>
  <si>
    <t>B1510</t>
  </si>
  <si>
    <t>Egyéb működési célú támogatások bevételei államháztartáson belülről (=33+…+42)</t>
  </si>
  <si>
    <t>B16</t>
  </si>
  <si>
    <t>33</t>
  </si>
  <si>
    <t>B1601</t>
  </si>
  <si>
    <t>34</t>
  </si>
  <si>
    <t>B1602</t>
  </si>
  <si>
    <t>35</t>
  </si>
  <si>
    <t>B1603</t>
  </si>
  <si>
    <t>36</t>
  </si>
  <si>
    <t>B1604</t>
  </si>
  <si>
    <t>37</t>
  </si>
  <si>
    <t>B1605</t>
  </si>
  <si>
    <t>védőnői ellátás finanszírozása</t>
  </si>
  <si>
    <t>iskolaorvosi ellátás finanszírozása</t>
  </si>
  <si>
    <t>védőnői jövedelemkiegészítés finanszírozása</t>
  </si>
  <si>
    <t>38</t>
  </si>
  <si>
    <t>B1606</t>
  </si>
  <si>
    <t>39</t>
  </si>
  <si>
    <t>B1607</t>
  </si>
  <si>
    <t>40</t>
  </si>
  <si>
    <t>B1608</t>
  </si>
  <si>
    <t>41</t>
  </si>
  <si>
    <t>B1609</t>
  </si>
  <si>
    <t>42</t>
  </si>
  <si>
    <t>B1610</t>
  </si>
  <si>
    <t>MŰKÖDÉSI CÉLÚ TÁMOGATÁSOK ÁLLAMHÁZTARTÁSON BELÜLRŐL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</si>
  <si>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</si>
  <si>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</si>
  <si>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</si>
  <si>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</si>
  <si>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</si>
  <si>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</si>
  <si>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</si>
  <si>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</si>
  <si>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</si>
  <si>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</si>
  <si>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</si>
  <si>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B2301</t>
  </si>
  <si>
    <t>48</t>
  </si>
  <si>
    <t>B2302</t>
  </si>
  <si>
    <t>49</t>
  </si>
  <si>
    <t>B2303</t>
  </si>
  <si>
    <t>50</t>
  </si>
  <si>
    <t>B2304</t>
  </si>
  <si>
    <t>51</t>
  </si>
  <si>
    <t>B2305</t>
  </si>
  <si>
    <t>52</t>
  </si>
  <si>
    <t>B2306</t>
  </si>
  <si>
    <t>53</t>
  </si>
  <si>
    <t>B2307</t>
  </si>
  <si>
    <t>54</t>
  </si>
  <si>
    <t>B2308</t>
  </si>
  <si>
    <t>55</t>
  </si>
  <si>
    <t>B2309</t>
  </si>
  <si>
    <t>56</t>
  </si>
  <si>
    <t>B2310</t>
  </si>
  <si>
    <t>Felhalmozási célú visszatérítendő támogatások, kölcsönök igénybevétele államháztartáson belülről (=58+…+67)</t>
  </si>
  <si>
    <t>B24</t>
  </si>
  <si>
    <t>58</t>
  </si>
  <si>
    <t>B2401</t>
  </si>
  <si>
    <t>59</t>
  </si>
  <si>
    <t>B2402</t>
  </si>
  <si>
    <t>60</t>
  </si>
  <si>
    <t>B2403</t>
  </si>
  <si>
    <t>61</t>
  </si>
  <si>
    <t>B2404</t>
  </si>
  <si>
    <t>62</t>
  </si>
  <si>
    <t>B2405</t>
  </si>
  <si>
    <t>63</t>
  </si>
  <si>
    <t>B2406</t>
  </si>
  <si>
    <t>64</t>
  </si>
  <si>
    <t>B2407</t>
  </si>
  <si>
    <t>65</t>
  </si>
  <si>
    <t>B2408</t>
  </si>
  <si>
    <t>66</t>
  </si>
  <si>
    <t>B2409</t>
  </si>
  <si>
    <t>67</t>
  </si>
  <si>
    <t>B2410</t>
  </si>
  <si>
    <t>Egyéb felhalmozási célú támogatások bevételei államháztartáson belülről (=69+…+78)</t>
  </si>
  <si>
    <t>B25</t>
  </si>
  <si>
    <t>69</t>
  </si>
  <si>
    <t>B2501</t>
  </si>
  <si>
    <t>70</t>
  </si>
  <si>
    <t>B2502</t>
  </si>
  <si>
    <t>71</t>
  </si>
  <si>
    <t>B2503</t>
  </si>
  <si>
    <t>72</t>
  </si>
  <si>
    <t>B2504</t>
  </si>
  <si>
    <t>73</t>
  </si>
  <si>
    <t>B2505</t>
  </si>
  <si>
    <t>74</t>
  </si>
  <si>
    <t>B2506</t>
  </si>
  <si>
    <t>75</t>
  </si>
  <si>
    <t>B2507</t>
  </si>
  <si>
    <t>76</t>
  </si>
  <si>
    <t>B2508</t>
  </si>
  <si>
    <t>77</t>
  </si>
  <si>
    <t>B2509</t>
  </si>
  <si>
    <t>78</t>
  </si>
  <si>
    <t>B2510</t>
  </si>
  <si>
    <t>FELHALMOZÁSI CÉLÚ TÁMOGATÁSOK ÁLLAMHÁZTARTÁSON BELÜLRŐL</t>
  </si>
  <si>
    <t>B2</t>
  </si>
  <si>
    <t>Magánszemélyek jövedelemadói (=81+82+83)</t>
  </si>
  <si>
    <t>B311</t>
  </si>
  <si>
    <t>ebből: személyi jövedelemadó</t>
  </si>
  <si>
    <t>B3111</t>
  </si>
  <si>
    <t>ebből: magánszemély jogviszonyának megszűnéséhez kapcsolódó egyes jövedelmek különadója</t>
  </si>
  <si>
    <t>B3112</t>
  </si>
  <si>
    <t>ebből: termőföld bérbeadásából származó jövedelem utáni személyi jövedelemadó</t>
  </si>
  <si>
    <t>B3113</t>
  </si>
  <si>
    <t>Társaságok jövedelemadói (=85+…+92)</t>
  </si>
  <si>
    <t>B312</t>
  </si>
  <si>
    <t>85</t>
  </si>
  <si>
    <t>ebből: társasági adó</t>
  </si>
  <si>
    <t>B3121</t>
  </si>
  <si>
    <t>86</t>
  </si>
  <si>
    <t>ebből: társas vállalkozások különadója</t>
  </si>
  <si>
    <t>B3122</t>
  </si>
  <si>
    <t>87</t>
  </si>
  <si>
    <t>ebből: hitelintézetek és pénzügyi vállalkozások különadója</t>
  </si>
  <si>
    <t>B3123</t>
  </si>
  <si>
    <t>88</t>
  </si>
  <si>
    <t>ebből: hitelintézeti járadék</t>
  </si>
  <si>
    <t>B3124</t>
  </si>
  <si>
    <t>89</t>
  </si>
  <si>
    <t>ebből: pénzügyi szervezetek különadója</t>
  </si>
  <si>
    <t>B3125</t>
  </si>
  <si>
    <t>90</t>
  </si>
  <si>
    <t>ebből: energiaellátók jövedelemadója</t>
  </si>
  <si>
    <t>B3126</t>
  </si>
  <si>
    <t>91</t>
  </si>
  <si>
    <t>ebből: kisvállalati adó</t>
  </si>
  <si>
    <t>B3127</t>
  </si>
  <si>
    <t>92</t>
  </si>
  <si>
    <t>ebből: kisadózó vállalkozások tételes adója</t>
  </si>
  <si>
    <t>B3128</t>
  </si>
  <si>
    <t>Jövedelemadók (=80+84)</t>
  </si>
  <si>
    <t>B31</t>
  </si>
  <si>
    <t>Szociális hozzájárulási adó és járulékok (=95+…+103)</t>
  </si>
  <si>
    <t>B32</t>
  </si>
  <si>
    <t>95</t>
  </si>
  <si>
    <t>ebből: szociális hozzájárulási adó és járulékok</t>
  </si>
  <si>
    <t>B3201</t>
  </si>
  <si>
    <t>96</t>
  </si>
  <si>
    <t>ebből: nyugdíjjárulék és az egészségbiztosítási járulék, ide értve a megállapodás alapján fizetők járulékait</t>
  </si>
  <si>
    <t>B3202</t>
  </si>
  <si>
    <t>97</t>
  </si>
  <si>
    <t>ebből: korkedvezmény-biztosítási járulék</t>
  </si>
  <si>
    <t>B3203</t>
  </si>
  <si>
    <t>98</t>
  </si>
  <si>
    <t>ebből: egészségbiztosítási és munkaerőpiaci járulék</t>
  </si>
  <si>
    <t>B3204</t>
  </si>
  <si>
    <t>99</t>
  </si>
  <si>
    <t>ebből: egészségügyi szolgáltatási járulék</t>
  </si>
  <si>
    <t>B3205</t>
  </si>
  <si>
    <t>100</t>
  </si>
  <si>
    <t>ebből: egyszerűsített közteherviselési hozzájárulás</t>
  </si>
  <si>
    <t>B3206</t>
  </si>
  <si>
    <t>101</t>
  </si>
  <si>
    <t>ebből: biztosítotti nyugdíjjárulék, egészségbiztosítási járulék</t>
  </si>
  <si>
    <t>B3207</t>
  </si>
  <si>
    <t>102</t>
  </si>
  <si>
    <t>ebből: megállapodás alapján fizetők járulék</t>
  </si>
  <si>
    <t>B3208</t>
  </si>
  <si>
    <t>103</t>
  </si>
  <si>
    <t>ebből: munkáltatói táppénz hozzájárulás</t>
  </si>
  <si>
    <t>B3209</t>
  </si>
  <si>
    <t>Bérhez és foglalkoztatáshoz kapcsolódó adók (=105+…+108)</t>
  </si>
  <si>
    <t>B33</t>
  </si>
  <si>
    <t>ebből: szakképzési hozzájárulás</t>
  </si>
  <si>
    <t>B3301</t>
  </si>
  <si>
    <t>ebből: rehabilitációs hozzájárulás</t>
  </si>
  <si>
    <t>B3302</t>
  </si>
  <si>
    <t>ebből: egészségügyi hozzájárulás</t>
  </si>
  <si>
    <t>B3303</t>
  </si>
  <si>
    <t>ebből: egyszerűsített foglalkoztatás utáni közterhek</t>
  </si>
  <si>
    <t>B3304</t>
  </si>
  <si>
    <t>Vagyoni tipusú adók (=110+…+116)</t>
  </si>
  <si>
    <t>B34</t>
  </si>
  <si>
    <t>ebből: építményadó</t>
  </si>
  <si>
    <t>B3401</t>
  </si>
  <si>
    <t>ebből: épület után fizetett idegenforgalmi adó</t>
  </si>
  <si>
    <t>B3402</t>
  </si>
  <si>
    <t>ebből: magánszemélyek kommunális adója</t>
  </si>
  <si>
    <t>B3403</t>
  </si>
  <si>
    <t>ebből: telekadó</t>
  </si>
  <si>
    <t>B3404</t>
  </si>
  <si>
    <t>ebből: cégautóadó</t>
  </si>
  <si>
    <t>B3405</t>
  </si>
  <si>
    <t>ebből: közművezetékek adója</t>
  </si>
  <si>
    <t>B3406</t>
  </si>
  <si>
    <t>ebből: öröklési és ajándékozási illeték</t>
  </si>
  <si>
    <t>B3407</t>
  </si>
  <si>
    <t>Értékesítési és forgalmi adók (=118+…+139)</t>
  </si>
  <si>
    <t>B351</t>
  </si>
  <si>
    <t>118</t>
  </si>
  <si>
    <t>a) az általános forgalmi adót,</t>
  </si>
  <si>
    <t>B351-01</t>
  </si>
  <si>
    <t>119</t>
  </si>
  <si>
    <t>b) a távközlési ágazatot terhelő különadót,</t>
  </si>
  <si>
    <t>B351-02</t>
  </si>
  <si>
    <t>120</t>
  </si>
  <si>
    <t>c) a kiskereskedői ágazatot terhelő különadót,</t>
  </si>
  <si>
    <t>B351-03</t>
  </si>
  <si>
    <t>121</t>
  </si>
  <si>
    <t>d) az energia ágazatot terhelő különadót,</t>
  </si>
  <si>
    <t>B351-04</t>
  </si>
  <si>
    <t>122</t>
  </si>
  <si>
    <t>e) a bank- és biztosítási ágazatot terhelő különadót,</t>
  </si>
  <si>
    <t>B351-05</t>
  </si>
  <si>
    <t>123</t>
  </si>
  <si>
    <t>f) a visszterhes vagyonátruházási illetéket,</t>
  </si>
  <si>
    <t>B351-06</t>
  </si>
  <si>
    <t>124</t>
  </si>
  <si>
    <t>g) az állandó jelleggel végzett iparűzési tevékenység után fizetett helyi iparűzési adót,</t>
  </si>
  <si>
    <t>B351-07</t>
  </si>
  <si>
    <t>125</t>
  </si>
  <si>
    <t>h) az ideiglenes jelleggel végzett tevékenység után fizetett helyi iparűzési adót,</t>
  </si>
  <si>
    <t>B351-08</t>
  </si>
  <si>
    <t>126</t>
  </si>
  <si>
    <t>i) az innovációs járulékot,</t>
  </si>
  <si>
    <t>B351-09</t>
  </si>
  <si>
    <t>127</t>
  </si>
  <si>
    <t>j) az egyszerűsített vállalkozói adót,</t>
  </si>
  <si>
    <t>B351-10</t>
  </si>
  <si>
    <t>128</t>
  </si>
  <si>
    <t>k) a gyógyszer forgalmazási jogosultak befizetéseit [2006. évi XCVIII. tv. 36. § (1) bekezdése],</t>
  </si>
  <si>
    <t>B351-11</t>
  </si>
  <si>
    <t>129</t>
  </si>
  <si>
    <t>l) a gyógyszer nagykereskedést végzők befizetéseit [2006. évi XCVIII. tv. 36. § (2) bekezdése],</t>
  </si>
  <si>
    <t>B351-12</t>
  </si>
  <si>
    <t>130</t>
  </si>
  <si>
    <t>m) a gyógyszergyártók 10%-os befizetési kötelezettségét [2006. évi XCVIII. tv. 40/A. § (1) bekezdése],</t>
  </si>
  <si>
    <t>B351-13</t>
  </si>
  <si>
    <t>131</t>
  </si>
  <si>
    <t>n) Gyógyszer és gyógyászati segédeszköz ismertetés utáni befizetéseket [2006. évi XCVIII. tv. 36. § (4) bekezdése],</t>
  </si>
  <si>
    <t>B351-14</t>
  </si>
  <si>
    <t>132</t>
  </si>
  <si>
    <t>o) a Gyógyszertámogatás többletének sávos kockázatviseléséből származó bevételeket [2006. évi XCVIII. tv. 42. §-a],</t>
  </si>
  <si>
    <t>B351-15</t>
  </si>
  <si>
    <t>133</t>
  </si>
  <si>
    <t>p) a népegészségügyi termékadót,</t>
  </si>
  <si>
    <t>B351-16</t>
  </si>
  <si>
    <t>134</t>
  </si>
  <si>
    <t>q) a dohányipari vállalkozások egészségügyi hozzájárulását,</t>
  </si>
  <si>
    <t>B351-17</t>
  </si>
  <si>
    <t>135</t>
  </si>
  <si>
    <t>r) a távközlési adót,</t>
  </si>
  <si>
    <t>B351-18</t>
  </si>
  <si>
    <t>136</t>
  </si>
  <si>
    <t>s) a pénzügyi tranzakciós illetéket,</t>
  </si>
  <si>
    <t>B351-19</t>
  </si>
  <si>
    <t>137</t>
  </si>
  <si>
    <t>t) a biztosítási adót,</t>
  </si>
  <si>
    <t>B351-20</t>
  </si>
  <si>
    <t>138</t>
  </si>
  <si>
    <t>u) a reklámadót,</t>
  </si>
  <si>
    <t>B351-21</t>
  </si>
  <si>
    <t>139</t>
  </si>
  <si>
    <t>v) a kollektív befektetési formákról és kezelőikről, valamint egyes pénzügyi tárgyú törvények módosításáról szóló 2014. évi XVI. törvény szerinti forgalmazó és a befektetési alap különadóját.</t>
  </si>
  <si>
    <t>B351-22</t>
  </si>
  <si>
    <t>Fogyasztási adók  (=141+142+143)</t>
  </si>
  <si>
    <t>B352</t>
  </si>
  <si>
    <t>ebből: jövedéki adó</t>
  </si>
  <si>
    <t>B3521</t>
  </si>
  <si>
    <t>ebből: regisztrációs adó</t>
  </si>
  <si>
    <t>B3522</t>
  </si>
  <si>
    <t>ebből: energiaadó</t>
  </si>
  <si>
    <t>B3523</t>
  </si>
  <si>
    <t>Pénzügyi monopóliumok nyereségét terhelő adók</t>
  </si>
  <si>
    <t>B353</t>
  </si>
  <si>
    <t>Gépjárműadók (=146+…+149)</t>
  </si>
  <si>
    <t>B354</t>
  </si>
  <si>
    <t>ebből: belföldi gépjárművek adójának a központi költségvetést megillető része</t>
  </si>
  <si>
    <t>B3541</t>
  </si>
  <si>
    <t>ebből: belföldi gépjárművek adójának a helyi önkormányzatot megillető része</t>
  </si>
  <si>
    <t>B3542</t>
  </si>
  <si>
    <t>ebből: külföldi gépjárművek adója</t>
  </si>
  <si>
    <t>B3543</t>
  </si>
  <si>
    <t>ebből: gépjármű túlsúlydíj</t>
  </si>
  <si>
    <t>B3544</t>
  </si>
  <si>
    <t>Egyéb áruhasználati és szolgáltatási adók  (=151+…+167)</t>
  </si>
  <si>
    <t>B355</t>
  </si>
  <si>
    <t>a) a kulturális adót,</t>
  </si>
  <si>
    <t>B355-01</t>
  </si>
  <si>
    <t>b) a baleseti adót,</t>
  </si>
  <si>
    <t>B355-02</t>
  </si>
  <si>
    <t>c) a nukleáris létesítmények Központi Nukleáris Pénzügyi Alapba történő kötelező befizetéseit,</t>
  </si>
  <si>
    <t>B355-03</t>
  </si>
  <si>
    <t>d) a környezetterhelési díjat,</t>
  </si>
  <si>
    <t>B355-04</t>
  </si>
  <si>
    <t>e) a környezetvédelmi termékdíjakat,</t>
  </si>
  <si>
    <t>B355-05</t>
  </si>
  <si>
    <t>f) a bérfőzési szeszadót,</t>
  </si>
  <si>
    <t>B355-06</t>
  </si>
  <si>
    <t>g) a szerencsejáték szervezési díjat,</t>
  </si>
  <si>
    <t>B355-07</t>
  </si>
  <si>
    <t>h) a tartózkodás után fizetett idegenforgalmi adót,</t>
  </si>
  <si>
    <t>B355-08</t>
  </si>
  <si>
    <t>i) a talajterhelési díjat,</t>
  </si>
  <si>
    <t>B355-09</t>
  </si>
  <si>
    <t>j) a vízkészletjárulékot,</t>
  </si>
  <si>
    <t>B355-10</t>
  </si>
  <si>
    <t>k) az állami vadászjegyek díjait,</t>
  </si>
  <si>
    <t>B355-11</t>
  </si>
  <si>
    <t>l) az erdővédelmi járulékot,</t>
  </si>
  <si>
    <t>B355-12</t>
  </si>
  <si>
    <t>m) a földvédelmi járulékot,</t>
  </si>
  <si>
    <t>B355-13</t>
  </si>
  <si>
    <t>n) a halászati haszonbérleti díjat,</t>
  </si>
  <si>
    <t>B355-14</t>
  </si>
  <si>
    <t>o) a hulladéklerakási járulékot,</t>
  </si>
  <si>
    <t>B355-15</t>
  </si>
  <si>
    <t>p) a távhőszolgáltatásról más hőellátásra áttérő által felhasznált hőmennyiség és annak előállítása során a pozitív előjelű széndioxid kibocsátási különbözet után fizetendő díjat,</t>
  </si>
  <si>
    <t>B355-16</t>
  </si>
  <si>
    <t>q) a korábbi évek megszűnt adónemei áthúzódó fizetéseiből befolyt bevételeket.</t>
  </si>
  <si>
    <t>B355-17</t>
  </si>
  <si>
    <t>Termékek és szolgáltatások adói (=117+140+144+145+150)</t>
  </si>
  <si>
    <t>B35</t>
  </si>
  <si>
    <t>Egyéb közhatalmi bevételek (&gt;=170+…+184)</t>
  </si>
  <si>
    <t>B36</t>
  </si>
  <si>
    <t>a) a cégnyilvántartás bevételeit,</t>
  </si>
  <si>
    <t>B3601</t>
  </si>
  <si>
    <t>b) az eljárási illetékeket,</t>
  </si>
  <si>
    <t>B3602</t>
  </si>
  <si>
    <t>c) az igazgatási szolgáltatási díjakat,</t>
  </si>
  <si>
    <t>B3603</t>
  </si>
  <si>
    <t>d) a felügyeleti díjakat,</t>
  </si>
  <si>
    <t>B3604</t>
  </si>
  <si>
    <t>e) az ebrendészeti hozzájárulást,</t>
  </si>
  <si>
    <t>B3605</t>
  </si>
  <si>
    <t>f) a mezőgazdasági termelést érintő időjárási és más természeti kockázatok kezelésről szóló törvény szerinti kárenyhítési hozzájárulást,</t>
  </si>
  <si>
    <t>B3606</t>
  </si>
  <si>
    <t>g) a környezetvédelmi bírságot,</t>
  </si>
  <si>
    <t>B3607</t>
  </si>
  <si>
    <t>h) a természetvédelmi bírságot,</t>
  </si>
  <si>
    <t>B3608</t>
  </si>
  <si>
    <t>i) a műemlékvédelmi bírságot,</t>
  </si>
  <si>
    <t>B3609</t>
  </si>
  <si>
    <t>j) az építésügyi bírságot,</t>
  </si>
  <si>
    <t>B3610</t>
  </si>
  <si>
    <t>k) a szabálysértési pénz- és helyszíni bírság és a közlekedési szabályszegések után kiszabott közigazgatási bírság helyi önkormányzatot megillető részét,</t>
  </si>
  <si>
    <t>B3611</t>
  </si>
  <si>
    <t>l) az egyéb bírságokat,</t>
  </si>
  <si>
    <t>B3612</t>
  </si>
  <si>
    <t>m) a vagyoni típusú települési adókat,</t>
  </si>
  <si>
    <t>B3613</t>
  </si>
  <si>
    <t>n) a jövedelmi típusú települési adókat,</t>
  </si>
  <si>
    <t>B3614</t>
  </si>
  <si>
    <t>o) az egyéb települési adókat,</t>
  </si>
  <si>
    <t>B3615</t>
  </si>
  <si>
    <t>-</t>
  </si>
  <si>
    <t>p) azokat a bevételeket, amelyek megfizetését közhatalmi tevékenység gyakorlása során kötelező jelleggel kell megfizetni, azonban nem számolhatók el a közhatalmi bevételek más rovatain, így különösen a pénzbüntetést és elkobzást, a késedelmi és önellenőrzési pótlékot.</t>
  </si>
  <si>
    <t>B3616</t>
  </si>
  <si>
    <t>KÖZHATALMI BEVÉTELEK</t>
  </si>
  <si>
    <t>B3</t>
  </si>
  <si>
    <t>Készletértékesítés ellenértéke</t>
  </si>
  <si>
    <t>B401</t>
  </si>
  <si>
    <t>Szolgáltatások bevételei</t>
  </si>
  <si>
    <t>B402</t>
  </si>
  <si>
    <t>Szolgáltatások ellenértéke</t>
  </si>
  <si>
    <t>B4020</t>
  </si>
  <si>
    <t>a) ebből: tárgyi eszközök bérbe adásából származó bevétel,</t>
  </si>
  <si>
    <t>B4021</t>
  </si>
  <si>
    <t>b) ebből: utak használata ellenében beszedett használati díj, pótdíj, elektronikus útdíj.</t>
  </si>
  <si>
    <t>B4022</t>
  </si>
  <si>
    <t>Közvetített szolgáltatások ellenértéke</t>
  </si>
  <si>
    <t>B403</t>
  </si>
  <si>
    <t>a) ebből: államháztartáson belül.</t>
  </si>
  <si>
    <t>B4030</t>
  </si>
  <si>
    <t>Tulajdonosi bevételek (&gt;=193+…+198)</t>
  </si>
  <si>
    <t>B404</t>
  </si>
  <si>
    <t>a) ebből: vadászati jog bérbeadásából származó bevétel,</t>
  </si>
  <si>
    <t>B404-01</t>
  </si>
  <si>
    <t>b) ebből: önkormányzati vagyon üzemeltetéséből, koncesszióból származó bevétel,</t>
  </si>
  <si>
    <t>B404-02</t>
  </si>
  <si>
    <t>c) ebből: önkormányzati vagyon vagyonkezelésbe adásából származó bevétel,</t>
  </si>
  <si>
    <t>B404-03</t>
  </si>
  <si>
    <t>d) ebből: állami többségi tulajdonú vállalkozástól kapott osztalék,</t>
  </si>
  <si>
    <t>B404-04</t>
  </si>
  <si>
    <t>e) ebből: önkormányzati többségi tulajdonú vállalkozástól kapott osztalék,</t>
  </si>
  <si>
    <t>B404-05</t>
  </si>
  <si>
    <t>f) ebből: egyéb részesedések után kapott osztalék.</t>
  </si>
  <si>
    <t>B404-06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</si>
  <si>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</si>
  <si>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</si>
  <si>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</si>
  <si>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</si>
  <si>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</si>
  <si>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</si>
  <si>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(&gt;=203+204+205)</t>
  </si>
  <si>
    <t>B408</t>
  </si>
  <si>
    <t>a) ebből: államháztartáson belül,</t>
  </si>
  <si>
    <t>B4081</t>
  </si>
  <si>
    <t>b) ebből: befektetési jegyek kamatbevételei,</t>
  </si>
  <si>
    <t>B4082</t>
  </si>
  <si>
    <t>c) ebből: fedezeti ügyletek kamatbevételei.</t>
  </si>
  <si>
    <t>B4083</t>
  </si>
  <si>
    <t>Egyéb pénzügyi műveletek bevételei</t>
  </si>
  <si>
    <t>B409</t>
  </si>
  <si>
    <t>a) részesedések értékesítéséhez kapcsolódó realizált nyereség,</t>
  </si>
  <si>
    <t>B4091</t>
  </si>
  <si>
    <t>b) hitelviszonyt megtestesítő értékpapírok értékesítési nyeresége,</t>
  </si>
  <si>
    <t>B4092</t>
  </si>
  <si>
    <t>c) hitelviszonyt megtestesítő értékpapírok kibocsátási nyeresége,</t>
  </si>
  <si>
    <t>B4093</t>
  </si>
  <si>
    <t>d) valuta és deviza eszközök realizált árfolyamnyeresége.</t>
  </si>
  <si>
    <t>B4094</t>
  </si>
  <si>
    <t>Biztosító által fizetett kártérítés</t>
  </si>
  <si>
    <t>B410</t>
  </si>
  <si>
    <t>Egyéb működési bevételek</t>
  </si>
  <si>
    <t>B411</t>
  </si>
  <si>
    <t>a) ebből: a szerződés megerősítésével, a szerződésszegéssel kapcsolatos véglegesen járó bevételek, a szerződésen kívüli károkozásért, személyiségi, dologi vagy más jog megsértéséért, jogalap nélküli gazdagodásért kapott összegek,</t>
  </si>
  <si>
    <t>B411-01</t>
  </si>
  <si>
    <t>b) ebből: költségek visszatérítései</t>
  </si>
  <si>
    <t>B411-02</t>
  </si>
  <si>
    <t>Euro-Diaster Kft. tartozás visszafizetése</t>
  </si>
  <si>
    <t>Vis Maior pályázat le nem igényelt része</t>
  </si>
  <si>
    <t>S. N. tanulmányi szerződés alapján járó visszafizetése</t>
  </si>
  <si>
    <t>MŰKÖDÉSI BEVÉTELEK</t>
  </si>
  <si>
    <t>B4</t>
  </si>
  <si>
    <t>Immateriális javak értékesítése</t>
  </si>
  <si>
    <t>B51</t>
  </si>
  <si>
    <t>a) ebből: kiotói egységek és kibocsátási egységek eladásából befolyt eladási ár.</t>
  </si>
  <si>
    <t>B51-00</t>
  </si>
  <si>
    <t>b) ebből: termőföld-eladás bevételei.</t>
  </si>
  <si>
    <t>B52-00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</si>
  <si>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</si>
  <si>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</si>
  <si>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</si>
  <si>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</si>
  <si>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</si>
  <si>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</si>
  <si>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a) ebből: privatizációból származó bevétel.</t>
  </si>
  <si>
    <t>B541</t>
  </si>
  <si>
    <t>Részesedések megszűnéséhez kapcsolódó bevételek</t>
  </si>
  <si>
    <t>B55</t>
  </si>
  <si>
    <t>FELHALMOZÁSI BEVÉTELEK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</si>
  <si>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</si>
  <si>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</si>
  <si>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</si>
  <si>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</si>
  <si>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</si>
  <si>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</si>
  <si>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</si>
  <si>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</si>
  <si>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</si>
  <si>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a) ebből: egyházi jogi személyek,</t>
  </si>
  <si>
    <t>B6401</t>
  </si>
  <si>
    <t>b) ebből: nonprofit gazdasági társaságok,</t>
  </si>
  <si>
    <t>B6402</t>
  </si>
  <si>
    <t>c) ebből: egyéb civil szervezetek,</t>
  </si>
  <si>
    <t>B6403</t>
  </si>
  <si>
    <t>d) ebből: háztartások,</t>
  </si>
  <si>
    <t>B6404</t>
  </si>
  <si>
    <t>e) ebből: pénzügyi vállalkozások,</t>
  </si>
  <si>
    <t>B6405</t>
  </si>
  <si>
    <t>f) ebből: állami többségi tulajdonú nem pénzügyi vállalkozások,</t>
  </si>
  <si>
    <t>B6406</t>
  </si>
  <si>
    <t>g) ebből: önkormányzati többségi tulajdonú nem pénzügyi vállalkozások,</t>
  </si>
  <si>
    <t>B6407</t>
  </si>
  <si>
    <t>h) ebből: egyéb vállalkozások,</t>
  </si>
  <si>
    <t>B6408</t>
  </si>
  <si>
    <t>i) ebből: külföldi szervezetek, személyek.</t>
  </si>
  <si>
    <t>B6409</t>
  </si>
  <si>
    <t>Egyéb működési célú átvett pénzeszközök (=239+…+249)</t>
  </si>
  <si>
    <t>B65</t>
  </si>
  <si>
    <t>ebből: egyházi jogi személyek</t>
  </si>
  <si>
    <t>B6501</t>
  </si>
  <si>
    <t>ebből: nonprofit gazdasági társaságok</t>
  </si>
  <si>
    <t>B6502</t>
  </si>
  <si>
    <t>ebből: egyéb civil szervezetek</t>
  </si>
  <si>
    <t>B6503</t>
  </si>
  <si>
    <t>ebből: háztartások</t>
  </si>
  <si>
    <t>B6504</t>
  </si>
  <si>
    <t>ebből: pénzügyi vállalkozások</t>
  </si>
  <si>
    <t>B6505</t>
  </si>
  <si>
    <t>ebből: állami többségi tulajdonú nem pénzügyi vállalkozások</t>
  </si>
  <si>
    <t>B6506</t>
  </si>
  <si>
    <t>ebből:önkormányzati többségi tulajdonú nem pénzügyi vállalkozások</t>
  </si>
  <si>
    <t>B6507</t>
  </si>
  <si>
    <t>ebből: egyéb vállalkozások</t>
  </si>
  <si>
    <t>B6508</t>
  </si>
  <si>
    <t xml:space="preserve">ebből: Európai Unió </t>
  </si>
  <si>
    <t>B6509</t>
  </si>
  <si>
    <t>ebből: kormányok és nemzetközi szervezetek</t>
  </si>
  <si>
    <t>B6510</t>
  </si>
  <si>
    <t>ebből: egyéb külföldiek</t>
  </si>
  <si>
    <t>B6511</t>
  </si>
  <si>
    <t>MŰKÖDÉSI CÉLÚ ÁTVETT PÉNZESZKÖZÖK (=225+...+228+238)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</si>
  <si>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</si>
  <si>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</si>
  <si>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</si>
  <si>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</si>
  <si>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</si>
  <si>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</si>
  <si>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</si>
  <si>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(=255+…+263)</t>
  </si>
  <si>
    <t>B74</t>
  </si>
  <si>
    <t>B7401</t>
  </si>
  <si>
    <t>B7402</t>
  </si>
  <si>
    <t>B7403</t>
  </si>
  <si>
    <t>B7404</t>
  </si>
  <si>
    <t>B7405</t>
  </si>
  <si>
    <t>B7406</t>
  </si>
  <si>
    <t>B7407</t>
  </si>
  <si>
    <t>B7408</t>
  </si>
  <si>
    <t>B7409</t>
  </si>
  <si>
    <t>Egyéb felhalmozási célú átvett pénzeszközök (=265+…+275)</t>
  </si>
  <si>
    <t>B75</t>
  </si>
  <si>
    <t>B75-01</t>
  </si>
  <si>
    <t>B75-02</t>
  </si>
  <si>
    <t>B75-03</t>
  </si>
  <si>
    <t>B75-04</t>
  </si>
  <si>
    <t>B75-05</t>
  </si>
  <si>
    <t>B75-06</t>
  </si>
  <si>
    <t>B75-07</t>
  </si>
  <si>
    <t>B75-08</t>
  </si>
  <si>
    <t>B75-09</t>
  </si>
  <si>
    <t>B75-10</t>
  </si>
  <si>
    <t>B75-11</t>
  </si>
  <si>
    <t>FELHALMOZÁSI CÉLÚ ÁTVETT PÉNZESZKÖZÖK</t>
  </si>
  <si>
    <t>B7</t>
  </si>
  <si>
    <t>KÖLTSÉGVETÉSI BEVÉTELEK (=43+79+185+215+224+250+276)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</si>
  <si>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</si>
  <si>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</si>
  <si>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</si>
  <si>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</si>
  <si>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</si>
  <si>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</si>
  <si>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</si>
  <si>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a) a költségvetési éven belülre belföldről felvett hitelek, kölcsönök felvételéből befolyó bevételeket a likviditási célú hitelek, kölcsönök kivételével, és</t>
  </si>
  <si>
    <t>B8113-1</t>
  </si>
  <si>
    <t>b) a Gst. 3. § (1) bekezdés e) pontja szerinti ügyletek keretében az eszközök átadásakor kapott eladási árat.</t>
  </si>
  <si>
    <t>B8113-2</t>
  </si>
  <si>
    <t>Hitel-, kölcsönfelvétel pénzügyi vállalkozástól</t>
  </si>
  <si>
    <t>B811</t>
  </si>
  <si>
    <t>Forgatási célú belföldi értékpapírok beváltása, értékesítése</t>
  </si>
  <si>
    <t>B8121</t>
  </si>
  <si>
    <t>a) ebből: befektetési jegyek,</t>
  </si>
  <si>
    <t>B8121-1</t>
  </si>
  <si>
    <t>b) ebből: kárpótlási jegyek.</t>
  </si>
  <si>
    <t>B8121-2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</si>
  <si>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</si>
  <si>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</si>
  <si>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</si>
  <si>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</si>
  <si>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</si>
  <si>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</si>
  <si>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</si>
  <si>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</si>
  <si>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</si>
  <si>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</si>
  <si>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</si>
  <si>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</si>
  <si>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</si>
  <si>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</si>
  <si>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</si>
  <si>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</si>
  <si>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</si>
  <si>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</si>
  <si>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</si>
  <si>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</si>
  <si>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</si>
  <si>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</si>
  <si>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</si>
  <si>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</si>
  <si>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</si>
  <si>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B9191</t>
  </si>
  <si>
    <t>Rövid lejáratú tulajdonosi kölcsönök bevételei</t>
  </si>
  <si>
    <t>B9192</t>
  </si>
  <si>
    <t>Tulajdonosi kölcsönök bevételei</t>
  </si>
  <si>
    <t>B819</t>
  </si>
  <si>
    <t>Belföldi finanszírozás bevételei</t>
  </si>
  <si>
    <t>B81</t>
  </si>
  <si>
    <t>Forgatási célú külföldi értékpapírok beváltása, értékesítése</t>
  </si>
  <si>
    <t>B821</t>
  </si>
  <si>
    <t>Befektetési célú külföldi értékpapírok beváltása, értékesítése384</t>
  </si>
  <si>
    <t>B822</t>
  </si>
  <si>
    <t>Külföldi értékpapírok kibocsátása</t>
  </si>
  <si>
    <t>B823</t>
  </si>
  <si>
    <t>Hitelek, kölcsönök felvétele külföldi kormányoktól és nemzetközi szervezetektől385</t>
  </si>
  <si>
    <t>B824</t>
  </si>
  <si>
    <t>Hitelek, kölcsönök felvétele külföldi pénzintézetektől</t>
  </si>
  <si>
    <t>B825</t>
  </si>
  <si>
    <t>Külföldi finanszírozás bevételei</t>
  </si>
  <si>
    <t>B82</t>
  </si>
  <si>
    <t>Váltóbevételek</t>
  </si>
  <si>
    <t>B84</t>
  </si>
  <si>
    <t>Adóssághoz nem kapcsolódó származékos ügyletek bevételei</t>
  </si>
  <si>
    <t>B83</t>
  </si>
  <si>
    <t>a) a lezárt nem kamatfedezeti célú, egyéb fedezeti ügyletek (határidős, opciós, swap és azonnali ügyletek) nyereségét,</t>
  </si>
  <si>
    <t>B8301</t>
  </si>
  <si>
    <t>b) a nem fedezeti célú határidős, opciós ügyletek és swap ügyletek határidős része esetén az ügylet zárása (lejárata, ellenügylet kötése, lejárat előtti megszüntetése) időpontjában érvényes árfolyam és a kötési (határidős) árfolyam közötti nyereségjellegű különbözetet, és</t>
  </si>
  <si>
    <t>B8302</t>
  </si>
  <si>
    <t>c) a kiírt opcióért kapott opciós díjat.</t>
  </si>
  <si>
    <t>B8303</t>
  </si>
  <si>
    <t>FINANSZÍROZÁSI BEVÉTELEK</t>
  </si>
  <si>
    <t>B8</t>
  </si>
  <si>
    <t>KÖLTSÉGVETÉSI BEVÉTELEK</t>
  </si>
  <si>
    <t>B1-B8</t>
  </si>
  <si>
    <t>Módosított
(e Ft)</t>
  </si>
  <si>
    <t>1</t>
  </si>
  <si>
    <t>Törvény szerinti illetmények, munkabérek</t>
  </si>
  <si>
    <t>K1101</t>
  </si>
  <si>
    <t>2</t>
  </si>
  <si>
    <t>Normatív jutalmak</t>
  </si>
  <si>
    <t>K1102</t>
  </si>
  <si>
    <t>3</t>
  </si>
  <si>
    <t>Céljuttatás, projektprémium</t>
  </si>
  <si>
    <t>K1103</t>
  </si>
  <si>
    <t>4</t>
  </si>
  <si>
    <t>Készenléti, ügyeleti, helyettesítési díj, túlóra, túlszolgálat</t>
  </si>
  <si>
    <t>K1104</t>
  </si>
  <si>
    <t>5</t>
  </si>
  <si>
    <t>Végkielégítés</t>
  </si>
  <si>
    <t>K1105</t>
  </si>
  <si>
    <t>6</t>
  </si>
  <si>
    <t>Jubileumi jutalom</t>
  </si>
  <si>
    <t>K1106</t>
  </si>
  <si>
    <t>7</t>
  </si>
  <si>
    <t>Béren kívüli juttatások</t>
  </si>
  <si>
    <t>K1107</t>
  </si>
  <si>
    <t>8</t>
  </si>
  <si>
    <t>Ruházati költségtérítés</t>
  </si>
  <si>
    <t>K1108</t>
  </si>
  <si>
    <t>9</t>
  </si>
  <si>
    <t>Közlekedési költségtérítés</t>
  </si>
  <si>
    <t>K1109</t>
  </si>
  <si>
    <t>10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</si>
  <si>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</si>
  <si>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</si>
  <si>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</si>
  <si>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</si>
  <si>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</si>
  <si>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</si>
  <si>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</si>
  <si>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 biztosítási díjak</t>
  </si>
  <si>
    <t>K1113-1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</si>
  <si>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</si>
  <si>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</si>
  <si>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</si>
  <si>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</si>
  <si>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</si>
  <si>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</si>
  <si>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</si>
  <si>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</si>
  <si>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</si>
  <si>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</si>
  <si>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ebből: szociális hozzájárulási adó</t>
  </si>
  <si>
    <t>K201</t>
  </si>
  <si>
    <t>K202</t>
  </si>
  <si>
    <t>K203</t>
  </si>
  <si>
    <t>K204</t>
  </si>
  <si>
    <t>ebből: táppénz hozzájárulás</t>
  </si>
  <si>
    <t>K205</t>
  </si>
  <si>
    <t>ebből: munkaadót a foglalkoztatottak részére történő kifizetésekkel kapcsolatban terhelő más járulék jellegű kötelezettségek</t>
  </si>
  <si>
    <t>K206</t>
  </si>
  <si>
    <t>ebből: munkáltatót terhelő személyi jövedelemadó</t>
  </si>
  <si>
    <t>K207</t>
  </si>
  <si>
    <t>Szakmai anyagok beszerzése</t>
  </si>
  <si>
    <t>K311</t>
  </si>
  <si>
    <t>Üzemeltetési anyagok beszerzése</t>
  </si>
  <si>
    <t>K312</t>
  </si>
  <si>
    <t>Árubeszerzés</t>
  </si>
  <si>
    <t>K313</t>
  </si>
  <si>
    <t>32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</si>
  <si>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</si>
  <si>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</si>
  <si>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</si>
  <si>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</si>
  <si>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</si>
  <si>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</si>
  <si>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</si>
  <si>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</si>
  <si>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</si>
  <si>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</si>
  <si>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</si>
  <si>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</si>
  <si>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K333-1</t>
  </si>
  <si>
    <t>Karbantartási, kisjavítási szolgáltatások</t>
  </si>
  <si>
    <t>K334</t>
  </si>
  <si>
    <t>K335</t>
  </si>
  <si>
    <t>ebből: államháztartáson belül</t>
  </si>
  <si>
    <t>K335-1</t>
  </si>
  <si>
    <t>43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</si>
  <si>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</si>
  <si>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</si>
  <si>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</si>
  <si>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</si>
  <si>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</si>
  <si>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</si>
  <si>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</si>
  <si>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</si>
  <si>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</si>
  <si>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</si>
  <si>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</si>
  <si>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</si>
  <si>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</si>
  <si>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</si>
  <si>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</si>
  <si>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K353-1</t>
  </si>
  <si>
    <t>ebből: fedezeti ügyletek kamatkiadásai</t>
  </si>
  <si>
    <t>K354</t>
  </si>
  <si>
    <t>ebből: valuta, deviza eszközök realizált árfolyamvesztesége</t>
  </si>
  <si>
    <t>K354-1</t>
  </si>
  <si>
    <t>ebből: hitelviszonyt megtestesítő értékpapírok árfolyamkülönbözete</t>
  </si>
  <si>
    <t>K354-2</t>
  </si>
  <si>
    <t>ebből: deviza kötelezettségek realizált árfolyamvesztesége</t>
  </si>
  <si>
    <t>K354-3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</si>
  <si>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</si>
  <si>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</si>
  <si>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</si>
  <si>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</si>
  <si>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</si>
  <si>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</si>
  <si>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</si>
  <si>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ebből: családi pótlék</t>
  </si>
  <si>
    <t>K4201</t>
  </si>
  <si>
    <t>ebből: anyasági támogatás</t>
  </si>
  <si>
    <t>K4202</t>
  </si>
  <si>
    <t>ebből: gyermekgondozási segély</t>
  </si>
  <si>
    <t>K4203</t>
  </si>
  <si>
    <t>ebből: gyermeknevelési támogatás</t>
  </si>
  <si>
    <t>K4204</t>
  </si>
  <si>
    <t>ebből: gyermekek születésével kapcsolatos szabadság megtérítése</t>
  </si>
  <si>
    <t>K4205</t>
  </si>
  <si>
    <t>ebből: életkezdési támogatás</t>
  </si>
  <si>
    <t>K4206</t>
  </si>
  <si>
    <t>ebből: otthonteremtési támogatás</t>
  </si>
  <si>
    <t>K4207</t>
  </si>
  <si>
    <t>ebből: gyermektartásdíj megelőlegezése</t>
  </si>
  <si>
    <t>K4208</t>
  </si>
  <si>
    <t>ebből: GYES-en és GYED-en lévők hallgatói hitelének célzott támogatása a Gyvt. 161/T. § (1) bekezdése szerinti támogatás kivételével</t>
  </si>
  <si>
    <t>K4209</t>
  </si>
  <si>
    <t>ebből: óvodáztatási támogatás [Gyvt. 20/C. §]</t>
  </si>
  <si>
    <t>K4210</t>
  </si>
  <si>
    <t xml:space="preserve">ebből: az egyéb pénzbeli és természetbeni gyermekvédelmi támogatások </t>
  </si>
  <si>
    <t>K4211</t>
  </si>
  <si>
    <t>Pénzbeli kárpótlások, kártérítések</t>
  </si>
  <si>
    <t>K43</t>
  </si>
  <si>
    <t>F. Jné peren kívüli megegyezés alapján kártérítése</t>
  </si>
  <si>
    <t>K44</t>
  </si>
  <si>
    <t>ebből: kormányhivatalok által folyósított ápolási díj</t>
  </si>
  <si>
    <t>K4401</t>
  </si>
  <si>
    <t>ebből: fogyatékossági támogatás és vakok személyi járadéka</t>
  </si>
  <si>
    <t>K4402</t>
  </si>
  <si>
    <t>ebből: helyi megállapítású ápolási díj</t>
  </si>
  <si>
    <t>K4403</t>
  </si>
  <si>
    <t>ebből: mozgáskorlátozottak szerzési és átalakítási támogatása</t>
  </si>
  <si>
    <t>K4404</t>
  </si>
  <si>
    <t>ebből: megváltozott munkaképességűek illetve egészségkárosodottak kereset-kiegészítése</t>
  </si>
  <si>
    <t>K4405</t>
  </si>
  <si>
    <t>ebből: kormányhivatalok által folyósított közgyógyellátás [Szoctv.50.§ (1)-(2) bekezdése]</t>
  </si>
  <si>
    <t>K4406</t>
  </si>
  <si>
    <t>ebből: cukorbetegek támogatása</t>
  </si>
  <si>
    <t>K4407</t>
  </si>
  <si>
    <t xml:space="preserve">ebből: helyi megállapítású közgyógyellátás [Szoctv.50.§ (3) bekezdése] </t>
  </si>
  <si>
    <t>K4408</t>
  </si>
  <si>
    <t>ebből: egészségügyi szolgáltatási jogosultságra való jogosultság szociális rászorultság alapján [Szoctv. 54. §-a]</t>
  </si>
  <si>
    <t>K4409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</si>
  <si>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</si>
  <si>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</si>
  <si>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K4501</t>
  </si>
  <si>
    <t>ebből: korhatár előtti ellátás és a fegyveres testületek volt tagjai szolgálati járandósága</t>
  </si>
  <si>
    <t>K4502</t>
  </si>
  <si>
    <t>ebből: munkáltatói befizetésből finanszírozott korengedményes nyugdíj</t>
  </si>
  <si>
    <t>K4503</t>
  </si>
  <si>
    <t>ebből: átmeneti bányászjáradék</t>
  </si>
  <si>
    <t>K4504</t>
  </si>
  <si>
    <t>ebből: szénjárandóság pénzbeli megváltása</t>
  </si>
  <si>
    <t>K4505</t>
  </si>
  <si>
    <t>ebből: mecseki bányászatban munkát végzők bányászati kereset-kiegészítése</t>
  </si>
  <si>
    <t>K4506</t>
  </si>
  <si>
    <t>ebből: mezőgazdasági járadék</t>
  </si>
  <si>
    <t>K4507</t>
  </si>
  <si>
    <t>ebből: foglalkoztatást helyettesítő támogatás [Szoctv. 35. § (1) bek.]</t>
  </si>
  <si>
    <t>K4508</t>
  </si>
  <si>
    <t xml:space="preserve">ebből: polgármesterek korhatár előtti ellátása </t>
  </si>
  <si>
    <t>K4509</t>
  </si>
  <si>
    <t>K46</t>
  </si>
  <si>
    <t>ebből: hozzájárulás a lakossági energiaköltségekhez</t>
  </si>
  <si>
    <t>K4601</t>
  </si>
  <si>
    <t>ebből: lakbértámogatás</t>
  </si>
  <si>
    <t>K4602</t>
  </si>
  <si>
    <t xml:space="preserve">ebből: lakásfenntartási támogatás [Szoctv. 38. § (1) bek. a) és b) pontok] </t>
  </si>
  <si>
    <t>K4603</t>
  </si>
  <si>
    <t>ebből: adósságcsökkentési támogatás [Szoctv. 55/A. § 1. bek. b) pont]</t>
  </si>
  <si>
    <t>K4604</t>
  </si>
  <si>
    <t>ebből: természetben nyújtott lakásfenntartási támogatás [Szoctv. 47.§ (1) bek. b) pont]</t>
  </si>
  <si>
    <t>K4605</t>
  </si>
  <si>
    <t>ebből: adósságkezelési szolgáltatás keretében gáz-vagy áram fogyasztást mérő készülék biztosítása [Szoctv. 55/A. § (3) bek.]</t>
  </si>
  <si>
    <t>K4606</t>
  </si>
  <si>
    <t>K47</t>
  </si>
  <si>
    <t>ebből: állami gondozottak pénzbeli juttatásai</t>
  </si>
  <si>
    <t>K4701</t>
  </si>
  <si>
    <t>ebből: oktatásban résztvevők pénzbeli juttatásai</t>
  </si>
  <si>
    <t>K4702</t>
  </si>
  <si>
    <t>K48</t>
  </si>
  <si>
    <t>ebből: házastársi pótlék</t>
  </si>
  <si>
    <t>K4801</t>
  </si>
  <si>
    <t>ebből: Hadigondozottak Közalapítványát terhelő hadigondozotti ellátások</t>
  </si>
  <si>
    <t>K4802</t>
  </si>
  <si>
    <t>ebből: tudományos fokozattal rendelkezők nyugdíjkiegészítése</t>
  </si>
  <si>
    <t>K4803</t>
  </si>
  <si>
    <t>ebből: nemzeti gondozotti ellátások</t>
  </si>
  <si>
    <t>K4804</t>
  </si>
  <si>
    <t>ebből: nemzeti helytállásért pótlék</t>
  </si>
  <si>
    <t>K4805</t>
  </si>
  <si>
    <t>ebből: egyes nyugdíjjogi hátrányok enyhítése miatti (közszolgálati idő után járó) nyugdíj-kiegészítés</t>
  </si>
  <si>
    <t>K4806</t>
  </si>
  <si>
    <t>ebből: egyes, tartós időtartamú szabadságelvonást elszenvedettek részére járó juttatás</t>
  </si>
  <si>
    <t>K4807</t>
  </si>
  <si>
    <t>ebből: a Nemzet Színésze címet viselő színészek havi életjáradéka, művészeti nyugdíjsegélyek, balettművészeti életjáradék</t>
  </si>
  <si>
    <t>K4808</t>
  </si>
  <si>
    <t>ebből: az elhunyt akadémikusok hozzátartozóinak folyósított özvegyi- és árvaellátás</t>
  </si>
  <si>
    <t>K4809</t>
  </si>
  <si>
    <t>ebből: a Nemzet Sportolója címmel járó járadék, olimpiai járadék, idős sportolók szociális támogatása</t>
  </si>
  <si>
    <t>K4810</t>
  </si>
  <si>
    <t>ebből: életjáradék termőföldért</t>
  </si>
  <si>
    <t>K4811</t>
  </si>
  <si>
    <t>ebből: Bevándorlási és Állampolgársági Hivatal által folyósított ellátások</t>
  </si>
  <si>
    <t>K4812</t>
  </si>
  <si>
    <t>ebből: szépkorúak jubileumi juttatása</t>
  </si>
  <si>
    <t>K4813</t>
  </si>
  <si>
    <t>ebből: időskorúak járadéka [Szoctv. 32/B. § (1) bekezdése]</t>
  </si>
  <si>
    <t>K4814</t>
  </si>
  <si>
    <t>ebből: rendszeres szociális segély [Szoctv. 37. § (1) bek. a) - d) pontja]</t>
  </si>
  <si>
    <t>K4815</t>
  </si>
  <si>
    <t>ebből: önkormányzati segély [Szoctv. 45.§]</t>
  </si>
  <si>
    <t>K4816</t>
  </si>
  <si>
    <t>ebből: egyéb, az önkormányzat rendeletében megállapított juttatás</t>
  </si>
  <si>
    <t>K4817</t>
  </si>
  <si>
    <t>ebből: természetben nyújtott rendszeres szociális segély [Szoctv. 47.§ (1) bekezdés a) pontja]</t>
  </si>
  <si>
    <t>K4818</t>
  </si>
  <si>
    <t>ebből: természetben nyújtott önkormányzati segély [Szoctv. 47. § (1) bekezdés c) pontja],</t>
  </si>
  <si>
    <t>K4819</t>
  </si>
  <si>
    <t>ebből: köztemetés [Szoctv. 48.§]</t>
  </si>
  <si>
    <t>K4820</t>
  </si>
  <si>
    <t>ebből: rászorultságtól függõ normatív kedvezmények [Gyvt. 151. § (5) bekezdése]</t>
  </si>
  <si>
    <t>K4821</t>
  </si>
  <si>
    <t>ebből: önkormányzat által saját hatáskörben (nem szociális és gyermekvédelmi előírások alapján) adott pénzügyi ellátás</t>
  </si>
  <si>
    <t>K4822</t>
  </si>
  <si>
    <t>ebből: önkormányzat által saját hatáskörben (nem szociális és gyermekvédelmi előírások alapján) adott természetbeni ellátás</t>
  </si>
  <si>
    <t>K4823</t>
  </si>
  <si>
    <t>ebből: települési támogatás [Szoctv. 45.§]</t>
  </si>
  <si>
    <t>K4824</t>
  </si>
  <si>
    <t>ebből: egészségkárosodási és gyermekfelügyeleti támogatás [Szoctv. 37.§ (1) bekezdés a) és b) pontja]</t>
  </si>
  <si>
    <t>K4825</t>
  </si>
  <si>
    <t>K4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</si>
  <si>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</si>
  <si>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</si>
  <si>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</si>
  <si>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</si>
  <si>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</si>
  <si>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</si>
  <si>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</si>
  <si>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</si>
  <si>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</si>
  <si>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</si>
  <si>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</si>
  <si>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</si>
  <si>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</si>
  <si>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</si>
  <si>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</si>
  <si>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</si>
  <si>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</si>
  <si>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K508-01</t>
  </si>
  <si>
    <t>K508-02</t>
  </si>
  <si>
    <t>K508-03</t>
  </si>
  <si>
    <t>K508-04</t>
  </si>
  <si>
    <t>K508-05</t>
  </si>
  <si>
    <t>K508-06</t>
  </si>
  <si>
    <t>K508-07</t>
  </si>
  <si>
    <t>K508-08</t>
  </si>
  <si>
    <t>K508-09</t>
  </si>
  <si>
    <t>K508-10</t>
  </si>
  <si>
    <t>K508-11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</si>
  <si>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</si>
  <si>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</si>
  <si>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</si>
  <si>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</si>
  <si>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</si>
  <si>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</si>
  <si>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K512</t>
  </si>
  <si>
    <t>K512-01</t>
  </si>
  <si>
    <t>K512-02</t>
  </si>
  <si>
    <t>K512-03</t>
  </si>
  <si>
    <t>K512-04</t>
  </si>
  <si>
    <t>K512-05</t>
  </si>
  <si>
    <t>K512-06</t>
  </si>
  <si>
    <t>K512-07</t>
  </si>
  <si>
    <t>K512-08</t>
  </si>
  <si>
    <t>K512-09</t>
  </si>
  <si>
    <t>K512-10</t>
  </si>
  <si>
    <t>Tartalék</t>
  </si>
  <si>
    <t>K513</t>
  </si>
  <si>
    <t>ebből: általános tartalék</t>
  </si>
  <si>
    <t>K513-1</t>
  </si>
  <si>
    <t>ebből: céltartalék</t>
  </si>
  <si>
    <t>K513-2</t>
  </si>
  <si>
    <t>K5</t>
  </si>
  <si>
    <t>Immateriális javak beszerzése, létesítése</t>
  </si>
  <si>
    <t>K61</t>
  </si>
  <si>
    <t>K62</t>
  </si>
  <si>
    <t xml:space="preserve"> </t>
  </si>
  <si>
    <t>M1 autópálya lehajtó tervezési költségei</t>
  </si>
  <si>
    <t>Bocskai István Magyar-Német Két Tanítási Nyelvű Általános Iskolában futó- és sportpálya kialakítása (ebből 19 878 eFt pályázati támogatás, ami már bevételként megérkezett)</t>
  </si>
  <si>
    <t>Kossuth u. 99. szám alatt rendőrségi szolgálati lakások kialakítása (ehhez 30 000 eFt belügyminisztériumi támogatást várunk)</t>
  </si>
  <si>
    <t>Páty, Gyártelep utca és Mélyárok utca felújítása (ebből 11 976 eFt pályázati támogatás, ami már bevételként megérkezett)</t>
  </si>
  <si>
    <t>147/4 hrsz. ingatlan vételára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</si>
  <si>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</si>
  <si>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</si>
  <si>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</si>
  <si>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</si>
  <si>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</si>
  <si>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</si>
  <si>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</si>
  <si>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</si>
  <si>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</si>
  <si>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</si>
  <si>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</si>
  <si>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</si>
  <si>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</si>
  <si>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</si>
  <si>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</si>
  <si>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</si>
  <si>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</si>
  <si>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</si>
  <si>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</si>
  <si>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(=211+...+214)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</si>
  <si>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</si>
  <si>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</si>
  <si>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</si>
  <si>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</si>
  <si>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</si>
  <si>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</si>
  <si>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</si>
  <si>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</si>
  <si>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</si>
  <si>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</si>
  <si>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Felhalmozási célú támogatások az Európai Uniónak</t>
  </si>
  <si>
    <t>K88</t>
  </si>
  <si>
    <t>K89</t>
  </si>
  <si>
    <t>K8</t>
  </si>
  <si>
    <t>K1-K8</t>
  </si>
  <si>
    <t>01</t>
  </si>
  <si>
    <t>Hosszú lejáratú hitelek, kölcsönök törlesztése pénzügyi vállalkozásnak (&gt;=02)</t>
  </si>
  <si>
    <t>K9111</t>
  </si>
  <si>
    <t>02</t>
  </si>
  <si>
    <t>ebből: fedezeti ügyletek nettó kiadásai</t>
  </si>
  <si>
    <t>03</t>
  </si>
  <si>
    <t>Likviditási célú hitelek, kölcsönök törlesztése pénzügyi vállalkozásnak</t>
  </si>
  <si>
    <t>K9112</t>
  </si>
  <si>
    <t>04</t>
  </si>
  <si>
    <t>Rövid lejáratú hitelek, kölcsönök törlesztése pénzügyi vállalkozásnak (&gt;=05)</t>
  </si>
  <si>
    <t>K9113</t>
  </si>
  <si>
    <t>05</t>
  </si>
  <si>
    <t>K9113-1</t>
  </si>
  <si>
    <t>06</t>
  </si>
  <si>
    <t>Hitel-, kölcsöntörlesztés államháztartáson kívülre (=01+03+04)</t>
  </si>
  <si>
    <t>K911</t>
  </si>
  <si>
    <t>07</t>
  </si>
  <si>
    <t>Forgatási célú belföldi értékpapírok vásárlása (&gt;=08+09)</t>
  </si>
  <si>
    <t>K9121</t>
  </si>
  <si>
    <t>08</t>
  </si>
  <si>
    <t>ebből: befektetési jegyek</t>
  </si>
  <si>
    <t>09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</si>
  <si>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</si>
  <si>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</si>
  <si>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</si>
  <si>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</si>
  <si>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</si>
  <si>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(&gt;=13+14+15)</t>
  </si>
  <si>
    <t>K9124</t>
  </si>
  <si>
    <t>Belföldi kötvények beváltása</t>
  </si>
  <si>
    <t>K9125</t>
  </si>
  <si>
    <t>Éven túli lejáratú belföldi értékpapírok beváltása (&gt;=18)</t>
  </si>
  <si>
    <t>K9126</t>
  </si>
  <si>
    <t>Belföldi értékpapírok kiadásai (=07+10+11+12+16+17)</t>
  </si>
  <si>
    <t>K912</t>
  </si>
  <si>
    <t>Államháztartáson belüli megelőlegezések folyósítása</t>
  </si>
  <si>
    <t>K913</t>
  </si>
  <si>
    <t>21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</si>
  <si>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</si>
  <si>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</si>
  <si>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</si>
  <si>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</si>
  <si>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</si>
  <si>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</si>
  <si>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</si>
  <si>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</si>
  <si>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</si>
  <si>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</si>
  <si>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</si>
  <si>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</si>
  <si>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</si>
  <si>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</si>
  <si>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(=26+27)</t>
  </si>
  <si>
    <t>K919</t>
  </si>
  <si>
    <t>Belföldi finanszírozás kiadásai (=06+19+…+25+28)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</si>
  <si>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</si>
  <si>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</si>
  <si>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</si>
  <si>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</si>
  <si>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</si>
  <si>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(&gt;=33)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</si>
  <si>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</si>
  <si>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</si>
  <si>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</si>
  <si>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(&gt;=36)</t>
  </si>
  <si>
    <t>K925</t>
  </si>
  <si>
    <t>Külföldi finanszírozás kiadásai (=30+31+32+34+35)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</si>
  <si>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</si>
  <si>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</si>
  <si>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</si>
  <si>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</si>
  <si>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</si>
  <si>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(=29+37+38+39)</t>
  </si>
  <si>
    <t>K9</t>
  </si>
  <si>
    <t>K1-K9</t>
  </si>
  <si>
    <t>KIADÁSI ELŐIRÁNYZAT</t>
  </si>
  <si>
    <t>TARTALÉKOK ÖSSZESEN</t>
  </si>
  <si>
    <t>Címzett tartalékok összesen</t>
  </si>
  <si>
    <t xml:space="preserve">Nagypince felújítása és állagmegőrzése </t>
  </si>
  <si>
    <t>Pincehegy víziközmű-fejlesztési feladatainak tervezési feladatai</t>
  </si>
  <si>
    <t>"Fő utca" program tervezési költsége</t>
  </si>
  <si>
    <t>Idősek Napköziotthonának létrehozása + 2016. évi működési költségek 2016. szeptember 1-jei tervezett indulással</t>
  </si>
  <si>
    <t>Máltai Szeretetszolgálat részére átvállalt kötelező önkormányzati feladat finanszírozása</t>
  </si>
  <si>
    <t>HPV védőoltás 2016</t>
  </si>
  <si>
    <t>Bocskai István Magyar-Német Két Tanítási Nyelvű Általános Iskola kérelme 2016. évi kiadásokhoz való hozzájárulásra</t>
  </si>
  <si>
    <t>Bocskai István Két Tanítási Nyelvű Általános Iskolában kazán beüzemelésének költségei</t>
  </si>
  <si>
    <t>Pátyolgató Óvoda Maci Csoportjába vízlágyító felszerelése a fűtési rendszer működtetéséhez</t>
  </si>
  <si>
    <t>HÍD Gyermekjóléti és Szociális Központ finanszírozása</t>
  </si>
  <si>
    <t>Katolikus ravatalozó vételára</t>
  </si>
  <si>
    <t>Globomax szavazórendszer bővítése</t>
  </si>
  <si>
    <t>Közvilágítási hálózat bővítése</t>
  </si>
  <si>
    <t>Működéshez szükséges bútorbeszerzés, tárgyi eszközök beszerzése az önkormányzatnál és a Polgármesteri Hivatalban</t>
  </si>
  <si>
    <t>Informatikai eszközbeszerzés és fejlesztés a Polgármesteri Hivatalban és a Pátyolgató Óvodában</t>
  </si>
  <si>
    <t>Páty, 631 hrsz. alatti élőfüves MLSZ labdarúgó-pálya fenntartási kiadásai</t>
  </si>
  <si>
    <t>Települési rágcsálóirtási feladatok finanszírozása</t>
  </si>
  <si>
    <t xml:space="preserve">Pátyolgató Óvoda 2016. évi eszközfejlesztése </t>
  </si>
  <si>
    <t>Útépítések és útfelújítások előirányzata</t>
  </si>
  <si>
    <t>Pincehegyi infrastruktúra fejlesztésének kivitelezési költségei</t>
  </si>
  <si>
    <t>Műfüves labdarúgópálya kialakításához pályázati önrész</t>
  </si>
  <si>
    <t>Országzászló körüli tér kivitelezése</t>
  </si>
  <si>
    <t>Kossuth utcai kerekeskút felújítása, illetve a Trobágyi úton kőkereszt állítása</t>
  </si>
  <si>
    <t>Katolikus templom körüli parkoló kialakítása</t>
  </si>
  <si>
    <t>PVK Nkft. által üzemeltetett hulladékudvar fejlesztési kiadásai</t>
  </si>
  <si>
    <t>2016. évi testvértelepülési kapcsolatok rendezvényeinek kiadásai</t>
  </si>
  <si>
    <t>Pincefalvak Szövetségének 2016. találkozója Pátyon</t>
  </si>
  <si>
    <t>TÁMOGATÁS-FELHASZNÁLÁSI ÜTEMTERV 2016
PVK Nkft.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</si>
  <si>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</si>
  <si>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</si>
  <si>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</si>
  <si>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</si>
  <si>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</si>
  <si>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</si>
  <si>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</si>
  <si>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</si>
  <si>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</si>
  <si>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</si>
  <si>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</si>
  <si>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</si>
  <si>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</si>
  <si>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Személyi juttatások</t>
  </si>
  <si>
    <t>Bruttó Illetmények, cafetéria, járulékok</t>
  </si>
  <si>
    <t>Közmunkások bérkiegészítése 30% 7 főre (79 155 Ft 30%-a)</t>
  </si>
  <si>
    <t>Anyag és egyéb költségek</t>
  </si>
  <si>
    <t>Belterületi települési hulladék kezelés</t>
  </si>
  <si>
    <t>Belterületi útkarbantartás</t>
  </si>
  <si>
    <t>Önkormányzati árkok, csapadékvíz elvezetők, hidak karbantartása</t>
  </si>
  <si>
    <t>Útszóró só, homok beszerzése, KRESZ táblák, utcatáblák karbantartása</t>
  </si>
  <si>
    <t>Önkormányzati épületek karbantartása (15 épület), terek, sétányok gondozása, közvilágítás karbantartása</t>
  </si>
  <si>
    <t>Önkormányzati zöldterületek gondozása, kezelése, Széchenyi tér, sétány, stb.</t>
  </si>
  <si>
    <t>PVK Nkft. gépjárművek és gépek javítása</t>
  </si>
  <si>
    <t>PVK Nkft. kötelező biztosítás</t>
  </si>
  <si>
    <t>Falugondnok dologi kiadásai (gép, eszköz, munkaruha, üzemanyag, stb.)</t>
  </si>
  <si>
    <t>Tisztítószerek beszerzése (általános iskola)</t>
  </si>
  <si>
    <t>Karbantartás, kisjavítási szolgáltatás (általános iskola)</t>
  </si>
  <si>
    <t>Kisrágcsálók irtása 11 épületben évente kétszer</t>
  </si>
  <si>
    <t>Polgármesteri Hivatal, védőnői helyiségek, rendelők tisztítószer-beszerzése, üzemeltetése</t>
  </si>
  <si>
    <t>Összes támogatásként átadott forrás</t>
  </si>
  <si>
    <t>munkakör</t>
  </si>
  <si>
    <t>besorolás</t>
  </si>
  <si>
    <t>költségvetési sor száma</t>
  </si>
  <si>
    <t>előrelépés ideje</t>
  </si>
  <si>
    <t>név</t>
  </si>
  <si>
    <t>alapilletmény</t>
  </si>
  <si>
    <t>egyéb kötelező pótlék / illetménykiegészités</t>
  </si>
  <si>
    <t>nyelvvizsga pótlék</t>
  </si>
  <si>
    <t>egyéb feltételhez kötött pótlék / munkáltatói pótlék</t>
  </si>
  <si>
    <t>vezetői pótlék</t>
  </si>
  <si>
    <t>eltérités mértéke</t>
  </si>
  <si>
    <t>eltérités időpontja</t>
  </si>
  <si>
    <t>eltérités összege</t>
  </si>
  <si>
    <t>havi illetmény</t>
  </si>
  <si>
    <t>aktiv  hónapok száma</t>
  </si>
  <si>
    <t>előre sorolás miatti év közbeni korrekció teljes évre</t>
  </si>
  <si>
    <t>törvény szerinti illetmények, munkabérek</t>
  </si>
  <si>
    <t>normatív jutalmak</t>
  </si>
  <si>
    <t>Béren kívüli juttatások / év</t>
  </si>
  <si>
    <t>Közlekedési költségtérítés / év</t>
  </si>
  <si>
    <t>Egyéb költségtérítések / év</t>
  </si>
  <si>
    <t>Foglalkoztatottak egyéb személyi juttatásai</t>
  </si>
  <si>
    <t>Foglalkoztatottak személyi juttatásai</t>
  </si>
  <si>
    <t>Külső személyi juttatások</t>
  </si>
  <si>
    <t>SZEMÉLYI JUTTATÁSOK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</si>
  <si>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</si>
  <si>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</si>
  <si>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</si>
  <si>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</si>
  <si>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</si>
  <si>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</si>
  <si>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</si>
  <si>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>Munkaadókat terhelő járulékok és szociális hozzájárulási adó</t>
  </si>
  <si>
    <t>ÖNKORMÁNYZAT</t>
  </si>
  <si>
    <t>polgármester</t>
  </si>
  <si>
    <t>Székely László</t>
  </si>
  <si>
    <t>alpolgármester</t>
  </si>
  <si>
    <t>Szabó István</t>
  </si>
  <si>
    <t>Bálint Balázs dr.</t>
  </si>
  <si>
    <t>képviselő</t>
  </si>
  <si>
    <t>Bognár András dr.</t>
  </si>
  <si>
    <t>Gábor Ákos</t>
  </si>
  <si>
    <t>Monostori Ernő dr.</t>
  </si>
  <si>
    <t>Sági György</t>
  </si>
  <si>
    <t>Somogyi Farkas Tamás</t>
  </si>
  <si>
    <t>Szeitz Zsolt</t>
  </si>
  <si>
    <t>Temesszentandrási Gábor Gujdó</t>
  </si>
  <si>
    <t>bizottsági tag</t>
  </si>
  <si>
    <t>Biernaczky Miklós</t>
  </si>
  <si>
    <t>Kemény Endre</t>
  </si>
  <si>
    <t>Kollár Tamás</t>
  </si>
  <si>
    <t>Kristóf Sarolta</t>
  </si>
  <si>
    <t>Szenczi Győzőné</t>
  </si>
  <si>
    <t>Vida Sándor</t>
  </si>
  <si>
    <t>Polgár Anna</t>
  </si>
  <si>
    <t>Ondrik Jánosné</t>
  </si>
  <si>
    <t>Somlai Mónika</t>
  </si>
  <si>
    <t>Szalainé Pintér Boglárka</t>
  </si>
  <si>
    <t>Kttv.</t>
  </si>
  <si>
    <t>dr. Tarjányi Tamás</t>
  </si>
  <si>
    <t>0%</t>
  </si>
  <si>
    <t>Veres Erika</t>
  </si>
  <si>
    <t>2012.03.01</t>
  </si>
  <si>
    <t>Király Anna</t>
  </si>
  <si>
    <t>7%</t>
  </si>
  <si>
    <t>2013.01.01</t>
  </si>
  <si>
    <t>Ottó Szilvia</t>
  </si>
  <si>
    <t>személyi bér</t>
  </si>
  <si>
    <t>2015.12.01.</t>
  </si>
  <si>
    <t>Kovács Erika</t>
  </si>
  <si>
    <t>Pénzügyi Irodavezető</t>
  </si>
  <si>
    <t>Ács Mónika</t>
  </si>
  <si>
    <t>Baán Viktória</t>
  </si>
  <si>
    <t>Badacsonyi Zoltán dr.</t>
  </si>
  <si>
    <t>Balasiné Póta Edit</t>
  </si>
  <si>
    <t>Báldogi Éva</t>
  </si>
  <si>
    <t>Csóka Gabriella</t>
  </si>
  <si>
    <t>Dvorszki Istvánné</t>
  </si>
  <si>
    <t>Husz Györgyné</t>
  </si>
  <si>
    <t>Kovács Judit</t>
  </si>
  <si>
    <t>László Ildikó</t>
  </si>
  <si>
    <t>Majda Anikó</t>
  </si>
  <si>
    <t>Paniti Gyöngyi</t>
  </si>
  <si>
    <t>Polgár Sándorné</t>
  </si>
  <si>
    <t>Schubert Sándor</t>
  </si>
  <si>
    <t>Szabados Zsuzsanna</t>
  </si>
  <si>
    <t>Szokodi Edina</t>
  </si>
  <si>
    <t>Tóth Béla</t>
  </si>
  <si>
    <t>Váci Péter</t>
  </si>
  <si>
    <t>Vida Mónika</t>
  </si>
  <si>
    <t>műszaki ügyintéző</t>
  </si>
  <si>
    <t>ÓVODAPEDAGÓGUS</t>
  </si>
  <si>
    <t>Ped.2/12</t>
  </si>
  <si>
    <t>ACZÉL LÁSZLÓNÉ</t>
  </si>
  <si>
    <t>DAJKA</t>
  </si>
  <si>
    <t>C5</t>
  </si>
  <si>
    <t>BIKALI ALMASÁN KATALIN</t>
  </si>
  <si>
    <t>Ped.2/13</t>
  </si>
  <si>
    <t>BUCZKÓ KATALIN</t>
  </si>
  <si>
    <t>Ped.1/12</t>
  </si>
  <si>
    <t>CSONKA JÁNOSNÉ</t>
  </si>
  <si>
    <t>Ped.1/10</t>
  </si>
  <si>
    <t>CSULAKNÉ KIRÁLYCSIK SAROLTA</t>
  </si>
  <si>
    <t>ÓVODAVEZETŐ</t>
  </si>
  <si>
    <t>Ped.2/10</t>
  </si>
  <si>
    <t>DEMÉNY ERIKA</t>
  </si>
  <si>
    <t>Ped.1/9</t>
  </si>
  <si>
    <t>DOMBINÉ SIMON MÁRIA</t>
  </si>
  <si>
    <t>C10</t>
  </si>
  <si>
    <t>DURUCZNÉ BUZÁS ILDIKÓ</t>
  </si>
  <si>
    <t>PEDAGÓGIAI ASSZISZTENS</t>
  </si>
  <si>
    <t>C4</t>
  </si>
  <si>
    <t>FÜLEKI ILDIKÓ ROZÁLIA</t>
  </si>
  <si>
    <t>Gyak/1</t>
  </si>
  <si>
    <t>GAPARICS ORSOLYA</t>
  </si>
  <si>
    <t>Ped.1/5</t>
  </si>
  <si>
    <t>HAJAS ÁGNES</t>
  </si>
  <si>
    <t>HORVÁTH JUDIT</t>
  </si>
  <si>
    <t>JÁNOSI ZOLTÁNNÉ</t>
  </si>
  <si>
    <t>JUHÁSZ JÁNOSNÉ</t>
  </si>
  <si>
    <t>KISS ISTVÁNNÉ</t>
  </si>
  <si>
    <t>LOGOPÉDUS</t>
  </si>
  <si>
    <t>Ped.1/13</t>
  </si>
  <si>
    <t>KÓTI ILONA</t>
  </si>
  <si>
    <t>TAKARÍTÓ</t>
  </si>
  <si>
    <t>KOVÁCS JÚLIA</t>
  </si>
  <si>
    <t>KOVÁCS NIKOLETT</t>
  </si>
  <si>
    <t>B10</t>
  </si>
  <si>
    <t>LAKATOS ISTVÁNNÉ</t>
  </si>
  <si>
    <t>Gyak./1</t>
  </si>
  <si>
    <t>LEVELEKI TÜNDE</t>
  </si>
  <si>
    <t>Ped.1/7</t>
  </si>
  <si>
    <t>MAJOR MELINDA</t>
  </si>
  <si>
    <t>B9</t>
  </si>
  <si>
    <t>MIKE ARANKA</t>
  </si>
  <si>
    <t>2018.01.01</t>
  </si>
  <si>
    <t>MIZSAIKNÉ REICHENBERGER ZSUZSANNA</t>
  </si>
  <si>
    <t>C6</t>
  </si>
  <si>
    <t>MÓD KÁROLYNÉ</t>
  </si>
  <si>
    <t>ÓVODA TITKÁR</t>
  </si>
  <si>
    <t>MÓNOSNÉ VASUTA TERÉZIA</t>
  </si>
  <si>
    <t>NAGYNÉ SALLAI REGINA</t>
  </si>
  <si>
    <t>Ped.1/14</t>
  </si>
  <si>
    <t>NYITRAINÉ MALINKA IBOLYA</t>
  </si>
  <si>
    <t>C8</t>
  </si>
  <si>
    <t>PALATINUSZNÉ LACZKÓ ERZSÉBET</t>
  </si>
  <si>
    <t>PAPP ZOLTÁN ISTVÁNNÉ</t>
  </si>
  <si>
    <t>Ped.1/4</t>
  </si>
  <si>
    <t>PERGEL ZSUZSANNA</t>
  </si>
  <si>
    <t>D13</t>
  </si>
  <si>
    <t>POLACSEK ISTVÁNNÉ</t>
  </si>
  <si>
    <t>REKETTYEI-PÜSPÖKI BEATRIX IRÉN</t>
  </si>
  <si>
    <t>SIMONNÉ PALATINUSZ SZILVIA</t>
  </si>
  <si>
    <t>C1</t>
  </si>
  <si>
    <t>SIMON NIKOLETT</t>
  </si>
  <si>
    <t>STEFÁNNÉ ROKALY ELVIRA</t>
  </si>
  <si>
    <t>SUTA MELINDA</t>
  </si>
  <si>
    <t>SZECSKÓ ZSUZSANNA</t>
  </si>
  <si>
    <t>Ped.2/15</t>
  </si>
  <si>
    <t>SZÉPE BÁLINTNÉ DR.</t>
  </si>
  <si>
    <t>E9</t>
  </si>
  <si>
    <t>SZILI MAGDOLNA</t>
  </si>
  <si>
    <t>Ped.1/3</t>
  </si>
  <si>
    <t>SZÖLLŐSI MARGIT VERONIKA</t>
  </si>
  <si>
    <t>KONYHAI DOLGOZÓ</t>
  </si>
  <si>
    <t>C9</t>
  </si>
  <si>
    <t>SZÖLLŐSINÉ ROKALY EDINA</t>
  </si>
  <si>
    <t>C3</t>
  </si>
  <si>
    <t>SZŰCS TÜNDE ÉVA</t>
  </si>
  <si>
    <t>TANKA TIBORNÉ</t>
  </si>
  <si>
    <t>TILLINÉ VÁZSONYI MARGIT</t>
  </si>
  <si>
    <t>TÓTH JÓZSEFNÉ</t>
  </si>
  <si>
    <t>URBÁNNÉ BERECZKI KATALIN</t>
  </si>
  <si>
    <t>Ped.2/11</t>
  </si>
  <si>
    <t>VASAS PIROSKA</t>
  </si>
  <si>
    <t>VASUTÁNÉ VARGA RENÁTA</t>
  </si>
  <si>
    <t>GYÓGYPEDAGÓGUS</t>
  </si>
  <si>
    <t>Ped.1/6</t>
  </si>
  <si>
    <t>VASS BARBARA</t>
  </si>
  <si>
    <t>VÉKONY ÉVA</t>
  </si>
  <si>
    <t>Újvári Beatrix</t>
  </si>
  <si>
    <t>Boda Sarolta</t>
  </si>
  <si>
    <t>Nagy Marcell</t>
  </si>
  <si>
    <t>Kollár Péter</t>
  </si>
  <si>
    <t>Nagy Annamária</t>
  </si>
  <si>
    <t>változás hatálya</t>
  </si>
  <si>
    <t>1 fő pszichológus foglalkoztatásának a támogatása a Máltai Szeretetszolgálatnál</t>
  </si>
  <si>
    <t xml:space="preserve">Páty 950/2 hrsz. ingatlan megvásárlásához </t>
  </si>
  <si>
    <t>2818 hrsz. kivett út vételi ajánlatára előirányzat</t>
  </si>
  <si>
    <t>2823 hrsz. kivett út vételi ajánlatára előirányzat</t>
  </si>
  <si>
    <t>2835 hrsz. kivett út vételi ajánlatára előirányzat</t>
  </si>
  <si>
    <t>2851 hrsz. kivett út vételi ajánlatára előirányzat</t>
  </si>
  <si>
    <t>2874 hrsz. kivett út vételi ajánlatára előirányzat</t>
  </si>
  <si>
    <t>Duna-Vértes Regionális Hulladékgazdálkodási Tanács rendkívüli tagdíjbefizetése</t>
  </si>
  <si>
    <t>Pátyi Református Egyházközséggel kötendő bérleti szerződéshez előirányzat biztosítása</t>
  </si>
  <si>
    <t>Pátyi Református Egyházközséggel kegyeleti közszolgáltatási szerződés megkötése</t>
  </si>
  <si>
    <t>Roma Nemzetiségi Önkormányzat részére vissza nem térítendő támogatás biztosítása</t>
  </si>
  <si>
    <t>116/2016. (IV. 14.)</t>
  </si>
  <si>
    <t>Telki úton kihelyezendő korlát kivitelezési költségei</t>
  </si>
  <si>
    <t>127/2016. (IV. 14.)</t>
  </si>
  <si>
    <t>Budakörnyéki Közterület-felügyelethez való csatlakozáshoz szükséges előirányzat biztosítása</t>
  </si>
  <si>
    <t>129/2016. (IV. 14.)</t>
  </si>
  <si>
    <t>Mészárosné Kakuk Zsuzsanna számára ingatlan felújítási költségek megtérítése</t>
  </si>
  <si>
    <t>141/2016. (IV: 29.)</t>
  </si>
  <si>
    <t>pályázat hirdetése a pátyi lakosok számára nemzeti színű zászló igénylésére</t>
  </si>
  <si>
    <t>143/2016. (IV. 29.)</t>
  </si>
  <si>
    <t>Mobil City Mérnöki Tanácsadó Bt. megbízása a Közlekedési Intézkedési Terv elkészítésére</t>
  </si>
  <si>
    <t>Solidus Kft. megbízása a 1120-1153 hrsz. ingatlanok szennyvíz-ellátásának a tervezésével</t>
  </si>
  <si>
    <t>150/2016. (IV. 29.)</t>
  </si>
  <si>
    <t>Maturitas Kft. megbízása a KEHOP-5.2.9. pályázat előkészítésével</t>
  </si>
  <si>
    <t>9.K.27.343/2015/16. számú bírósági ítélet végrehajtásához előirányzat biztosítása</t>
  </si>
  <si>
    <t>Tandem Mérnökiroda Kft. megbízása kerékpárút nyomvonal kidolgozására</t>
  </si>
  <si>
    <t>157/2016. (V. 4.)</t>
  </si>
  <si>
    <t>közszolgáltatási szerződés a Pátyi Római Katolikus Plébániával</t>
  </si>
  <si>
    <t>Kisszelmenc település támogatása</t>
  </si>
  <si>
    <t>176/2016. (V. 26.)</t>
  </si>
  <si>
    <t>Iskolai futópálya kivitelezési költségeihez pótlólagos előirányzat biztosítása</t>
  </si>
  <si>
    <t>184/2016. (V. 26.)</t>
  </si>
  <si>
    <t>Közműfejlesztési hozzájárulások visszafizetése</t>
  </si>
  <si>
    <t>186/2016. (V. 26.)</t>
  </si>
  <si>
    <t>2017. évi pályázatokhoz önrész biztosítása (VEKOP-5.3.2-15, VEKOP-6.1.1-15, BM önkormányzati feladatellátás)</t>
  </si>
  <si>
    <t>189/2016. (V. 26.)</t>
  </si>
  <si>
    <t>190/2016. (V. 26.)</t>
  </si>
  <si>
    <t>95/2016(III.23.)</t>
  </si>
  <si>
    <t>96/2016(III.23.)</t>
  </si>
  <si>
    <t>Polgár Gizella részére jutalom (br. 200.000*1,27)</t>
  </si>
  <si>
    <t>Szabó Andrásné részére jutalom (br. 200.000*1,27)</t>
  </si>
  <si>
    <t>Nyitrainé Malinka Ibolya n. 200.000</t>
  </si>
  <si>
    <t>191/2016. (V. 26.)</t>
  </si>
  <si>
    <t>megjegyzés</t>
  </si>
  <si>
    <t>szavazórendszer bővítése</t>
  </si>
  <si>
    <t>Kozel Dorottya</t>
  </si>
  <si>
    <t>beruházási ügyintéző</t>
  </si>
  <si>
    <t>Önkormányzatok működési támogatásai</t>
  </si>
  <si>
    <t xml:space="preserve">Működési célú visszatérítendő támogatások, kölcsönök visszatérülése államháztartáson belülről 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</si>
  <si>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</si>
  <si>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</si>
  <si>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>Felhalmozási célú visszatérítendő támogatások, kölcsönök visszatérülése államháztartáson belülről</t>
  </si>
  <si>
    <t xml:space="preserve">Felhalmozási célú visszatérítendő támogatások, kölcsönök igénybevétele államháztartáson belülről </t>
  </si>
  <si>
    <t xml:space="preserve">Egyéb felhalmozási célú támogatások bevételei államháztartáson belülről </t>
  </si>
  <si>
    <t xml:space="preserve">Jövedelemadók </t>
  </si>
  <si>
    <t xml:space="preserve">Szociális hozzájárulási adó és járulékok </t>
  </si>
  <si>
    <t xml:space="preserve">Bérhez és foglalkoztatáshoz kapcsolódó adók </t>
  </si>
  <si>
    <t xml:space="preserve">Vagyoni tipusú adók </t>
  </si>
  <si>
    <t>Értékesítési és forgalmi adók</t>
  </si>
  <si>
    <t xml:space="preserve">Fogyasztási adók  </t>
  </si>
  <si>
    <t>Gépjárműadók</t>
  </si>
  <si>
    <t xml:space="preserve">Egyéb áruhasználati és szolgáltatási adók  </t>
  </si>
  <si>
    <t xml:space="preserve">Termékek és szolgáltatások adói </t>
  </si>
  <si>
    <t xml:space="preserve">Egyéb közhatalmi bevételek </t>
  </si>
  <si>
    <t xml:space="preserve">SZEMÉLYI JUTTATÁSOK </t>
  </si>
  <si>
    <t xml:space="preserve">MUNKAADÓKAT TERHELŐ JÁRULÉKOK ÉS SZOCIÁLIS HOZZÁJÁRULÁSI ADÓ                                                </t>
  </si>
  <si>
    <t xml:space="preserve">Készletbeszerzés </t>
  </si>
  <si>
    <t xml:space="preserve">Kommunikációs szolgáltatások </t>
  </si>
  <si>
    <t>Szolgáltatási kiadások</t>
  </si>
  <si>
    <t>Kiküldetések, reklám- és propagandakiadások</t>
  </si>
  <si>
    <t>Különféle befizetések és egyéb dologi kiadások</t>
  </si>
  <si>
    <t>DOLOGI KIADÁSOK</t>
  </si>
  <si>
    <t>147/2016. (IV.29.) szellemi termék</t>
  </si>
  <si>
    <t>büszkeségpontok pályázathoz önrész-KKETTKK-56 (teljes pályázat 2.476.762)</t>
  </si>
  <si>
    <t>futópálya- támfalépítés</t>
  </si>
  <si>
    <t>249/2016 (VI.22.)</t>
  </si>
  <si>
    <t>241/2016 (VI.16.)</t>
  </si>
  <si>
    <t>futópálya- röplabdapálya alá csap.víz szikkasztó kiváltása</t>
  </si>
  <si>
    <t>252/2016 (VI.22.)</t>
  </si>
  <si>
    <t>futópálya-labdafogó háló</t>
  </si>
  <si>
    <t>253/2016 (VI.22.)</t>
  </si>
  <si>
    <t>110/2016. (IV. 14.)</t>
  </si>
  <si>
    <t>Védőnői Szolgálat ablakcseréje</t>
  </si>
  <si>
    <t>Ösztöndíj létrehozása a tehetséges pátyi gyerekekért</t>
  </si>
  <si>
    <t>Jégpálya kialakítása 2015/2016 telén</t>
  </si>
  <si>
    <t>eredeti előirányzat</t>
  </si>
  <si>
    <t>módosított előirányzat</t>
  </si>
  <si>
    <t>Működési célú visszatérítendő támogatások, kölcsönök igénybevétele államháztartáson belülről</t>
  </si>
  <si>
    <t>Egyéb működési célú támogatások bevételei államháztartáson belülről</t>
  </si>
  <si>
    <t xml:space="preserve">Felhalmozási célú visszatérítendő támogatások, kölcsönök visszatérülése államháztartáson belülről </t>
  </si>
  <si>
    <t>Egyéb felhalmozási célú támogatások bevételei államháztartáson belülről</t>
  </si>
  <si>
    <t>Jövedelemadók</t>
  </si>
  <si>
    <t>Bérhez és foglalkoztatáshoz kapcsolódó adók</t>
  </si>
  <si>
    <t>Vagyoni tipusú adók</t>
  </si>
  <si>
    <t>Felhalmozási célú visszatérítendő támogatások, kölcsönök visszatérülése államháztartáson kívülről</t>
  </si>
  <si>
    <t>Egyéb felhalmozási célú átvett pénzeszközök</t>
  </si>
  <si>
    <t xml:space="preserve">KÖLTSÉGVETÉSI BEVÉTELEK </t>
  </si>
  <si>
    <t>MŰKÖDÉSI CÉLÚ ÁTVETT PÉNZESZKÖZÖK</t>
  </si>
  <si>
    <t>Egyéb működési célú átvett pénzeszközök</t>
  </si>
  <si>
    <t>ÖNKORMÁNYZAT ÖSSZESEN</t>
  </si>
  <si>
    <t xml:space="preserve">Családi támogatások </t>
  </si>
  <si>
    <t>Betegséggel kapcsolatos (nem társadalombiztosítási) ellátások</t>
  </si>
  <si>
    <t xml:space="preserve">Foglalkoztatással, munkanélküliséggel kapcsolatos ellátások </t>
  </si>
  <si>
    <t>Lakhatással kapcsolatos ellátások</t>
  </si>
  <si>
    <t xml:space="preserve">Intézményi ellátottak pénzbeli juttatásai </t>
  </si>
  <si>
    <t xml:space="preserve">Egyéb nem intézményi ellátások </t>
  </si>
  <si>
    <t>EGYÉB MŰKÖDÉSI CÉLÚ KIADÁSOK</t>
  </si>
  <si>
    <t xml:space="preserve">Ingatlanok beszerzése, létesítése </t>
  </si>
  <si>
    <t>BERUHÁZÁSOK</t>
  </si>
  <si>
    <t xml:space="preserve">FELÚJÍTÁSOK </t>
  </si>
  <si>
    <t>Felhalmozási célú visszatérítendő támogatások, kölcsönök nyújtása államháztartáson belülre</t>
  </si>
  <si>
    <t xml:space="preserve">Felhalmozási célú visszatérítendő támogatások, kölcsönök törlesztése államháztartáson belülre </t>
  </si>
  <si>
    <t>Egyéb felhalmozási célú támogatások államháztartáson belülre</t>
  </si>
  <si>
    <t>Felhalmozási célú garancia- és kezességvállalásból származó kifizetés államháztartáson kívülre</t>
  </si>
  <si>
    <t xml:space="preserve">Felhalmozási célú visszatérítendő támogatások, kölcsönök nyújtása államháztartáson kívülre </t>
  </si>
  <si>
    <t>Egyéb felhalmozási célú támogatások államháztartáson kívülre</t>
  </si>
  <si>
    <t>EGYÉB FELHALMOZÁSI CÉLÚ KIADÁSOK</t>
  </si>
  <si>
    <t>Belföldi finanszírozás kiadásai</t>
  </si>
  <si>
    <t xml:space="preserve">Külföldi finanszírozás kiadásai </t>
  </si>
  <si>
    <t xml:space="preserve">KÖLTSÉGVETÉSI KIADÁSOK </t>
  </si>
  <si>
    <t>ELLÁTOTTAK PÉNZBELI JUTTATÁSAI</t>
  </si>
  <si>
    <t>Működési célú támogatások államháztartáson belülről</t>
  </si>
  <si>
    <t>Közhatalmi bevételek</t>
  </si>
  <si>
    <t>Működési célú átvett pénzeszközök</t>
  </si>
  <si>
    <t>Felhalmozási célú támogatások államháztartáson belülről</t>
  </si>
  <si>
    <t>Felhalmozási célú bevételek</t>
  </si>
  <si>
    <t>Felhalmozási célú átvett pénzeszközök</t>
  </si>
  <si>
    <t>Finanszírozási bevételek</t>
  </si>
  <si>
    <t>Maradvány igénybevétel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</si>
  <si>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</si>
  <si>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</si>
  <si>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</si>
  <si>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</si>
  <si>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</si>
  <si>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</si>
  <si>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Általános tartalék</t>
  </si>
  <si>
    <t>Céltartalék</t>
  </si>
  <si>
    <t>ebből: Központi, irányító szervi támogatások folyósítás</t>
  </si>
  <si>
    <t>Külföldi finanszírozás kiadásai</t>
  </si>
  <si>
    <t>ÖSSZES BEVÉTELI ELŐIRÁNYZAT</t>
  </si>
  <si>
    <t>Központi, irányító szervi támogatás bevételei</t>
  </si>
  <si>
    <t>Központi, irányító szervi támogatások kiadásai</t>
  </si>
  <si>
    <t>változás</t>
  </si>
  <si>
    <t>Általános tartalék (szabadon felhasználható)</t>
  </si>
  <si>
    <t>Belső finanszírozás miatti korrekció</t>
  </si>
  <si>
    <t>Kt. határozat száma</t>
  </si>
  <si>
    <t>152 780 Ft túlköltés</t>
  </si>
  <si>
    <t>46/2016. (II.16.)</t>
  </si>
  <si>
    <t>orvosi rendelő megvásárlásához</t>
  </si>
  <si>
    <t>utak megvásárlásához</t>
  </si>
  <si>
    <t>90/2016. (III. 23.)</t>
  </si>
  <si>
    <t>K61, K67</t>
  </si>
  <si>
    <t>K62, K67</t>
  </si>
  <si>
    <t>395 000 Ft Labouff Zsuzsa tervezés K62, 30 000 Ft épület vizsgálat</t>
  </si>
  <si>
    <t>K-51203</t>
  </si>
  <si>
    <t>K312, K351</t>
  </si>
  <si>
    <t>1 mFt Polgármesteri Hivatal, 400 eFt óvoda előirányzatra: K63, K67</t>
  </si>
  <si>
    <t>K337, Kk15</t>
  </si>
  <si>
    <t>685 000, 1 803 400 Mobil City Kft.</t>
  </si>
  <si>
    <t>Solidus Kft. K62, K67 2 329 921 nettó</t>
  </si>
  <si>
    <t>MLSZ-nek elutalva, K62</t>
  </si>
  <si>
    <t>91/2016. (III. 23.)</t>
  </si>
  <si>
    <t>támogatás nyújtása a Pátyi Sportegyesület részére sportöltöző felújítására</t>
  </si>
  <si>
    <t>INO épület tervezésének költsége</t>
  </si>
  <si>
    <t>INO épületének sugárzástechnológiai vizsgálata</t>
  </si>
  <si>
    <t>APF támogatás</t>
  </si>
  <si>
    <t>PSE támogatás</t>
  </si>
  <si>
    <t>pátyi civil szervezetek támogatása</t>
  </si>
  <si>
    <t>Máltai Szeretetszolgálat működési támogatása</t>
  </si>
  <si>
    <t>Katolikus Temetőben ravatalozó megvásárlásához előirányzat</t>
  </si>
  <si>
    <t>Informatikai eszközvásárlás</t>
  </si>
  <si>
    <t>Eszközvásárlás előirányzata</t>
  </si>
  <si>
    <t>Informatikai eszközvásárlás előirányzata</t>
  </si>
  <si>
    <t>14/2016.</t>
  </si>
  <si>
    <t>58/2016. (II. 15.)</t>
  </si>
  <si>
    <t>93/2016. (III. 23.)</t>
  </si>
  <si>
    <t>92/2016 (III. 23.)</t>
  </si>
  <si>
    <t>94/2016. (III. 23.)</t>
  </si>
  <si>
    <t>Műfüves labdarúgó pálya kialakításához önrész biztosítása</t>
  </si>
  <si>
    <t>112/2016. (IV. 14.)</t>
  </si>
  <si>
    <t>178-180/2016. (V. 26.)</t>
  </si>
  <si>
    <t>Rokolya Péter számára kiadvány támogatása</t>
  </si>
  <si>
    <t>Közműfejlesztési hozzájárulás visszafizetése</t>
  </si>
  <si>
    <t>testvértelepülési kapcsolatok kiadásaira további előirányzat biztosítása</t>
  </si>
  <si>
    <t>Csibe Óvoda tetőcseréjére előirányzat biztosítása</t>
  </si>
  <si>
    <t>Csicsergő Óvoda tetőjavításaára előirányzat biztosítása</t>
  </si>
  <si>
    <t>Református Egyháznak fizetendő 7,2 millió forintos bérleti díj terhére</t>
  </si>
  <si>
    <t>4 286 350 Ft átcsoportosítva a Csicsergő Óvoda tetőfelújítására</t>
  </si>
  <si>
    <t>Tandem Mérnökiroda Kft. megbízása a pincehegyi utak terveinek a kidolgozására</t>
  </si>
  <si>
    <t>753 m2 műfüves burkolat készítéséhez előirányzat biztosítása az iskolai sportudvarban</t>
  </si>
  <si>
    <t>PVK Nkft. megbízása a Völgy utca, Mézeshegy utca, Gyöngyvirág utca javítási munkálataival</t>
  </si>
  <si>
    <t>Goodwill Consulting Kft. megbízási díja pályázatírói tevékenységre 2019. augusztus 31-ig</t>
  </si>
  <si>
    <t>Vis maior pályázathoz önrész biztosítása</t>
  </si>
  <si>
    <t>KÉSZ Kft. megbízása erdőterületek felülvizsgálatával, új erdőtérkép elkészítésével</t>
  </si>
  <si>
    <t>Ravatalozó felújítására előirányzat biztosítása</t>
  </si>
  <si>
    <t>Dobogó utca útépítési terveinek elkészítésére megbízási díj a Mobil City Bt. részére</t>
  </si>
  <si>
    <t>Liget utca terveinek elkészítésére díj biztosítása a Mobil City Bt. részére</t>
  </si>
  <si>
    <t>Kopjafa díszkivilágításához előirányzat biztosítása</t>
  </si>
  <si>
    <t>PVK Nkft. megbízása járda építésére Kopjafa körül</t>
  </si>
  <si>
    <t>Támogatás biztosítása a Felső-Tisza Vidéki jégkárt szenvedett települések támogatására</t>
  </si>
  <si>
    <t>Támogatás biztosítása az APF részére zsoboki ingatlan megvásárlásához</t>
  </si>
  <si>
    <t>Vagyoni típusú adók</t>
  </si>
  <si>
    <t>Termékek és szolgáltatások adói</t>
  </si>
  <si>
    <t>Egyéb közhatalmi bevételek</t>
  </si>
  <si>
    <t>Egyéb működési kiadások, támogatások</t>
  </si>
  <si>
    <t>K501-01</t>
  </si>
  <si>
    <t>K504-01</t>
  </si>
  <si>
    <t>K504-02</t>
  </si>
  <si>
    <t>K504-03</t>
  </si>
  <si>
    <t>K504-04</t>
  </si>
  <si>
    <t>K504-05</t>
  </si>
  <si>
    <t>K504-06</t>
  </si>
  <si>
    <t>K504-07</t>
  </si>
  <si>
    <t>K504-08</t>
  </si>
  <si>
    <t>K504-09</t>
  </si>
  <si>
    <t>K504-10</t>
  </si>
  <si>
    <t>K505-01</t>
  </si>
  <si>
    <t>K505-02</t>
  </si>
  <si>
    <t>K505-03</t>
  </si>
  <si>
    <t>K505-04</t>
  </si>
  <si>
    <t>K505-05</t>
  </si>
  <si>
    <t>K505-06</t>
  </si>
  <si>
    <t>K505-07</t>
  </si>
  <si>
    <t>K505-08</t>
  </si>
  <si>
    <t>K505-09</t>
  </si>
  <si>
    <t>K505-10</t>
  </si>
  <si>
    <t>K506-01</t>
  </si>
  <si>
    <t>K506-02</t>
  </si>
  <si>
    <t>K506-03</t>
  </si>
  <si>
    <t>K506-04</t>
  </si>
  <si>
    <t>K506-05</t>
  </si>
  <si>
    <t>K506-06</t>
  </si>
  <si>
    <t>K506-07</t>
  </si>
  <si>
    <t>K506-08</t>
  </si>
  <si>
    <t>K506-09</t>
  </si>
  <si>
    <t>K506-10</t>
  </si>
  <si>
    <t>K507-01</t>
  </si>
  <si>
    <t>Egyéb működési célú támogatások államháztartáson kívülre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</si>
  <si>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</si>
  <si>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</si>
  <si>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</si>
  <si>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</si>
  <si>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</si>
  <si>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Elvonások és befizetések</t>
  </si>
  <si>
    <t>Nemzetközi kötelezettségek</t>
  </si>
  <si>
    <t>Foglalkoztatással, munkanélküliséggel kapcsolatos ellátások</t>
  </si>
  <si>
    <t>Intézményi ellátottak pénzbeli juttatásai</t>
  </si>
  <si>
    <t>Felhalmozási célú visszatérítendő támogatások, kölcsönök törlesztése államháztartáson belülre</t>
  </si>
  <si>
    <t>FELÚJÍTÁSOK</t>
  </si>
  <si>
    <t xml:space="preserve">BERUHÁZÁSOK </t>
  </si>
  <si>
    <t>Ingatlanok beszerzése, létesítése</t>
  </si>
  <si>
    <t>Hosszú lejáratú hitelek, kölcsönök törlesztése pénzügyi vállalkozásnak</t>
  </si>
  <si>
    <t>Rövid lejáratú hitelek, kölcsönök törlesztése pénzügyi vállalkozásnak</t>
  </si>
  <si>
    <t>Hitel-, kölcsöntörlesztés államháztartáson kívülre</t>
  </si>
  <si>
    <t>Tulajdonosi kölcsönök kiadásai</t>
  </si>
  <si>
    <t>Külföldi értékpapírok beváltása</t>
  </si>
  <si>
    <t>Hitelek, kölcsönök törlesztése külföldi pénzintézeteknek</t>
  </si>
  <si>
    <t>Kiegészítő támogatás nyújtása PVK Nkft. részére gépkocsivásárláshoz</t>
  </si>
  <si>
    <t>2016. évi útfelújítások közbeszerzési eljárás</t>
  </si>
  <si>
    <t xml:space="preserve">MUNKAADÓKAT TERHELŐ JÁRULÉKOK ÉS SZOCIÁLIS HOZZÁJÁRULÁSI ADÓ                                                                 </t>
  </si>
  <si>
    <t>Készletbeszerzés</t>
  </si>
  <si>
    <t>Kommunikációs szolgáltatások</t>
  </si>
  <si>
    <t>Közvetített szolgáltatások</t>
  </si>
  <si>
    <t>Bérleti és lízing díjak</t>
  </si>
  <si>
    <t>Kamatkiadások</t>
  </si>
  <si>
    <t>Egyéb pénzügyi műveletek kiadásai</t>
  </si>
  <si>
    <t>Családi támogatások</t>
  </si>
  <si>
    <t>Forgatási célú belföldi értékpapírok vásárlása</t>
  </si>
  <si>
    <t>Éven belüli lejáratú belföldi értékpapírok beváltása</t>
  </si>
  <si>
    <t>Éven túli lejáratú belföldi értékpapírok beváltása</t>
  </si>
  <si>
    <t>Belföldi értékpapírok kiadásai</t>
  </si>
  <si>
    <t>KÖLTSÉGVETÉSI KIADÁSOK</t>
  </si>
  <si>
    <t>Felhalmozási célú visszatérítendő támogatások, kölcsönök nyújtása államháztartáson kívülre</t>
  </si>
  <si>
    <t>Egyéb nem intézményi ellátások</t>
  </si>
  <si>
    <t>Magánszemélyek jövedelemadói</t>
  </si>
  <si>
    <t>Társaságok jövedelemadói</t>
  </si>
  <si>
    <t>APF támogatás zsoboki ház vásárlására</t>
  </si>
  <si>
    <t>Közlekedési Intézkedési Terv készítése</t>
  </si>
  <si>
    <t>1120-1153 hrsz. ingatlanok szennyvízterveinek tervezési kiadásai</t>
  </si>
  <si>
    <t>Pincehegy útterveinek elkészítésére vállalkozási díj előirányzata</t>
  </si>
  <si>
    <t>Előirányzat zajvédő fal létesítésére</t>
  </si>
  <si>
    <t>,</t>
  </si>
  <si>
    <t xml:space="preserve">Különféle befizetések és egyéb dologi kiadások </t>
  </si>
  <si>
    <t xml:space="preserve">ELLÁTOTTAK PÉNZBELI JUTTATÁSAI </t>
  </si>
  <si>
    <t xml:space="preserve">EGYÉB MŰKÖDÉSI CÉLÚ KIADÁSOK </t>
  </si>
  <si>
    <t xml:space="preserve">EGYÉB FELHALMOZÁSI CÉLÚ KIADÁSOK </t>
  </si>
  <si>
    <t xml:space="preserve">Egyéb felhalmozási célú támogatások államháztartáson belülre </t>
  </si>
  <si>
    <t xml:space="preserve">Felhalmozási célú visszatérítendő támogatások, kölcsönök nyújtása államháztartáson belülre </t>
  </si>
  <si>
    <t xml:space="preserve">Felhalmozási célú garancia- és kezességvállalásból származó kifizetés államháztartáson kívülre </t>
  </si>
  <si>
    <t xml:space="preserve">Belföldi finanszírozás kiadásai </t>
  </si>
  <si>
    <t>FINANSZÍROZÁSI KIADÁSOK</t>
  </si>
  <si>
    <t>Óvodai eszközbeszerzés</t>
  </si>
  <si>
    <t xml:space="preserve">Kiküldetések, reklám- és propagandakiadások </t>
  </si>
  <si>
    <t xml:space="preserve">DOLOGI KIADÁSOK </t>
  </si>
  <si>
    <t xml:space="preserve">Finanszírozási kiadások </t>
  </si>
  <si>
    <t>BELSŐ FINANSZÍROZÁS  NÉLKÜLI BEVÉTEL</t>
  </si>
  <si>
    <t>BELSŐ FINANSZÍROZÁS NÉLKÜLI KIADÁSOK</t>
  </si>
  <si>
    <t>jegyző</t>
  </si>
  <si>
    <t>aljegyző</t>
  </si>
  <si>
    <t>ügyintéző I.</t>
  </si>
  <si>
    <t>kabinetfőnök</t>
  </si>
  <si>
    <t>ügyintéző II.</t>
  </si>
  <si>
    <t>mezőőr</t>
  </si>
  <si>
    <t>154/2016.</t>
  </si>
  <si>
    <t>engedélyezett előirányzat</t>
  </si>
  <si>
    <t>Kiegészítő támogatások</t>
  </si>
  <si>
    <t>Futópálya pályázatírás költségei</t>
  </si>
  <si>
    <t>280/2016.</t>
  </si>
  <si>
    <t xml:space="preserve">Egyéb áruhasználati és szolgáltatási adók </t>
  </si>
  <si>
    <t xml:space="preserve">Magánszemélyek jövedelemadói </t>
  </si>
  <si>
    <t xml:space="preserve">Foglalkoztatottak személyi juttatásai </t>
  </si>
  <si>
    <t xml:space="preserve">Foglalkoztatottak egyéb személyi juttatásai </t>
  </si>
  <si>
    <t xml:space="preserve">MUNKAADÓKAT TERHELŐ JÁRULÉKOK ÉS SZOCIÁLIS HOZZÁJÁRULÁSI ADÓ                                                    </t>
  </si>
  <si>
    <t xml:space="preserve">Szolgáltatási kiadások </t>
  </si>
  <si>
    <t xml:space="preserve">Egyéb pénzügyi műveletek kiadásai </t>
  </si>
  <si>
    <t>kiadási előirányzatra áttéve</t>
  </si>
  <si>
    <t>Telki úton korlát kihelyezése</t>
  </si>
  <si>
    <t>K48-19</t>
  </si>
  <si>
    <t>153/2016 (IV.29)</t>
  </si>
  <si>
    <t xml:space="preserve">156/2016. (V. 4.) </t>
  </si>
  <si>
    <t>Tandem Feltételes</t>
  </si>
  <si>
    <t>169/2016 (V. 26.)</t>
  </si>
  <si>
    <t>Tandem Mérnökiroda Kft. kerékpárút tervezése</t>
  </si>
  <si>
    <t>K1-K2</t>
  </si>
  <si>
    <t>Támfal építése futópályához</t>
  </si>
  <si>
    <t>Szikkasztó kiváltása futópályánál</t>
  </si>
  <si>
    <t>Röplabdaháló kivitelezése</t>
  </si>
  <si>
    <t>Kiegészítő műfüves burkolat készítése futópályához</t>
  </si>
  <si>
    <t>KÉSZ Kft. megbízási día erdőtérkép tervezésére</t>
  </si>
  <si>
    <t>190 000 Ft virágos támfal, 50 000 vízcsap, labdafogó háló 370 000 Ft</t>
  </si>
  <si>
    <t>Pótelőirányzat iskolai futópályára</t>
  </si>
  <si>
    <t>Kopjafa körüli díszburkolat és járda építése (PVK Nkft.)</t>
  </si>
  <si>
    <t>ebből: önkormányzati többségi tulajdonú nem pénzügyi vállalkozások</t>
  </si>
  <si>
    <t>PSE támogatása sportöltöző felújítására</t>
  </si>
  <si>
    <t>Zajvédő fal építése sportudvar mellé</t>
  </si>
  <si>
    <t>Normatíva elszámolás visszafizetési kötelezettsége</t>
  </si>
  <si>
    <t xml:space="preserve">Elvonások és befizetések </t>
  </si>
  <si>
    <t xml:space="preserve">Önkormányzatok működési támogatásai </t>
  </si>
  <si>
    <t>Működési célú visszatérítendő támogatások, kölcsönök visszatérülése államháztartáson belülről</t>
  </si>
  <si>
    <t xml:space="preserve">Értékesítési és forgalmi adók </t>
  </si>
  <si>
    <t>Fogyasztási adók</t>
  </si>
  <si>
    <t>Egyéb áruhasználati és szolgáltatási adók</t>
  </si>
  <si>
    <t xml:space="preserve">Tulajdonosi bevételek </t>
  </si>
  <si>
    <t>Kamatbevételek</t>
  </si>
  <si>
    <t xml:space="preserve">Egyéb működési célú átvett pénzeszközök </t>
  </si>
  <si>
    <t xml:space="preserve">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</si>
  <si>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</si>
  <si>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</si>
  <si>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Külső személyi juttatások </t>
  </si>
  <si>
    <t xml:space="preserve">MUNKAADÓKAT TERHELŐ JÁRULÉKOK ÉS SZOCIÁLIS HOZZÁJÁRULÁSI ADÓ                                                            </t>
  </si>
  <si>
    <t xml:space="preserve">Bérleti és lízing díjak </t>
  </si>
  <si>
    <t xml:space="preserve">Kamatkiadások </t>
  </si>
  <si>
    <t xml:space="preserve">Egyéb működési célú támogatások államháztartáson kívülre </t>
  </si>
  <si>
    <t xml:space="preserve">Működési célú visszatérítendő támogatások, kölcsönök nyújtása államháztartáson kívülre </t>
  </si>
  <si>
    <t xml:space="preserve">Működési célú garancia- és kezességvállalásból származó kifizetés államháztartáson kívülre </t>
  </si>
  <si>
    <t xml:space="preserve">Egyéb működési célú támogatások államháztartáson belülre </t>
  </si>
  <si>
    <t xml:space="preserve">Rövid lejáratú hitelek, kölcsönök törlesztése pénzügyi vállalkozásnak </t>
  </si>
  <si>
    <t xml:space="preserve">Hitel-, kölcsöntörlesztés államháztartáson kívülre </t>
  </si>
  <si>
    <t xml:space="preserve">Belföldi értékpapírok kiadásai </t>
  </si>
  <si>
    <t xml:space="preserve">Tulajdonosi kölcsönök kiadásai </t>
  </si>
  <si>
    <t xml:space="preserve">Külföldi értékpapírok beváltása </t>
  </si>
  <si>
    <t xml:space="preserve">Hitelek, kölcsönök törlesztése külföldi pénzintézeteknek </t>
  </si>
  <si>
    <t>Csibe óvoda tetőfelújítása</t>
  </si>
  <si>
    <t>Csicsergő óvoda tetőfelújítása</t>
  </si>
  <si>
    <t>MUNKAADÓKAT TERHELŐ JÁRULÉKOK ÉS SZOCIÁLIS HOZZÁJÁRULÁSI ADÓ</t>
  </si>
  <si>
    <t>Vízlágyító felszerelése</t>
  </si>
  <si>
    <t>ez mi?</t>
  </si>
  <si>
    <t>nem jött be</t>
  </si>
  <si>
    <t>k4816</t>
  </si>
  <si>
    <t>k48-17</t>
  </si>
  <si>
    <t>arányosítva a 2019.09.telj.adatokhoz</t>
  </si>
  <si>
    <t>informatika 1m ei, switch 168.529</t>
  </si>
  <si>
    <t xml:space="preserve">Te 1,8m ei: elköltve 531.861 </t>
  </si>
  <si>
    <t>2016/e00045(78.500+21.195)</t>
  </si>
  <si>
    <t>2016/e00099 (98.425+26.575)</t>
  </si>
  <si>
    <t>2016/s00186 ajtó (102.081+27.562)</t>
  </si>
  <si>
    <t>tűzhely, cd lejátszó benne van</t>
  </si>
  <si>
    <t>Csicsergő tetőfelújítás</t>
  </si>
  <si>
    <t>össz.netto 279.006</t>
  </si>
  <si>
    <t>??????</t>
  </si>
  <si>
    <t>alapítvány</t>
  </si>
  <si>
    <t>különbzet innen levéve</t>
  </si>
  <si>
    <t>katolius-református támogatás</t>
  </si>
  <si>
    <t>vízcsap telpítése pvk udvarra</t>
  </si>
  <si>
    <t>spolidus</t>
  </si>
  <si>
    <t>Elvonások, befizetések</t>
  </si>
  <si>
    <t>Nagydobrony település támogatása</t>
  </si>
  <si>
    <t>egyéb</t>
  </si>
  <si>
    <t>számítógépek, monitorok beszerzése</t>
  </si>
  <si>
    <t>védőnők számítógép beszerzés</t>
  </si>
  <si>
    <t>wifi hálózat kiépítése iskolában</t>
  </si>
  <si>
    <t>járda építés</t>
  </si>
  <si>
    <t>fedélzeti kamera mezőőr részére</t>
  </si>
  <si>
    <t>bútor</t>
  </si>
  <si>
    <t>mobiltelefon mezőőr</t>
  </si>
  <si>
    <t>feszület tervezés, kivitelezés</t>
  </si>
  <si>
    <t>kétszer van fizetve</t>
  </si>
  <si>
    <t>ok</t>
  </si>
  <si>
    <t>óvoda felújítások</t>
  </si>
  <si>
    <t>Csibe tető- és kéményjavítás</t>
  </si>
  <si>
    <t>Levendula utca útépítés</t>
  </si>
  <si>
    <t>Levendula utca pótei.</t>
  </si>
  <si>
    <t>többlet bevétel</t>
  </si>
  <si>
    <t>???????????????????????</t>
  </si>
  <si>
    <t xml:space="preserve">teljesítés
</t>
  </si>
  <si>
    <t>Működési bevételek:</t>
  </si>
  <si>
    <t>Működési kiadások:</t>
  </si>
  <si>
    <t>Egyenleg:</t>
  </si>
  <si>
    <t>Egyenleg (+/-):</t>
  </si>
  <si>
    <t>Felhalmozási bevételek:</t>
  </si>
  <si>
    <t>Felhalmozási kiadások:</t>
  </si>
  <si>
    <t>Bevételek:</t>
  </si>
  <si>
    <t>Kiadások:</t>
  </si>
  <si>
    <t>+Maradvány</t>
  </si>
  <si>
    <t>ebből: Államháztartáson belüli megelőlegezés</t>
  </si>
  <si>
    <t>Megelőlegezés</t>
  </si>
  <si>
    <t>Megelőlegezés visszafizetése</t>
  </si>
  <si>
    <t>Páty Község Önkormányzat 2016. évi költségvetés</t>
  </si>
  <si>
    <t>év végi módosítása</t>
  </si>
  <si>
    <t>Bevételek és kiadások mérlegszerű bemutatása</t>
  </si>
  <si>
    <t>Engedélyezett létszámkeret</t>
  </si>
  <si>
    <t>Bevételek</t>
  </si>
  <si>
    <t>Kiadások</t>
  </si>
  <si>
    <t>Tartalékok</t>
  </si>
  <si>
    <t>Pályázati cél</t>
  </si>
  <si>
    <t>2016 EREDETI</t>
  </si>
  <si>
    <t>2016 MÓDOSÍTOTT</t>
  </si>
  <si>
    <t>Teljes költség</t>
  </si>
  <si>
    <t>Források</t>
  </si>
  <si>
    <t>bruttó</t>
  </si>
  <si>
    <t>nettó</t>
  </si>
  <si>
    <t>ÁFA</t>
  </si>
  <si>
    <t>saját</t>
  </si>
  <si>
    <t>átvett pénzeszköz</t>
  </si>
  <si>
    <t>központi támogatás</t>
  </si>
  <si>
    <t>Pályázatok összesen</t>
  </si>
  <si>
    <t>Magyarország 2015. évi központi költségvetéséről szóló 2014. évi C. törvény 3. melléklet II.4. pont c) szerinti az önkormányzati feladatellátást szolgáló fejlesztések támogatására kiírt pályázat (belterületi utak, járdák, hidak felújítása)</t>
  </si>
  <si>
    <t>Magyarország 2015. évi központi költségvetéséről szóló 2014. évi C. törvény 3. melléklet II.4. pont c) szerinti az önkormányzati feladatellátást szolgáló fejlesztések támogatására kiírt pályázat (óvodai, iskolai és utánpótlás sport infrastruktúra-fejlesztés, felújítás, vagy új sportlétesítmény létrehozása)</t>
  </si>
  <si>
    <t>Belügyminisztériumi támogatás a Kossuth u. 99. szám alatti rendőrségi épületben szolgálati lakás kialakítására</t>
  </si>
  <si>
    <t>Felhalmozási kiadások bevételi forrásonként</t>
  </si>
  <si>
    <t>2016.11.28-án utalva</t>
  </si>
  <si>
    <t>Rendeletben 99 fő van jóváhagyva!!!</t>
  </si>
  <si>
    <t>3. melléklet Páty Község Önkormányzat 12/2017. (V.25.) rendeletéhez</t>
  </si>
  <si>
    <t>2.  melléklet Páty Község Önkormányzat 12/2017. (V.15.) rendeletéhez</t>
  </si>
  <si>
    <t>1. melléklet Páty Község Önkormányzat 12/2017. (V.25.) rendeletéhez</t>
  </si>
  <si>
    <t>4. melléklet Páty Község Önkormányzat 12/2017. (V.25.) rendeletéhez</t>
  </si>
  <si>
    <t>5. melléklet Páty Község Önkormányzat 12/2017. (V.25.) rendeletéhez</t>
  </si>
  <si>
    <t>6. melléklet Páty Község Önkormányzat 12/2017. (V.25.)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</si>
</sst>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__"/>
    <numFmt numFmtId="165" formatCode="_-* #,##0\ _F_t_-;\-* #,##0\ _F_t_-;_-* &quot;-&quot;??\ _F_t_-;_-@_-"/>
    <numFmt numFmtId="166" formatCode="#,##0.000\ _F_t;[Red]\-#,##0.000\ _F_t"/>
    <numFmt numFmtId="167" formatCode="#,##0.000\ _H_U_F;[Red]\-#,##0.000\ _H_U_F"/>
    <numFmt numFmtId="168" formatCode="yyyy/mm/dd;@"/>
    <numFmt numFmtId="169" formatCode="[$-40E]yyyy/\ mmmm\ d\.;@"/>
  </numFmts>
  <fonts count="65" x14ac:knownFonts="1">
    <font>
      <sz val="10"/>
      <name val="Arial CE"/>
    </font>
    <font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Arial CE"/>
    </font>
    <font>
      <sz val="10"/>
      <name val="Arial"/>
      <family val="2"/>
    </font>
    <font>
      <sz val="8"/>
      <name val="Arial CE"/>
    </font>
    <font>
      <sz val="10"/>
      <name val="Arial Narrow"/>
      <family val="2"/>
      <charset val="238"/>
    </font>
    <font>
      <b/>
      <sz val="10"/>
      <name val="Arial CE"/>
    </font>
    <font>
      <sz val="10"/>
      <name val="Calibri Light"/>
      <family val="2"/>
      <charset val="238"/>
    </font>
    <font>
      <b/>
      <sz val="11"/>
      <name val="Calibri Light"/>
      <family val="2"/>
      <charset val="238"/>
    </font>
    <font>
      <sz val="10"/>
      <color theme="4" tint="-0.499984740745262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theme="4" tint="-0.499984740745262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color indexed="8"/>
      <name val="Calibri Light"/>
      <family val="2"/>
      <charset val="238"/>
    </font>
    <font>
      <b/>
      <i/>
      <sz val="10"/>
      <name val="Calibri Light"/>
      <family val="2"/>
      <charset val="238"/>
    </font>
    <font>
      <i/>
      <sz val="10"/>
      <name val="Calibri Light"/>
      <family val="2"/>
      <charset val="238"/>
    </font>
    <font>
      <b/>
      <i/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1"/>
      <name val="Calibri Light"/>
      <family val="2"/>
      <charset val="238"/>
    </font>
    <font>
      <b/>
      <sz val="8"/>
      <color theme="1"/>
      <name val="Calibri Light"/>
      <family val="2"/>
      <charset val="238"/>
    </font>
    <font>
      <sz val="10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rgb="FFFF0000"/>
      <name val="Calibri Light"/>
      <family val="2"/>
      <charset val="238"/>
    </font>
    <font>
      <b/>
      <sz val="15"/>
      <color theme="1"/>
      <name val="Calibri Light"/>
      <family val="2"/>
      <charset val="238"/>
    </font>
    <font>
      <sz val="8"/>
      <name val="Calibri Light"/>
      <family val="2"/>
      <charset val="238"/>
    </font>
    <font>
      <i/>
      <sz val="8"/>
      <name val="Calibri Light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sz val="12"/>
      <color indexed="8"/>
      <name val="Calibri Light"/>
      <family val="2"/>
      <charset val="238"/>
    </font>
    <font>
      <b/>
      <sz val="12"/>
      <name val="Calibri Light"/>
      <family val="2"/>
      <charset val="238"/>
    </font>
    <font>
      <sz val="12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sz val="13"/>
      <color indexed="8"/>
      <name val="Calibri Light"/>
      <family val="2"/>
      <charset val="238"/>
    </font>
    <font>
      <sz val="13"/>
      <name val="Calibri Light"/>
      <family val="2"/>
      <charset val="238"/>
    </font>
    <font>
      <b/>
      <sz val="13"/>
      <color indexed="8"/>
      <name val="Calibri Light"/>
      <family val="2"/>
      <charset val="238"/>
    </font>
    <font>
      <b/>
      <sz val="13"/>
      <name val="Calibri Light"/>
      <family val="2"/>
      <charset val="238"/>
    </font>
    <font>
      <i/>
      <sz val="9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i/>
      <sz val="10"/>
      <name val="Arial CE"/>
      <charset val="238"/>
    </font>
    <font>
      <b/>
      <i/>
      <sz val="10"/>
      <color rgb="FF000000"/>
      <name val="Calibri Light"/>
      <family val="2"/>
      <charset val="238"/>
    </font>
    <font>
      <sz val="10"/>
      <color theme="0" tint="-0.499984740745262"/>
      <name val="Calibri Light"/>
      <family val="2"/>
      <charset val="238"/>
    </font>
    <font>
      <b/>
      <sz val="10"/>
      <color theme="0" tint="-0.499984740745262"/>
      <name val="Calibri Light"/>
      <family val="2"/>
      <charset val="238"/>
    </font>
    <font>
      <sz val="8"/>
      <color theme="0" tint="-0.499984740745262"/>
      <name val="Calibri Light"/>
      <family val="2"/>
      <charset val="238"/>
    </font>
    <font>
      <sz val="8"/>
      <color theme="1"/>
      <name val="Calibri Light"/>
      <family val="2"/>
      <charset val="238"/>
    </font>
    <font>
      <b/>
      <sz val="9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9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color theme="0" tint="-0.499984740745262"/>
      <name val="Calibri Light"/>
      <family val="2"/>
      <charset val="238"/>
    </font>
    <font>
      <b/>
      <sz val="9"/>
      <color theme="0" tint="-0.499984740745262"/>
      <name val="Calibri Light"/>
      <family val="2"/>
      <charset val="238"/>
    </font>
    <font>
      <i/>
      <sz val="9"/>
      <color theme="1"/>
      <name val="Calibri Light"/>
      <family val="2"/>
      <charset val="238"/>
    </font>
    <font>
      <b/>
      <i/>
      <sz val="9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sz val="12"/>
      <color theme="0" tint="-0.499984740745262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i/>
      <sz val="10"/>
      <color rgb="FFFF0000"/>
      <name val="Calibri Light"/>
      <family val="2"/>
      <charset val="238"/>
    </font>
    <font>
      <b/>
      <i/>
      <sz val="10"/>
      <color rgb="FFFF0000"/>
      <name val="Calibri Light"/>
      <family val="2"/>
      <charset val="238"/>
    </font>
    <font>
      <u/>
      <sz val="10"/>
      <name val="Calibri Light"/>
      <family val="2"/>
      <charset val="238"/>
    </font>
    <font>
      <u/>
      <sz val="8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8"/>
      <name val="Calibri Light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0625">
        <fgColor theme="0" tint="-0.499984740745262"/>
        <bgColor theme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gray0625">
        <bgColor rgb="FFFFFF99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ck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" fontId="4" fillId="0" borderId="0">
      <alignment horizontal="right" vertical="center"/>
    </xf>
    <xf numFmtId="3" fontId="6" fillId="0" borderId="1">
      <alignment horizontal="right" vertical="center" wrapText="1"/>
    </xf>
    <xf numFmtId="9" fontId="3" fillId="0" borderId="0" applyFont="0" applyFill="0" applyBorder="0" applyAlignment="0" applyProtection="0"/>
  </cellStyleXfs>
  <cellXfs count="1626">
    <xf numFmtId="0" fontId="0" fillId="0" borderId="0" xfId="0"/>
    <xf numFmtId="0" fontId="11" fillId="6" borderId="74" xfId="0" applyFont="1" applyFill="1" applyBorder="1" applyAlignment="1" applyProtection="1">
      <alignment horizontal="center" vertical="center" wrapText="1"/>
    </xf>
    <xf numFmtId="0" fontId="11" fillId="6" borderId="67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38" fontId="14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0" borderId="21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0" fontId="14" fillId="0" borderId="21" xfId="0" applyFont="1" applyFill="1" applyBorder="1" applyAlignment="1" applyProtection="1">
      <alignment horizontal="left" vertical="center" wrapText="1" indent="2"/>
      <protection locked="0"/>
    </xf>
    <xf numFmtId="38" fontId="18" fillId="0" borderId="21" xfId="2" applyNumberFormat="1" applyFont="1" applyFill="1" applyBorder="1" applyAlignment="1" applyProtection="1">
      <alignment horizontal="right" vertical="center" wrapText="1"/>
      <protection locked="0"/>
    </xf>
    <xf numFmtId="38" fontId="17" fillId="0" borderId="21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 indent="2"/>
      <protection locked="0"/>
    </xf>
    <xf numFmtId="38" fontId="13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7" fillId="0" borderId="21" xfId="0" applyFont="1" applyFill="1" applyBorder="1" applyAlignment="1" applyProtection="1">
      <alignment horizontal="left" vertical="center" wrapText="1" indent="3"/>
      <protection locked="0"/>
    </xf>
    <xf numFmtId="0" fontId="8" fillId="0" borderId="21" xfId="0" applyFont="1" applyFill="1" applyBorder="1" applyAlignment="1" applyProtection="1">
      <alignment horizontal="left" vertical="center" wrapText="1" indent="3"/>
      <protection locked="0"/>
    </xf>
    <xf numFmtId="0" fontId="15" fillId="0" borderId="21" xfId="0" applyFont="1" applyFill="1" applyBorder="1" applyAlignment="1" applyProtection="1">
      <alignment horizontal="left" vertical="center" wrapText="1" indent="3"/>
      <protection locked="0"/>
    </xf>
    <xf numFmtId="38" fontId="8" fillId="0" borderId="21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2" xfId="0" quotePrefix="1" applyFont="1" applyFill="1" applyBorder="1" applyAlignment="1" applyProtection="1">
      <alignment horizontal="left" vertical="center" wrapText="1"/>
    </xf>
    <xf numFmtId="0" fontId="15" fillId="0" borderId="2" xfId="0" quotePrefix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right" vertical="center"/>
    </xf>
    <xf numFmtId="38" fontId="1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5" fillId="0" borderId="21" xfId="0" applyFont="1" applyFill="1" applyBorder="1" applyAlignment="1" applyProtection="1">
      <alignment horizontal="right" vertical="center" wrapText="1"/>
      <protection locked="0"/>
    </xf>
    <xf numFmtId="0" fontId="14" fillId="0" borderId="21" xfId="0" applyFont="1" applyFill="1" applyBorder="1" applyAlignment="1" applyProtection="1">
      <alignment horizontal="right" vertical="center" wrapText="1"/>
      <protection locked="0"/>
    </xf>
    <xf numFmtId="38" fontId="8" fillId="2" borderId="0" xfId="2" applyNumberFormat="1" applyFont="1" applyFill="1" applyAlignment="1">
      <alignment vertical="center" wrapText="1"/>
    </xf>
    <xf numFmtId="38" fontId="8" fillId="0" borderId="0" xfId="2" applyNumberFormat="1" applyFont="1" applyAlignment="1">
      <alignment vertical="center" wrapText="1"/>
    </xf>
    <xf numFmtId="38" fontId="11" fillId="2" borderId="0" xfId="2" applyNumberFormat="1" applyFont="1" applyFill="1" applyAlignment="1">
      <alignment vertical="center" wrapText="1"/>
    </xf>
    <xf numFmtId="38" fontId="8" fillId="0" borderId="0" xfId="2" applyNumberFormat="1" applyFont="1" applyFill="1" applyAlignment="1">
      <alignment vertical="center" wrapText="1"/>
    </xf>
    <xf numFmtId="38" fontId="14" fillId="0" borderId="0" xfId="2" applyNumberFormat="1" applyFont="1" applyBorder="1" applyAlignment="1">
      <alignment vertical="center" wrapText="1"/>
    </xf>
    <xf numFmtId="38" fontId="14" fillId="0" borderId="0" xfId="2" applyNumberFormat="1" applyFont="1" applyBorder="1" applyAlignment="1">
      <alignment horizontal="right" vertical="center" wrapText="1"/>
    </xf>
    <xf numFmtId="38" fontId="14" fillId="2" borderId="0" xfId="2" applyNumberFormat="1" applyFont="1" applyFill="1" applyBorder="1" applyAlignment="1">
      <alignment horizontal="right" vertical="center" wrapText="1"/>
    </xf>
    <xf numFmtId="38" fontId="8" fillId="0" borderId="0" xfId="2" applyNumberFormat="1" applyFont="1" applyFill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38" fontId="8" fillId="0" borderId="0" xfId="2" applyNumberFormat="1" applyFont="1" applyFill="1" applyBorder="1" applyAlignment="1">
      <alignment vertical="center" wrapText="1"/>
    </xf>
    <xf numFmtId="3" fontId="11" fillId="0" borderId="0" xfId="3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left" vertical="center" wrapText="1"/>
    </xf>
    <xf numFmtId="3" fontId="8" fillId="0" borderId="0" xfId="3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3" fontId="8" fillId="0" borderId="14" xfId="3" applyFont="1" applyFill="1" applyBorder="1" applyAlignment="1" applyProtection="1">
      <alignment horizontal="left" vertical="center" wrapText="1"/>
    </xf>
    <xf numFmtId="3" fontId="11" fillId="0" borderId="14" xfId="3" applyFont="1" applyFill="1" applyBorder="1" applyAlignment="1" applyProtection="1">
      <alignment horizontal="left" vertical="center" wrapText="1"/>
    </xf>
    <xf numFmtId="49" fontId="14" fillId="0" borderId="14" xfId="0" applyNumberFormat="1" applyFont="1" applyFill="1" applyBorder="1" applyAlignment="1" applyProtection="1">
      <alignment horizontal="left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3" fontId="11" fillId="0" borderId="0" xfId="3" applyFont="1" applyFill="1" applyBorder="1" applyAlignment="1" applyProtection="1">
      <alignment horizontal="right" vertical="center"/>
    </xf>
    <xf numFmtId="38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0" xfId="3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7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8" fillId="0" borderId="0" xfId="2" applyNumberFormat="1" applyFont="1" applyAlignment="1">
      <alignment wrapText="1"/>
    </xf>
    <xf numFmtId="38" fontId="8" fillId="5" borderId="0" xfId="2" applyNumberFormat="1" applyFont="1" applyFill="1" applyAlignment="1">
      <alignment wrapText="1"/>
    </xf>
    <xf numFmtId="0" fontId="0" fillId="5" borderId="0" xfId="0" applyFill="1" applyAlignment="1">
      <alignment wrapText="1"/>
    </xf>
    <xf numFmtId="0" fontId="31" fillId="0" borderId="0" xfId="0" applyFont="1" applyFill="1"/>
    <xf numFmtId="38" fontId="8" fillId="0" borderId="0" xfId="2" applyNumberFormat="1" applyFont="1" applyFill="1" applyAlignment="1">
      <alignment wrapText="1"/>
    </xf>
    <xf numFmtId="0" fontId="13" fillId="5" borderId="21" xfId="0" applyFont="1" applyFill="1" applyBorder="1" applyAlignment="1" applyProtection="1">
      <alignment vertical="center"/>
      <protection locked="0"/>
    </xf>
    <xf numFmtId="0" fontId="0" fillId="5" borderId="0" xfId="0" applyFill="1"/>
    <xf numFmtId="49" fontId="13" fillId="5" borderId="25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5" borderId="25" xfId="0" applyFont="1" applyFill="1" applyBorder="1" applyAlignment="1" applyProtection="1">
      <alignment horizontal="left" vertical="center" wrapText="1"/>
      <protection locked="0"/>
    </xf>
    <xf numFmtId="0" fontId="13" fillId="5" borderId="25" xfId="0" applyFont="1" applyFill="1" applyBorder="1" applyAlignment="1" applyProtection="1">
      <alignment horizontal="right" vertical="center" wrapText="1"/>
      <protection locked="0"/>
    </xf>
    <xf numFmtId="0" fontId="13" fillId="5" borderId="25" xfId="0" applyFont="1" applyFill="1" applyBorder="1" applyAlignment="1" applyProtection="1">
      <alignment vertical="center"/>
      <protection locked="0"/>
    </xf>
    <xf numFmtId="0" fontId="14" fillId="5" borderId="25" xfId="0" applyFont="1" applyFill="1" applyBorder="1" applyAlignment="1" applyProtection="1">
      <alignment vertical="center"/>
      <protection locked="0"/>
    </xf>
    <xf numFmtId="3" fontId="8" fillId="0" borderId="0" xfId="0" applyNumberFormat="1" applyFont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0" fontId="36" fillId="0" borderId="54" xfId="0" applyFont="1" applyFill="1" applyBorder="1" applyAlignment="1" applyProtection="1">
      <alignment vertical="center" wrapText="1"/>
      <protection locked="0"/>
    </xf>
    <xf numFmtId="0" fontId="36" fillId="0" borderId="54" xfId="0" applyFont="1" applyFill="1" applyBorder="1" applyAlignment="1" applyProtection="1">
      <alignment horizontal="center" vertical="center" wrapText="1"/>
      <protection locked="0"/>
    </xf>
    <xf numFmtId="0" fontId="38" fillId="0" borderId="54" xfId="0" applyFont="1" applyFill="1" applyBorder="1" applyAlignment="1" applyProtection="1">
      <alignment horizontal="left" vertical="center" wrapText="1"/>
      <protection locked="0"/>
    </xf>
    <xf numFmtId="0" fontId="38" fillId="6" borderId="54" xfId="0" applyFont="1" applyFill="1" applyBorder="1" applyAlignment="1" applyProtection="1">
      <alignment horizontal="left" vertical="center" wrapText="1"/>
      <protection locked="0"/>
    </xf>
    <xf numFmtId="0" fontId="38" fillId="0" borderId="54" xfId="0" applyFont="1" applyFill="1" applyBorder="1" applyAlignment="1" applyProtection="1">
      <alignment vertical="center" wrapText="1"/>
      <protection locked="0"/>
    </xf>
    <xf numFmtId="0" fontId="38" fillId="6" borderId="54" xfId="0" applyFont="1" applyFill="1" applyBorder="1" applyAlignment="1" applyProtection="1">
      <alignment vertical="center" wrapText="1"/>
      <protection locked="0"/>
    </xf>
    <xf numFmtId="0" fontId="37" fillId="0" borderId="6" xfId="0" applyFont="1" applyFill="1" applyBorder="1" applyAlignment="1" applyProtection="1">
      <alignment horizontal="right" vertical="center" wrapText="1"/>
      <protection locked="0"/>
    </xf>
    <xf numFmtId="0" fontId="38" fillId="0" borderId="55" xfId="0" applyFont="1" applyFill="1" applyBorder="1" applyAlignment="1" applyProtection="1">
      <alignment vertical="center" wrapText="1"/>
      <protection locked="0"/>
    </xf>
    <xf numFmtId="0" fontId="38" fillId="0" borderId="55" xfId="0" applyFont="1" applyFill="1" applyBorder="1" applyAlignment="1" applyProtection="1">
      <alignment horizontal="center" vertical="center" wrapText="1"/>
      <protection locked="0"/>
    </xf>
    <xf numFmtId="0" fontId="36" fillId="0" borderId="55" xfId="0" applyFont="1" applyFill="1" applyBorder="1" applyAlignment="1" applyProtection="1">
      <alignment horizontal="left" vertical="center"/>
      <protection locked="0"/>
    </xf>
    <xf numFmtId="0" fontId="38" fillId="6" borderId="55" xfId="0" applyFont="1" applyFill="1" applyBorder="1" applyAlignment="1" applyProtection="1">
      <alignment horizontal="left" vertical="center"/>
      <protection locked="0"/>
    </xf>
    <xf numFmtId="0" fontId="36" fillId="0" borderId="55" xfId="0" applyFont="1" applyFill="1" applyBorder="1" applyAlignment="1" applyProtection="1">
      <alignment vertical="center"/>
      <protection locked="0"/>
    </xf>
    <xf numFmtId="0" fontId="37" fillId="0" borderId="55" xfId="0" applyFont="1" applyFill="1" applyBorder="1" applyAlignment="1" applyProtection="1">
      <alignment vertical="center"/>
      <protection locked="0"/>
    </xf>
    <xf numFmtId="0" fontId="36" fillId="5" borderId="55" xfId="0" applyFont="1" applyFill="1" applyBorder="1" applyAlignment="1" applyProtection="1">
      <alignment vertical="center"/>
      <protection locked="0"/>
    </xf>
    <xf numFmtId="0" fontId="38" fillId="0" borderId="55" xfId="0" applyFont="1" applyFill="1" applyBorder="1" applyAlignment="1" applyProtection="1">
      <alignment vertical="center"/>
      <protection locked="0"/>
    </xf>
    <xf numFmtId="0" fontId="38" fillId="6" borderId="55" xfId="0" applyFont="1" applyFill="1" applyBorder="1" applyAlignment="1" applyProtection="1">
      <alignment vertical="center"/>
      <protection locked="0"/>
    </xf>
    <xf numFmtId="0" fontId="39" fillId="0" borderId="62" xfId="0" applyFont="1" applyFill="1" applyBorder="1" applyAlignment="1" applyProtection="1">
      <alignment vertical="center"/>
      <protection locked="0"/>
    </xf>
    <xf numFmtId="0" fontId="39" fillId="0" borderId="55" xfId="0" applyFont="1" applyFill="1" applyBorder="1" applyAlignment="1" applyProtection="1">
      <alignment vertical="center"/>
      <protection locked="0"/>
    </xf>
    <xf numFmtId="38" fontId="8" fillId="5" borderId="0" xfId="2" applyNumberFormat="1" applyFont="1" applyFill="1" applyAlignment="1">
      <alignment horizontal="right" vertical="center" wrapText="1"/>
    </xf>
    <xf numFmtId="38" fontId="8" fillId="5" borderId="0" xfId="2" applyNumberFormat="1" applyFont="1" applyFill="1" applyAlignment="1">
      <alignment horizontal="right" wrapText="1"/>
    </xf>
    <xf numFmtId="38" fontId="27" fillId="0" borderId="0" xfId="2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31" fillId="5" borderId="0" xfId="0" applyFont="1" applyFill="1" applyAlignment="1">
      <alignment wrapText="1"/>
    </xf>
    <xf numFmtId="38" fontId="11" fillId="5" borderId="0" xfId="2" applyNumberFormat="1" applyFont="1" applyFill="1" applyAlignment="1">
      <alignment horizontal="right" wrapText="1"/>
    </xf>
    <xf numFmtId="38" fontId="11" fillId="5" borderId="0" xfId="2" applyNumberFormat="1" applyFont="1" applyFill="1" applyAlignment="1">
      <alignment horizontal="right" vertical="center" wrapText="1"/>
    </xf>
    <xf numFmtId="0" fontId="7" fillId="5" borderId="0" xfId="0" applyFont="1" applyFill="1" applyAlignment="1">
      <alignment wrapText="1"/>
    </xf>
    <xf numFmtId="0" fontId="29" fillId="5" borderId="0" xfId="0" applyFont="1" applyFill="1" applyAlignment="1">
      <alignment wrapText="1"/>
    </xf>
    <xf numFmtId="0" fontId="14" fillId="5" borderId="14" xfId="0" applyFont="1" applyFill="1" applyBorder="1" applyAlignment="1" applyProtection="1">
      <alignment horizontal="left" vertical="center" wrapText="1"/>
    </xf>
    <xf numFmtId="38" fontId="14" fillId="5" borderId="0" xfId="2" applyNumberFormat="1" applyFont="1" applyFill="1" applyBorder="1" applyAlignment="1" applyProtection="1">
      <alignment horizontal="right" vertical="center" wrapText="1"/>
      <protection locked="0"/>
    </xf>
    <xf numFmtId="0" fontId="14" fillId="5" borderId="0" xfId="0" applyFont="1" applyFill="1" applyBorder="1" applyAlignment="1" applyProtection="1">
      <alignment vertical="center" wrapText="1"/>
    </xf>
    <xf numFmtId="0" fontId="14" fillId="5" borderId="0" xfId="0" applyFont="1" applyFill="1" applyBorder="1" applyAlignment="1" applyProtection="1">
      <alignment horizontal="right" vertical="center" wrapText="1"/>
    </xf>
    <xf numFmtId="0" fontId="14" fillId="5" borderId="0" xfId="0" applyFont="1" applyFill="1" applyBorder="1" applyAlignment="1" applyProtection="1">
      <alignment vertical="center" wrapText="1"/>
      <protection locked="0"/>
    </xf>
    <xf numFmtId="3" fontId="11" fillId="5" borderId="14" xfId="3" applyFont="1" applyFill="1" applyBorder="1" applyAlignment="1" applyProtection="1">
      <alignment horizontal="left" vertical="center" wrapText="1"/>
    </xf>
    <xf numFmtId="3" fontId="11" fillId="5" borderId="0" xfId="3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right" vertical="center" wrapText="1"/>
    </xf>
    <xf numFmtId="49" fontId="14" fillId="5" borderId="14" xfId="0" applyNumberFormat="1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 applyProtection="1">
      <alignment vertical="center" wrapText="1"/>
      <protection locked="0"/>
    </xf>
    <xf numFmtId="49" fontId="14" fillId="5" borderId="0" xfId="0" applyNumberFormat="1" applyFont="1" applyFill="1" applyBorder="1" applyAlignment="1" applyProtection="1">
      <alignment horizontal="left" vertical="center" wrapText="1"/>
    </xf>
    <xf numFmtId="0" fontId="30" fillId="5" borderId="0" xfId="0" applyFont="1" applyFill="1" applyAlignment="1">
      <alignment wrapText="1"/>
    </xf>
    <xf numFmtId="38" fontId="17" fillId="5" borderId="0" xfId="2" applyNumberFormat="1" applyFont="1" applyFill="1" applyAlignment="1">
      <alignment horizontal="right" wrapText="1"/>
    </xf>
    <xf numFmtId="38" fontId="17" fillId="5" borderId="0" xfId="2" applyNumberFormat="1" applyFont="1" applyFill="1" applyAlignment="1">
      <alignment horizontal="right" vertical="center" wrapText="1"/>
    </xf>
    <xf numFmtId="38" fontId="16" fillId="5" borderId="0" xfId="2" applyNumberFormat="1" applyFont="1" applyFill="1" applyAlignment="1">
      <alignment horizontal="right" wrapText="1"/>
    </xf>
    <xf numFmtId="38" fontId="16" fillId="5" borderId="0" xfId="2" applyNumberFormat="1" applyFont="1" applyFill="1" applyAlignment="1">
      <alignment horizontal="right" vertical="center" wrapText="1"/>
    </xf>
    <xf numFmtId="0" fontId="42" fillId="5" borderId="0" xfId="0" applyFont="1" applyFill="1" applyAlignment="1">
      <alignment wrapText="1"/>
    </xf>
    <xf numFmtId="38" fontId="8" fillId="5" borderId="0" xfId="2" applyNumberFormat="1" applyFont="1" applyFill="1" applyAlignment="1">
      <alignment horizontal="left" wrapText="1"/>
    </xf>
    <xf numFmtId="38" fontId="8" fillId="5" borderId="0" xfId="2" applyNumberFormat="1" applyFont="1" applyFill="1" applyAlignment="1">
      <alignment horizontal="left" vertical="center" wrapText="1"/>
    </xf>
    <xf numFmtId="0" fontId="0" fillId="5" borderId="0" xfId="0" applyFill="1" applyAlignment="1">
      <alignment horizontal="left" wrapText="1"/>
    </xf>
    <xf numFmtId="38" fontId="11" fillId="5" borderId="0" xfId="2" applyNumberFormat="1" applyFont="1" applyFill="1" applyAlignment="1">
      <alignment horizontal="left" wrapText="1"/>
    </xf>
    <xf numFmtId="38" fontId="11" fillId="5" borderId="0" xfId="2" applyNumberFormat="1" applyFont="1" applyFill="1" applyAlignment="1">
      <alignment horizontal="left" vertical="center" wrapText="1"/>
    </xf>
    <xf numFmtId="0" fontId="29" fillId="5" borderId="0" xfId="0" applyFont="1" applyFill="1" applyAlignment="1">
      <alignment horizontal="left" wrapText="1"/>
    </xf>
    <xf numFmtId="49" fontId="13" fillId="5" borderId="0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5" borderId="0" xfId="0" applyFont="1" applyFill="1" applyBorder="1" applyAlignment="1" applyProtection="1">
      <alignment vertical="center" wrapText="1"/>
      <protection locked="0"/>
    </xf>
    <xf numFmtId="0" fontId="13" fillId="5" borderId="0" xfId="0" applyFont="1" applyFill="1" applyBorder="1" applyAlignment="1" applyProtection="1">
      <alignment horizontal="right" vertical="center" wrapText="1"/>
      <protection locked="0"/>
    </xf>
    <xf numFmtId="38" fontId="8" fillId="5" borderId="0" xfId="2" applyNumberFormat="1" applyFont="1" applyFill="1" applyBorder="1" applyAlignment="1" applyProtection="1">
      <alignment horizontal="right" vertical="center" wrapText="1"/>
      <protection locked="0"/>
    </xf>
    <xf numFmtId="38" fontId="8" fillId="5" borderId="0" xfId="2" applyNumberFormat="1" applyFont="1" applyFill="1" applyBorder="1" applyAlignment="1">
      <alignment horizontal="right" wrapText="1"/>
    </xf>
    <xf numFmtId="38" fontId="8" fillId="5" borderId="0" xfId="2" applyNumberFormat="1" applyFont="1" applyFill="1" applyBorder="1" applyAlignment="1">
      <alignment horizontal="right" vertical="center" wrapText="1"/>
    </xf>
    <xf numFmtId="0" fontId="0" fillId="5" borderId="0" xfId="0" applyFill="1" applyBorder="1" applyAlignment="1">
      <alignment wrapText="1"/>
    </xf>
    <xf numFmtId="38" fontId="17" fillId="5" borderId="0" xfId="2" applyNumberFormat="1" applyFont="1" applyFill="1" applyAlignment="1">
      <alignment horizontal="left" wrapText="1" indent="1"/>
    </xf>
    <xf numFmtId="38" fontId="17" fillId="5" borderId="0" xfId="2" applyNumberFormat="1" applyFont="1" applyFill="1" applyAlignment="1">
      <alignment horizontal="left" vertical="center" wrapText="1" indent="1"/>
    </xf>
    <xf numFmtId="0" fontId="30" fillId="5" borderId="0" xfId="0" applyFont="1" applyFill="1" applyAlignment="1">
      <alignment horizontal="left" wrapText="1" indent="1"/>
    </xf>
    <xf numFmtId="0" fontId="0" fillId="5" borderId="0" xfId="0" applyFill="1" applyAlignment="1">
      <alignment horizontal="left" vertical="center" wrapText="1"/>
    </xf>
    <xf numFmtId="0" fontId="8" fillId="0" borderId="0" xfId="0" applyFont="1" applyBorder="1" applyAlignment="1" applyProtection="1">
      <alignment vertical="center" wrapText="1"/>
    </xf>
    <xf numFmtId="165" fontId="8" fillId="0" borderId="0" xfId="2" applyNumberFormat="1" applyFont="1" applyFill="1" applyBorder="1" applyAlignment="1" applyProtection="1">
      <alignment horizontal="right" vertical="center" wrapText="1"/>
    </xf>
    <xf numFmtId="0" fontId="30" fillId="5" borderId="0" xfId="0" applyFont="1" applyFill="1" applyAlignment="1">
      <alignment vertical="center" wrapText="1"/>
    </xf>
    <xf numFmtId="38" fontId="8" fillId="0" borderId="0" xfId="2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13" fillId="0" borderId="0" xfId="0" applyFont="1" applyFill="1" applyBorder="1" applyAlignment="1" applyProtection="1">
      <alignment horizontal="right" vertical="center" wrapText="1"/>
    </xf>
    <xf numFmtId="38" fontId="13" fillId="0" borderId="0" xfId="2" applyNumberFormat="1" applyFont="1" applyFill="1" applyBorder="1" applyAlignment="1" applyProtection="1">
      <alignment horizontal="right" vertical="center" wrapText="1"/>
    </xf>
    <xf numFmtId="38" fontId="8" fillId="0" borderId="0" xfId="2" applyNumberFormat="1" applyFont="1" applyFill="1" applyBorder="1" applyAlignment="1">
      <alignment horizontal="right" wrapText="1"/>
    </xf>
    <xf numFmtId="38" fontId="8" fillId="0" borderId="0" xfId="2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13" fillId="0" borderId="0" xfId="0" applyFont="1" applyFill="1" applyBorder="1" applyAlignment="1" applyProtection="1">
      <alignment horizontal="left" vertical="center" wrapText="1"/>
    </xf>
    <xf numFmtId="38" fontId="19" fillId="0" borderId="0" xfId="2" applyNumberFormat="1" applyFont="1" applyFill="1" applyBorder="1" applyAlignment="1" applyProtection="1">
      <alignment horizontal="left" vertical="center" wrapText="1"/>
    </xf>
    <xf numFmtId="38" fontId="11" fillId="0" borderId="0" xfId="2" applyNumberFormat="1" applyFont="1" applyFill="1" applyAlignment="1">
      <alignment horizontal="left" wrapText="1"/>
    </xf>
    <xf numFmtId="38" fontId="13" fillId="0" borderId="0" xfId="2" applyNumberFormat="1" applyFont="1" applyFill="1" applyBorder="1" applyAlignment="1" applyProtection="1">
      <alignment horizontal="left" vertical="center" wrapText="1"/>
    </xf>
    <xf numFmtId="38" fontId="11" fillId="0" borderId="0" xfId="2" applyNumberFormat="1" applyFont="1" applyFill="1" applyBorder="1" applyAlignment="1">
      <alignment horizontal="left" wrapText="1"/>
    </xf>
    <xf numFmtId="38" fontId="11" fillId="0" borderId="0" xfId="2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3" fontId="11" fillId="0" borderId="0" xfId="3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38" fontId="11" fillId="0" borderId="0" xfId="2" applyNumberFormat="1" applyFont="1" applyFill="1" applyBorder="1" applyAlignment="1" applyProtection="1">
      <alignment horizontal="left" vertical="center" wrapText="1"/>
    </xf>
    <xf numFmtId="38" fontId="8" fillId="0" borderId="0" xfId="2" applyNumberFormat="1" applyFont="1" applyFill="1" applyAlignment="1">
      <alignment horizontal="left" vertical="center" wrapText="1"/>
    </xf>
    <xf numFmtId="38" fontId="8" fillId="0" borderId="0" xfId="2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13" fillId="0" borderId="0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38" fontId="11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15" fillId="5" borderId="0" xfId="0" quotePrefix="1" applyNumberFormat="1" applyFont="1" applyFill="1" applyBorder="1" applyAlignment="1" applyProtection="1">
      <alignment horizontal="right" vertical="center" wrapText="1"/>
      <protection locked="0"/>
    </xf>
    <xf numFmtId="164" fontId="15" fillId="5" borderId="0" xfId="0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0" xfId="0" applyFont="1" applyFill="1" applyBorder="1" applyAlignment="1" applyProtection="1">
      <alignment horizontal="right" vertical="center" wrapText="1"/>
      <protection locked="0"/>
    </xf>
    <xf numFmtId="38" fontId="15" fillId="5" borderId="0" xfId="2" applyNumberFormat="1" applyFont="1" applyFill="1" applyBorder="1" applyAlignment="1" applyProtection="1">
      <alignment horizontal="right" vertical="center" wrapText="1"/>
      <protection locked="0"/>
    </xf>
    <xf numFmtId="38" fontId="17" fillId="5" borderId="0" xfId="2" applyNumberFormat="1" applyFont="1" applyFill="1" applyBorder="1" applyAlignment="1">
      <alignment horizontal="right" wrapText="1"/>
    </xf>
    <xf numFmtId="38" fontId="17" fillId="5" borderId="0" xfId="2" applyNumberFormat="1" applyFont="1" applyFill="1" applyBorder="1" applyAlignment="1">
      <alignment horizontal="right" vertical="center" wrapText="1"/>
    </xf>
    <xf numFmtId="0" fontId="30" fillId="5" borderId="0" xfId="0" applyFont="1" applyFill="1" applyBorder="1" applyAlignment="1">
      <alignment wrapText="1"/>
    </xf>
    <xf numFmtId="49" fontId="13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38" fontId="8" fillId="0" borderId="0" xfId="2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38" fontId="13" fillId="0" borderId="3" xfId="2" applyNumberFormat="1" applyFont="1" applyFill="1" applyBorder="1" applyAlignment="1" applyProtection="1">
      <alignment horizontal="right" vertical="center" wrapText="1"/>
      <protection locked="0"/>
    </xf>
    <xf numFmtId="38" fontId="18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/>
    <xf numFmtId="38" fontId="8" fillId="0" borderId="0" xfId="2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29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38" fontId="17" fillId="0" borderId="0" xfId="2" applyNumberFormat="1" applyFont="1" applyFill="1" applyAlignment="1">
      <alignment wrapText="1"/>
    </xf>
    <xf numFmtId="0" fontId="30" fillId="0" borderId="0" xfId="0" applyFont="1" applyFill="1"/>
    <xf numFmtId="0" fontId="14" fillId="0" borderId="8" xfId="0" applyFont="1" applyFill="1" applyBorder="1" applyAlignment="1" applyProtection="1">
      <alignment horizontal="right" vertical="center" wrapText="1"/>
      <protection locked="0"/>
    </xf>
    <xf numFmtId="38" fontId="14" fillId="0" borderId="21" xfId="0" applyNumberFormat="1" applyFont="1" applyFill="1" applyBorder="1" applyAlignment="1" applyProtection="1">
      <alignment vertical="center" wrapText="1"/>
      <protection locked="0"/>
    </xf>
    <xf numFmtId="0" fontId="13" fillId="9" borderId="21" xfId="0" applyFont="1" applyFill="1" applyBorder="1" applyAlignment="1" applyProtection="1">
      <alignment horizontal="right" vertical="center" wrapText="1"/>
      <protection locked="0"/>
    </xf>
    <xf numFmtId="38" fontId="13" fillId="9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7" fillId="0" borderId="21" xfId="0" applyFont="1" applyFill="1" applyBorder="1" applyAlignment="1" applyProtection="1">
      <alignment vertical="center"/>
      <protection locked="0"/>
    </xf>
    <xf numFmtId="0" fontId="13" fillId="9" borderId="21" xfId="0" applyFont="1" applyFill="1" applyBorder="1" applyAlignment="1" applyProtection="1">
      <alignment horizontal="left" vertical="center" wrapText="1" indent="1"/>
      <protection locked="0"/>
    </xf>
    <xf numFmtId="38" fontId="11" fillId="9" borderId="21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7" xfId="0" quotePrefix="1" applyFont="1" applyFill="1" applyBorder="1" applyAlignment="1" applyProtection="1">
      <alignment horizontal="right" vertical="center" wrapText="1"/>
      <protection locked="0"/>
    </xf>
    <xf numFmtId="38" fontId="11" fillId="0" borderId="8" xfId="2" applyNumberFormat="1" applyFont="1" applyFill="1" applyBorder="1" applyAlignment="1" applyProtection="1">
      <alignment horizontal="right" vertical="center" wrapText="1"/>
      <protection locked="0"/>
    </xf>
    <xf numFmtId="38" fontId="8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0" quotePrefix="1" applyFont="1" applyFill="1" applyBorder="1" applyAlignment="1" applyProtection="1">
      <alignment horizontal="right" vertical="center" wrapText="1"/>
      <protection locked="0"/>
    </xf>
    <xf numFmtId="38" fontId="8" fillId="0" borderId="3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 indent="2"/>
      <protection locked="0"/>
    </xf>
    <xf numFmtId="0" fontId="14" fillId="0" borderId="15" xfId="0" quotePrefix="1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 indent="2"/>
      <protection locked="0"/>
    </xf>
    <xf numFmtId="0" fontId="14" fillId="0" borderId="12" xfId="0" applyFont="1" applyFill="1" applyBorder="1" applyAlignment="1" applyProtection="1">
      <alignment horizontal="right" vertical="center" wrapText="1"/>
      <protection locked="0"/>
    </xf>
    <xf numFmtId="38" fontId="11" fillId="0" borderId="12" xfId="2" applyNumberFormat="1" applyFont="1" applyFill="1" applyBorder="1" applyAlignment="1" applyProtection="1">
      <alignment horizontal="right" vertical="center" wrapText="1"/>
      <protection locked="0"/>
    </xf>
    <xf numFmtId="38" fontId="8" fillId="0" borderId="17" xfId="2" applyNumberFormat="1" applyFont="1" applyFill="1" applyBorder="1" applyAlignment="1" applyProtection="1">
      <alignment horizontal="right" vertical="center" wrapText="1"/>
      <protection locked="0"/>
    </xf>
    <xf numFmtId="0" fontId="13" fillId="5" borderId="14" xfId="0" applyFont="1" applyFill="1" applyBorder="1" applyAlignment="1" applyProtection="1">
      <alignment horizontal="left" vertical="center" wrapText="1"/>
    </xf>
    <xf numFmtId="3" fontId="11" fillId="5" borderId="0" xfId="3" applyFont="1" applyFill="1" applyBorder="1" applyAlignment="1" applyProtection="1">
      <alignment horizontal="right" vertical="center"/>
    </xf>
    <xf numFmtId="38" fontId="13" fillId="5" borderId="0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0" xfId="2" applyNumberFormat="1" applyFont="1" applyAlignment="1">
      <alignment wrapText="1"/>
    </xf>
    <xf numFmtId="0" fontId="29" fillId="0" borderId="0" xfId="0" applyFont="1"/>
    <xf numFmtId="38" fontId="8" fillId="5" borderId="0" xfId="2" applyNumberFormat="1" applyFont="1" applyFill="1" applyBorder="1" applyAlignment="1">
      <alignment wrapText="1"/>
    </xf>
    <xf numFmtId="0" fontId="0" fillId="5" borderId="0" xfId="0" applyFill="1" applyBorder="1"/>
    <xf numFmtId="38" fontId="11" fillId="0" borderId="0" xfId="2" applyNumberFormat="1" applyFont="1" applyAlignment="1">
      <alignment horizontal="left" wrapText="1"/>
    </xf>
    <xf numFmtId="0" fontId="29" fillId="0" borderId="0" xfId="0" applyFont="1" applyAlignment="1">
      <alignment horizontal="left"/>
    </xf>
    <xf numFmtId="0" fontId="14" fillId="5" borderId="0" xfId="0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right" vertical="center"/>
    </xf>
    <xf numFmtId="3" fontId="8" fillId="5" borderId="0" xfId="3" applyFont="1" applyFill="1" applyBorder="1" applyAlignment="1" applyProtection="1">
      <alignment horizontal="left" vertical="center" wrapText="1"/>
    </xf>
    <xf numFmtId="3" fontId="8" fillId="5" borderId="14" xfId="3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right" vertical="center"/>
    </xf>
    <xf numFmtId="38" fontId="8" fillId="0" borderId="0" xfId="2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3" fillId="5" borderId="0" xfId="0" applyFont="1" applyFill="1" applyBorder="1" applyAlignment="1" applyProtection="1">
      <alignment horizontal="left" vertical="center" wrapText="1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3" fillId="5" borderId="25" xfId="0" applyFont="1" applyFill="1" applyBorder="1" applyAlignment="1" applyProtection="1">
      <alignment vertical="center" wrapText="1"/>
      <protection locked="0"/>
    </xf>
    <xf numFmtId="0" fontId="13" fillId="5" borderId="21" xfId="0" applyFont="1" applyFill="1" applyBorder="1" applyAlignment="1" applyProtection="1">
      <alignment horizontal="right" vertical="center" wrapText="1"/>
      <protection locked="0"/>
    </xf>
    <xf numFmtId="38" fontId="11" fillId="5" borderId="0" xfId="2" applyNumberFormat="1" applyFont="1" applyFill="1" applyBorder="1" applyAlignment="1" applyProtection="1">
      <alignment horizontal="right" vertical="center" wrapText="1"/>
      <protection locked="0"/>
    </xf>
    <xf numFmtId="0" fontId="14" fillId="5" borderId="0" xfId="0" applyFont="1" applyFill="1" applyBorder="1" applyAlignment="1" applyProtection="1">
      <alignment vertical="center"/>
      <protection locked="0"/>
    </xf>
    <xf numFmtId="38" fontId="17" fillId="0" borderId="0" xfId="2" applyNumberFormat="1" applyFont="1" applyAlignment="1">
      <alignment wrapText="1"/>
    </xf>
    <xf numFmtId="0" fontId="30" fillId="0" borderId="0" xfId="0" applyFont="1"/>
    <xf numFmtId="38" fontId="13" fillId="5" borderId="0" xfId="2" applyNumberFormat="1" applyFont="1" applyFill="1" applyBorder="1" applyAlignment="1" applyProtection="1">
      <alignment vertical="center" wrapText="1"/>
      <protection locked="0"/>
    </xf>
    <xf numFmtId="38" fontId="14" fillId="5" borderId="0" xfId="2" applyNumberFormat="1" applyFont="1" applyFill="1" applyBorder="1" applyAlignment="1" applyProtection="1">
      <alignment vertical="center" wrapText="1"/>
      <protection locked="0"/>
    </xf>
    <xf numFmtId="38" fontId="14" fillId="9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</xf>
    <xf numFmtId="38" fontId="40" fillId="0" borderId="21" xfId="0" applyNumberFormat="1" applyFont="1" applyBorder="1" applyAlignment="1" applyProtection="1">
      <alignment vertical="center" wrapText="1"/>
    </xf>
    <xf numFmtId="0" fontId="28" fillId="5" borderId="21" xfId="0" applyFont="1" applyFill="1" applyBorder="1" applyAlignment="1" applyProtection="1">
      <alignment horizontal="center" vertical="center" wrapText="1"/>
    </xf>
    <xf numFmtId="38" fontId="40" fillId="5" borderId="21" xfId="0" applyNumberFormat="1" applyFont="1" applyFill="1" applyBorder="1" applyAlignment="1" applyProtection="1">
      <alignment vertical="center" wrapText="1"/>
    </xf>
    <xf numFmtId="0" fontId="40" fillId="0" borderId="21" xfId="0" applyFont="1" applyFill="1" applyBorder="1" applyAlignment="1" applyProtection="1">
      <alignment horizontal="center" vertical="center" wrapText="1"/>
    </xf>
    <xf numFmtId="165" fontId="40" fillId="0" borderId="21" xfId="2" applyNumberFormat="1" applyFont="1" applyFill="1" applyBorder="1" applyAlignment="1" applyProtection="1">
      <alignment horizontal="right" vertical="center" wrapText="1"/>
    </xf>
    <xf numFmtId="0" fontId="17" fillId="5" borderId="21" xfId="0" applyFont="1" applyFill="1" applyBorder="1" applyAlignment="1" applyProtection="1">
      <alignment vertical="center" wrapText="1"/>
    </xf>
    <xf numFmtId="3" fontId="34" fillId="0" borderId="21" xfId="3" applyFont="1" applyFill="1" applyBorder="1" applyAlignment="1" applyProtection="1">
      <alignment horizontal="left" vertical="center" wrapText="1" indent="1"/>
      <protection locked="0"/>
    </xf>
    <xf numFmtId="0" fontId="34" fillId="0" borderId="21" xfId="0" applyFont="1" applyFill="1" applyBorder="1" applyAlignment="1" applyProtection="1">
      <alignment horizontal="left" vertical="center" wrapText="1" indent="1"/>
      <protection locked="0"/>
    </xf>
    <xf numFmtId="38" fontId="39" fillId="6" borderId="21" xfId="0" applyNumberFormat="1" applyFont="1" applyFill="1" applyBorder="1" applyAlignment="1" applyProtection="1">
      <alignment horizontal="right" vertical="center" wrapText="1"/>
      <protection locked="0"/>
    </xf>
    <xf numFmtId="38" fontId="37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37" fillId="0" borderId="21" xfId="2" applyNumberFormat="1" applyFont="1" applyFill="1" applyBorder="1" applyAlignment="1" applyProtection="1">
      <alignment horizontal="right" vertical="center" wrapText="1"/>
      <protection locked="0"/>
    </xf>
    <xf numFmtId="38" fontId="39" fillId="0" borderId="21" xfId="2" applyNumberFormat="1" applyFont="1" applyFill="1" applyBorder="1" applyAlignment="1" applyProtection="1">
      <alignment horizontal="right" vertical="center" wrapText="1"/>
      <protection locked="0"/>
    </xf>
    <xf numFmtId="38" fontId="39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33" fillId="0" borderId="21" xfId="0" applyFont="1" applyFill="1" applyBorder="1" applyAlignment="1" applyProtection="1">
      <alignment horizontal="left" vertical="center" wrapText="1"/>
      <protection locked="0"/>
    </xf>
    <xf numFmtId="38" fontId="37" fillId="0" borderId="21" xfId="2" applyNumberFormat="1" applyFont="1" applyFill="1" applyBorder="1" applyAlignment="1" applyProtection="1">
      <alignment vertical="center" wrapText="1"/>
      <protection locked="0"/>
    </xf>
    <xf numFmtId="3" fontId="8" fillId="5" borderId="21" xfId="3" applyFont="1" applyFill="1" applyBorder="1" applyAlignment="1" applyProtection="1">
      <alignment horizontal="left" vertical="center" wrapText="1" indent="3"/>
    </xf>
    <xf numFmtId="3" fontId="8" fillId="5" borderId="21" xfId="3" applyFont="1" applyFill="1" applyBorder="1" applyAlignment="1" applyProtection="1">
      <alignment horizontal="right" vertical="center" wrapText="1"/>
    </xf>
    <xf numFmtId="38" fontId="23" fillId="5" borderId="21" xfId="2" applyNumberFormat="1" applyFont="1" applyFill="1" applyBorder="1" applyAlignment="1" applyProtection="1">
      <alignment horizontal="right" vertical="center" wrapText="1"/>
      <protection locked="0"/>
    </xf>
    <xf numFmtId="0" fontId="8" fillId="5" borderId="21" xfId="0" applyFont="1" applyFill="1" applyBorder="1" applyAlignment="1" applyProtection="1">
      <alignment horizontal="left" wrapText="1" indent="3"/>
    </xf>
    <xf numFmtId="0" fontId="13" fillId="10" borderId="21" xfId="0" applyFont="1" applyFill="1" applyBorder="1" applyAlignment="1" applyProtection="1">
      <alignment horizontal="left" vertical="center" wrapText="1" indent="1"/>
    </xf>
    <xf numFmtId="3" fontId="11" fillId="10" borderId="21" xfId="3" applyFont="1" applyFill="1" applyBorder="1" applyAlignment="1" applyProtection="1">
      <alignment horizontal="left" vertical="center" wrapText="1"/>
    </xf>
    <xf numFmtId="38" fontId="24" fillId="10" borderId="21" xfId="2" applyNumberFormat="1" applyFont="1" applyFill="1" applyBorder="1" applyAlignment="1" applyProtection="1">
      <alignment horizontal="left" vertical="center" wrapText="1"/>
    </xf>
    <xf numFmtId="3" fontId="11" fillId="10" borderId="21" xfId="3" applyFont="1" applyFill="1" applyBorder="1" applyAlignment="1" applyProtection="1">
      <alignment horizontal="left" vertical="center" wrapText="1" indent="1"/>
    </xf>
    <xf numFmtId="38" fontId="13" fillId="10" borderId="21" xfId="2" applyNumberFormat="1" applyFont="1" applyFill="1" applyBorder="1" applyAlignment="1" applyProtection="1">
      <alignment horizontal="left" vertical="center" wrapText="1"/>
      <protection locked="0"/>
    </xf>
    <xf numFmtId="38" fontId="13" fillId="10" borderId="21" xfId="2" applyNumberFormat="1" applyFont="1" applyFill="1" applyBorder="1" applyAlignment="1" applyProtection="1">
      <alignment horizontal="left" vertical="center" wrapText="1"/>
    </xf>
    <xf numFmtId="0" fontId="18" fillId="10" borderId="21" xfId="0" applyFont="1" applyFill="1" applyBorder="1" applyAlignment="1" applyProtection="1">
      <alignment horizontal="left" vertical="center" wrapText="1" indent="3"/>
    </xf>
    <xf numFmtId="3" fontId="16" fillId="10" borderId="21" xfId="3" applyFont="1" applyFill="1" applyBorder="1" applyAlignment="1" applyProtection="1">
      <alignment horizontal="right" vertical="center" wrapText="1"/>
    </xf>
    <xf numFmtId="38" fontId="18" fillId="10" borderId="21" xfId="2" applyNumberFormat="1" applyFont="1" applyFill="1" applyBorder="1" applyAlignment="1" applyProtection="1">
      <alignment horizontal="righ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 indent="3"/>
    </xf>
    <xf numFmtId="3" fontId="17" fillId="5" borderId="21" xfId="3" applyFont="1" applyFill="1" applyBorder="1" applyAlignment="1" applyProtection="1">
      <alignment horizontal="right" vertical="center" wrapText="1"/>
    </xf>
    <xf numFmtId="38" fontId="15" fillId="5" borderId="21" xfId="2" applyNumberFormat="1" applyFont="1" applyFill="1" applyBorder="1" applyAlignment="1" applyProtection="1">
      <alignment horizontal="right" vertical="center" wrapText="1"/>
      <protection locked="0"/>
    </xf>
    <xf numFmtId="38" fontId="17" fillId="5" borderId="21" xfId="2" applyNumberFormat="1" applyFont="1" applyFill="1" applyBorder="1" applyAlignment="1" applyProtection="1">
      <alignment horizontal="right" vertical="center" wrapText="1"/>
      <protection locked="0"/>
    </xf>
    <xf numFmtId="3" fontId="11" fillId="10" borderId="21" xfId="3" applyFont="1" applyFill="1" applyBorder="1" applyAlignment="1" applyProtection="1">
      <alignment horizontal="right" vertical="center" wrapText="1"/>
    </xf>
    <xf numFmtId="38" fontId="13" fillId="10" borderId="21" xfId="2" applyNumberFormat="1" applyFont="1" applyFill="1" applyBorder="1" applyAlignment="1" applyProtection="1">
      <alignment horizontal="right" vertical="center" wrapText="1"/>
      <protection locked="0"/>
    </xf>
    <xf numFmtId="38" fontId="13" fillId="10" borderId="21" xfId="2" applyNumberFormat="1" applyFont="1" applyFill="1" applyBorder="1" applyAlignment="1" applyProtection="1">
      <alignment horizontal="right" vertical="center" wrapText="1"/>
    </xf>
    <xf numFmtId="38" fontId="18" fillId="5" borderId="21" xfId="2" applyNumberFormat="1" applyFont="1" applyFill="1" applyBorder="1" applyAlignment="1" applyProtection="1">
      <alignment horizontal="right" vertical="center" wrapText="1"/>
      <protection locked="0"/>
    </xf>
    <xf numFmtId="0" fontId="15" fillId="10" borderId="21" xfId="0" applyFont="1" applyFill="1" applyBorder="1" applyAlignment="1" applyProtection="1">
      <alignment horizontal="left" vertical="center" wrapText="1" indent="3"/>
    </xf>
    <xf numFmtId="3" fontId="17" fillId="10" borderId="21" xfId="3" applyFont="1" applyFill="1" applyBorder="1" applyAlignment="1" applyProtection="1">
      <alignment horizontal="right" vertical="center" wrapText="1"/>
    </xf>
    <xf numFmtId="3" fontId="17" fillId="5" borderId="21" xfId="3" applyFont="1" applyFill="1" applyBorder="1" applyAlignment="1" applyProtection="1">
      <alignment horizontal="left" vertical="center" wrapText="1" indent="3"/>
    </xf>
    <xf numFmtId="0" fontId="14" fillId="5" borderId="21" xfId="0" applyFont="1" applyFill="1" applyBorder="1" applyAlignment="1" applyProtection="1">
      <alignment horizontal="left" vertical="center" wrapText="1" indent="2"/>
    </xf>
    <xf numFmtId="38" fontId="14" fillId="5" borderId="21" xfId="2" applyNumberFormat="1" applyFont="1" applyFill="1" applyBorder="1" applyAlignment="1" applyProtection="1">
      <alignment horizontal="right" vertical="center" wrapText="1"/>
    </xf>
    <xf numFmtId="0" fontId="11" fillId="10" borderId="21" xfId="0" applyFont="1" applyFill="1" applyBorder="1" applyAlignment="1" applyProtection="1">
      <alignment horizontal="left" wrapText="1" indent="1"/>
    </xf>
    <xf numFmtId="3" fontId="16" fillId="10" borderId="21" xfId="3" applyFont="1" applyFill="1" applyBorder="1" applyAlignment="1" applyProtection="1">
      <alignment horizontal="left" vertical="center" wrapText="1" indent="3"/>
    </xf>
    <xf numFmtId="0" fontId="8" fillId="5" borderId="21" xfId="0" applyFont="1" applyFill="1" applyBorder="1" applyAlignment="1" applyProtection="1">
      <alignment horizontal="left" wrapText="1" indent="2"/>
    </xf>
    <xf numFmtId="0" fontId="17" fillId="5" borderId="21" xfId="0" applyFont="1" applyFill="1" applyBorder="1" applyAlignment="1" applyProtection="1">
      <alignment horizontal="left" wrapText="1" indent="3"/>
    </xf>
    <xf numFmtId="3" fontId="8" fillId="5" borderId="21" xfId="3" applyFont="1" applyFill="1" applyBorder="1" applyAlignment="1" applyProtection="1">
      <alignment horizontal="left" vertical="center" wrapText="1" indent="2"/>
    </xf>
    <xf numFmtId="38" fontId="14" fillId="5" borderId="21" xfId="2" applyNumberFormat="1" applyFont="1" applyFill="1" applyBorder="1" applyAlignment="1" applyProtection="1">
      <alignment horizontal="right" vertical="center" wrapText="1"/>
      <protection locked="0"/>
    </xf>
    <xf numFmtId="0" fontId="14" fillId="5" borderId="21" xfId="0" applyFont="1" applyFill="1" applyBorder="1" applyAlignment="1" applyProtection="1">
      <alignment horizontal="right" vertical="center" wrapText="1"/>
    </xf>
    <xf numFmtId="0" fontId="15" fillId="5" borderId="21" xfId="0" applyFont="1" applyFill="1" applyBorder="1" applyAlignment="1" applyProtection="1">
      <alignment horizontal="right" vertical="center" wrapText="1"/>
    </xf>
    <xf numFmtId="38" fontId="20" fillId="5" borderId="21" xfId="2" applyNumberFormat="1" applyFont="1" applyFill="1" applyBorder="1" applyAlignment="1" applyProtection="1">
      <alignment horizontal="right" vertical="center" wrapText="1"/>
      <protection locked="0"/>
    </xf>
    <xf numFmtId="3" fontId="17" fillId="5" borderId="21" xfId="3" applyFont="1" applyFill="1" applyBorder="1" applyAlignment="1" applyProtection="1">
      <alignment horizontal="left" vertical="center" wrapText="1" indent="4"/>
    </xf>
    <xf numFmtId="3" fontId="17" fillId="5" borderId="21" xfId="3" applyFont="1" applyFill="1" applyBorder="1" applyAlignment="1" applyProtection="1">
      <alignment horizontal="left" vertical="center" wrapText="1" indent="2"/>
    </xf>
    <xf numFmtId="0" fontId="13" fillId="10" borderId="21" xfId="0" applyFont="1" applyFill="1" applyBorder="1" applyAlignment="1" applyProtection="1">
      <alignment horizontal="right" vertical="center" wrapText="1"/>
    </xf>
    <xf numFmtId="38" fontId="14" fillId="10" borderId="21" xfId="2" applyNumberFormat="1" applyFont="1" applyFill="1" applyBorder="1" applyAlignment="1" applyProtection="1">
      <alignment horizontal="right" vertical="center" wrapText="1"/>
      <protection locked="0"/>
    </xf>
    <xf numFmtId="3" fontId="17" fillId="5" borderId="21" xfId="3" applyFont="1" applyFill="1" applyBorder="1" applyAlignment="1" applyProtection="1">
      <alignment horizontal="left" vertical="center" wrapText="1"/>
    </xf>
    <xf numFmtId="3" fontId="17" fillId="10" borderId="21" xfId="3" applyFont="1" applyFill="1" applyBorder="1" applyAlignment="1" applyProtection="1">
      <alignment horizontal="left" vertical="center" wrapText="1"/>
    </xf>
    <xf numFmtId="0" fontId="15" fillId="10" borderId="21" xfId="0" applyFont="1" applyFill="1" applyBorder="1" applyAlignment="1" applyProtection="1">
      <alignment horizontal="right" vertical="center" wrapText="1"/>
    </xf>
    <xf numFmtId="0" fontId="13" fillId="10" borderId="21" xfId="0" applyFont="1" applyFill="1" applyBorder="1" applyAlignment="1" applyProtection="1">
      <alignment horizontal="left" vertical="center" wrapText="1"/>
    </xf>
    <xf numFmtId="0" fontId="15" fillId="10" borderId="21" xfId="0" applyFont="1" applyFill="1" applyBorder="1" applyAlignment="1" applyProtection="1">
      <alignment horizontal="left" vertical="center" wrapText="1"/>
    </xf>
    <xf numFmtId="38" fontId="14" fillId="10" borderId="21" xfId="2" applyNumberFormat="1" applyFont="1" applyFill="1" applyBorder="1" applyAlignment="1" applyProtection="1">
      <alignment horizontal="right" vertical="center" wrapText="1"/>
    </xf>
    <xf numFmtId="38" fontId="15" fillId="10" borderId="21" xfId="2" applyNumberFormat="1" applyFont="1" applyFill="1" applyBorder="1" applyAlignment="1" applyProtection="1">
      <alignment horizontal="righ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/>
    </xf>
    <xf numFmtId="38" fontId="15" fillId="5" borderId="21" xfId="2" applyNumberFormat="1" applyFont="1" applyFill="1" applyBorder="1" applyAlignment="1" applyProtection="1">
      <alignment horizontal="left" vertical="center" wrapText="1"/>
      <protection locked="0"/>
    </xf>
    <xf numFmtId="0" fontId="8" fillId="5" borderId="21" xfId="0" applyFont="1" applyFill="1" applyBorder="1" applyAlignment="1" applyProtection="1">
      <alignment horizontal="left" wrapText="1" indent="4"/>
    </xf>
    <xf numFmtId="0" fontId="14" fillId="5" borderId="21" xfId="0" applyFont="1" applyFill="1" applyBorder="1" applyAlignment="1" applyProtection="1">
      <alignment horizontal="left" vertical="center" wrapText="1" indent="2"/>
      <protection locked="0"/>
    </xf>
    <xf numFmtId="0" fontId="14" fillId="5" borderId="21" xfId="0" applyFont="1" applyFill="1" applyBorder="1" applyAlignment="1" applyProtection="1">
      <alignment horizontal="right" vertical="center" wrapText="1"/>
      <protection locked="0"/>
    </xf>
    <xf numFmtId="38" fontId="8" fillId="5" borderId="21" xfId="2" quotePrefix="1" applyNumberFormat="1" applyFont="1" applyFill="1" applyBorder="1" applyAlignment="1" applyProtection="1">
      <alignment horizontal="right" vertical="center" wrapText="1"/>
      <protection locked="0"/>
    </xf>
    <xf numFmtId="164" fontId="15" fillId="5" borderId="21" xfId="0" applyNumberFormat="1" applyFont="1" applyFill="1" applyBorder="1" applyAlignment="1" applyProtection="1">
      <alignment horizontal="left" vertical="center" wrapText="1" indent="4"/>
      <protection locked="0"/>
    </xf>
    <xf numFmtId="0" fontId="15" fillId="5" borderId="21" xfId="0" applyFont="1" applyFill="1" applyBorder="1" applyAlignment="1" applyProtection="1">
      <alignment horizontal="right" vertical="center" wrapText="1"/>
      <protection locked="0"/>
    </xf>
    <xf numFmtId="0" fontId="13" fillId="9" borderId="21" xfId="0" applyFont="1" applyFill="1" applyBorder="1" applyAlignment="1" applyProtection="1">
      <alignment horizontal="left" vertical="center" wrapText="1"/>
      <protection locked="0"/>
    </xf>
    <xf numFmtId="38" fontId="11" fillId="9" borderId="21" xfId="2" applyNumberFormat="1" applyFont="1" applyFill="1" applyBorder="1" applyAlignment="1" applyProtection="1">
      <alignment horizontal="left" vertical="center" wrapText="1"/>
      <protection locked="0"/>
    </xf>
    <xf numFmtId="164" fontId="15" fillId="5" borderId="21" xfId="0" applyNumberFormat="1" applyFont="1" applyFill="1" applyBorder="1" applyAlignment="1" applyProtection="1">
      <alignment horizontal="left" vertical="center" wrapText="1" indent="2"/>
      <protection locked="0"/>
    </xf>
    <xf numFmtId="38" fontId="15" fillId="5" borderId="21" xfId="0" applyNumberFormat="1" applyFont="1" applyFill="1" applyBorder="1" applyAlignment="1" applyProtection="1">
      <alignment horizontal="right" vertical="center" wrapText="1"/>
      <protection locked="0"/>
    </xf>
    <xf numFmtId="164" fontId="15" fillId="5" borderId="21" xfId="0" applyNumberFormat="1" applyFont="1" applyFill="1" applyBorder="1" applyAlignment="1" applyProtection="1">
      <alignment horizontal="left" vertical="center" wrapText="1" indent="3"/>
      <protection locked="0"/>
    </xf>
    <xf numFmtId="38" fontId="17" fillId="5" borderId="21" xfId="2" applyNumberFormat="1" applyFont="1" applyFill="1" applyBorder="1" applyAlignment="1" applyProtection="1">
      <alignment horizontal="left" vertical="center" wrapText="1"/>
      <protection locked="0"/>
    </xf>
    <xf numFmtId="0" fontId="0" fillId="5" borderId="21" xfId="0" applyFill="1" applyBorder="1" applyAlignment="1">
      <alignment wrapText="1"/>
    </xf>
    <xf numFmtId="38" fontId="14" fillId="5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 indent="3"/>
      <protection locked="0"/>
    </xf>
    <xf numFmtId="0" fontId="15" fillId="9" borderId="21" xfId="0" applyFont="1" applyFill="1" applyBorder="1" applyAlignment="1" applyProtection="1">
      <alignment horizontal="left" vertical="center" wrapText="1" indent="2"/>
      <protection locked="0"/>
    </xf>
    <xf numFmtId="0" fontId="15" fillId="9" borderId="21" xfId="0" applyFont="1" applyFill="1" applyBorder="1" applyAlignment="1" applyProtection="1">
      <alignment horizontal="right" vertical="center" wrapText="1"/>
      <protection locked="0"/>
    </xf>
    <xf numFmtId="38" fontId="15" fillId="9" borderId="21" xfId="2" applyNumberFormat="1" applyFont="1" applyFill="1" applyBorder="1" applyAlignment="1" applyProtection="1">
      <alignment horizontal="right" vertical="center" wrapText="1"/>
      <protection locked="0"/>
    </xf>
    <xf numFmtId="0" fontId="15" fillId="9" borderId="21" xfId="0" applyFont="1" applyFill="1" applyBorder="1" applyAlignment="1" applyProtection="1">
      <alignment horizontal="left" vertical="center" wrapText="1" indent="3"/>
      <protection locked="0"/>
    </xf>
    <xf numFmtId="0" fontId="15" fillId="9" borderId="21" xfId="0" applyFont="1" applyFill="1" applyBorder="1" applyAlignment="1" applyProtection="1">
      <alignment horizontal="left" vertical="center" wrapText="1"/>
      <protection locked="0"/>
    </xf>
    <xf numFmtId="0" fontId="17" fillId="5" borderId="21" xfId="0" applyFont="1" applyFill="1" applyBorder="1" applyAlignment="1" applyProtection="1">
      <alignment horizontal="left" vertical="center" wrapText="1" indent="5"/>
      <protection locked="0"/>
    </xf>
    <xf numFmtId="0" fontId="15" fillId="5" borderId="21" xfId="0" applyFont="1" applyFill="1" applyBorder="1" applyAlignment="1" applyProtection="1">
      <alignment horizontal="right" vertical="center"/>
      <protection locked="0"/>
    </xf>
    <xf numFmtId="38" fontId="17" fillId="5" borderId="21" xfId="2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21" xfId="0" applyFont="1" applyFill="1" applyBorder="1" applyAlignment="1" applyProtection="1">
      <alignment horizontal="left" vertical="center" wrapText="1" indent="4"/>
      <protection locked="0"/>
    </xf>
    <xf numFmtId="38" fontId="8" fillId="5" borderId="21" xfId="2" applyNumberFormat="1" applyFont="1" applyFill="1" applyBorder="1" applyAlignment="1" applyProtection="1">
      <alignment horizontal="right" vertical="center" wrapText="1"/>
      <protection locked="0"/>
    </xf>
    <xf numFmtId="0" fontId="17" fillId="5" borderId="21" xfId="0" applyFont="1" applyFill="1" applyBorder="1" applyAlignment="1" applyProtection="1">
      <alignment horizontal="left" vertical="center" wrapText="1" indent="4"/>
      <protection locked="0"/>
    </xf>
    <xf numFmtId="0" fontId="15" fillId="5" borderId="21" xfId="0" applyFont="1" applyFill="1" applyBorder="1" applyAlignment="1" applyProtection="1">
      <alignment horizontal="left" vertical="center" indent="1"/>
      <protection locked="0"/>
    </xf>
    <xf numFmtId="0" fontId="8" fillId="5" borderId="21" xfId="0" applyFont="1" applyFill="1" applyBorder="1" applyAlignment="1" applyProtection="1">
      <alignment horizontal="left" vertical="center" wrapText="1" indent="3"/>
      <protection locked="0"/>
    </xf>
    <xf numFmtId="0" fontId="11" fillId="9" borderId="21" xfId="0" applyFont="1" applyFill="1" applyBorder="1" applyAlignment="1" applyProtection="1">
      <alignment horizontal="left" vertical="center" wrapText="1" indent="1"/>
      <protection locked="0"/>
    </xf>
    <xf numFmtId="0" fontId="8" fillId="5" borderId="21" xfId="0" applyFont="1" applyFill="1" applyBorder="1" applyAlignment="1" applyProtection="1">
      <alignment horizontal="left" vertical="center" wrapText="1" indent="2"/>
      <protection locked="0"/>
    </xf>
    <xf numFmtId="0" fontId="17" fillId="5" borderId="21" xfId="0" applyFont="1" applyFill="1" applyBorder="1" applyAlignment="1" applyProtection="1">
      <alignment horizontal="left" vertical="center" wrapText="1" indent="3"/>
      <protection locked="0"/>
    </xf>
    <xf numFmtId="38" fontId="8" fillId="9" borderId="21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21" xfId="3" applyFont="1" applyFill="1" applyBorder="1" applyAlignment="1" applyProtection="1">
      <alignment horizontal="left" vertical="center" wrapText="1" indent="2"/>
    </xf>
    <xf numFmtId="3" fontId="8" fillId="0" borderId="21" xfId="3" applyFont="1" applyFill="1" applyBorder="1" applyAlignment="1" applyProtection="1">
      <alignment horizontal="right" vertical="center"/>
    </xf>
    <xf numFmtId="0" fontId="8" fillId="0" borderId="21" xfId="0" applyFont="1" applyFill="1" applyBorder="1" applyAlignment="1" applyProtection="1">
      <alignment horizontal="left" wrapText="1" indent="2"/>
    </xf>
    <xf numFmtId="3" fontId="11" fillId="10" borderId="21" xfId="3" applyFont="1" applyFill="1" applyBorder="1" applyAlignment="1" applyProtection="1">
      <alignment horizontal="left" vertical="center"/>
    </xf>
    <xf numFmtId="38" fontId="14" fillId="10" borderId="21" xfId="2" applyNumberFormat="1" applyFont="1" applyFill="1" applyBorder="1" applyAlignment="1" applyProtection="1">
      <alignment horizontal="left" vertical="center" wrapText="1"/>
    </xf>
    <xf numFmtId="38" fontId="14" fillId="10" borderId="21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horizontal="left" vertical="center" wrapText="1" indent="3"/>
    </xf>
    <xf numFmtId="3" fontId="17" fillId="0" borderId="21" xfId="3" applyFont="1" applyFill="1" applyBorder="1" applyAlignment="1" applyProtection="1">
      <alignment horizontal="right" vertical="center"/>
    </xf>
    <xf numFmtId="0" fontId="15" fillId="0" borderId="21" xfId="0" applyFont="1" applyFill="1" applyBorder="1" applyAlignment="1" applyProtection="1">
      <alignment horizontal="left" vertical="center" wrapText="1" indent="4"/>
    </xf>
    <xf numFmtId="3" fontId="11" fillId="10" borderId="21" xfId="3" applyFont="1" applyFill="1" applyBorder="1" applyAlignment="1" applyProtection="1">
      <alignment horizontal="right" vertical="center"/>
    </xf>
    <xf numFmtId="3" fontId="17" fillId="10" borderId="21" xfId="3" applyFont="1" applyFill="1" applyBorder="1" applyAlignment="1" applyProtection="1">
      <alignment horizontal="right" vertical="center"/>
    </xf>
    <xf numFmtId="3" fontId="17" fillId="0" borderId="21" xfId="3" applyFont="1" applyFill="1" applyBorder="1" applyAlignment="1" applyProtection="1">
      <alignment horizontal="left" vertical="center" wrapText="1" indent="2"/>
    </xf>
    <xf numFmtId="0" fontId="14" fillId="0" borderId="21" xfId="0" applyFont="1" applyFill="1" applyBorder="1" applyAlignment="1" applyProtection="1">
      <alignment horizontal="left" vertical="center" wrapText="1" indent="1"/>
    </xf>
    <xf numFmtId="38" fontId="14" fillId="0" borderId="21" xfId="2" applyNumberFormat="1" applyFont="1" applyFill="1" applyBorder="1" applyAlignment="1" applyProtection="1">
      <alignment horizontal="right" vertical="center" wrapText="1"/>
    </xf>
    <xf numFmtId="3" fontId="17" fillId="10" borderId="21" xfId="3" applyFont="1" applyFill="1" applyBorder="1" applyAlignment="1" applyProtection="1">
      <alignment horizontal="left" vertical="center" wrapText="1" indent="3"/>
    </xf>
    <xf numFmtId="3" fontId="17" fillId="0" borderId="21" xfId="3" applyFont="1" applyFill="1" applyBorder="1" applyAlignment="1" applyProtection="1">
      <alignment horizontal="left" vertical="center" wrapText="1" indent="3"/>
    </xf>
    <xf numFmtId="0" fontId="8" fillId="0" borderId="21" xfId="0" applyFont="1" applyFill="1" applyBorder="1" applyAlignment="1" applyProtection="1">
      <alignment horizontal="left" wrapText="1"/>
    </xf>
    <xf numFmtId="3" fontId="8" fillId="0" borderId="21" xfId="3" applyFont="1" applyFill="1" applyBorder="1" applyAlignment="1" applyProtection="1">
      <alignment horizontal="left" vertical="center" wrapText="1" indent="3"/>
    </xf>
    <xf numFmtId="0" fontId="8" fillId="0" borderId="21" xfId="0" applyFont="1" applyFill="1" applyBorder="1" applyAlignment="1" applyProtection="1">
      <alignment horizontal="left" wrapText="1" indent="3"/>
    </xf>
    <xf numFmtId="0" fontId="14" fillId="0" borderId="21" xfId="0" applyFont="1" applyFill="1" applyBorder="1" applyAlignment="1" applyProtection="1">
      <alignment horizontal="left" vertical="center" wrapText="1"/>
    </xf>
    <xf numFmtId="3" fontId="8" fillId="0" borderId="21" xfId="3" applyFont="1" applyFill="1" applyBorder="1" applyAlignment="1" applyProtection="1">
      <alignment horizontal="left" vertical="center" wrapText="1"/>
    </xf>
    <xf numFmtId="3" fontId="8" fillId="10" borderId="21" xfId="3" applyFont="1" applyFill="1" applyBorder="1" applyAlignment="1" applyProtection="1">
      <alignment horizontal="left" vertical="center" wrapText="1" indent="3"/>
    </xf>
    <xf numFmtId="3" fontId="8" fillId="10" borderId="21" xfId="3" applyFont="1" applyFill="1" applyBorder="1" applyAlignment="1" applyProtection="1">
      <alignment horizontal="right" vertical="center"/>
    </xf>
    <xf numFmtId="0" fontId="8" fillId="10" borderId="21" xfId="0" applyFont="1" applyFill="1" applyBorder="1" applyAlignment="1" applyProtection="1">
      <alignment horizontal="left" wrapText="1" indent="3"/>
    </xf>
    <xf numFmtId="0" fontId="14" fillId="0" borderId="21" xfId="0" applyFont="1" applyFill="1" applyBorder="1" applyAlignment="1" applyProtection="1">
      <alignment horizontal="left" vertical="center" wrapText="1" indent="2"/>
    </xf>
    <xf numFmtId="0" fontId="14" fillId="0" borderId="21" xfId="0" applyFont="1" applyFill="1" applyBorder="1" applyAlignment="1" applyProtection="1">
      <alignment horizontal="right" vertical="center"/>
    </xf>
    <xf numFmtId="0" fontId="15" fillId="0" borderId="21" xfId="0" applyFont="1" applyFill="1" applyBorder="1" applyAlignment="1" applyProtection="1">
      <alignment horizontal="right" vertical="center"/>
    </xf>
    <xf numFmtId="3" fontId="17" fillId="0" borderId="21" xfId="3" applyFont="1" applyFill="1" applyBorder="1" applyAlignment="1" applyProtection="1">
      <alignment horizontal="left" vertical="center" wrapText="1" indent="4"/>
    </xf>
    <xf numFmtId="3" fontId="17" fillId="10" borderId="21" xfId="3" applyFont="1" applyFill="1" applyBorder="1" applyAlignment="1" applyProtection="1">
      <alignment horizontal="left" vertical="center" wrapText="1" indent="2"/>
    </xf>
    <xf numFmtId="0" fontId="15" fillId="10" borderId="21" xfId="0" applyFont="1" applyFill="1" applyBorder="1" applyAlignment="1" applyProtection="1">
      <alignment horizontal="right" vertical="center"/>
    </xf>
    <xf numFmtId="0" fontId="13" fillId="10" borderId="21" xfId="0" applyFont="1" applyFill="1" applyBorder="1" applyAlignment="1" applyProtection="1">
      <alignment horizontal="right" vertical="center"/>
    </xf>
    <xf numFmtId="0" fontId="15" fillId="10" borderId="21" xfId="0" applyFont="1" applyFill="1" applyBorder="1" applyAlignment="1" applyProtection="1">
      <alignment horizontal="left" vertical="center" wrapText="1" indent="2"/>
    </xf>
    <xf numFmtId="38" fontId="15" fillId="0" borderId="21" xfId="2" applyNumberFormat="1" applyFont="1" applyFill="1" applyBorder="1" applyAlignment="1" applyProtection="1">
      <alignment horizontal="right" vertical="center" wrapText="1"/>
    </xf>
    <xf numFmtId="0" fontId="15" fillId="0" borderId="21" xfId="0" applyFont="1" applyFill="1" applyBorder="1" applyAlignment="1" applyProtection="1">
      <alignment horizontal="right" vertical="center" wrapText="1"/>
    </xf>
    <xf numFmtId="38" fontId="15" fillId="0" borderId="21" xfId="2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21" xfId="0" applyFont="1" applyFill="1" applyBorder="1" applyAlignment="1" applyProtection="1">
      <alignment horizontal="left" wrapText="1" indent="3"/>
    </xf>
    <xf numFmtId="0" fontId="17" fillId="10" borderId="21" xfId="0" applyFont="1" applyFill="1" applyBorder="1" applyAlignment="1" applyProtection="1">
      <alignment horizontal="left" wrapText="1" indent="3"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38" fontId="8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38" fontId="16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0" applyNumberFormat="1" applyFont="1" applyFill="1" applyBorder="1" applyAlignment="1" applyProtection="1">
      <alignment horizontal="left" vertical="center" wrapText="1" indent="4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38" fontId="17" fillId="0" borderId="2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21" xfId="0" applyFont="1" applyFill="1" applyBorder="1" applyAlignment="1" applyProtection="1">
      <alignment horizontal="lef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left" vertical="center" wrapText="1" indent="3"/>
      <protection locked="0"/>
    </xf>
    <xf numFmtId="0" fontId="11" fillId="9" borderId="21" xfId="0" applyFont="1" applyFill="1" applyBorder="1" applyAlignment="1" applyProtection="1">
      <alignment horizontal="right" vertical="center" wrapText="1"/>
      <protection locked="0"/>
    </xf>
    <xf numFmtId="38" fontId="11" fillId="9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7" fillId="5" borderId="21" xfId="0" applyFont="1" applyFill="1" applyBorder="1" applyAlignment="1" applyProtection="1">
      <alignment horizontal="left" vertical="center" wrapText="1" indent="2"/>
      <protection locked="0"/>
    </xf>
    <xf numFmtId="38" fontId="18" fillId="5" borderId="21" xfId="2" applyNumberFormat="1" applyFont="1" applyFill="1" applyBorder="1" applyAlignment="1" applyProtection="1">
      <alignment horizontal="left" vertical="center" wrapText="1"/>
      <protection locked="0"/>
    </xf>
    <xf numFmtId="0" fontId="11" fillId="9" borderId="21" xfId="0" applyFont="1" applyFill="1" applyBorder="1" applyAlignment="1" applyProtection="1">
      <alignment horizontal="left" vertical="center" wrapText="1"/>
      <protection locked="0"/>
    </xf>
    <xf numFmtId="38" fontId="13" fillId="9" borderId="21" xfId="2" applyNumberFormat="1" applyFont="1" applyFill="1" applyBorder="1" applyAlignment="1" applyProtection="1">
      <alignment horizontal="right" vertical="center" wrapText="1"/>
      <protection locked="0"/>
    </xf>
    <xf numFmtId="38" fontId="18" fillId="9" borderId="21" xfId="2" applyNumberFormat="1" applyFont="1" applyFill="1" applyBorder="1" applyAlignment="1" applyProtection="1">
      <alignment horizontal="right" vertical="center" wrapText="1"/>
      <protection locked="0"/>
    </xf>
    <xf numFmtId="38" fontId="18" fillId="9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16" fillId="9" borderId="21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21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21" xfId="0" applyFont="1" applyFill="1" applyBorder="1" applyAlignment="1" applyProtection="1">
      <alignment horizontal="right" vertical="center" wrapText="1" indent="2"/>
      <protection locked="0"/>
    </xf>
    <xf numFmtId="0" fontId="8" fillId="9" borderId="21" xfId="0" applyFont="1" applyFill="1" applyBorder="1" applyAlignment="1" applyProtection="1">
      <alignment horizontal="left" vertical="center" wrapText="1" indent="1"/>
      <protection locked="0"/>
    </xf>
    <xf numFmtId="0" fontId="14" fillId="9" borderId="21" xfId="0" applyFont="1" applyFill="1" applyBorder="1" applyAlignment="1" applyProtection="1">
      <alignment horizontal="right" vertical="center" wrapText="1"/>
      <protection locked="0"/>
    </xf>
    <xf numFmtId="0" fontId="11" fillId="9" borderId="21" xfId="0" applyFont="1" applyFill="1" applyBorder="1" applyAlignment="1" applyProtection="1">
      <alignment vertical="center"/>
      <protection locked="0"/>
    </xf>
    <xf numFmtId="3" fontId="17" fillId="5" borderId="21" xfId="3" applyFont="1" applyFill="1" applyBorder="1" applyAlignment="1" applyProtection="1">
      <alignment horizontal="right" vertical="center"/>
    </xf>
    <xf numFmtId="3" fontId="8" fillId="0" borderId="21" xfId="3" applyFont="1" applyFill="1" applyBorder="1" applyAlignment="1" applyProtection="1">
      <alignment horizontal="left" vertical="center" wrapText="1" indent="5"/>
    </xf>
    <xf numFmtId="0" fontId="8" fillId="0" borderId="21" xfId="0" applyFont="1" applyFill="1" applyBorder="1" applyAlignment="1" applyProtection="1">
      <alignment horizontal="left" wrapText="1" indent="5"/>
    </xf>
    <xf numFmtId="3" fontId="17" fillId="0" borderId="21" xfId="3" applyFont="1" applyFill="1" applyBorder="1" applyAlignment="1" applyProtection="1">
      <alignment horizontal="left" vertical="center" wrapText="1" indent="5"/>
    </xf>
    <xf numFmtId="3" fontId="8" fillId="5" borderId="21" xfId="3" applyFont="1" applyFill="1" applyBorder="1" applyAlignment="1" applyProtection="1">
      <alignment horizontal="right" vertical="center"/>
    </xf>
    <xf numFmtId="0" fontId="14" fillId="5" borderId="21" xfId="0" applyFont="1" applyFill="1" applyBorder="1" applyAlignment="1" applyProtection="1">
      <alignment horizontal="right" vertical="center"/>
    </xf>
    <xf numFmtId="0" fontId="15" fillId="5" borderId="21" xfId="0" applyFont="1" applyFill="1" applyBorder="1" applyAlignment="1" applyProtection="1">
      <alignment horizontal="right" vertical="center"/>
    </xf>
    <xf numFmtId="0" fontId="15" fillId="5" borderId="21" xfId="0" applyFont="1" applyFill="1" applyBorder="1" applyAlignment="1" applyProtection="1">
      <alignment horizontal="left" vertical="center" wrapText="1" indent="2"/>
    </xf>
    <xf numFmtId="38" fontId="15" fillId="5" borderId="21" xfId="2" applyNumberFormat="1" applyFont="1" applyFill="1" applyBorder="1" applyAlignment="1" applyProtection="1">
      <alignment horizontal="left" vertical="center" wrapText="1" indent="1"/>
      <protection locked="0"/>
    </xf>
    <xf numFmtId="3" fontId="8" fillId="5" borderId="21" xfId="3" applyFont="1" applyFill="1" applyBorder="1" applyAlignment="1" applyProtection="1">
      <alignment horizontal="left" vertical="center" wrapText="1" indent="1"/>
    </xf>
    <xf numFmtId="0" fontId="8" fillId="5" borderId="21" xfId="0" applyFont="1" applyFill="1" applyBorder="1" applyAlignment="1" applyProtection="1">
      <alignment horizontal="left" wrapText="1" indent="1"/>
    </xf>
    <xf numFmtId="38" fontId="8" fillId="9" borderId="21" xfId="2" applyNumberFormat="1" applyFont="1" applyFill="1" applyBorder="1" applyAlignment="1" applyProtection="1">
      <alignment horizontal="left" vertical="center" wrapText="1"/>
      <protection locked="0"/>
    </xf>
    <xf numFmtId="38" fontId="14" fillId="0" borderId="21" xfId="2" applyNumberFormat="1" applyFont="1" applyFill="1" applyBorder="1" applyAlignment="1" applyProtection="1">
      <alignment vertical="center" wrapText="1"/>
      <protection locked="0"/>
    </xf>
    <xf numFmtId="0" fontId="13" fillId="9" borderId="21" xfId="0" applyFont="1" applyFill="1" applyBorder="1" applyAlignment="1" applyProtection="1">
      <alignment vertical="center"/>
      <protection locked="0"/>
    </xf>
    <xf numFmtId="38" fontId="13" fillId="9" borderId="21" xfId="2" applyNumberFormat="1" applyFont="1" applyFill="1" applyBorder="1" applyAlignment="1" applyProtection="1">
      <alignment vertical="center" wrapText="1"/>
      <protection locked="0"/>
    </xf>
    <xf numFmtId="0" fontId="18" fillId="9" borderId="21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vertical="center"/>
      <protection locked="0"/>
    </xf>
    <xf numFmtId="38" fontId="11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 indent="2"/>
      <protection locked="0"/>
    </xf>
    <xf numFmtId="0" fontId="18" fillId="5" borderId="21" xfId="0" applyFont="1" applyFill="1" applyBorder="1" applyAlignment="1" applyProtection="1">
      <alignment vertical="center"/>
      <protection locked="0"/>
    </xf>
    <xf numFmtId="38" fontId="8" fillId="0" borderId="21" xfId="2" applyNumberFormat="1" applyFont="1" applyFill="1" applyBorder="1" applyAlignment="1">
      <alignment vertical="center" wrapText="1"/>
    </xf>
    <xf numFmtId="3" fontId="8" fillId="8" borderId="21" xfId="0" applyNumberFormat="1" applyFont="1" applyFill="1" applyBorder="1" applyAlignment="1">
      <alignment vertical="center" wrapText="1"/>
    </xf>
    <xf numFmtId="38" fontId="14" fillId="0" borderId="21" xfId="2" applyNumberFormat="1" applyFont="1" applyFill="1" applyBorder="1" applyAlignment="1">
      <alignment horizontal="right" vertical="center" wrapText="1"/>
    </xf>
    <xf numFmtId="49" fontId="13" fillId="9" borderId="66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9" borderId="67" xfId="0" applyFont="1" applyFill="1" applyBorder="1" applyAlignment="1" applyProtection="1">
      <alignment horizontal="left" vertical="center" wrapText="1" indent="1"/>
      <protection locked="0"/>
    </xf>
    <xf numFmtId="0" fontId="13" fillId="9" borderId="67" xfId="0" applyFont="1" applyFill="1" applyBorder="1" applyAlignment="1" applyProtection="1">
      <alignment horizontal="right" vertical="center" wrapText="1"/>
      <protection locked="0"/>
    </xf>
    <xf numFmtId="38" fontId="14" fillId="9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9" borderId="68" xfId="2" quotePrefix="1" applyNumberFormat="1" applyFont="1" applyFill="1" applyBorder="1" applyAlignment="1" applyProtection="1">
      <alignment horizontal="right" vertical="center" wrapText="1"/>
      <protection locked="0"/>
    </xf>
    <xf numFmtId="49" fontId="13" fillId="9" borderId="69" xfId="0" quotePrefix="1" applyNumberFormat="1" applyFont="1" applyFill="1" applyBorder="1" applyAlignment="1" applyProtection="1">
      <alignment horizontal="right" vertical="center" wrapText="1"/>
      <protection locked="0"/>
    </xf>
    <xf numFmtId="38" fontId="14" fillId="9" borderId="70" xfId="2" quotePrefix="1" applyNumberFormat="1" applyFont="1" applyFill="1" applyBorder="1" applyAlignment="1" applyProtection="1">
      <alignment horizontal="right" vertical="center" wrapText="1"/>
      <protection locked="0"/>
    </xf>
    <xf numFmtId="49" fontId="15" fillId="5" borderId="69" xfId="0" quotePrefix="1" applyNumberFormat="1" applyFont="1" applyFill="1" applyBorder="1" applyAlignment="1" applyProtection="1">
      <alignment horizontal="right" vertical="center" wrapText="1"/>
      <protection locked="0"/>
    </xf>
    <xf numFmtId="38" fontId="15" fillId="5" borderId="70" xfId="2" applyNumberFormat="1" applyFont="1" applyFill="1" applyBorder="1" applyAlignment="1" applyProtection="1">
      <alignment horizontal="right" vertical="center" wrapText="1"/>
      <protection locked="0"/>
    </xf>
    <xf numFmtId="49" fontId="15" fillId="9" borderId="69" xfId="0" quotePrefix="1" applyNumberFormat="1" applyFont="1" applyFill="1" applyBorder="1" applyAlignment="1" applyProtection="1">
      <alignment horizontal="right" vertical="center" wrapText="1"/>
      <protection locked="0"/>
    </xf>
    <xf numFmtId="38" fontId="15" fillId="9" borderId="70" xfId="2" applyNumberFormat="1" applyFont="1" applyFill="1" applyBorder="1" applyAlignment="1" applyProtection="1">
      <alignment horizontal="right" vertical="center" wrapText="1"/>
      <protection locked="0"/>
    </xf>
    <xf numFmtId="38" fontId="17" fillId="9" borderId="70" xfId="2" applyNumberFormat="1" applyFont="1" applyFill="1" applyBorder="1" applyAlignment="1" applyProtection="1">
      <alignment horizontal="right" vertical="center" wrapText="1"/>
      <protection locked="0"/>
    </xf>
    <xf numFmtId="49" fontId="13" fillId="9" borderId="71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9" borderId="72" xfId="0" applyFont="1" applyFill="1" applyBorder="1" applyAlignment="1" applyProtection="1">
      <alignment horizontal="left" vertical="center" wrapText="1"/>
      <protection locked="0"/>
    </xf>
    <xf numFmtId="38" fontId="11" fillId="9" borderId="72" xfId="2" applyNumberFormat="1" applyFont="1" applyFill="1" applyBorder="1" applyAlignment="1" applyProtection="1">
      <alignment horizontal="left" vertical="center" wrapText="1"/>
      <protection locked="0"/>
    </xf>
    <xf numFmtId="38" fontId="11" fillId="9" borderId="73" xfId="2" applyNumberFormat="1" applyFont="1" applyFill="1" applyBorder="1" applyAlignment="1" applyProtection="1">
      <alignment horizontal="left" vertical="center" wrapText="1"/>
      <protection locked="0"/>
    </xf>
    <xf numFmtId="49" fontId="13" fillId="5" borderId="69" xfId="0" quotePrefix="1" applyNumberFormat="1" applyFont="1" applyFill="1" applyBorder="1" applyAlignment="1" applyProtection="1">
      <alignment horizontal="right" vertical="center" wrapText="1"/>
      <protection locked="0"/>
    </xf>
    <xf numFmtId="38" fontId="15" fillId="5" borderId="70" xfId="2" quotePrefix="1" applyNumberFormat="1" applyFont="1" applyFill="1" applyBorder="1" applyAlignment="1" applyProtection="1">
      <alignment horizontal="right" vertical="center" wrapText="1"/>
      <protection locked="0"/>
    </xf>
    <xf numFmtId="49" fontId="14" fillId="5" borderId="69" xfId="0" quotePrefix="1" applyNumberFormat="1" applyFont="1" applyFill="1" applyBorder="1" applyAlignment="1" applyProtection="1">
      <alignment horizontal="right" vertical="center" wrapText="1"/>
      <protection locked="0"/>
    </xf>
    <xf numFmtId="49" fontId="15" fillId="5" borderId="69" xfId="0" applyNumberFormat="1" applyFont="1" applyFill="1" applyBorder="1" applyAlignment="1" applyProtection="1">
      <alignment horizontal="right" vertical="center" wrapText="1"/>
      <protection locked="0"/>
    </xf>
    <xf numFmtId="38" fontId="15" fillId="5" borderId="21" xfId="2" quotePrefix="1" applyNumberFormat="1" applyFont="1" applyFill="1" applyBorder="1" applyAlignment="1" applyProtection="1">
      <alignment horizontal="right" vertical="center" wrapText="1"/>
      <protection locked="0"/>
    </xf>
    <xf numFmtId="49" fontId="15" fillId="5" borderId="69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5" borderId="21" xfId="0" applyFont="1" applyFill="1" applyBorder="1" applyAlignment="1">
      <alignment horizontal="left" wrapText="1" indent="2"/>
    </xf>
    <xf numFmtId="0" fontId="15" fillId="5" borderId="21" xfId="0" applyFont="1" applyFill="1" applyBorder="1" applyAlignment="1" applyProtection="1">
      <alignment horizontal="left" vertical="center" wrapText="1"/>
      <protection locked="0"/>
    </xf>
    <xf numFmtId="38" fontId="17" fillId="5" borderId="21" xfId="2" applyNumberFormat="1" applyFont="1" applyFill="1" applyBorder="1" applyAlignment="1">
      <alignment horizontal="right" vertical="center" wrapText="1"/>
    </xf>
    <xf numFmtId="49" fontId="18" fillId="5" borderId="69" xfId="0" quotePrefix="1" applyNumberFormat="1" applyFont="1" applyFill="1" applyBorder="1" applyAlignment="1" applyProtection="1">
      <alignment horizontal="right" vertical="center" wrapText="1"/>
      <protection locked="0"/>
    </xf>
    <xf numFmtId="0" fontId="18" fillId="5" borderId="21" xfId="0" applyFont="1" applyFill="1" applyBorder="1" applyAlignment="1" applyProtection="1">
      <alignment horizontal="right" vertical="center" wrapText="1"/>
      <protection locked="0"/>
    </xf>
    <xf numFmtId="38" fontId="13" fillId="9" borderId="70" xfId="2" quotePrefix="1" applyNumberFormat="1" applyFont="1" applyFill="1" applyBorder="1" applyAlignment="1" applyProtection="1">
      <alignment horizontal="right" vertical="center" wrapText="1"/>
      <protection locked="0"/>
    </xf>
    <xf numFmtId="49" fontId="14" fillId="5" borderId="66" xfId="0" quotePrefix="1" applyNumberFormat="1" applyFont="1" applyFill="1" applyBorder="1" applyAlignment="1" applyProtection="1">
      <alignment horizontal="right" vertical="center" wrapText="1"/>
      <protection locked="0"/>
    </xf>
    <xf numFmtId="0" fontId="8" fillId="5" borderId="67" xfId="0" applyFont="1" applyFill="1" applyBorder="1" applyAlignment="1" applyProtection="1">
      <alignment horizontal="left" vertical="center" wrapText="1" indent="2"/>
      <protection locked="0"/>
    </xf>
    <xf numFmtId="0" fontId="14" fillId="5" borderId="67" xfId="0" applyFont="1" applyFill="1" applyBorder="1" applyAlignment="1" applyProtection="1">
      <alignment horizontal="right" vertical="center" wrapText="1"/>
      <protection locked="0"/>
    </xf>
    <xf numFmtId="38" fontId="14" fillId="5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5" borderId="68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5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8" fillId="5" borderId="70" xfId="2" applyNumberFormat="1" applyFont="1" applyFill="1" applyBorder="1" applyAlignment="1" applyProtection="1">
      <alignment horizontal="righ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 indent="4"/>
      <protection locked="0"/>
    </xf>
    <xf numFmtId="0" fontId="15" fillId="5" borderId="21" xfId="0" applyFont="1" applyFill="1" applyBorder="1" applyAlignment="1" applyProtection="1">
      <alignment horizontal="left" vertical="center" wrapText="1" indent="6"/>
      <protection locked="0"/>
    </xf>
    <xf numFmtId="0" fontId="17" fillId="5" borderId="21" xfId="0" applyFont="1" applyFill="1" applyBorder="1" applyAlignment="1">
      <alignment horizontal="left" wrapText="1" indent="6"/>
    </xf>
    <xf numFmtId="0" fontId="30" fillId="5" borderId="21" xfId="0" applyFont="1" applyFill="1" applyBorder="1" applyAlignment="1">
      <alignment wrapText="1"/>
    </xf>
    <xf numFmtId="38" fontId="8" fillId="5" borderId="70" xfId="2" applyNumberFormat="1" applyFont="1" applyFill="1" applyBorder="1" applyAlignment="1">
      <alignment horizontal="right" wrapText="1"/>
    </xf>
    <xf numFmtId="0" fontId="11" fillId="9" borderId="67" xfId="0" applyFont="1" applyFill="1" applyBorder="1" applyAlignment="1" applyProtection="1">
      <alignment horizontal="left" vertical="center" wrapText="1" indent="1"/>
      <protection locked="0"/>
    </xf>
    <xf numFmtId="0" fontId="13" fillId="9" borderId="67" xfId="0" applyFont="1" applyFill="1" applyBorder="1" applyAlignment="1" applyProtection="1">
      <alignment horizontal="left" vertical="center" wrapText="1"/>
      <protection locked="0"/>
    </xf>
    <xf numFmtId="38" fontId="13" fillId="9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13" fillId="9" borderId="68" xfId="2" applyNumberFormat="1" applyFont="1" applyFill="1" applyBorder="1" applyAlignment="1" applyProtection="1">
      <alignment horizontal="right" vertical="center" wrapText="1"/>
      <protection locked="0"/>
    </xf>
    <xf numFmtId="38" fontId="11" fillId="9" borderId="70" xfId="2" quotePrefix="1" applyNumberFormat="1" applyFont="1" applyFill="1" applyBorder="1" applyAlignment="1" applyProtection="1">
      <alignment horizontal="right" vertical="center" wrapText="1"/>
      <protection locked="0"/>
    </xf>
    <xf numFmtId="0" fontId="17" fillId="9" borderId="21" xfId="0" applyFont="1" applyFill="1" applyBorder="1" applyAlignment="1" applyProtection="1">
      <alignment horizontal="left" vertical="center" wrapText="1" indent="3"/>
      <protection locked="0"/>
    </xf>
    <xf numFmtId="49" fontId="13" fillId="9" borderId="69" xfId="0" quotePrefix="1" applyNumberFormat="1" applyFont="1" applyFill="1" applyBorder="1" applyAlignment="1" applyProtection="1">
      <alignment horizontal="left" vertical="center" wrapText="1"/>
      <protection locked="0"/>
    </xf>
    <xf numFmtId="38" fontId="11" fillId="9" borderId="21" xfId="2" quotePrefix="1" applyNumberFormat="1" applyFont="1" applyFill="1" applyBorder="1" applyAlignment="1" applyProtection="1">
      <alignment horizontal="left" vertical="center" wrapText="1"/>
      <protection locked="0"/>
    </xf>
    <xf numFmtId="38" fontId="11" fillId="9" borderId="70" xfId="2" quotePrefix="1" applyNumberFormat="1" applyFont="1" applyFill="1" applyBorder="1" applyAlignment="1" applyProtection="1">
      <alignment horizontal="left" vertical="center" wrapText="1"/>
      <protection locked="0"/>
    </xf>
    <xf numFmtId="38" fontId="13" fillId="9" borderId="21" xfId="2" applyNumberFormat="1" applyFont="1" applyFill="1" applyBorder="1" applyAlignment="1" applyProtection="1">
      <alignment horizontal="left" vertical="center" wrapText="1"/>
      <protection locked="0"/>
    </xf>
    <xf numFmtId="38" fontId="13" fillId="9" borderId="70" xfId="2" applyNumberFormat="1" applyFont="1" applyFill="1" applyBorder="1" applyAlignment="1" applyProtection="1">
      <alignment horizontal="left" vertical="center" wrapText="1"/>
      <protection locked="0"/>
    </xf>
    <xf numFmtId="49" fontId="15" fillId="9" borderId="69" xfId="0" quotePrefix="1" applyNumberFormat="1" applyFont="1" applyFill="1" applyBorder="1" applyAlignment="1" applyProtection="1">
      <alignment horizontal="left" vertical="center" wrapText="1"/>
      <protection locked="0"/>
    </xf>
    <xf numFmtId="38" fontId="15" fillId="9" borderId="21" xfId="2" applyNumberFormat="1" applyFont="1" applyFill="1" applyBorder="1" applyAlignment="1" applyProtection="1">
      <alignment horizontal="left" vertical="center" wrapText="1"/>
      <protection locked="0"/>
    </xf>
    <xf numFmtId="38" fontId="15" fillId="9" borderId="70" xfId="2" applyNumberFormat="1" applyFont="1" applyFill="1" applyBorder="1" applyAlignment="1" applyProtection="1">
      <alignment horizontal="left" vertical="center" wrapText="1"/>
      <protection locked="0"/>
    </xf>
    <xf numFmtId="0" fontId="11" fillId="9" borderId="72" xfId="0" applyFont="1" applyFill="1" applyBorder="1" applyAlignment="1" applyProtection="1">
      <alignment horizontal="left" vertical="center" wrapText="1"/>
      <protection locked="0"/>
    </xf>
    <xf numFmtId="0" fontId="14" fillId="5" borderId="67" xfId="0" applyFont="1" applyFill="1" applyBorder="1" applyAlignment="1" applyProtection="1">
      <alignment horizontal="left" vertical="center" wrapText="1" indent="2"/>
      <protection locked="0"/>
    </xf>
    <xf numFmtId="38" fontId="8" fillId="5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8" fillId="5" borderId="68" xfId="2" quotePrefix="1" applyNumberFormat="1" applyFont="1" applyFill="1" applyBorder="1" applyAlignment="1" applyProtection="1">
      <alignment horizontal="right" vertical="center" wrapText="1"/>
      <protection locked="0"/>
    </xf>
    <xf numFmtId="38" fontId="8" fillId="5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11" fillId="9" borderId="70" xfId="2" applyNumberFormat="1" applyFont="1" applyFill="1" applyBorder="1" applyAlignment="1" applyProtection="1">
      <alignment horizontal="left" vertical="center" wrapText="1"/>
      <protection locked="0"/>
    </xf>
    <xf numFmtId="38" fontId="17" fillId="5" borderId="70" xfId="2" applyNumberFormat="1" applyFont="1" applyFill="1" applyBorder="1" applyAlignment="1" applyProtection="1">
      <alignment horizontal="left" vertical="center" wrapText="1"/>
      <protection locked="0"/>
    </xf>
    <xf numFmtId="38" fontId="17" fillId="5" borderId="70" xfId="2" applyNumberFormat="1" applyFont="1" applyFill="1" applyBorder="1" applyAlignment="1" applyProtection="1">
      <alignment horizontal="right" vertical="center" wrapText="1"/>
      <protection locked="0"/>
    </xf>
    <xf numFmtId="49" fontId="13" fillId="9" borderId="71" xfId="0" quotePrefix="1" applyNumberFormat="1" applyFont="1" applyFill="1" applyBorder="1" applyAlignment="1" applyProtection="1">
      <alignment horizontal="right" vertical="center" wrapText="1"/>
      <protection locked="0"/>
    </xf>
    <xf numFmtId="38" fontId="11" fillId="9" borderId="67" xfId="2" applyNumberFormat="1" applyFont="1" applyFill="1" applyBorder="1" applyAlignment="1" applyProtection="1">
      <alignment horizontal="left" vertical="center" wrapText="1"/>
      <protection locked="0"/>
    </xf>
    <xf numFmtId="38" fontId="11" fillId="9" borderId="68" xfId="2" applyNumberFormat="1" applyFont="1" applyFill="1" applyBorder="1" applyAlignment="1" applyProtection="1">
      <alignment horizontal="left" vertical="center" wrapText="1"/>
      <protection locked="0"/>
    </xf>
    <xf numFmtId="38" fontId="15" fillId="5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5" borderId="71" xfId="0" quotePrefix="1" applyNumberFormat="1" applyFont="1" applyFill="1" applyBorder="1" applyAlignment="1" applyProtection="1">
      <alignment horizontal="right" vertical="center" wrapText="1"/>
      <protection locked="0"/>
    </xf>
    <xf numFmtId="164" fontId="15" fillId="5" borderId="72" xfId="0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72" xfId="0" applyFont="1" applyFill="1" applyBorder="1" applyAlignment="1" applyProtection="1">
      <alignment horizontal="right" vertical="center" wrapText="1"/>
      <protection locked="0"/>
    </xf>
    <xf numFmtId="38" fontId="15" fillId="5" borderId="72" xfId="2" applyNumberFormat="1" applyFont="1" applyFill="1" applyBorder="1" applyAlignment="1" applyProtection="1">
      <alignment horizontal="right" vertical="center" wrapText="1"/>
      <protection locked="0"/>
    </xf>
    <xf numFmtId="38" fontId="15" fillId="5" borderId="73" xfId="2" applyNumberFormat="1" applyFont="1" applyFill="1" applyBorder="1" applyAlignment="1" applyProtection="1">
      <alignment horizontal="right" vertical="center" wrapText="1"/>
      <protection locked="0"/>
    </xf>
    <xf numFmtId="38" fontId="14" fillId="5" borderId="70" xfId="2" applyNumberFormat="1" applyFont="1" applyFill="1" applyBorder="1" applyAlignment="1" applyProtection="1">
      <alignment horizontal="right" vertical="center" wrapText="1"/>
      <protection locked="0"/>
    </xf>
    <xf numFmtId="3" fontId="11" fillId="10" borderId="74" xfId="3" applyFont="1" applyFill="1" applyBorder="1" applyAlignment="1" applyProtection="1">
      <alignment horizontal="left" vertical="center" wrapText="1"/>
    </xf>
    <xf numFmtId="3" fontId="11" fillId="10" borderId="75" xfId="3" applyFont="1" applyFill="1" applyBorder="1" applyAlignment="1" applyProtection="1">
      <alignment horizontal="left" vertical="center" wrapText="1"/>
    </xf>
    <xf numFmtId="0" fontId="13" fillId="10" borderId="75" xfId="0" applyFont="1" applyFill="1" applyBorder="1" applyAlignment="1" applyProtection="1">
      <alignment horizontal="right" vertical="center" wrapText="1"/>
    </xf>
    <xf numFmtId="38" fontId="11" fillId="10" borderId="75" xfId="0" applyNumberFormat="1" applyFont="1" applyFill="1" applyBorder="1" applyAlignment="1" applyProtection="1">
      <alignment vertical="center" wrapText="1"/>
    </xf>
    <xf numFmtId="38" fontId="11" fillId="10" borderId="76" xfId="0" applyNumberFormat="1" applyFont="1" applyFill="1" applyBorder="1" applyAlignment="1" applyProtection="1">
      <alignment vertical="center" wrapText="1"/>
    </xf>
    <xf numFmtId="3" fontId="8" fillId="5" borderId="66" xfId="3" applyFont="1" applyFill="1" applyBorder="1" applyAlignment="1" applyProtection="1">
      <alignment horizontal="left" vertical="center" wrapText="1"/>
    </xf>
    <xf numFmtId="3" fontId="8" fillId="5" borderId="67" xfId="3" applyFont="1" applyFill="1" applyBorder="1" applyAlignment="1" applyProtection="1">
      <alignment horizontal="left" vertical="center" wrapText="1" indent="2"/>
    </xf>
    <xf numFmtId="0" fontId="14" fillId="5" borderId="67" xfId="0" applyFont="1" applyFill="1" applyBorder="1" applyAlignment="1" applyProtection="1">
      <alignment horizontal="right" vertical="center" wrapText="1"/>
    </xf>
    <xf numFmtId="38" fontId="14" fillId="5" borderId="67" xfId="2" applyNumberFormat="1" applyFont="1" applyFill="1" applyBorder="1" applyAlignment="1" applyProtection="1">
      <alignment horizontal="right" vertical="center" wrapText="1"/>
      <protection locked="0"/>
    </xf>
    <xf numFmtId="38" fontId="14" fillId="5" borderId="68" xfId="2" applyNumberFormat="1" applyFont="1" applyFill="1" applyBorder="1" applyAlignment="1" applyProtection="1">
      <alignment horizontal="right" vertical="center" wrapText="1"/>
      <protection locked="0"/>
    </xf>
    <xf numFmtId="3" fontId="8" fillId="5" borderId="69" xfId="3" applyFont="1" applyFill="1" applyBorder="1" applyAlignment="1" applyProtection="1">
      <alignment horizontal="left" vertical="center" wrapText="1"/>
    </xf>
    <xf numFmtId="38" fontId="14" fillId="5" borderId="70" xfId="2" applyNumberFormat="1" applyFont="1" applyFill="1" applyBorder="1" applyAlignment="1" applyProtection="1">
      <alignment horizontal="right" vertical="center" wrapText="1"/>
    </xf>
    <xf numFmtId="3" fontId="17" fillId="5" borderId="69" xfId="3" applyFont="1" applyFill="1" applyBorder="1" applyAlignment="1" applyProtection="1">
      <alignment horizontal="left" vertical="center" wrapText="1"/>
    </xf>
    <xf numFmtId="38" fontId="15" fillId="5" borderId="70" xfId="2" applyNumberFormat="1" applyFont="1" applyFill="1" applyBorder="1" applyAlignment="1" applyProtection="1">
      <alignment horizontal="left" vertical="center" wrapText="1"/>
      <protection locked="0"/>
    </xf>
    <xf numFmtId="3" fontId="11" fillId="10" borderId="69" xfId="3" applyFont="1" applyFill="1" applyBorder="1" applyAlignment="1" applyProtection="1">
      <alignment horizontal="left" vertical="center" wrapText="1"/>
    </xf>
    <xf numFmtId="38" fontId="13" fillId="10" borderId="70" xfId="2" applyNumberFormat="1" applyFont="1" applyFill="1" applyBorder="1" applyAlignment="1" applyProtection="1">
      <alignment horizontal="right" vertical="center" wrapText="1"/>
      <protection locked="0"/>
    </xf>
    <xf numFmtId="38" fontId="14" fillId="10" borderId="70" xfId="2" applyNumberFormat="1" applyFont="1" applyFill="1" applyBorder="1" applyAlignment="1" applyProtection="1">
      <alignment horizontal="right" vertical="center" wrapText="1"/>
    </xf>
    <xf numFmtId="38" fontId="14" fillId="10" borderId="70" xfId="2" applyNumberFormat="1" applyFont="1" applyFill="1" applyBorder="1" applyAlignment="1" applyProtection="1">
      <alignment horizontal="right" vertical="center" wrapText="1"/>
      <protection locked="0"/>
    </xf>
    <xf numFmtId="3" fontId="17" fillId="10" borderId="69" xfId="3" applyFont="1" applyFill="1" applyBorder="1" applyAlignment="1" applyProtection="1">
      <alignment horizontal="left" vertical="center" wrapText="1"/>
    </xf>
    <xf numFmtId="38" fontId="15" fillId="10" borderId="70" xfId="2" applyNumberFormat="1" applyFont="1" applyFill="1" applyBorder="1" applyAlignment="1" applyProtection="1">
      <alignment horizontal="right" vertical="center" wrapText="1"/>
      <protection locked="0"/>
    </xf>
    <xf numFmtId="3" fontId="11" fillId="10" borderId="71" xfId="3" applyFont="1" applyFill="1" applyBorder="1" applyAlignment="1" applyProtection="1">
      <alignment horizontal="left" vertical="center" wrapText="1"/>
    </xf>
    <xf numFmtId="3" fontId="11" fillId="10" borderId="72" xfId="3" applyFont="1" applyFill="1" applyBorder="1" applyAlignment="1" applyProtection="1">
      <alignment horizontal="left" vertical="center" wrapText="1"/>
    </xf>
    <xf numFmtId="0" fontId="13" fillId="10" borderId="72" xfId="0" applyFont="1" applyFill="1" applyBorder="1" applyAlignment="1" applyProtection="1">
      <alignment horizontal="left" vertical="center" wrapText="1"/>
    </xf>
    <xf numFmtId="38" fontId="13" fillId="10" borderId="72" xfId="2" applyNumberFormat="1" applyFont="1" applyFill="1" applyBorder="1" applyAlignment="1" applyProtection="1">
      <alignment horizontal="left" vertical="center" wrapText="1"/>
    </xf>
    <xf numFmtId="38" fontId="13" fillId="10" borderId="73" xfId="2" applyNumberFormat="1" applyFont="1" applyFill="1" applyBorder="1" applyAlignment="1" applyProtection="1">
      <alignment horizontal="left" vertical="center" wrapText="1"/>
    </xf>
    <xf numFmtId="0" fontId="13" fillId="10" borderId="74" xfId="0" quotePrefix="1" applyFont="1" applyFill="1" applyBorder="1" applyAlignment="1" applyProtection="1">
      <alignment horizontal="left" vertical="center" wrapText="1"/>
    </xf>
    <xf numFmtId="0" fontId="13" fillId="10" borderId="75" xfId="0" applyFont="1" applyFill="1" applyBorder="1" applyAlignment="1" applyProtection="1">
      <alignment horizontal="left" vertical="center" wrapText="1"/>
    </xf>
    <xf numFmtId="38" fontId="19" fillId="10" borderId="75" xfId="2" applyNumberFormat="1" applyFont="1" applyFill="1" applyBorder="1" applyAlignment="1" applyProtection="1">
      <alignment horizontal="left" vertical="center" wrapText="1"/>
    </xf>
    <xf numFmtId="38" fontId="19" fillId="10" borderId="76" xfId="2" applyNumberFormat="1" applyFont="1" applyFill="1" applyBorder="1" applyAlignment="1" applyProtection="1">
      <alignment horizontal="left" vertical="center" wrapText="1"/>
    </xf>
    <xf numFmtId="3" fontId="11" fillId="10" borderId="66" xfId="3" applyFont="1" applyFill="1" applyBorder="1" applyAlignment="1" applyProtection="1">
      <alignment horizontal="left" vertical="center" wrapText="1"/>
    </xf>
    <xf numFmtId="3" fontId="11" fillId="10" borderId="67" xfId="3" applyFont="1" applyFill="1" applyBorder="1" applyAlignment="1" applyProtection="1">
      <alignment horizontal="left" vertical="center" wrapText="1"/>
    </xf>
    <xf numFmtId="0" fontId="13" fillId="10" borderId="67" xfId="0" applyFont="1" applyFill="1" applyBorder="1" applyAlignment="1" applyProtection="1">
      <alignment horizontal="right" vertical="center" wrapText="1"/>
    </xf>
    <xf numFmtId="38" fontId="14" fillId="10" borderId="67" xfId="2" applyNumberFormat="1" applyFont="1" applyFill="1" applyBorder="1" applyAlignment="1" applyProtection="1">
      <alignment horizontal="right" vertical="center" wrapText="1"/>
      <protection locked="0"/>
    </xf>
    <xf numFmtId="38" fontId="14" fillId="10" borderId="68" xfId="2" applyNumberFormat="1" applyFont="1" applyFill="1" applyBorder="1" applyAlignment="1" applyProtection="1">
      <alignment horizontal="right" vertical="center" wrapText="1"/>
      <protection locked="0"/>
    </xf>
    <xf numFmtId="0" fontId="15" fillId="10" borderId="69" xfId="0" quotePrefix="1" applyFont="1" applyFill="1" applyBorder="1" applyAlignment="1" applyProtection="1">
      <alignment horizontal="left" vertical="center" wrapText="1"/>
    </xf>
    <xf numFmtId="0" fontId="11" fillId="10" borderId="72" xfId="0" applyFont="1" applyFill="1" applyBorder="1" applyAlignment="1" applyProtection="1">
      <alignment horizontal="left" vertical="center" wrapText="1"/>
    </xf>
    <xf numFmtId="38" fontId="13" fillId="10" borderId="70" xfId="2" applyNumberFormat="1" applyFont="1" applyFill="1" applyBorder="1" applyAlignment="1" applyProtection="1">
      <alignment horizontal="right" vertical="center" wrapText="1"/>
    </xf>
    <xf numFmtId="38" fontId="18" fillId="10" borderId="70" xfId="2" applyNumberFormat="1" applyFont="1" applyFill="1" applyBorder="1" applyAlignment="1" applyProtection="1">
      <alignment horizontal="right" vertical="center" wrapText="1"/>
      <protection locked="0"/>
    </xf>
    <xf numFmtId="0" fontId="13" fillId="10" borderId="69" xfId="0" quotePrefix="1" applyFont="1" applyFill="1" applyBorder="1" applyAlignment="1" applyProtection="1">
      <alignment horizontal="left" vertical="center" wrapText="1"/>
    </xf>
    <xf numFmtId="38" fontId="43" fillId="10" borderId="70" xfId="2" applyNumberFormat="1" applyFont="1" applyFill="1" applyBorder="1" applyAlignment="1" applyProtection="1">
      <alignment horizontal="right" vertical="center" wrapText="1"/>
      <protection locked="0"/>
    </xf>
    <xf numFmtId="38" fontId="14" fillId="10" borderId="67" xfId="2" applyNumberFormat="1" applyFont="1" applyFill="1" applyBorder="1" applyAlignment="1" applyProtection="1">
      <alignment horizontal="right" vertical="center" wrapText="1"/>
    </xf>
    <xf numFmtId="38" fontId="14" fillId="10" borderId="68" xfId="2" applyNumberFormat="1" applyFont="1" applyFill="1" applyBorder="1" applyAlignment="1" applyProtection="1">
      <alignment horizontal="right" vertical="center" wrapText="1"/>
    </xf>
    <xf numFmtId="38" fontId="11" fillId="10" borderId="72" xfId="2" applyNumberFormat="1" applyFont="1" applyFill="1" applyBorder="1" applyAlignment="1" applyProtection="1">
      <alignment horizontal="left" vertical="center" wrapText="1"/>
    </xf>
    <xf numFmtId="38" fontId="11" fillId="10" borderId="73" xfId="2" applyNumberFormat="1" applyFont="1" applyFill="1" applyBorder="1" applyAlignment="1" applyProtection="1">
      <alignment horizontal="left" vertical="center" wrapText="1"/>
    </xf>
    <xf numFmtId="0" fontId="14" fillId="5" borderId="66" xfId="0" applyFont="1" applyFill="1" applyBorder="1" applyAlignment="1" applyProtection="1">
      <alignment horizontal="left" vertical="center" wrapText="1"/>
    </xf>
    <xf numFmtId="0" fontId="8" fillId="5" borderId="67" xfId="0" applyFont="1" applyFill="1" applyBorder="1" applyAlignment="1" applyProtection="1">
      <alignment horizontal="left" wrapText="1" indent="2"/>
    </xf>
    <xf numFmtId="3" fontId="8" fillId="5" borderId="67" xfId="3" applyFont="1" applyFill="1" applyBorder="1" applyAlignment="1" applyProtection="1">
      <alignment horizontal="right" vertical="center" wrapText="1"/>
    </xf>
    <xf numFmtId="0" fontId="14" fillId="5" borderId="69" xfId="0" applyFont="1" applyFill="1" applyBorder="1" applyAlignment="1" applyProtection="1">
      <alignment horizontal="left" vertical="center" wrapText="1"/>
    </xf>
    <xf numFmtId="0" fontId="15" fillId="5" borderId="69" xfId="0" applyFont="1" applyFill="1" applyBorder="1" applyAlignment="1" applyProtection="1">
      <alignment horizontal="left" vertical="center" wrapText="1"/>
    </xf>
    <xf numFmtId="38" fontId="20" fillId="5" borderId="70" xfId="2" applyNumberFormat="1" applyFont="1" applyFill="1" applyBorder="1" applyAlignment="1" applyProtection="1">
      <alignment horizontal="right" vertical="center" wrapText="1"/>
      <protection locked="0"/>
    </xf>
    <xf numFmtId="0" fontId="13" fillId="10" borderId="71" xfId="0" applyFont="1" applyFill="1" applyBorder="1" applyAlignment="1" applyProtection="1">
      <alignment horizontal="left" vertical="center" wrapText="1"/>
    </xf>
    <xf numFmtId="0" fontId="14" fillId="5" borderId="67" xfId="0" applyFont="1" applyFill="1" applyBorder="1" applyAlignment="1" applyProtection="1">
      <alignment horizontal="left" vertical="center" wrapText="1" indent="2"/>
    </xf>
    <xf numFmtId="38" fontId="14" fillId="5" borderId="67" xfId="2" applyNumberFormat="1" applyFont="1" applyFill="1" applyBorder="1" applyAlignment="1" applyProtection="1">
      <alignment horizontal="right" vertical="center" wrapText="1"/>
    </xf>
    <xf numFmtId="38" fontId="14" fillId="5" borderId="68" xfId="2" applyNumberFormat="1" applyFont="1" applyFill="1" applyBorder="1" applyAlignment="1" applyProtection="1">
      <alignment horizontal="right" vertical="center" wrapText="1"/>
    </xf>
    <xf numFmtId="0" fontId="15" fillId="5" borderId="69" xfId="0" quotePrefix="1" applyFont="1" applyFill="1" applyBorder="1" applyAlignment="1" applyProtection="1">
      <alignment horizontal="left" vertical="center" wrapText="1"/>
    </xf>
    <xf numFmtId="0" fontId="13" fillId="10" borderId="69" xfId="0" applyFont="1" applyFill="1" applyBorder="1" applyAlignment="1" applyProtection="1">
      <alignment horizontal="left" vertical="center" wrapText="1"/>
    </xf>
    <xf numFmtId="0" fontId="18" fillId="10" borderId="69" xfId="0" quotePrefix="1" applyFont="1" applyFill="1" applyBorder="1" applyAlignment="1" applyProtection="1">
      <alignment horizontal="left" vertical="center" wrapText="1"/>
    </xf>
    <xf numFmtId="3" fontId="8" fillId="5" borderId="70" xfId="3" applyFont="1" applyFill="1" applyBorder="1" applyAlignment="1" applyProtection="1">
      <alignment horizontal="right" vertical="center" wrapText="1"/>
    </xf>
    <xf numFmtId="0" fontId="14" fillId="5" borderId="69" xfId="0" quotePrefix="1" applyFont="1" applyFill="1" applyBorder="1" applyAlignment="1" applyProtection="1">
      <alignment horizontal="left" vertical="center" wrapText="1"/>
    </xf>
    <xf numFmtId="0" fontId="13" fillId="10" borderId="66" xfId="0" quotePrefix="1" applyFont="1" applyFill="1" applyBorder="1" applyAlignment="1" applyProtection="1">
      <alignment horizontal="left" vertical="center" wrapText="1"/>
    </xf>
    <xf numFmtId="0" fontId="13" fillId="10" borderId="67" xfId="0" applyFont="1" applyFill="1" applyBorder="1" applyAlignment="1" applyProtection="1">
      <alignment horizontal="left" vertical="center" wrapText="1" indent="1"/>
    </xf>
    <xf numFmtId="38" fontId="13" fillId="10" borderId="67" xfId="2" applyNumberFormat="1" applyFont="1" applyFill="1" applyBorder="1" applyAlignment="1" applyProtection="1">
      <alignment horizontal="right" vertical="center" wrapText="1"/>
      <protection locked="0"/>
    </xf>
    <xf numFmtId="38" fontId="13" fillId="10" borderId="68" xfId="2" applyNumberFormat="1" applyFont="1" applyFill="1" applyBorder="1" applyAlignment="1" applyProtection="1">
      <alignment horizontal="right" vertical="center" wrapText="1"/>
      <protection locked="0"/>
    </xf>
    <xf numFmtId="38" fontId="18" fillId="5" borderId="70" xfId="2" applyNumberFormat="1" applyFont="1" applyFill="1" applyBorder="1" applyAlignment="1" applyProtection="1">
      <alignment horizontal="right" vertical="center" wrapText="1"/>
      <protection locked="0"/>
    </xf>
    <xf numFmtId="0" fontId="14" fillId="5" borderId="66" xfId="0" quotePrefix="1" applyFont="1" applyFill="1" applyBorder="1" applyAlignment="1" applyProtection="1">
      <alignment horizontal="left" vertical="center" wrapText="1"/>
    </xf>
    <xf numFmtId="3" fontId="8" fillId="5" borderId="67" xfId="3" applyFont="1" applyFill="1" applyBorder="1" applyAlignment="1" applyProtection="1">
      <alignment horizontal="left" vertical="center" wrapText="1" indent="3"/>
    </xf>
    <xf numFmtId="38" fontId="23" fillId="5" borderId="67" xfId="2" applyNumberFormat="1" applyFont="1" applyFill="1" applyBorder="1" applyAlignment="1" applyProtection="1">
      <alignment horizontal="right" vertical="center" wrapText="1"/>
      <protection locked="0"/>
    </xf>
    <xf numFmtId="38" fontId="23" fillId="5" borderId="68" xfId="2" applyNumberFormat="1" applyFont="1" applyFill="1" applyBorder="1" applyAlignment="1" applyProtection="1">
      <alignment horizontal="right" vertical="center" wrapText="1"/>
      <protection locked="0"/>
    </xf>
    <xf numFmtId="38" fontId="23" fillId="5" borderId="70" xfId="2" applyNumberFormat="1" applyFont="1" applyFill="1" applyBorder="1" applyAlignment="1" applyProtection="1">
      <alignment horizontal="right" vertical="center" wrapText="1"/>
      <protection locked="0"/>
    </xf>
    <xf numFmtId="38" fontId="24" fillId="10" borderId="70" xfId="2" applyNumberFormat="1" applyFont="1" applyFill="1" applyBorder="1" applyAlignment="1" applyProtection="1">
      <alignment horizontal="left" vertical="center" wrapText="1"/>
    </xf>
    <xf numFmtId="38" fontId="13" fillId="10" borderId="70" xfId="2" applyNumberFormat="1" applyFont="1" applyFill="1" applyBorder="1" applyAlignment="1" applyProtection="1">
      <alignment horizontal="left" vertical="center" wrapText="1"/>
      <protection locked="0"/>
    </xf>
    <xf numFmtId="38" fontId="13" fillId="10" borderId="70" xfId="2" applyNumberFormat="1" applyFont="1" applyFill="1" applyBorder="1" applyAlignment="1" applyProtection="1">
      <alignment horizontal="left" vertical="center" wrapText="1"/>
    </xf>
    <xf numFmtId="38" fontId="19" fillId="10" borderId="72" xfId="2" applyNumberFormat="1" applyFont="1" applyFill="1" applyBorder="1" applyAlignment="1" applyProtection="1">
      <alignment horizontal="left" vertical="center" wrapText="1"/>
    </xf>
    <xf numFmtId="38" fontId="19" fillId="10" borderId="73" xfId="2" applyNumberFormat="1" applyFont="1" applyFill="1" applyBorder="1" applyAlignment="1" applyProtection="1">
      <alignment horizontal="left" vertical="center" wrapText="1"/>
    </xf>
    <xf numFmtId="49" fontId="13" fillId="9" borderId="74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9" borderId="75" xfId="0" applyFont="1" applyFill="1" applyBorder="1" applyAlignment="1" applyProtection="1">
      <alignment vertical="center" wrapText="1"/>
      <protection locked="0"/>
    </xf>
    <xf numFmtId="0" fontId="13" fillId="9" borderId="75" xfId="0" applyFont="1" applyFill="1" applyBorder="1" applyAlignment="1" applyProtection="1">
      <alignment horizontal="right" vertical="center" wrapText="1"/>
      <protection locked="0"/>
    </xf>
    <xf numFmtId="38" fontId="11" fillId="9" borderId="75" xfId="2" applyNumberFormat="1" applyFont="1" applyFill="1" applyBorder="1" applyAlignment="1" applyProtection="1">
      <alignment horizontal="right" vertical="center" wrapText="1"/>
      <protection locked="0"/>
    </xf>
    <xf numFmtId="38" fontId="11" fillId="9" borderId="76" xfId="2" applyNumberFormat="1" applyFont="1" applyFill="1" applyBorder="1" applyAlignment="1" applyProtection="1">
      <alignment horizontal="right" vertical="center" wrapText="1"/>
      <protection locked="0"/>
    </xf>
    <xf numFmtId="0" fontId="14" fillId="5" borderId="66" xfId="0" quotePrefix="1" applyFont="1" applyFill="1" applyBorder="1" applyAlignment="1" applyProtection="1">
      <alignment horizontal="right" vertical="center" wrapText="1"/>
      <protection locked="0"/>
    </xf>
    <xf numFmtId="0" fontId="8" fillId="5" borderId="67" xfId="0" applyFont="1" applyFill="1" applyBorder="1" applyAlignment="1" applyProtection="1">
      <alignment horizontal="left" vertical="center" wrapText="1" indent="4"/>
      <protection locked="0"/>
    </xf>
    <xf numFmtId="38" fontId="8" fillId="5" borderId="67" xfId="2" applyNumberFormat="1" applyFont="1" applyFill="1" applyBorder="1" applyAlignment="1" applyProtection="1">
      <alignment horizontal="right" vertical="center" wrapText="1"/>
      <protection locked="0"/>
    </xf>
    <xf numFmtId="38" fontId="8" fillId="5" borderId="68" xfId="2" applyNumberFormat="1" applyFont="1" applyFill="1" applyBorder="1" applyAlignment="1" applyProtection="1">
      <alignment horizontal="right" vertical="center" wrapText="1"/>
      <protection locked="0"/>
    </xf>
    <xf numFmtId="0" fontId="15" fillId="5" borderId="69" xfId="0" quotePrefix="1" applyFont="1" applyFill="1" applyBorder="1" applyAlignment="1" applyProtection="1">
      <alignment horizontal="left" vertical="center" wrapText="1" indent="1"/>
      <protection locked="0"/>
    </xf>
    <xf numFmtId="38" fontId="17" fillId="5" borderId="70" xfId="2" applyNumberFormat="1" applyFont="1" applyFill="1" applyBorder="1" applyAlignment="1" applyProtection="1">
      <alignment horizontal="left" vertical="center" wrapText="1" indent="1"/>
      <protection locked="0"/>
    </xf>
    <xf numFmtId="0" fontId="14" fillId="5" borderId="69" xfId="0" quotePrefix="1" applyFont="1" applyFill="1" applyBorder="1" applyAlignment="1" applyProtection="1">
      <alignment horizontal="right" vertical="center" wrapText="1"/>
      <protection locked="0"/>
    </xf>
    <xf numFmtId="0" fontId="13" fillId="9" borderId="69" xfId="0" quotePrefix="1" applyFont="1" applyFill="1" applyBorder="1" applyAlignment="1" applyProtection="1">
      <alignment horizontal="left" vertical="center" wrapText="1"/>
      <protection locked="0"/>
    </xf>
    <xf numFmtId="0" fontId="15" fillId="5" borderId="69" xfId="0" quotePrefix="1" applyFont="1" applyFill="1" applyBorder="1" applyAlignment="1" applyProtection="1">
      <alignment horizontal="right" vertical="center" wrapText="1"/>
      <protection locked="0"/>
    </xf>
    <xf numFmtId="0" fontId="13" fillId="9" borderId="69" xfId="0" quotePrefix="1" applyFont="1" applyFill="1" applyBorder="1" applyAlignment="1" applyProtection="1">
      <alignment horizontal="right" vertical="center" wrapText="1"/>
      <protection locked="0"/>
    </xf>
    <xf numFmtId="38" fontId="8" fillId="9" borderId="70" xfId="2" applyNumberFormat="1" applyFont="1" applyFill="1" applyBorder="1" applyAlignment="1" applyProtection="1">
      <alignment horizontal="right" vertical="center" wrapText="1"/>
      <protection locked="0"/>
    </xf>
    <xf numFmtId="0" fontId="13" fillId="9" borderId="71" xfId="0" quotePrefix="1" applyFont="1" applyFill="1" applyBorder="1" applyAlignment="1" applyProtection="1">
      <alignment horizontal="left" vertical="center" wrapText="1"/>
      <protection locked="0"/>
    </xf>
    <xf numFmtId="49" fontId="13" fillId="9" borderId="74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9" borderId="75" xfId="0" applyFont="1" applyFill="1" applyBorder="1" applyAlignment="1" applyProtection="1">
      <alignment horizontal="left" vertical="center" wrapText="1"/>
      <protection locked="0"/>
    </xf>
    <xf numFmtId="38" fontId="11" fillId="9" borderId="75" xfId="2" applyNumberFormat="1" applyFont="1" applyFill="1" applyBorder="1" applyAlignment="1" applyProtection="1">
      <alignment horizontal="left" vertical="center" wrapText="1"/>
      <protection locked="0"/>
    </xf>
    <xf numFmtId="38" fontId="11" fillId="9" borderId="76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69" xfId="0" applyFont="1" applyFill="1" applyBorder="1" applyAlignment="1" applyProtection="1">
      <alignment horizontal="left" vertical="center" wrapText="1" indent="4"/>
    </xf>
    <xf numFmtId="165" fontId="17" fillId="0" borderId="70" xfId="2" applyNumberFormat="1" applyFont="1" applyFill="1" applyBorder="1" applyAlignment="1" applyProtection="1">
      <alignment horizontal="right" vertical="center" wrapText="1"/>
    </xf>
    <xf numFmtId="0" fontId="17" fillId="0" borderId="74" xfId="0" applyFont="1" applyFill="1" applyBorder="1" applyAlignment="1" applyProtection="1">
      <alignment vertical="center" wrapText="1"/>
    </xf>
    <xf numFmtId="0" fontId="28" fillId="0" borderId="75" xfId="0" applyFont="1" applyFill="1" applyBorder="1" applyAlignment="1" applyProtection="1">
      <alignment horizontal="center" vertical="center" wrapText="1"/>
    </xf>
    <xf numFmtId="0" fontId="17" fillId="0" borderId="69" xfId="0" applyFont="1" applyBorder="1" applyAlignment="1" applyProtection="1">
      <alignment horizontal="left" vertical="center" wrapText="1" indent="2"/>
    </xf>
    <xf numFmtId="38" fontId="40" fillId="0" borderId="70" xfId="0" applyNumberFormat="1" applyFont="1" applyBorder="1" applyAlignment="1" applyProtection="1">
      <alignment vertical="center" wrapText="1"/>
    </xf>
    <xf numFmtId="0" fontId="17" fillId="5" borderId="69" xfId="0" applyFont="1" applyFill="1" applyBorder="1" applyAlignment="1" applyProtection="1">
      <alignment horizontal="left" vertical="center" wrapText="1" indent="2"/>
    </xf>
    <xf numFmtId="38" fontId="40" fillId="5" borderId="70" xfId="0" applyNumberFormat="1" applyFont="1" applyFill="1" applyBorder="1" applyAlignment="1" applyProtection="1">
      <alignment vertical="center" wrapText="1"/>
    </xf>
    <xf numFmtId="3" fontId="37" fillId="0" borderId="69" xfId="3" applyFont="1" applyFill="1" applyBorder="1" applyAlignment="1" applyProtection="1">
      <alignment horizontal="center" vertical="center" wrapText="1"/>
      <protection locked="0"/>
    </xf>
    <xf numFmtId="3" fontId="34" fillId="0" borderId="21" xfId="3" applyFont="1" applyFill="1" applyBorder="1" applyAlignment="1" applyProtection="1">
      <alignment horizontal="left" vertical="center" wrapText="1" indent="2"/>
      <protection locked="0"/>
    </xf>
    <xf numFmtId="0" fontId="37" fillId="0" borderId="5" xfId="0" applyFont="1" applyFill="1" applyBorder="1" applyAlignment="1" applyProtection="1">
      <alignment horizontal="right" vertical="center" wrapText="1"/>
      <protection locked="0"/>
    </xf>
    <xf numFmtId="3" fontId="21" fillId="0" borderId="70" xfId="3" applyFont="1" applyFill="1" applyBorder="1" applyAlignment="1" applyProtection="1">
      <alignment horizontal="center" vertical="center"/>
      <protection locked="0"/>
    </xf>
    <xf numFmtId="3" fontId="33" fillId="6" borderId="21" xfId="3" applyFont="1" applyFill="1" applyBorder="1" applyAlignment="1" applyProtection="1">
      <alignment horizontal="left" vertical="center" wrapText="1"/>
      <protection locked="0"/>
    </xf>
    <xf numFmtId="3" fontId="21" fillId="6" borderId="70" xfId="3" applyFont="1" applyFill="1" applyBorder="1" applyAlignment="1" applyProtection="1">
      <alignment horizontal="center" vertical="center"/>
      <protection locked="0"/>
    </xf>
    <xf numFmtId="3" fontId="37" fillId="6" borderId="69" xfId="3" applyFont="1" applyFill="1" applyBorder="1" applyAlignment="1" applyProtection="1">
      <alignment horizontal="center" vertical="center" wrapText="1"/>
      <protection locked="0"/>
    </xf>
    <xf numFmtId="3" fontId="39" fillId="6" borderId="69" xfId="3" applyFont="1" applyFill="1" applyBorder="1" applyAlignment="1" applyProtection="1">
      <alignment horizontal="center" vertical="center" wrapText="1"/>
      <protection locked="0"/>
    </xf>
    <xf numFmtId="0" fontId="9" fillId="6" borderId="70" xfId="0" applyFont="1" applyFill="1" applyBorder="1" applyAlignment="1" applyProtection="1">
      <alignment horizontal="center" vertical="center"/>
      <protection locked="0"/>
    </xf>
    <xf numFmtId="0" fontId="33" fillId="6" borderId="21" xfId="0" applyFont="1" applyFill="1" applyBorder="1" applyAlignment="1" applyProtection="1">
      <alignment vertical="center" wrapText="1"/>
      <protection locked="0"/>
    </xf>
    <xf numFmtId="38" fontId="37" fillId="0" borderId="70" xfId="2" applyNumberFormat="1" applyFont="1" applyFill="1" applyBorder="1" applyAlignment="1" applyProtection="1">
      <alignment horizontal="right" vertical="center" wrapText="1"/>
      <protection locked="0"/>
    </xf>
    <xf numFmtId="38" fontId="39" fillId="6" borderId="69" xfId="2" applyNumberFormat="1" applyFont="1" applyFill="1" applyBorder="1" applyAlignment="1" applyProtection="1">
      <alignment horizontal="right" vertical="center" wrapText="1"/>
      <protection locked="0"/>
    </xf>
    <xf numFmtId="38" fontId="39" fillId="6" borderId="21" xfId="2" applyNumberFormat="1" applyFont="1" applyFill="1" applyBorder="1" applyAlignment="1" applyProtection="1">
      <alignment horizontal="right" vertical="center" wrapText="1"/>
      <protection locked="0"/>
    </xf>
    <xf numFmtId="38" fontId="39" fillId="6" borderId="70" xfId="2" applyNumberFormat="1" applyFont="1" applyFill="1" applyBorder="1" applyAlignment="1" applyProtection="1">
      <alignment horizontal="right" vertical="center" wrapText="1"/>
      <protection locked="0"/>
    </xf>
    <xf numFmtId="38" fontId="39" fillId="6" borderId="69" xfId="0" applyNumberFormat="1" applyFont="1" applyFill="1" applyBorder="1" applyAlignment="1" applyProtection="1">
      <alignment horizontal="right" vertical="center" wrapText="1"/>
      <protection locked="0"/>
    </xf>
    <xf numFmtId="38" fontId="39" fillId="6" borderId="70" xfId="0" applyNumberFormat="1" applyFont="1" applyFill="1" applyBorder="1" applyAlignment="1" applyProtection="1">
      <alignment horizontal="right" vertical="center" wrapText="1"/>
      <protection locked="0"/>
    </xf>
    <xf numFmtId="38" fontId="39" fillId="0" borderId="71" xfId="0" applyNumberFormat="1" applyFont="1" applyFill="1" applyBorder="1" applyAlignment="1" applyProtection="1">
      <alignment horizontal="right" vertical="center" wrapText="1"/>
      <protection locked="0"/>
    </xf>
    <xf numFmtId="38" fontId="37" fillId="0" borderId="70" xfId="2" applyNumberFormat="1" applyFont="1" applyFill="1" applyBorder="1" applyAlignment="1" applyProtection="1">
      <alignment horizontal="left" vertical="center" wrapText="1"/>
      <protection locked="0"/>
    </xf>
    <xf numFmtId="38" fontId="37" fillId="0" borderId="70" xfId="2" applyNumberFormat="1" applyFont="1" applyFill="1" applyBorder="1" applyAlignment="1" applyProtection="1">
      <alignment vertical="center" wrapText="1"/>
      <protection locked="0"/>
    </xf>
    <xf numFmtId="38" fontId="39" fillId="6" borderId="69" xfId="0" applyNumberFormat="1" applyFont="1" applyFill="1" applyBorder="1" applyAlignment="1" applyProtection="1">
      <alignment vertical="center" wrapText="1"/>
      <protection locked="0"/>
    </xf>
    <xf numFmtId="38" fontId="39" fillId="6" borderId="21" xfId="0" applyNumberFormat="1" applyFont="1" applyFill="1" applyBorder="1" applyAlignment="1" applyProtection="1">
      <alignment vertical="center" wrapText="1"/>
      <protection locked="0"/>
    </xf>
    <xf numFmtId="38" fontId="37" fillId="5" borderId="21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0" fontId="34" fillId="0" borderId="21" xfId="0" applyFont="1" applyFill="1" applyBorder="1" applyAlignment="1" applyProtection="1">
      <alignment horizontal="left" vertical="center" wrapText="1"/>
      <protection locked="0"/>
    </xf>
    <xf numFmtId="0" fontId="34" fillId="0" borderId="70" xfId="0" applyFont="1" applyFill="1" applyBorder="1" applyAlignment="1" applyProtection="1">
      <alignment horizontal="center" vertical="center" wrapText="1"/>
      <protection locked="0"/>
    </xf>
    <xf numFmtId="0" fontId="33" fillId="6" borderId="21" xfId="0" applyFont="1" applyFill="1" applyBorder="1" applyAlignment="1" applyProtection="1">
      <alignment horizontal="left" vertical="center" wrapText="1"/>
      <protection locked="0"/>
    </xf>
    <xf numFmtId="0" fontId="34" fillId="5" borderId="21" xfId="0" applyFont="1" applyFill="1" applyBorder="1" applyAlignment="1" applyProtection="1">
      <alignment horizontal="left" vertical="center" wrapText="1" indent="3"/>
      <protection locked="0"/>
    </xf>
    <xf numFmtId="38" fontId="37" fillId="0" borderId="69" xfId="2" applyNumberFormat="1" applyFont="1" applyFill="1" applyBorder="1" applyAlignment="1" applyProtection="1">
      <alignment horizontal="right" vertical="center" wrapText="1"/>
      <protection locked="0"/>
    </xf>
    <xf numFmtId="38" fontId="39" fillId="6" borderId="69" xfId="2" applyNumberFormat="1" applyFont="1" applyFill="1" applyBorder="1" applyAlignment="1" applyProtection="1">
      <alignment horizontal="left" vertical="center" wrapText="1"/>
      <protection locked="0"/>
    </xf>
    <xf numFmtId="38" fontId="39" fillId="6" borderId="21" xfId="2" applyNumberFormat="1" applyFont="1" applyFill="1" applyBorder="1" applyAlignment="1" applyProtection="1">
      <alignment horizontal="left" vertical="center" wrapText="1"/>
      <protection locked="0"/>
    </xf>
    <xf numFmtId="38" fontId="39" fillId="6" borderId="70" xfId="2" applyNumberFormat="1" applyFont="1" applyFill="1" applyBorder="1" applyAlignment="1" applyProtection="1">
      <alignment horizontal="left" vertical="center" wrapText="1"/>
      <protection locked="0"/>
    </xf>
    <xf numFmtId="38" fontId="37" fillId="0" borderId="69" xfId="2" quotePrefix="1" applyNumberFormat="1" applyFont="1" applyFill="1" applyBorder="1" applyAlignment="1" applyProtection="1">
      <alignment horizontal="right" vertical="center" wrapText="1"/>
      <protection locked="0"/>
    </xf>
    <xf numFmtId="38" fontId="37" fillId="5" borderId="70" xfId="2" quotePrefix="1" applyNumberFormat="1" applyFont="1" applyFill="1" applyBorder="1" applyAlignment="1" applyProtection="1">
      <alignment horizontal="right" vertical="center" wrapText="1"/>
      <protection locked="0"/>
    </xf>
    <xf numFmtId="3" fontId="37" fillId="0" borderId="70" xfId="4" applyFont="1" applyFill="1" applyBorder="1" applyAlignment="1" applyProtection="1">
      <alignment horizontal="right" vertical="center"/>
      <protection locked="0"/>
    </xf>
    <xf numFmtId="0" fontId="39" fillId="0" borderId="69" xfId="0" applyFont="1" applyFill="1" applyBorder="1" applyAlignment="1" applyProtection="1">
      <alignment vertical="center"/>
      <protection locked="0"/>
    </xf>
    <xf numFmtId="38" fontId="39" fillId="0" borderId="69" xfId="2" applyNumberFormat="1" applyFont="1" applyFill="1" applyBorder="1" applyAlignment="1" applyProtection="1">
      <alignment horizontal="right" vertical="center" wrapText="1"/>
      <protection locked="0"/>
    </xf>
    <xf numFmtId="38" fontId="39" fillId="0" borderId="70" xfId="2" applyNumberFormat="1" applyFont="1" applyFill="1" applyBorder="1" applyAlignment="1" applyProtection="1">
      <alignment horizontal="right" vertical="center" wrapText="1"/>
      <protection locked="0"/>
    </xf>
    <xf numFmtId="38" fontId="39" fillId="6" borderId="69" xfId="2" applyNumberFormat="1" applyFont="1" applyFill="1" applyBorder="1" applyAlignment="1" applyProtection="1">
      <alignment vertical="center" wrapText="1"/>
      <protection locked="0"/>
    </xf>
    <xf numFmtId="38" fontId="39" fillId="6" borderId="21" xfId="2" applyNumberFormat="1" applyFont="1" applyFill="1" applyBorder="1" applyAlignment="1" applyProtection="1">
      <alignment vertical="center" wrapText="1"/>
      <protection locked="0"/>
    </xf>
    <xf numFmtId="38" fontId="39" fillId="6" borderId="70" xfId="2" applyNumberFormat="1" applyFont="1" applyFill="1" applyBorder="1" applyAlignment="1" applyProtection="1">
      <alignment vertical="center" wrapText="1"/>
      <protection locked="0"/>
    </xf>
    <xf numFmtId="38" fontId="37" fillId="0" borderId="69" xfId="2" applyNumberFormat="1" applyFont="1" applyFill="1" applyBorder="1" applyAlignment="1" applyProtection="1">
      <alignment vertical="center" wrapText="1"/>
      <protection locked="0"/>
    </xf>
    <xf numFmtId="0" fontId="37" fillId="0" borderId="57" xfId="0" applyFont="1" applyFill="1" applyBorder="1" applyAlignment="1" applyProtection="1">
      <alignment vertical="center"/>
      <protection locked="0"/>
    </xf>
    <xf numFmtId="38" fontId="37" fillId="5" borderId="69" xfId="2" quotePrefix="1" applyNumberFormat="1" applyFont="1" applyFill="1" applyBorder="1" applyAlignment="1" applyProtection="1">
      <alignment horizontal="right" vertical="center" wrapText="1"/>
      <protection locked="0"/>
    </xf>
    <xf numFmtId="38" fontId="37" fillId="5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39" fillId="6" borderId="69" xfId="2" quotePrefix="1" applyNumberFormat="1" applyFont="1" applyFill="1" applyBorder="1" applyAlignment="1" applyProtection="1">
      <alignment horizontal="left" vertical="center" wrapText="1"/>
      <protection locked="0"/>
    </xf>
    <xf numFmtId="38" fontId="39" fillId="6" borderId="21" xfId="2" quotePrefix="1" applyNumberFormat="1" applyFont="1" applyFill="1" applyBorder="1" applyAlignment="1" applyProtection="1">
      <alignment horizontal="left" vertical="center" wrapText="1"/>
      <protection locked="0"/>
    </xf>
    <xf numFmtId="38" fontId="39" fillId="6" borderId="70" xfId="2" quotePrefix="1" applyNumberFormat="1" applyFont="1" applyFill="1" applyBorder="1" applyAlignment="1" applyProtection="1">
      <alignment horizontal="left" vertical="center" wrapText="1"/>
      <protection locked="0"/>
    </xf>
    <xf numFmtId="38" fontId="39" fillId="0" borderId="69" xfId="2" quotePrefix="1" applyNumberFormat="1" applyFont="1" applyFill="1" applyBorder="1" applyAlignment="1" applyProtection="1">
      <alignment horizontal="right" vertical="center" wrapText="1"/>
      <protection locked="0"/>
    </xf>
    <xf numFmtId="38" fontId="39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39" fillId="6" borderId="69" xfId="2" quotePrefix="1" applyNumberFormat="1" applyFont="1" applyFill="1" applyBorder="1" applyAlignment="1" applyProtection="1">
      <alignment horizontal="right" vertical="center" wrapText="1"/>
      <protection locked="0"/>
    </xf>
    <xf numFmtId="38" fontId="39" fillId="6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39" fillId="6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39" fillId="6" borderId="71" xfId="2" quotePrefix="1" applyNumberFormat="1" applyFont="1" applyFill="1" applyBorder="1" applyAlignment="1" applyProtection="1">
      <alignment horizontal="right" vertical="center" wrapText="1"/>
      <protection locked="0"/>
    </xf>
    <xf numFmtId="38" fontId="37" fillId="0" borderId="77" xfId="2" applyNumberFormat="1" applyFont="1" applyFill="1" applyBorder="1" applyAlignment="1" applyProtection="1">
      <alignment horizontal="right" vertical="center" wrapText="1"/>
      <protection locked="0"/>
    </xf>
    <xf numFmtId="38" fontId="37" fillId="5" borderId="24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78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24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77" xfId="2" quotePrefix="1" applyNumberFormat="1" applyFont="1" applyFill="1" applyBorder="1" applyAlignment="1" applyProtection="1">
      <alignment horizontal="right" vertical="center" wrapText="1"/>
      <protection locked="0"/>
    </xf>
    <xf numFmtId="38" fontId="37" fillId="0" borderId="24" xfId="2" quotePrefix="1" applyNumberFormat="1" applyFont="1" applyFill="1" applyBorder="1" applyAlignment="1" applyProtection="1">
      <alignment horizontal="right" vertical="center" wrapText="1"/>
      <protection locked="0"/>
    </xf>
    <xf numFmtId="38" fontId="37" fillId="0" borderId="78" xfId="2" quotePrefix="1" applyNumberFormat="1" applyFont="1" applyFill="1" applyBorder="1" applyAlignment="1" applyProtection="1">
      <alignment horizontal="right" vertical="center" wrapText="1"/>
      <protection locked="0"/>
    </xf>
    <xf numFmtId="38" fontId="39" fillId="6" borderId="73" xfId="2" applyNumberFormat="1" applyFont="1" applyFill="1" applyBorder="1" applyAlignment="1" applyProtection="1">
      <alignment horizontal="center" vertical="center" wrapText="1"/>
      <protection locked="0"/>
    </xf>
    <xf numFmtId="38" fontId="37" fillId="6" borderId="73" xfId="2" applyNumberFormat="1" applyFont="1" applyFill="1" applyBorder="1" applyAlignment="1" applyProtection="1">
      <alignment horizontal="center" vertical="center" wrapText="1"/>
      <protection locked="0"/>
    </xf>
    <xf numFmtId="3" fontId="21" fillId="0" borderId="78" xfId="3" applyFont="1" applyFill="1" applyBorder="1" applyAlignment="1" applyProtection="1">
      <alignment horizontal="center" vertical="center"/>
      <protection locked="0"/>
    </xf>
    <xf numFmtId="38" fontId="8" fillId="0" borderId="21" xfId="2" applyNumberFormat="1" applyFont="1" applyFill="1" applyBorder="1" applyAlignment="1">
      <alignment horizontal="right" vertical="center" wrapText="1" shrinkToFit="1"/>
    </xf>
    <xf numFmtId="38" fontId="11" fillId="0" borderId="21" xfId="2" applyNumberFormat="1" applyFont="1" applyFill="1" applyBorder="1" applyAlignment="1">
      <alignment horizontal="right" vertical="center" wrapText="1" shrinkToFit="1"/>
    </xf>
    <xf numFmtId="38" fontId="2" fillId="0" borderId="21" xfId="2" applyNumberFormat="1" applyFont="1" applyFill="1" applyBorder="1" applyAlignment="1">
      <alignment vertical="center" wrapText="1"/>
    </xf>
    <xf numFmtId="38" fontId="11" fillId="0" borderId="32" xfId="2" applyNumberFormat="1" applyFont="1" applyFill="1" applyBorder="1" applyAlignment="1">
      <alignment horizontal="right" vertical="center" wrapText="1" shrinkToFit="1"/>
    </xf>
    <xf numFmtId="38" fontId="8" fillId="0" borderId="25" xfId="2" applyNumberFormat="1" applyFont="1" applyFill="1" applyBorder="1" applyAlignment="1">
      <alignment horizontal="center" vertical="center" textRotation="90" wrapText="1"/>
    </xf>
    <xf numFmtId="38" fontId="8" fillId="0" borderId="29" xfId="2" applyNumberFormat="1" applyFont="1" applyFill="1" applyBorder="1" applyAlignment="1">
      <alignment horizontal="right" vertical="center" wrapText="1" shrinkToFit="1"/>
    </xf>
    <xf numFmtId="38" fontId="8" fillId="0" borderId="32" xfId="2" applyNumberFormat="1" applyFont="1" applyFill="1" applyBorder="1" applyAlignment="1">
      <alignment vertical="center" wrapText="1"/>
    </xf>
    <xf numFmtId="38" fontId="8" fillId="0" borderId="31" xfId="2" applyNumberFormat="1" applyFont="1" applyFill="1" applyBorder="1" applyAlignment="1">
      <alignment horizontal="right" vertical="center" wrapText="1" shrinkToFit="1"/>
    </xf>
    <xf numFmtId="38" fontId="8" fillId="0" borderId="25" xfId="2" applyNumberFormat="1" applyFont="1" applyFill="1" applyBorder="1" applyAlignment="1">
      <alignment vertical="center" wrapText="1"/>
    </xf>
    <xf numFmtId="38" fontId="44" fillId="0" borderId="21" xfId="2" applyNumberFormat="1" applyFont="1" applyFill="1" applyBorder="1" applyAlignment="1">
      <alignment horizontal="right" vertical="center" wrapText="1" shrinkToFit="1"/>
    </xf>
    <xf numFmtId="38" fontId="45" fillId="0" borderId="21" xfId="2" applyNumberFormat="1" applyFont="1" applyFill="1" applyBorder="1" applyAlignment="1">
      <alignment horizontal="right" vertical="center" wrapText="1" shrinkToFit="1"/>
    </xf>
    <xf numFmtId="38" fontId="44" fillId="0" borderId="29" xfId="2" applyNumberFormat="1" applyFont="1" applyFill="1" applyBorder="1" applyAlignment="1">
      <alignment horizontal="right" vertical="center" wrapText="1" shrinkToFit="1"/>
    </xf>
    <xf numFmtId="38" fontId="11" fillId="2" borderId="21" xfId="2" applyNumberFormat="1" applyFont="1" applyFill="1" applyBorder="1" applyAlignment="1">
      <alignment vertical="center" wrapText="1"/>
    </xf>
    <xf numFmtId="38" fontId="2" fillId="0" borderId="32" xfId="2" applyNumberFormat="1" applyFont="1" applyFill="1" applyBorder="1" applyAlignment="1">
      <alignment vertical="center" wrapText="1"/>
    </xf>
    <xf numFmtId="38" fontId="8" fillId="3" borderId="21" xfId="2" applyNumberFormat="1" applyFont="1" applyFill="1" applyBorder="1" applyAlignment="1">
      <alignment vertical="center" wrapText="1"/>
    </xf>
    <xf numFmtId="38" fontId="8" fillId="0" borderId="24" xfId="2" applyNumberFormat="1" applyFont="1" applyFill="1" applyBorder="1" applyAlignment="1">
      <alignment vertical="center" wrapText="1"/>
    </xf>
    <xf numFmtId="38" fontId="27" fillId="0" borderId="24" xfId="2" applyNumberFormat="1" applyFont="1" applyFill="1" applyBorder="1" applyAlignment="1">
      <alignment horizontal="center" vertical="center" wrapText="1"/>
    </xf>
    <xf numFmtId="38" fontId="27" fillId="0" borderId="21" xfId="2" applyNumberFormat="1" applyFont="1" applyFill="1" applyBorder="1" applyAlignment="1">
      <alignment horizontal="center" vertical="center" wrapText="1"/>
    </xf>
    <xf numFmtId="38" fontId="11" fillId="6" borderId="68" xfId="2" applyNumberFormat="1" applyFont="1" applyFill="1" applyBorder="1" applyAlignment="1">
      <alignment horizontal="center" vertical="center" textRotation="90" wrapText="1"/>
    </xf>
    <xf numFmtId="38" fontId="27" fillId="6" borderId="71" xfId="2" applyNumberFormat="1" applyFont="1" applyFill="1" applyBorder="1" applyAlignment="1">
      <alignment horizontal="center" vertical="center" wrapText="1"/>
    </xf>
    <xf numFmtId="38" fontId="2" fillId="6" borderId="72" xfId="2" applyNumberFormat="1" applyFont="1" applyFill="1" applyBorder="1" applyAlignment="1">
      <alignment horizontal="center" vertical="center" wrapText="1"/>
    </xf>
    <xf numFmtId="38" fontId="19" fillId="6" borderId="73" xfId="2" applyNumberFormat="1" applyFont="1" applyFill="1" applyBorder="1" applyAlignment="1">
      <alignment horizontal="center" vertical="center" wrapText="1"/>
    </xf>
    <xf numFmtId="38" fontId="11" fillId="6" borderId="67" xfId="2" applyNumberFormat="1" applyFont="1" applyFill="1" applyBorder="1" applyAlignment="1">
      <alignment vertical="center" wrapText="1"/>
    </xf>
    <xf numFmtId="38" fontId="11" fillId="6" borderId="68" xfId="2" applyNumberFormat="1" applyFont="1" applyFill="1" applyBorder="1" applyAlignment="1">
      <alignment horizontal="right" vertical="center" wrapText="1"/>
    </xf>
    <xf numFmtId="38" fontId="11" fillId="6" borderId="66" xfId="2" applyNumberFormat="1" applyFont="1" applyFill="1" applyBorder="1" applyAlignment="1">
      <alignment vertical="center" wrapText="1"/>
    </xf>
    <xf numFmtId="38" fontId="11" fillId="0" borderId="27" xfId="2" applyNumberFormat="1" applyFont="1" applyFill="1" applyBorder="1" applyAlignment="1">
      <alignment horizontal="right" vertical="center" wrapText="1"/>
    </xf>
    <xf numFmtId="38" fontId="11" fillId="0" borderId="26" xfId="2" applyNumberFormat="1" applyFont="1" applyFill="1" applyBorder="1" applyAlignment="1">
      <alignment horizontal="right" vertical="center" wrapText="1"/>
    </xf>
    <xf numFmtId="38" fontId="11" fillId="0" borderId="27" xfId="2" applyNumberFormat="1" applyFont="1" applyFill="1" applyBorder="1" applyAlignment="1">
      <alignment vertical="center" wrapText="1"/>
    </xf>
    <xf numFmtId="38" fontId="11" fillId="0" borderId="26" xfId="2" applyNumberFormat="1" applyFont="1" applyFill="1" applyBorder="1" applyAlignment="1">
      <alignment vertical="center" wrapText="1"/>
    </xf>
    <xf numFmtId="38" fontId="11" fillId="6" borderId="21" xfId="2" applyNumberFormat="1" applyFont="1" applyFill="1" applyBorder="1" applyAlignment="1">
      <alignment horizontal="right" vertical="center" wrapText="1"/>
    </xf>
    <xf numFmtId="38" fontId="11" fillId="6" borderId="28" xfId="2" applyNumberFormat="1" applyFont="1" applyFill="1" applyBorder="1" applyAlignment="1">
      <alignment horizontal="right" vertical="center" wrapText="1"/>
    </xf>
    <xf numFmtId="38" fontId="11" fillId="6" borderId="30" xfId="2" applyNumberFormat="1" applyFont="1" applyFill="1" applyBorder="1" applyAlignment="1">
      <alignment horizontal="right" vertical="center" wrapText="1"/>
    </xf>
    <xf numFmtId="38" fontId="45" fillId="6" borderId="30" xfId="2" applyNumberFormat="1" applyFont="1" applyFill="1" applyBorder="1" applyAlignment="1">
      <alignment horizontal="right" vertical="center" wrapText="1"/>
    </xf>
    <xf numFmtId="38" fontId="11" fillId="6" borderId="28" xfId="2" applyNumberFormat="1" applyFont="1" applyFill="1" applyBorder="1" applyAlignment="1">
      <alignment vertical="center" wrapText="1"/>
    </xf>
    <xf numFmtId="38" fontId="11" fillId="6" borderId="24" xfId="2" applyNumberFormat="1" applyFont="1" applyFill="1" applyBorder="1" applyAlignment="1">
      <alignment vertical="center" wrapText="1"/>
    </xf>
    <xf numFmtId="38" fontId="11" fillId="6" borderId="30" xfId="2" applyNumberFormat="1" applyFont="1" applyFill="1" applyBorder="1" applyAlignment="1">
      <alignment vertical="center" wrapText="1"/>
    </xf>
    <xf numFmtId="38" fontId="11" fillId="6" borderId="33" xfId="2" applyNumberFormat="1" applyFont="1" applyFill="1" applyBorder="1" applyAlignment="1">
      <alignment vertical="center" wrapText="1"/>
    </xf>
    <xf numFmtId="38" fontId="48" fillId="6" borderId="67" xfId="2" applyNumberFormat="1" applyFont="1" applyFill="1" applyBorder="1" applyAlignment="1">
      <alignment horizontal="center" vertical="center" textRotation="90" wrapText="1"/>
    </xf>
    <xf numFmtId="38" fontId="48" fillId="6" borderId="68" xfId="2" applyNumberFormat="1" applyFont="1" applyFill="1" applyBorder="1" applyAlignment="1">
      <alignment horizontal="center" vertical="center" textRotation="90" wrapText="1"/>
    </xf>
    <xf numFmtId="38" fontId="49" fillId="6" borderId="72" xfId="2" applyNumberFormat="1" applyFont="1" applyFill="1" applyBorder="1" applyAlignment="1">
      <alignment horizontal="center" vertical="center" wrapText="1"/>
    </xf>
    <xf numFmtId="38" fontId="51" fillId="6" borderId="72" xfId="2" applyNumberFormat="1" applyFont="1" applyFill="1" applyBorder="1" applyAlignment="1">
      <alignment horizontal="center" vertical="center" wrapText="1"/>
    </xf>
    <xf numFmtId="9" fontId="51" fillId="6" borderId="72" xfId="2" applyNumberFormat="1" applyFont="1" applyFill="1" applyBorder="1" applyAlignment="1">
      <alignment horizontal="center" vertical="center" wrapText="1"/>
    </xf>
    <xf numFmtId="14" fontId="51" fillId="6" borderId="72" xfId="2" applyNumberFormat="1" applyFont="1" applyFill="1" applyBorder="1" applyAlignment="1">
      <alignment horizontal="center" vertical="center" wrapText="1"/>
    </xf>
    <xf numFmtId="38" fontId="49" fillId="6" borderId="73" xfId="2" applyNumberFormat="1" applyFont="1" applyFill="1" applyBorder="1" applyAlignment="1">
      <alignment horizontal="center" vertical="center" wrapText="1"/>
    </xf>
    <xf numFmtId="38" fontId="48" fillId="6" borderId="67" xfId="2" applyNumberFormat="1" applyFont="1" applyFill="1" applyBorder="1" applyAlignment="1">
      <alignment vertical="center" wrapText="1"/>
    </xf>
    <xf numFmtId="38" fontId="48" fillId="6" borderId="67" xfId="2" applyNumberFormat="1" applyFont="1" applyFill="1" applyBorder="1" applyAlignment="1">
      <alignment horizontal="right" vertical="center" wrapText="1"/>
    </xf>
    <xf numFmtId="38" fontId="48" fillId="6" borderId="68" xfId="2" applyNumberFormat="1" applyFont="1" applyFill="1" applyBorder="1" applyAlignment="1">
      <alignment horizontal="right" vertical="center" wrapText="1"/>
    </xf>
    <xf numFmtId="38" fontId="51" fillId="0" borderId="21" xfId="2" applyNumberFormat="1" applyFont="1" applyFill="1" applyBorder="1" applyAlignment="1">
      <alignment vertical="center" textRotation="90" wrapText="1"/>
    </xf>
    <xf numFmtId="38" fontId="50" fillId="0" borderId="21" xfId="2" applyNumberFormat="1" applyFont="1" applyFill="1" applyBorder="1" applyAlignment="1">
      <alignment vertical="center" wrapText="1"/>
    </xf>
    <xf numFmtId="38" fontId="50" fillId="0" borderId="21" xfId="2" applyNumberFormat="1" applyFont="1" applyFill="1" applyBorder="1" applyAlignment="1">
      <alignment horizontal="right" vertical="center" wrapText="1"/>
    </xf>
    <xf numFmtId="14" fontId="50" fillId="0" borderId="21" xfId="2" applyNumberFormat="1" applyFont="1" applyFill="1" applyBorder="1" applyAlignment="1">
      <alignment vertical="center" wrapText="1"/>
    </xf>
    <xf numFmtId="9" fontId="50" fillId="0" borderId="21" xfId="2" applyNumberFormat="1" applyFont="1" applyFill="1" applyBorder="1" applyAlignment="1">
      <alignment vertical="center" wrapText="1"/>
    </xf>
    <xf numFmtId="38" fontId="50" fillId="0" borderId="24" xfId="2" applyNumberFormat="1" applyFont="1" applyFill="1" applyBorder="1" applyAlignment="1">
      <alignment vertical="center" wrapText="1"/>
    </xf>
    <xf numFmtId="9" fontId="50" fillId="0" borderId="24" xfId="2" applyNumberFormat="1" applyFont="1" applyFill="1" applyBorder="1" applyAlignment="1">
      <alignment vertical="center" wrapText="1"/>
    </xf>
    <xf numFmtId="14" fontId="50" fillId="0" borderId="24" xfId="2" applyNumberFormat="1" applyFont="1" applyFill="1" applyBorder="1" applyAlignment="1">
      <alignment vertical="center" wrapText="1"/>
    </xf>
    <xf numFmtId="38" fontId="50" fillId="4" borderId="24" xfId="2" applyNumberFormat="1" applyFont="1" applyFill="1" applyBorder="1" applyAlignment="1">
      <alignment vertical="center" wrapText="1"/>
    </xf>
    <xf numFmtId="38" fontId="48" fillId="6" borderId="24" xfId="2" applyNumberFormat="1" applyFont="1" applyFill="1" applyBorder="1" applyAlignment="1">
      <alignment vertical="center" wrapText="1"/>
    </xf>
    <xf numFmtId="9" fontId="50" fillId="0" borderId="21" xfId="5" applyFont="1" applyFill="1" applyBorder="1" applyAlignment="1">
      <alignment vertical="center" wrapText="1"/>
    </xf>
    <xf numFmtId="38" fontId="50" fillId="4" borderId="21" xfId="2" applyNumberFormat="1" applyFont="1" applyFill="1" applyBorder="1" applyAlignment="1">
      <alignment vertical="center" wrapText="1"/>
    </xf>
    <xf numFmtId="38" fontId="56" fillId="0" borderId="22" xfId="2" applyNumberFormat="1" applyFont="1" applyFill="1" applyBorder="1" applyAlignment="1">
      <alignment horizontal="right" vertical="center" wrapText="1"/>
    </xf>
    <xf numFmtId="38" fontId="56" fillId="0" borderId="21" xfId="2" applyNumberFormat="1" applyFont="1" applyFill="1" applyBorder="1" applyAlignment="1">
      <alignment horizontal="right" vertical="center" wrapText="1"/>
    </xf>
    <xf numFmtId="38" fontId="56" fillId="0" borderId="22" xfId="2" applyNumberFormat="1" applyFont="1" applyFill="1" applyBorder="1" applyAlignment="1">
      <alignment vertical="center" wrapText="1"/>
    </xf>
    <xf numFmtId="38" fontId="56" fillId="0" borderId="21" xfId="2" applyNumberFormat="1" applyFont="1" applyFill="1" applyBorder="1" applyAlignment="1">
      <alignment vertical="center" wrapText="1"/>
    </xf>
    <xf numFmtId="38" fontId="34" fillId="0" borderId="21" xfId="2" applyNumberFormat="1" applyFont="1" applyFill="1" applyBorder="1" applyAlignment="1">
      <alignment vertical="center" shrinkToFit="1"/>
    </xf>
    <xf numFmtId="38" fontId="34" fillId="0" borderId="21" xfId="2" applyNumberFormat="1" applyFont="1" applyFill="1" applyBorder="1" applyAlignment="1">
      <alignment vertical="center" wrapText="1"/>
    </xf>
    <xf numFmtId="0" fontId="34" fillId="0" borderId="21" xfId="2" applyNumberFormat="1" applyFont="1" applyFill="1" applyBorder="1" applyAlignment="1">
      <alignment horizontal="center" vertical="center" wrapText="1"/>
    </xf>
    <xf numFmtId="38" fontId="57" fillId="0" borderId="22" xfId="2" applyNumberFormat="1" applyFont="1" applyFill="1" applyBorder="1" applyAlignment="1">
      <alignment vertical="center" wrapText="1"/>
    </xf>
    <xf numFmtId="38" fontId="57" fillId="0" borderId="21" xfId="2" applyNumberFormat="1" applyFont="1" applyFill="1" applyBorder="1" applyAlignment="1">
      <alignment vertical="center" wrapText="1"/>
    </xf>
    <xf numFmtId="38" fontId="33" fillId="0" borderId="22" xfId="2" applyNumberFormat="1" applyFont="1" applyFill="1" applyBorder="1" applyAlignment="1">
      <alignment vertical="center" wrapText="1"/>
    </xf>
    <xf numFmtId="38" fontId="33" fillId="0" borderId="21" xfId="2" applyNumberFormat="1" applyFont="1" applyFill="1" applyBorder="1" applyAlignment="1">
      <alignment vertical="center" wrapText="1"/>
    </xf>
    <xf numFmtId="38" fontId="56" fillId="0" borderId="35" xfId="2" applyNumberFormat="1" applyFont="1" applyFill="1" applyBorder="1" applyAlignment="1">
      <alignment vertical="center" wrapText="1"/>
    </xf>
    <xf numFmtId="38" fontId="34" fillId="0" borderId="35" xfId="2" applyNumberFormat="1" applyFont="1" applyFill="1" applyBorder="1" applyAlignment="1">
      <alignment vertical="center" wrapText="1"/>
    </xf>
    <xf numFmtId="38" fontId="34" fillId="0" borderId="22" xfId="2" applyNumberFormat="1" applyFont="1" applyFill="1" applyBorder="1" applyAlignment="1">
      <alignment vertical="center" wrapText="1"/>
    </xf>
    <xf numFmtId="38" fontId="34" fillId="0" borderId="24" xfId="2" applyNumberFormat="1" applyFont="1" applyFill="1" applyBorder="1" applyAlignment="1">
      <alignment vertical="center" wrapText="1"/>
    </xf>
    <xf numFmtId="0" fontId="34" fillId="0" borderId="24" xfId="2" applyNumberFormat="1" applyFont="1" applyFill="1" applyBorder="1" applyAlignment="1">
      <alignment horizontal="center" vertical="center" wrapText="1"/>
    </xf>
    <xf numFmtId="38" fontId="34" fillId="0" borderId="24" xfId="2" applyNumberFormat="1" applyFont="1" applyFill="1" applyBorder="1" applyAlignment="1">
      <alignment vertical="center" shrinkToFit="1"/>
    </xf>
    <xf numFmtId="38" fontId="50" fillId="6" borderId="67" xfId="2" applyNumberFormat="1" applyFont="1" applyFill="1" applyBorder="1" applyAlignment="1">
      <alignment horizontal="center" vertical="center" textRotation="90" wrapText="1"/>
    </xf>
    <xf numFmtId="38" fontId="50" fillId="6" borderId="67" xfId="2" applyNumberFormat="1" applyFont="1" applyFill="1" applyBorder="1" applyAlignment="1">
      <alignment horizontal="center" vertical="center" textRotation="90" shrinkToFit="1"/>
    </xf>
    <xf numFmtId="0" fontId="50" fillId="6" borderId="67" xfId="2" applyNumberFormat="1" applyFont="1" applyFill="1" applyBorder="1" applyAlignment="1">
      <alignment horizontal="center" vertical="center" textRotation="90" wrapText="1"/>
    </xf>
    <xf numFmtId="14" fontId="50" fillId="6" borderId="67" xfId="2" applyNumberFormat="1" applyFont="1" applyFill="1" applyBorder="1" applyAlignment="1">
      <alignment horizontal="center" vertical="center" textRotation="90" wrapText="1"/>
    </xf>
    <xf numFmtId="38" fontId="51" fillId="6" borderId="67" xfId="2" applyNumberFormat="1" applyFont="1" applyFill="1" applyBorder="1" applyAlignment="1">
      <alignment horizontal="center" vertical="center" textRotation="90" wrapText="1"/>
    </xf>
    <xf numFmtId="9" fontId="50" fillId="6" borderId="67" xfId="2" applyNumberFormat="1" applyFont="1" applyFill="1" applyBorder="1" applyAlignment="1">
      <alignment horizontal="center" vertical="center" textRotation="90" wrapText="1"/>
    </xf>
    <xf numFmtId="38" fontId="51" fillId="0" borderId="22" xfId="2" applyNumberFormat="1" applyFont="1" applyFill="1" applyBorder="1" applyAlignment="1">
      <alignment vertical="center" textRotation="90" wrapText="1"/>
    </xf>
    <xf numFmtId="38" fontId="34" fillId="6" borderId="72" xfId="2" applyNumberFormat="1" applyFont="1" applyFill="1" applyBorder="1" applyAlignment="1">
      <alignment horizontal="center" vertical="center" wrapText="1"/>
    </xf>
    <xf numFmtId="38" fontId="34" fillId="6" borderId="72" xfId="2" applyNumberFormat="1" applyFont="1" applyFill="1" applyBorder="1" applyAlignment="1">
      <alignment horizontal="center" vertical="center" shrinkToFit="1"/>
    </xf>
    <xf numFmtId="0" fontId="34" fillId="6" borderId="72" xfId="2" applyNumberFormat="1" applyFont="1" applyFill="1" applyBorder="1" applyAlignment="1">
      <alignment horizontal="center" vertical="center" wrapText="1"/>
    </xf>
    <xf numFmtId="38" fontId="56" fillId="0" borderId="22" xfId="2" applyNumberFormat="1" applyFont="1" applyFill="1" applyBorder="1" applyAlignment="1">
      <alignment horizontal="center" vertical="center" wrapText="1"/>
    </xf>
    <xf numFmtId="38" fontId="56" fillId="0" borderId="21" xfId="2" applyNumberFormat="1" applyFont="1" applyFill="1" applyBorder="1" applyAlignment="1">
      <alignment horizontal="center" vertical="center" wrapText="1"/>
    </xf>
    <xf numFmtId="38" fontId="34" fillId="0" borderId="0" xfId="2" applyNumberFormat="1" applyFont="1" applyFill="1" applyBorder="1" applyAlignment="1">
      <alignment vertical="center" wrapText="1"/>
    </xf>
    <xf numFmtId="38" fontId="34" fillId="0" borderId="0" xfId="2" applyNumberFormat="1" applyFont="1" applyFill="1" applyBorder="1" applyAlignment="1">
      <alignment vertical="center" shrinkToFit="1"/>
    </xf>
    <xf numFmtId="0" fontId="34" fillId="0" borderId="0" xfId="2" applyNumberFormat="1" applyFont="1" applyFill="1" applyBorder="1" applyAlignment="1">
      <alignment horizontal="center" vertical="center" wrapText="1"/>
    </xf>
    <xf numFmtId="38" fontId="34" fillId="3" borderId="21" xfId="2" applyNumberFormat="1" applyFont="1" applyFill="1" applyBorder="1" applyAlignment="1">
      <alignment horizontal="center" vertical="center" wrapText="1" shrinkToFit="1"/>
    </xf>
    <xf numFmtId="38" fontId="34" fillId="3" borderId="21" xfId="2" applyNumberFormat="1" applyFont="1" applyFill="1" applyBorder="1" applyAlignment="1">
      <alignment vertical="center" shrinkToFit="1"/>
    </xf>
    <xf numFmtId="0" fontId="34" fillId="3" borderId="21" xfId="2" applyNumberFormat="1" applyFont="1" applyFill="1" applyBorder="1" applyAlignment="1">
      <alignment horizontal="center" vertical="center" wrapText="1"/>
    </xf>
    <xf numFmtId="38" fontId="56" fillId="3" borderId="21" xfId="2" applyNumberFormat="1" applyFont="1" applyFill="1" applyBorder="1" applyAlignment="1">
      <alignment vertical="center" wrapText="1"/>
    </xf>
    <xf numFmtId="38" fontId="34" fillId="3" borderId="32" xfId="2" applyNumberFormat="1" applyFont="1" applyFill="1" applyBorder="1" applyAlignment="1">
      <alignment horizontal="center" vertical="center" wrapText="1" shrinkToFit="1"/>
    </xf>
    <xf numFmtId="38" fontId="34" fillId="3" borderId="32" xfId="2" applyNumberFormat="1" applyFont="1" applyFill="1" applyBorder="1" applyAlignment="1">
      <alignment vertical="center" shrinkToFit="1"/>
    </xf>
    <xf numFmtId="0" fontId="34" fillId="3" borderId="32" xfId="2" applyNumberFormat="1" applyFont="1" applyFill="1" applyBorder="1" applyAlignment="1">
      <alignment horizontal="center" vertical="center" wrapText="1"/>
    </xf>
    <xf numFmtId="38" fontId="34" fillId="10" borderId="21" xfId="2" applyNumberFormat="1" applyFont="1" applyFill="1" applyBorder="1" applyAlignment="1">
      <alignment horizontal="center" vertical="center" wrapText="1" shrinkToFit="1"/>
    </xf>
    <xf numFmtId="38" fontId="34" fillId="10" borderId="21" xfId="2" applyNumberFormat="1" applyFont="1" applyFill="1" applyBorder="1" applyAlignment="1">
      <alignment vertical="center" shrinkToFit="1"/>
    </xf>
    <xf numFmtId="0" fontId="34" fillId="10" borderId="21" xfId="2" applyNumberFormat="1" applyFont="1" applyFill="1" applyBorder="1" applyAlignment="1">
      <alignment horizontal="center" vertical="center" wrapText="1" shrinkToFit="1"/>
    </xf>
    <xf numFmtId="14" fontId="34" fillId="10" borderId="21" xfId="2" applyNumberFormat="1" applyFont="1" applyFill="1" applyBorder="1" applyAlignment="1">
      <alignment vertical="center" wrapText="1" shrinkToFit="1"/>
    </xf>
    <xf numFmtId="38" fontId="57" fillId="10" borderId="21" xfId="2" applyNumberFormat="1" applyFont="1" applyFill="1" applyBorder="1" applyAlignment="1">
      <alignment horizontal="center" vertical="center" wrapText="1" shrinkToFit="1"/>
    </xf>
    <xf numFmtId="38" fontId="57" fillId="10" borderId="21" xfId="2" applyNumberFormat="1" applyFont="1" applyFill="1" applyBorder="1" applyAlignment="1">
      <alignment vertical="center" shrinkToFit="1"/>
    </xf>
    <xf numFmtId="0" fontId="57" fillId="10" borderId="21" xfId="2" applyNumberFormat="1" applyFont="1" applyFill="1" applyBorder="1" applyAlignment="1">
      <alignment horizontal="center" vertical="center" wrapText="1" shrinkToFit="1"/>
    </xf>
    <xf numFmtId="14" fontId="57" fillId="10" borderId="21" xfId="2" applyNumberFormat="1" applyFont="1" applyFill="1" applyBorder="1" applyAlignment="1">
      <alignment vertical="center" wrapText="1" shrinkToFit="1"/>
    </xf>
    <xf numFmtId="38" fontId="56" fillId="10" borderId="21" xfId="2" applyNumberFormat="1" applyFont="1" applyFill="1" applyBorder="1" applyAlignment="1">
      <alignment vertical="center" wrapText="1"/>
    </xf>
    <xf numFmtId="38" fontId="34" fillId="9" borderId="21" xfId="2" applyNumberFormat="1" applyFont="1" applyFill="1" applyBorder="1" applyAlignment="1">
      <alignment horizontal="center" vertical="center" wrapText="1"/>
    </xf>
    <xf numFmtId="49" fontId="32" fillId="9" borderId="38" xfId="0" applyNumberFormat="1" applyFont="1" applyFill="1" applyBorder="1" applyProtection="1">
      <protection locked="0"/>
    </xf>
    <xf numFmtId="14" fontId="56" fillId="9" borderId="40" xfId="0" applyNumberFormat="1" applyFont="1" applyFill="1" applyBorder="1" applyAlignment="1">
      <alignment vertical="center" shrinkToFit="1"/>
    </xf>
    <xf numFmtId="168" fontId="32" fillId="9" borderId="38" xfId="0" applyNumberFormat="1" applyFont="1" applyFill="1" applyBorder="1" applyAlignment="1" applyProtection="1">
      <alignment horizontal="center"/>
      <protection locked="0"/>
    </xf>
    <xf numFmtId="0" fontId="32" fillId="9" borderId="38" xfId="0" applyNumberFormat="1" applyFont="1" applyFill="1" applyBorder="1" applyAlignment="1" applyProtection="1">
      <alignment horizontal="center"/>
      <protection locked="0"/>
    </xf>
    <xf numFmtId="168" fontId="32" fillId="9" borderId="38" xfId="0" applyNumberFormat="1" applyFont="1" applyFill="1" applyBorder="1" applyProtection="1">
      <protection locked="0"/>
    </xf>
    <xf numFmtId="14" fontId="56" fillId="9" borderId="40" xfId="0" applyNumberFormat="1" applyFont="1" applyFill="1" applyBorder="1" applyAlignment="1">
      <alignment horizontal="center" vertical="center" shrinkToFit="1"/>
    </xf>
    <xf numFmtId="0" fontId="56" fillId="9" borderId="13" xfId="0" applyFont="1" applyFill="1" applyBorder="1" applyAlignment="1">
      <alignment horizontal="center" vertical="center"/>
    </xf>
    <xf numFmtId="0" fontId="56" fillId="9" borderId="0" xfId="0" applyNumberFormat="1" applyFont="1" applyFill="1" applyBorder="1" applyAlignment="1">
      <alignment horizontal="center" vertical="center"/>
    </xf>
    <xf numFmtId="14" fontId="56" fillId="9" borderId="41" xfId="0" applyNumberFormat="1" applyFont="1" applyFill="1" applyBorder="1" applyAlignment="1">
      <alignment horizontal="center" vertical="center" shrinkToFit="1"/>
    </xf>
    <xf numFmtId="0" fontId="56" fillId="9" borderId="39" xfId="0" applyFont="1" applyFill="1" applyBorder="1" applyAlignment="1">
      <alignment horizontal="center" vertical="center"/>
    </xf>
    <xf numFmtId="0" fontId="32" fillId="9" borderId="0" xfId="0" applyNumberFormat="1" applyFont="1" applyFill="1" applyBorder="1" applyAlignment="1" applyProtection="1">
      <alignment horizontal="center"/>
      <protection locked="0"/>
    </xf>
    <xf numFmtId="49" fontId="56" fillId="9" borderId="39" xfId="0" applyNumberFormat="1" applyFont="1" applyFill="1" applyBorder="1" applyAlignment="1">
      <alignment horizontal="left" vertical="center" shrinkToFit="1"/>
    </xf>
    <xf numFmtId="0" fontId="32" fillId="9" borderId="38" xfId="0" applyFont="1" applyFill="1" applyBorder="1" applyProtection="1">
      <protection locked="0"/>
    </xf>
    <xf numFmtId="0" fontId="32" fillId="9" borderId="38" xfId="0" applyFont="1" applyFill="1" applyBorder="1" applyAlignment="1" applyProtection="1">
      <alignment horizontal="center"/>
      <protection locked="0"/>
    </xf>
    <xf numFmtId="168" fontId="32" fillId="9" borderId="44" xfId="0" applyNumberFormat="1" applyFont="1" applyFill="1" applyBorder="1" applyAlignment="1" applyProtection="1">
      <alignment horizontal="center" vertical="center"/>
      <protection locked="0"/>
    </xf>
    <xf numFmtId="0" fontId="32" fillId="9" borderId="44" xfId="0" applyNumberFormat="1" applyFont="1" applyFill="1" applyBorder="1" applyAlignment="1" applyProtection="1">
      <alignment horizontal="center" vertical="center"/>
      <protection locked="0"/>
    </xf>
    <xf numFmtId="168" fontId="32" fillId="9" borderId="44" xfId="0" applyNumberFormat="1" applyFont="1" applyFill="1" applyBorder="1" applyProtection="1">
      <protection locked="0"/>
    </xf>
    <xf numFmtId="49" fontId="32" fillId="9" borderId="49" xfId="0" applyNumberFormat="1" applyFont="1" applyFill="1" applyBorder="1" applyProtection="1">
      <protection locked="0"/>
    </xf>
    <xf numFmtId="168" fontId="32" fillId="9" borderId="1" xfId="0" applyNumberFormat="1" applyFont="1" applyFill="1" applyBorder="1" applyAlignment="1" applyProtection="1">
      <alignment horizontal="center"/>
      <protection locked="0"/>
    </xf>
    <xf numFmtId="0" fontId="32" fillId="9" borderId="1" xfId="0" applyNumberFormat="1" applyFont="1" applyFill="1" applyBorder="1" applyAlignment="1" applyProtection="1">
      <alignment horizontal="center"/>
      <protection locked="0"/>
    </xf>
    <xf numFmtId="168" fontId="32" fillId="9" borderId="1" xfId="0" applyNumberFormat="1" applyFont="1" applyFill="1" applyBorder="1" applyProtection="1">
      <protection locked="0"/>
    </xf>
    <xf numFmtId="14" fontId="56" fillId="9" borderId="41" xfId="0" applyNumberFormat="1" applyFont="1" applyFill="1" applyBorder="1" applyAlignment="1">
      <alignment vertical="center" shrinkToFit="1"/>
    </xf>
    <xf numFmtId="0" fontId="56" fillId="9" borderId="1" xfId="0" applyFont="1" applyFill="1" applyBorder="1" applyAlignment="1">
      <alignment horizontal="center" vertical="center"/>
    </xf>
    <xf numFmtId="0" fontId="56" fillId="9" borderId="1" xfId="0" applyNumberFormat="1" applyFont="1" applyFill="1" applyBorder="1" applyAlignment="1">
      <alignment horizontal="center" vertical="center"/>
    </xf>
    <xf numFmtId="168" fontId="32" fillId="9" borderId="50" xfId="0" applyNumberFormat="1" applyFont="1" applyFill="1" applyBorder="1" applyAlignment="1" applyProtection="1">
      <alignment horizontal="center"/>
      <protection locked="0"/>
    </xf>
    <xf numFmtId="0" fontId="32" fillId="9" borderId="50" xfId="0" applyNumberFormat="1" applyFont="1" applyFill="1" applyBorder="1" applyAlignment="1" applyProtection="1">
      <alignment horizontal="center"/>
      <protection locked="0"/>
    </xf>
    <xf numFmtId="168" fontId="32" fillId="9" borderId="50" xfId="0" applyNumberFormat="1" applyFont="1" applyFill="1" applyBorder="1" applyProtection="1">
      <protection locked="0"/>
    </xf>
    <xf numFmtId="38" fontId="34" fillId="9" borderId="23" xfId="2" applyNumberFormat="1" applyFont="1" applyFill="1" applyBorder="1" applyAlignment="1">
      <alignment horizontal="center" vertical="center" wrapText="1"/>
    </xf>
    <xf numFmtId="0" fontId="56" fillId="9" borderId="45" xfId="0" applyFont="1" applyFill="1" applyBorder="1" applyAlignment="1">
      <alignment vertical="center" shrinkToFit="1"/>
    </xf>
    <xf numFmtId="14" fontId="56" fillId="9" borderId="43" xfId="0" applyNumberFormat="1" applyFont="1" applyFill="1" applyBorder="1" applyAlignment="1">
      <alignment vertical="center" shrinkToFit="1"/>
    </xf>
    <xf numFmtId="38" fontId="34" fillId="9" borderId="42" xfId="2" applyNumberFormat="1" applyFont="1" applyFill="1" applyBorder="1" applyAlignment="1">
      <alignment horizontal="center" vertical="center" wrapText="1"/>
    </xf>
    <xf numFmtId="0" fontId="56" fillId="9" borderId="53" xfId="0" applyFont="1" applyFill="1" applyBorder="1" applyAlignment="1">
      <alignment vertical="center" shrinkToFit="1"/>
    </xf>
    <xf numFmtId="14" fontId="56" fillId="9" borderId="51" xfId="0" applyNumberFormat="1" applyFont="1" applyFill="1" applyBorder="1" applyAlignment="1">
      <alignment horizontal="center" vertical="center" shrinkToFit="1"/>
    </xf>
    <xf numFmtId="0" fontId="35" fillId="9" borderId="46" xfId="0" applyFont="1" applyFill="1" applyBorder="1" applyAlignment="1">
      <alignment horizontal="center" vertical="center"/>
    </xf>
    <xf numFmtId="0" fontId="35" fillId="9" borderId="47" xfId="0" applyNumberFormat="1" applyFont="1" applyFill="1" applyBorder="1" applyAlignment="1">
      <alignment horizontal="center" vertical="center"/>
    </xf>
    <xf numFmtId="168" fontId="32" fillId="9" borderId="52" xfId="0" applyNumberFormat="1" applyFont="1" applyFill="1" applyBorder="1" applyProtection="1">
      <protection locked="0"/>
    </xf>
    <xf numFmtId="38" fontId="34" fillId="13" borderId="21" xfId="2" applyNumberFormat="1" applyFont="1" applyFill="1" applyBorder="1" applyAlignment="1">
      <alignment horizontal="center" vertical="center" wrapText="1"/>
    </xf>
    <xf numFmtId="38" fontId="34" fillId="13" borderId="21" xfId="2" applyNumberFormat="1" applyFont="1" applyFill="1" applyBorder="1" applyAlignment="1">
      <alignment vertical="center" shrinkToFit="1"/>
    </xf>
    <xf numFmtId="38" fontId="34" fillId="13" borderId="21" xfId="2" applyNumberFormat="1" applyFont="1" applyFill="1" applyBorder="1" applyAlignment="1">
      <alignment vertical="center" wrapText="1"/>
    </xf>
    <xf numFmtId="0" fontId="34" fillId="13" borderId="21" xfId="2" applyNumberFormat="1" applyFont="1" applyFill="1" applyBorder="1" applyAlignment="1">
      <alignment horizontal="center" vertical="center" wrapText="1"/>
    </xf>
    <xf numFmtId="14" fontId="34" fillId="13" borderId="21" xfId="2" applyNumberFormat="1" applyFont="1" applyFill="1" applyBorder="1" applyAlignment="1">
      <alignment vertical="center" wrapText="1"/>
    </xf>
    <xf numFmtId="38" fontId="34" fillId="13" borderId="32" xfId="2" applyNumberFormat="1" applyFont="1" applyFill="1" applyBorder="1" applyAlignment="1">
      <alignment horizontal="center" vertical="center" wrapText="1"/>
    </xf>
    <xf numFmtId="38" fontId="34" fillId="13" borderId="32" xfId="2" applyNumberFormat="1" applyFont="1" applyFill="1" applyBorder="1" applyAlignment="1">
      <alignment vertical="center" shrinkToFit="1"/>
    </xf>
    <xf numFmtId="38" fontId="34" fillId="13" borderId="32" xfId="2" applyNumberFormat="1" applyFont="1" applyFill="1" applyBorder="1" applyAlignment="1">
      <alignment vertical="center" wrapText="1"/>
    </xf>
    <xf numFmtId="0" fontId="34" fillId="13" borderId="32" xfId="2" applyNumberFormat="1" applyFont="1" applyFill="1" applyBorder="1" applyAlignment="1">
      <alignment horizontal="center" vertical="center" wrapText="1"/>
    </xf>
    <xf numFmtId="14" fontId="34" fillId="13" borderId="32" xfId="2" applyNumberFormat="1" applyFont="1" applyFill="1" applyBorder="1" applyAlignment="1">
      <alignment vertical="center" wrapText="1"/>
    </xf>
    <xf numFmtId="38" fontId="33" fillId="0" borderId="0" xfId="2" applyNumberFormat="1" applyFont="1" applyFill="1" applyBorder="1" applyAlignment="1">
      <alignment vertical="center" shrinkToFit="1"/>
    </xf>
    <xf numFmtId="38" fontId="34" fillId="0" borderId="65" xfId="2" applyNumberFormat="1" applyFont="1" applyFill="1" applyBorder="1" applyAlignment="1">
      <alignment vertical="center" textRotation="90" wrapText="1"/>
    </xf>
    <xf numFmtId="38" fontId="34" fillId="0" borderId="65" xfId="2" applyNumberFormat="1" applyFont="1" applyFill="1" applyBorder="1" applyAlignment="1">
      <alignment horizontal="center" vertical="center" textRotation="90" shrinkToFit="1"/>
    </xf>
    <xf numFmtId="0" fontId="34" fillId="0" borderId="65" xfId="2" applyNumberFormat="1" applyFont="1" applyFill="1" applyBorder="1" applyAlignment="1">
      <alignment horizontal="center" vertical="center" textRotation="90" wrapText="1"/>
    </xf>
    <xf numFmtId="38" fontId="56" fillId="0" borderId="35" xfId="2" applyNumberFormat="1" applyFont="1" applyFill="1" applyBorder="1" applyAlignment="1">
      <alignment vertical="center" textRotation="90" wrapText="1"/>
    </xf>
    <xf numFmtId="38" fontId="34" fillId="15" borderId="21" xfId="2" applyNumberFormat="1" applyFont="1" applyFill="1" applyBorder="1" applyAlignment="1">
      <alignment vertical="center" wrapText="1"/>
    </xf>
    <xf numFmtId="38" fontId="34" fillId="15" borderId="32" xfId="2" applyNumberFormat="1" applyFont="1" applyFill="1" applyBorder="1" applyAlignment="1">
      <alignment vertical="center" wrapText="1"/>
    </xf>
    <xf numFmtId="38" fontId="8" fillId="6" borderId="67" xfId="2" applyNumberFormat="1" applyFont="1" applyFill="1" applyBorder="1" applyAlignment="1">
      <alignment horizontal="center" vertical="center" textRotation="90" wrapText="1"/>
    </xf>
    <xf numFmtId="38" fontId="8" fillId="6" borderId="66" xfId="2" applyNumberFormat="1" applyFont="1" applyFill="1" applyBorder="1" applyAlignment="1">
      <alignment horizontal="center" vertical="center" textRotation="90" wrapText="1"/>
    </xf>
    <xf numFmtId="38" fontId="2" fillId="6" borderId="71" xfId="2" applyNumberFormat="1" applyFont="1" applyFill="1" applyBorder="1" applyAlignment="1">
      <alignment horizontal="center" vertical="center" wrapText="1"/>
    </xf>
    <xf numFmtId="38" fontId="11" fillId="0" borderId="65" xfId="2" applyNumberFormat="1" applyFont="1" applyFill="1" applyBorder="1" applyAlignment="1">
      <alignment horizontal="center" vertical="center" textRotation="90" wrapText="1"/>
    </xf>
    <xf numFmtId="38" fontId="8" fillId="0" borderId="65" xfId="2" applyNumberFormat="1" applyFont="1" applyFill="1" applyBorder="1" applyAlignment="1">
      <alignment horizontal="center" vertical="center" textRotation="90" wrapText="1"/>
    </xf>
    <xf numFmtId="38" fontId="11" fillId="0" borderId="0" xfId="2" applyNumberFormat="1" applyFont="1" applyFill="1" applyBorder="1" applyAlignment="1">
      <alignment horizontal="right" vertical="center" wrapText="1" shrinkToFit="1"/>
    </xf>
    <xf numFmtId="38" fontId="19" fillId="0" borderId="0" xfId="2" applyNumberFormat="1" applyFont="1" applyFill="1" applyBorder="1" applyAlignment="1">
      <alignment horizontal="right" vertical="center" wrapText="1"/>
    </xf>
    <xf numFmtId="38" fontId="11" fillId="6" borderId="0" xfId="2" applyNumberFormat="1" applyFont="1" applyFill="1" applyBorder="1" applyAlignment="1">
      <alignment vertical="center" wrapText="1"/>
    </xf>
    <xf numFmtId="38" fontId="11" fillId="6" borderId="21" xfId="2" applyNumberFormat="1" applyFont="1" applyFill="1" applyBorder="1" applyAlignment="1">
      <alignment vertical="center" wrapText="1"/>
    </xf>
    <xf numFmtId="38" fontId="2" fillId="0" borderId="25" xfId="2" applyNumberFormat="1" applyFont="1" applyFill="1" applyBorder="1" applyAlignment="1">
      <alignment horizontal="center" vertical="center" wrapText="1"/>
    </xf>
    <xf numFmtId="38" fontId="11" fillId="0" borderId="25" xfId="2" applyNumberFormat="1" applyFont="1" applyFill="1" applyBorder="1" applyAlignment="1">
      <alignment vertical="center" wrapText="1"/>
    </xf>
    <xf numFmtId="38" fontId="11" fillId="0" borderId="0" xfId="2" applyNumberFormat="1" applyFont="1" applyFill="1" applyBorder="1" applyAlignment="1">
      <alignment horizontal="center" vertical="center" textRotation="90" wrapText="1"/>
    </xf>
    <xf numFmtId="38" fontId="11" fillId="0" borderId="25" xfId="2" applyNumberFormat="1" applyFont="1" applyFill="1" applyBorder="1" applyAlignment="1">
      <alignment horizontal="right" vertical="center" wrapText="1"/>
    </xf>
    <xf numFmtId="166" fontId="8" fillId="0" borderId="25" xfId="2" applyNumberFormat="1" applyFont="1" applyFill="1" applyBorder="1" applyAlignment="1">
      <alignment horizontal="right" vertical="center" wrapText="1" shrinkToFit="1"/>
    </xf>
    <xf numFmtId="167" fontId="8" fillId="0" borderId="25" xfId="2" applyNumberFormat="1" applyFont="1" applyFill="1" applyBorder="1" applyAlignment="1">
      <alignment vertical="center" wrapText="1"/>
    </xf>
    <xf numFmtId="38" fontId="27" fillId="6" borderId="66" xfId="2" applyNumberFormat="1" applyFont="1" applyFill="1" applyBorder="1" applyAlignment="1">
      <alignment horizontal="center" vertical="center" textRotation="90" wrapText="1"/>
    </xf>
    <xf numFmtId="38" fontId="27" fillId="0" borderId="65" xfId="2" applyNumberFormat="1" applyFont="1" applyFill="1" applyBorder="1" applyAlignment="1">
      <alignment horizontal="center" vertical="center" textRotation="90" wrapText="1"/>
    </xf>
    <xf numFmtId="38" fontId="27" fillId="3" borderId="29" xfId="2" applyNumberFormat="1" applyFont="1" applyFill="1" applyBorder="1" applyAlignment="1">
      <alignment horizontal="center" vertical="center" wrapText="1"/>
    </xf>
    <xf numFmtId="38" fontId="27" fillId="3" borderId="31" xfId="2" applyNumberFormat="1" applyFont="1" applyFill="1" applyBorder="1" applyAlignment="1">
      <alignment horizontal="center" vertical="center" wrapText="1"/>
    </xf>
    <xf numFmtId="38" fontId="27" fillId="0" borderId="0" xfId="2" applyNumberFormat="1" applyFont="1" applyFill="1" applyBorder="1" applyAlignment="1">
      <alignment horizontal="center" vertical="center" wrapText="1"/>
    </xf>
    <xf numFmtId="0" fontId="47" fillId="9" borderId="16" xfId="0" applyFont="1" applyFill="1" applyBorder="1" applyAlignment="1">
      <alignment horizontal="center" vertical="center"/>
    </xf>
    <xf numFmtId="0" fontId="47" fillId="9" borderId="18" xfId="0" applyFont="1" applyFill="1" applyBorder="1" applyAlignment="1">
      <alignment horizontal="center" vertical="center"/>
    </xf>
    <xf numFmtId="0" fontId="47" fillId="9" borderId="4" xfId="0" applyFont="1" applyFill="1" applyBorder="1" applyAlignment="1">
      <alignment horizontal="center" vertical="center"/>
    </xf>
    <xf numFmtId="38" fontId="27" fillId="13" borderId="29" xfId="2" applyNumberFormat="1" applyFont="1" applyFill="1" applyBorder="1" applyAlignment="1">
      <alignment horizontal="center" vertical="center" wrapText="1"/>
    </xf>
    <xf numFmtId="38" fontId="27" fillId="13" borderId="31" xfId="2" applyNumberFormat="1" applyFont="1" applyFill="1" applyBorder="1" applyAlignment="1">
      <alignment horizontal="center" vertical="center" wrapText="1"/>
    </xf>
    <xf numFmtId="38" fontId="11" fillId="6" borderId="21" xfId="0" applyNumberFormat="1" applyFont="1" applyFill="1" applyBorder="1" applyAlignment="1">
      <alignment horizontal="right" vertical="center" wrapText="1"/>
    </xf>
    <xf numFmtId="3" fontId="8" fillId="6" borderId="0" xfId="0" applyNumberFormat="1" applyFont="1" applyFill="1" applyBorder="1" applyAlignment="1">
      <alignment horizontal="center" vertical="center" wrapText="1"/>
    </xf>
    <xf numFmtId="3" fontId="8" fillId="6" borderId="0" xfId="0" applyNumberFormat="1" applyFont="1" applyFill="1" applyBorder="1" applyAlignment="1">
      <alignment vertical="center" wrapText="1"/>
    </xf>
    <xf numFmtId="0" fontId="20" fillId="6" borderId="0" xfId="0" applyFont="1" applyFill="1" applyBorder="1" applyAlignment="1">
      <alignment vertical="center" wrapText="1"/>
    </xf>
    <xf numFmtId="38" fontId="27" fillId="0" borderId="0" xfId="2" applyNumberFormat="1" applyFont="1" applyBorder="1" applyAlignment="1">
      <alignment vertical="center" wrapText="1"/>
    </xf>
    <xf numFmtId="3" fontId="11" fillId="6" borderId="0" xfId="0" applyNumberFormat="1" applyFont="1" applyFill="1" applyBorder="1" applyAlignment="1">
      <alignment vertical="center" wrapText="1"/>
    </xf>
    <xf numFmtId="3" fontId="19" fillId="6" borderId="0" xfId="0" applyNumberFormat="1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8" fontId="13" fillId="6" borderId="67" xfId="2" applyNumberFormat="1" applyFont="1" applyFill="1" applyBorder="1" applyAlignment="1">
      <alignment horizontal="center" vertical="center" wrapText="1"/>
    </xf>
    <xf numFmtId="38" fontId="13" fillId="6" borderId="68" xfId="2" applyNumberFormat="1" applyFont="1" applyFill="1" applyBorder="1" applyAlignment="1">
      <alignment horizontal="center" vertical="center" wrapText="1"/>
    </xf>
    <xf numFmtId="38" fontId="13" fillId="6" borderId="70" xfId="2" applyNumberFormat="1" applyFont="1" applyFill="1" applyBorder="1" applyAlignment="1">
      <alignment horizontal="right" vertical="center" wrapText="1"/>
    </xf>
    <xf numFmtId="38" fontId="8" fillId="0" borderId="69" xfId="2" applyNumberFormat="1" applyFont="1" applyFill="1" applyBorder="1" applyAlignment="1">
      <alignment vertical="center" wrapText="1"/>
    </xf>
    <xf numFmtId="38" fontId="13" fillId="6" borderId="72" xfId="2" applyNumberFormat="1" applyFont="1" applyFill="1" applyBorder="1" applyAlignment="1">
      <alignment horizontal="right" vertical="center" wrapText="1"/>
    </xf>
    <xf numFmtId="38" fontId="13" fillId="6" borderId="73" xfId="2" applyNumberFormat="1" applyFont="1" applyFill="1" applyBorder="1" applyAlignment="1">
      <alignment horizontal="right" vertical="center" wrapText="1"/>
    </xf>
    <xf numFmtId="38" fontId="13" fillId="6" borderId="81" xfId="2" applyNumberFormat="1" applyFont="1" applyFill="1" applyBorder="1" applyAlignment="1">
      <alignment horizontal="center" vertical="center" wrapText="1"/>
    </xf>
    <xf numFmtId="38" fontId="14" fillId="0" borderId="22" xfId="2" applyNumberFormat="1" applyFont="1" applyFill="1" applyBorder="1" applyAlignment="1">
      <alignment horizontal="right" vertical="center" wrapText="1"/>
    </xf>
    <xf numFmtId="38" fontId="13" fillId="6" borderId="84" xfId="2" applyNumberFormat="1" applyFont="1" applyFill="1" applyBorder="1" applyAlignment="1">
      <alignment horizontal="right" vertical="center" wrapText="1"/>
    </xf>
    <xf numFmtId="38" fontId="14" fillId="0" borderId="70" xfId="2" applyNumberFormat="1" applyFont="1" applyFill="1" applyBorder="1" applyAlignment="1">
      <alignment horizontal="left" vertical="center" wrapText="1"/>
    </xf>
    <xf numFmtId="38" fontId="8" fillId="0" borderId="77" xfId="2" applyNumberFormat="1" applyFont="1" applyFill="1" applyBorder="1" applyAlignment="1">
      <alignment vertical="center" wrapText="1"/>
    </xf>
    <xf numFmtId="38" fontId="14" fillId="0" borderId="83" xfId="2" applyNumberFormat="1" applyFont="1" applyFill="1" applyBorder="1" applyAlignment="1">
      <alignment horizontal="right" vertical="center" wrapText="1"/>
    </xf>
    <xf numFmtId="38" fontId="14" fillId="0" borderId="24" xfId="2" applyNumberFormat="1" applyFont="1" applyFill="1" applyBorder="1" applyAlignment="1">
      <alignment horizontal="right" vertical="center" wrapText="1"/>
    </xf>
    <xf numFmtId="38" fontId="13" fillId="6" borderId="78" xfId="2" applyNumberFormat="1" applyFont="1" applyFill="1" applyBorder="1" applyAlignment="1">
      <alignment horizontal="right" vertical="center" wrapText="1"/>
    </xf>
    <xf numFmtId="38" fontId="14" fillId="0" borderId="78" xfId="2" applyNumberFormat="1" applyFont="1" applyFill="1" applyBorder="1" applyAlignment="1">
      <alignment horizontal="left" vertical="center" wrapText="1"/>
    </xf>
    <xf numFmtId="38" fontId="8" fillId="0" borderId="66" xfId="2" applyNumberFormat="1" applyFont="1" applyFill="1" applyBorder="1" applyAlignment="1">
      <alignment vertical="center" wrapText="1"/>
    </xf>
    <xf numFmtId="38" fontId="14" fillId="0" borderId="68" xfId="2" applyNumberFormat="1" applyFont="1" applyFill="1" applyBorder="1" applyAlignment="1">
      <alignment vertical="center" wrapText="1"/>
    </xf>
    <xf numFmtId="38" fontId="14" fillId="0" borderId="81" xfId="2" applyNumberFormat="1" applyFont="1" applyFill="1" applyBorder="1" applyAlignment="1">
      <alignment horizontal="right" vertical="center" wrapText="1"/>
    </xf>
    <xf numFmtId="38" fontId="14" fillId="0" borderId="67" xfId="2" applyNumberFormat="1" applyFont="1" applyFill="1" applyBorder="1" applyAlignment="1">
      <alignment horizontal="right" vertical="center" wrapText="1"/>
    </xf>
    <xf numFmtId="38" fontId="13" fillId="6" borderId="68" xfId="2" applyNumberFormat="1" applyFont="1" applyFill="1" applyBorder="1" applyAlignment="1">
      <alignment horizontal="right" vertical="center" wrapText="1"/>
    </xf>
    <xf numFmtId="38" fontId="8" fillId="0" borderId="85" xfId="2" applyNumberFormat="1" applyFont="1" applyFill="1" applyBorder="1" applyAlignment="1">
      <alignment vertical="center" wrapText="1"/>
    </xf>
    <xf numFmtId="38" fontId="14" fillId="0" borderId="86" xfId="2" applyNumberFormat="1" applyFont="1" applyFill="1" applyBorder="1" applyAlignment="1">
      <alignment horizontal="left" vertical="center" wrapText="1"/>
    </xf>
    <xf numFmtId="38" fontId="14" fillId="0" borderId="82" xfId="2" applyNumberFormat="1" applyFont="1" applyFill="1" applyBorder="1" applyAlignment="1">
      <alignment horizontal="right" vertical="center" wrapText="1"/>
    </xf>
    <xf numFmtId="38" fontId="14" fillId="0" borderId="23" xfId="2" applyNumberFormat="1" applyFont="1" applyFill="1" applyBorder="1" applyAlignment="1">
      <alignment horizontal="right" vertical="center" wrapText="1"/>
    </xf>
    <xf numFmtId="38" fontId="13" fillId="6" borderId="86" xfId="2" applyNumberFormat="1" applyFont="1" applyFill="1" applyBorder="1" applyAlignment="1">
      <alignment horizontal="right" vertical="center" wrapText="1"/>
    </xf>
    <xf numFmtId="38" fontId="2" fillId="0" borderId="87" xfId="2" applyNumberFormat="1" applyFont="1" applyFill="1" applyBorder="1" applyAlignment="1">
      <alignment horizontal="right" vertical="center" wrapText="1" shrinkToFit="1"/>
    </xf>
    <xf numFmtId="166" fontId="8" fillId="0" borderId="87" xfId="2" applyNumberFormat="1" applyFont="1" applyFill="1" applyBorder="1" applyAlignment="1">
      <alignment horizontal="right" vertical="center" wrapText="1" shrinkToFit="1"/>
    </xf>
    <xf numFmtId="166" fontId="2" fillId="0" borderId="87" xfId="2" applyNumberFormat="1" applyFont="1" applyFill="1" applyBorder="1" applyAlignment="1">
      <alignment vertical="center" wrapText="1"/>
    </xf>
    <xf numFmtId="166" fontId="44" fillId="0" borderId="87" xfId="2" applyNumberFormat="1" applyFont="1" applyFill="1" applyBorder="1" applyAlignment="1">
      <alignment horizontal="right" vertical="center" wrapText="1" shrinkToFit="1"/>
    </xf>
    <xf numFmtId="38" fontId="27" fillId="10" borderId="69" xfId="2" applyNumberFormat="1" applyFont="1" applyFill="1" applyBorder="1" applyAlignment="1">
      <alignment horizontal="center" vertical="center" wrapText="1"/>
    </xf>
    <xf numFmtId="38" fontId="46" fillId="10" borderId="69" xfId="2" applyNumberFormat="1" applyFont="1" applyFill="1" applyBorder="1" applyAlignment="1">
      <alignment horizontal="center" vertical="center" wrapText="1"/>
    </xf>
    <xf numFmtId="38" fontId="46" fillId="10" borderId="71" xfId="2" applyNumberFormat="1" applyFont="1" applyFill="1" applyBorder="1" applyAlignment="1">
      <alignment horizontal="center" vertical="center" wrapText="1"/>
    </xf>
    <xf numFmtId="38" fontId="57" fillId="10" borderId="72" xfId="2" applyNumberFormat="1" applyFont="1" applyFill="1" applyBorder="1" applyAlignment="1">
      <alignment horizontal="center" vertical="center" wrapText="1" shrinkToFit="1"/>
    </xf>
    <xf numFmtId="38" fontId="57" fillId="10" borderId="72" xfId="2" applyNumberFormat="1" applyFont="1" applyFill="1" applyBorder="1" applyAlignment="1">
      <alignment vertical="center" shrinkToFit="1"/>
    </xf>
    <xf numFmtId="0" fontId="57" fillId="10" borderId="72" xfId="2" applyNumberFormat="1" applyFont="1" applyFill="1" applyBorder="1" applyAlignment="1">
      <alignment horizontal="center" vertical="center" wrapText="1" shrinkToFit="1"/>
    </xf>
    <xf numFmtId="14" fontId="57" fillId="10" borderId="72" xfId="2" applyNumberFormat="1" applyFont="1" applyFill="1" applyBorder="1" applyAlignment="1">
      <alignment vertical="center" wrapText="1" shrinkToFit="1"/>
    </xf>
    <xf numFmtId="38" fontId="11" fillId="0" borderId="0" xfId="2" applyNumberFormat="1" applyFont="1" applyFill="1" applyBorder="1" applyAlignment="1">
      <alignment horizontal="right" vertical="center" wrapText="1"/>
    </xf>
    <xf numFmtId="38" fontId="11" fillId="0" borderId="0" xfId="2" applyNumberFormat="1" applyFont="1" applyFill="1" applyBorder="1" applyAlignment="1">
      <alignment vertical="center" wrapText="1"/>
    </xf>
    <xf numFmtId="38" fontId="51" fillId="0" borderId="65" xfId="2" applyNumberFormat="1" applyFont="1" applyFill="1" applyBorder="1" applyAlignment="1">
      <alignment horizontal="center" vertical="center" textRotation="90" wrapText="1"/>
    </xf>
    <xf numFmtId="38" fontId="48" fillId="0" borderId="65" xfId="2" applyNumberFormat="1" applyFont="1" applyFill="1" applyBorder="1" applyAlignment="1">
      <alignment horizontal="center" vertical="center" textRotation="90" wrapText="1"/>
    </xf>
    <xf numFmtId="9" fontId="48" fillId="0" borderId="65" xfId="2" applyNumberFormat="1" applyFont="1" applyFill="1" applyBorder="1" applyAlignment="1">
      <alignment horizontal="center" vertical="center" textRotation="90" wrapText="1"/>
    </xf>
    <xf numFmtId="14" fontId="48" fillId="0" borderId="65" xfId="2" applyNumberFormat="1" applyFont="1" applyFill="1" applyBorder="1" applyAlignment="1">
      <alignment horizontal="center" vertical="center" textRotation="90" wrapText="1"/>
    </xf>
    <xf numFmtId="38" fontId="49" fillId="0" borderId="65" xfId="2" applyNumberFormat="1" applyFont="1" applyFill="1" applyBorder="1" applyAlignment="1">
      <alignment horizontal="center" vertical="center" textRotation="90" wrapText="1"/>
    </xf>
    <xf numFmtId="38" fontId="50" fillId="0" borderId="65" xfId="2" applyNumberFormat="1" applyFont="1" applyFill="1" applyBorder="1" applyAlignment="1">
      <alignment horizontal="center" vertical="center" textRotation="90" wrapText="1"/>
    </xf>
    <xf numFmtId="38" fontId="48" fillId="2" borderId="27" xfId="2" applyNumberFormat="1" applyFont="1" applyFill="1" applyBorder="1" applyAlignment="1">
      <alignment horizontal="right" vertical="center" wrapText="1"/>
    </xf>
    <xf numFmtId="38" fontId="48" fillId="2" borderId="28" xfId="2" applyNumberFormat="1" applyFont="1" applyFill="1" applyBorder="1" applyAlignment="1">
      <alignment horizontal="right" vertical="center" wrapText="1"/>
    </xf>
    <xf numFmtId="38" fontId="51" fillId="3" borderId="21" xfId="2" applyNumberFormat="1" applyFont="1" applyFill="1" applyBorder="1" applyAlignment="1">
      <alignment horizontal="right" vertical="center" wrapText="1" shrinkToFit="1"/>
    </xf>
    <xf numFmtId="38" fontId="48" fillId="3" borderId="21" xfId="2" applyNumberFormat="1" applyFont="1" applyFill="1" applyBorder="1" applyAlignment="1">
      <alignment horizontal="right" vertical="center" wrapText="1" shrinkToFit="1"/>
    </xf>
    <xf numFmtId="9" fontId="48" fillId="3" borderId="21" xfId="2" applyNumberFormat="1" applyFont="1" applyFill="1" applyBorder="1" applyAlignment="1">
      <alignment horizontal="right" vertical="center" wrapText="1" shrinkToFit="1"/>
    </xf>
    <xf numFmtId="14" fontId="48" fillId="3" borderId="21" xfId="2" applyNumberFormat="1" applyFont="1" applyFill="1" applyBorder="1" applyAlignment="1">
      <alignment horizontal="right" vertical="center" wrapText="1" shrinkToFit="1"/>
    </xf>
    <xf numFmtId="38" fontId="49" fillId="3" borderId="21" xfId="2" applyNumberFormat="1" applyFont="1" applyFill="1" applyBorder="1" applyAlignment="1">
      <alignment vertical="center" wrapText="1"/>
    </xf>
    <xf numFmtId="38" fontId="51" fillId="3" borderId="21" xfId="2" applyNumberFormat="1" applyFont="1" applyFill="1" applyBorder="1" applyAlignment="1">
      <alignment vertical="center" wrapText="1"/>
    </xf>
    <xf numFmtId="38" fontId="48" fillId="2" borderId="21" xfId="2" applyNumberFormat="1" applyFont="1" applyFill="1" applyBorder="1" applyAlignment="1">
      <alignment horizontal="right" vertical="center" wrapText="1"/>
    </xf>
    <xf numFmtId="38" fontId="50" fillId="3" borderId="21" xfId="2" applyNumberFormat="1" applyFont="1" applyFill="1" applyBorder="1" applyAlignment="1">
      <alignment horizontal="right" vertical="center" wrapText="1" shrinkToFit="1"/>
    </xf>
    <xf numFmtId="38" fontId="48" fillId="2" borderId="30" xfId="2" applyNumberFormat="1" applyFont="1" applyFill="1" applyBorder="1" applyAlignment="1">
      <alignment horizontal="right" vertical="center" wrapText="1"/>
    </xf>
    <xf numFmtId="38" fontId="49" fillId="3" borderId="21" xfId="2" applyNumberFormat="1" applyFont="1" applyFill="1" applyBorder="1" applyAlignment="1">
      <alignment horizontal="right" vertical="center" wrapText="1" shrinkToFit="1"/>
    </xf>
    <xf numFmtId="38" fontId="51" fillId="3" borderId="32" xfId="2" applyNumberFormat="1" applyFont="1" applyFill="1" applyBorder="1" applyAlignment="1">
      <alignment horizontal="right" vertical="center" wrapText="1" shrinkToFit="1"/>
    </xf>
    <xf numFmtId="38" fontId="49" fillId="3" borderId="32" xfId="2" applyNumberFormat="1" applyFont="1" applyFill="1" applyBorder="1" applyAlignment="1">
      <alignment horizontal="right" vertical="center" wrapText="1" shrinkToFit="1"/>
    </xf>
    <xf numFmtId="38" fontId="48" fillId="3" borderId="32" xfId="2" applyNumberFormat="1" applyFont="1" applyFill="1" applyBorder="1" applyAlignment="1">
      <alignment horizontal="right" vertical="center" wrapText="1" shrinkToFit="1"/>
    </xf>
    <xf numFmtId="9" fontId="48" fillId="3" borderId="32" xfId="2" applyNumberFormat="1" applyFont="1" applyFill="1" applyBorder="1" applyAlignment="1">
      <alignment horizontal="right" vertical="center" wrapText="1" shrinkToFit="1"/>
    </xf>
    <xf numFmtId="14" fontId="48" fillId="3" borderId="32" xfId="2" applyNumberFormat="1" applyFont="1" applyFill="1" applyBorder="1" applyAlignment="1">
      <alignment horizontal="right" vertical="center" wrapText="1" shrinkToFit="1"/>
    </xf>
    <xf numFmtId="38" fontId="49" fillId="3" borderId="32" xfId="2" applyNumberFormat="1" applyFont="1" applyFill="1" applyBorder="1" applyAlignment="1">
      <alignment vertical="center" wrapText="1"/>
    </xf>
    <xf numFmtId="38" fontId="50" fillId="3" borderId="32" xfId="2" applyNumberFormat="1" applyFont="1" applyFill="1" applyBorder="1" applyAlignment="1">
      <alignment horizontal="right" vertical="center" wrapText="1" shrinkToFit="1"/>
    </xf>
    <xf numFmtId="38" fontId="51" fillId="0" borderId="0" xfId="2" applyNumberFormat="1" applyFont="1" applyFill="1" applyBorder="1" applyAlignment="1">
      <alignment horizontal="right" vertical="center" wrapText="1" shrinkToFit="1"/>
    </xf>
    <xf numFmtId="38" fontId="49" fillId="0" borderId="0" xfId="2" applyNumberFormat="1" applyFont="1" applyFill="1" applyBorder="1" applyAlignment="1">
      <alignment horizontal="right" vertical="center" wrapText="1" shrinkToFit="1"/>
    </xf>
    <xf numFmtId="38" fontId="48" fillId="0" borderId="0" xfId="2" applyNumberFormat="1" applyFont="1" applyFill="1" applyBorder="1" applyAlignment="1">
      <alignment horizontal="right" vertical="center" wrapText="1" shrinkToFit="1"/>
    </xf>
    <xf numFmtId="9" fontId="48" fillId="0" borderId="0" xfId="2" applyNumberFormat="1" applyFont="1" applyFill="1" applyBorder="1" applyAlignment="1">
      <alignment horizontal="right" vertical="center" wrapText="1" shrinkToFit="1"/>
    </xf>
    <xf numFmtId="14" fontId="48" fillId="0" borderId="0" xfId="2" applyNumberFormat="1" applyFont="1" applyFill="1" applyBorder="1" applyAlignment="1">
      <alignment horizontal="right" vertical="center" wrapText="1" shrinkToFit="1"/>
    </xf>
    <xf numFmtId="38" fontId="49" fillId="0" borderId="0" xfId="2" applyNumberFormat="1" applyFont="1" applyFill="1" applyBorder="1" applyAlignment="1">
      <alignment vertical="center" wrapText="1"/>
    </xf>
    <xf numFmtId="38" fontId="48" fillId="0" borderId="0" xfId="2" applyNumberFormat="1" applyFont="1" applyFill="1" applyBorder="1" applyAlignment="1">
      <alignment horizontal="right" vertical="center" wrapText="1"/>
    </xf>
    <xf numFmtId="38" fontId="51" fillId="7" borderId="67" xfId="2" applyNumberFormat="1" applyFont="1" applyFill="1" applyBorder="1" applyAlignment="1">
      <alignment horizontal="right" vertical="center" wrapText="1" shrinkToFit="1"/>
    </xf>
    <xf numFmtId="38" fontId="49" fillId="7" borderId="67" xfId="2" applyNumberFormat="1" applyFont="1" applyFill="1" applyBorder="1" applyAlignment="1">
      <alignment horizontal="right" vertical="center" wrapText="1" shrinkToFit="1"/>
    </xf>
    <xf numFmtId="38" fontId="48" fillId="7" borderId="67" xfId="2" applyNumberFormat="1" applyFont="1" applyFill="1" applyBorder="1" applyAlignment="1">
      <alignment horizontal="right" vertical="center" wrapText="1" shrinkToFit="1"/>
    </xf>
    <xf numFmtId="38" fontId="48" fillId="7" borderId="67" xfId="2" applyNumberFormat="1" applyFont="1" applyFill="1" applyBorder="1" applyAlignment="1">
      <alignment horizontal="right" vertical="center" wrapText="1"/>
    </xf>
    <xf numFmtId="38" fontId="48" fillId="7" borderId="68" xfId="2" applyNumberFormat="1" applyFont="1" applyFill="1" applyBorder="1" applyAlignment="1">
      <alignment horizontal="right" vertical="center" wrapText="1"/>
    </xf>
    <xf numFmtId="38" fontId="51" fillId="10" borderId="21" xfId="2" applyNumberFormat="1" applyFont="1" applyFill="1" applyBorder="1" applyAlignment="1">
      <alignment horizontal="right" vertical="center" wrapText="1" shrinkToFit="1"/>
    </xf>
    <xf numFmtId="38" fontId="50" fillId="10" borderId="21" xfId="2" applyNumberFormat="1" applyFont="1" applyFill="1" applyBorder="1" applyAlignment="1">
      <alignment horizontal="right" vertical="center" wrapText="1" shrinkToFit="1"/>
    </xf>
    <xf numFmtId="9" fontId="51" fillId="10" borderId="21" xfId="2" applyNumberFormat="1" applyFont="1" applyFill="1" applyBorder="1" applyAlignment="1">
      <alignment horizontal="center" vertical="center" wrapText="1" shrinkToFit="1"/>
    </xf>
    <xf numFmtId="14" fontId="51" fillId="10" borderId="21" xfId="2" applyNumberFormat="1" applyFont="1" applyFill="1" applyBorder="1" applyAlignment="1">
      <alignment horizontal="center" vertical="center" wrapText="1" shrinkToFit="1"/>
    </xf>
    <xf numFmtId="38" fontId="49" fillId="10" borderId="21" xfId="2" applyNumberFormat="1" applyFont="1" applyFill="1" applyBorder="1" applyAlignment="1">
      <alignment horizontal="right" vertical="center" wrapText="1" shrinkToFit="1"/>
    </xf>
    <xf numFmtId="38" fontId="48" fillId="10" borderId="21" xfId="2" applyNumberFormat="1" applyFont="1" applyFill="1" applyBorder="1" applyAlignment="1">
      <alignment horizontal="right" vertical="center" wrapText="1" shrinkToFit="1"/>
    </xf>
    <xf numFmtId="38" fontId="49" fillId="10" borderId="21" xfId="2" applyNumberFormat="1" applyFont="1" applyFill="1" applyBorder="1" applyAlignment="1">
      <alignment vertical="center" wrapText="1"/>
    </xf>
    <xf numFmtId="38" fontId="48" fillId="10" borderId="21" xfId="2" applyNumberFormat="1" applyFont="1" applyFill="1" applyBorder="1" applyAlignment="1">
      <alignment horizontal="right" vertical="center" wrapText="1"/>
    </xf>
    <xf numFmtId="38" fontId="48" fillId="10" borderId="70" xfId="2" applyNumberFormat="1" applyFont="1" applyFill="1" applyBorder="1" applyAlignment="1">
      <alignment horizontal="right" vertical="center" wrapText="1"/>
    </xf>
    <xf numFmtId="38" fontId="52" fillId="10" borderId="21" xfId="2" applyNumberFormat="1" applyFont="1" applyFill="1" applyBorder="1" applyAlignment="1">
      <alignment horizontal="right" vertical="center" wrapText="1" shrinkToFit="1"/>
    </xf>
    <xf numFmtId="9" fontId="52" fillId="10" borderId="21" xfId="2" applyNumberFormat="1" applyFont="1" applyFill="1" applyBorder="1" applyAlignment="1">
      <alignment horizontal="center" vertical="center" wrapText="1" shrinkToFit="1"/>
    </xf>
    <xf numFmtId="14" fontId="52" fillId="10" borderId="21" xfId="2" applyNumberFormat="1" applyFont="1" applyFill="1" applyBorder="1" applyAlignment="1">
      <alignment horizontal="center" vertical="center" wrapText="1" shrinkToFit="1"/>
    </xf>
    <xf numFmtId="38" fontId="53" fillId="10" borderId="21" xfId="2" applyNumberFormat="1" applyFont="1" applyFill="1" applyBorder="1" applyAlignment="1">
      <alignment horizontal="right" vertical="center" wrapText="1" shrinkToFit="1"/>
    </xf>
    <xf numFmtId="38" fontId="53" fillId="10" borderId="21" xfId="2" applyNumberFormat="1" applyFont="1" applyFill="1" applyBorder="1" applyAlignment="1">
      <alignment vertical="center" wrapText="1"/>
    </xf>
    <xf numFmtId="38" fontId="53" fillId="10" borderId="21" xfId="2" applyNumberFormat="1" applyFont="1" applyFill="1" applyBorder="1" applyAlignment="1">
      <alignment horizontal="right" vertical="center" wrapText="1"/>
    </xf>
    <xf numFmtId="38" fontId="53" fillId="10" borderId="70" xfId="2" applyNumberFormat="1" applyFont="1" applyFill="1" applyBorder="1" applyAlignment="1">
      <alignment horizontal="right" vertical="center" wrapText="1"/>
    </xf>
    <xf numFmtId="38" fontId="51" fillId="10" borderId="21" xfId="2" applyNumberFormat="1" applyFont="1" applyFill="1" applyBorder="1" applyAlignment="1">
      <alignment vertical="center" wrapText="1"/>
    </xf>
    <xf numFmtId="38" fontId="52" fillId="10" borderId="72" xfId="2" applyNumberFormat="1" applyFont="1" applyFill="1" applyBorder="1" applyAlignment="1">
      <alignment horizontal="right" vertical="center" wrapText="1" shrinkToFit="1"/>
    </xf>
    <xf numFmtId="9" fontId="52" fillId="10" borderId="72" xfId="2" applyNumberFormat="1" applyFont="1" applyFill="1" applyBorder="1" applyAlignment="1">
      <alignment horizontal="center" vertical="center" wrapText="1" shrinkToFit="1"/>
    </xf>
    <xf numFmtId="14" fontId="52" fillId="10" borderId="72" xfId="2" applyNumberFormat="1" applyFont="1" applyFill="1" applyBorder="1" applyAlignment="1">
      <alignment horizontal="center" vertical="center" wrapText="1" shrinkToFit="1"/>
    </xf>
    <xf numFmtId="38" fontId="53" fillId="10" borderId="72" xfId="2" applyNumberFormat="1" applyFont="1" applyFill="1" applyBorder="1" applyAlignment="1">
      <alignment horizontal="right" vertical="center" wrapText="1" shrinkToFit="1"/>
    </xf>
    <xf numFmtId="38" fontId="53" fillId="10" borderId="72" xfId="2" applyNumberFormat="1" applyFont="1" applyFill="1" applyBorder="1" applyAlignment="1">
      <alignment vertical="center" wrapText="1"/>
    </xf>
    <xf numFmtId="38" fontId="53" fillId="10" borderId="72" xfId="2" applyNumberFormat="1" applyFont="1" applyFill="1" applyBorder="1" applyAlignment="1">
      <alignment horizontal="right" vertical="center" wrapText="1"/>
    </xf>
    <xf numFmtId="38" fontId="53" fillId="10" borderId="73" xfId="2" applyNumberFormat="1" applyFont="1" applyFill="1" applyBorder="1" applyAlignment="1">
      <alignment horizontal="right" vertical="center" wrapText="1"/>
    </xf>
    <xf numFmtId="38" fontId="49" fillId="0" borderId="0" xfId="2" applyNumberFormat="1" applyFont="1" applyFill="1" applyBorder="1" applyAlignment="1">
      <alignment horizontal="right" vertical="center" wrapText="1"/>
    </xf>
    <xf numFmtId="9" fontId="49" fillId="0" borderId="0" xfId="2" applyNumberFormat="1" applyFont="1" applyFill="1" applyBorder="1" applyAlignment="1">
      <alignment horizontal="right" vertical="center" wrapText="1"/>
    </xf>
    <xf numFmtId="14" fontId="49" fillId="0" borderId="0" xfId="2" applyNumberFormat="1" applyFont="1" applyFill="1" applyBorder="1" applyAlignment="1">
      <alignment horizontal="right" vertical="center" wrapText="1"/>
    </xf>
    <xf numFmtId="38" fontId="48" fillId="12" borderId="27" xfId="2" applyNumberFormat="1" applyFont="1" applyFill="1" applyBorder="1" applyAlignment="1">
      <alignment vertical="center" wrapText="1"/>
    </xf>
    <xf numFmtId="38" fontId="48" fillId="12" borderId="28" xfId="2" applyNumberFormat="1" applyFont="1" applyFill="1" applyBorder="1" applyAlignment="1">
      <alignment vertical="center" wrapText="1"/>
    </xf>
    <xf numFmtId="38" fontId="51" fillId="9" borderId="21" xfId="2" applyNumberFormat="1" applyFont="1" applyFill="1" applyBorder="1" applyAlignment="1">
      <alignment horizontal="right" vertical="center" wrapText="1" shrinkToFit="1"/>
    </xf>
    <xf numFmtId="38" fontId="54" fillId="9" borderId="21" xfId="2" applyNumberFormat="1" applyFont="1" applyFill="1" applyBorder="1" applyAlignment="1">
      <alignment horizontal="right" vertical="center" wrapText="1" shrinkToFit="1"/>
    </xf>
    <xf numFmtId="38" fontId="51" fillId="9" borderId="21" xfId="2" applyNumberFormat="1" applyFont="1" applyFill="1" applyBorder="1" applyAlignment="1">
      <alignment vertical="center" wrapText="1"/>
    </xf>
    <xf numFmtId="38" fontId="50" fillId="9" borderId="21" xfId="2" applyNumberFormat="1" applyFont="1" applyFill="1" applyBorder="1" applyAlignment="1">
      <alignment horizontal="right" vertical="center" wrapText="1" shrinkToFit="1"/>
    </xf>
    <xf numFmtId="38" fontId="49" fillId="9" borderId="21" xfId="2" applyNumberFormat="1" applyFont="1" applyFill="1" applyBorder="1" applyAlignment="1">
      <alignment vertical="center" wrapText="1"/>
    </xf>
    <xf numFmtId="38" fontId="49" fillId="9" borderId="21" xfId="2" applyNumberFormat="1" applyFont="1" applyFill="1" applyBorder="1" applyAlignment="1">
      <alignment horizontal="right" vertical="center" wrapText="1" shrinkToFit="1"/>
    </xf>
    <xf numFmtId="38" fontId="48" fillId="9" borderId="21" xfId="2" applyNumberFormat="1" applyFont="1" applyFill="1" applyBorder="1" applyAlignment="1">
      <alignment horizontal="right" vertical="center" wrapText="1" shrinkToFit="1"/>
    </xf>
    <xf numFmtId="38" fontId="48" fillId="9" borderId="21" xfId="2" applyNumberFormat="1" applyFont="1" applyFill="1" applyBorder="1" applyAlignment="1">
      <alignment horizontal="right" vertical="center" wrapText="1"/>
    </xf>
    <xf numFmtId="38" fontId="48" fillId="9" borderId="30" xfId="2" applyNumberFormat="1" applyFont="1" applyFill="1" applyBorder="1" applyAlignment="1">
      <alignment horizontal="right" vertical="center" wrapText="1"/>
    </xf>
    <xf numFmtId="38" fontId="55" fillId="9" borderId="21" xfId="2" applyNumberFormat="1" applyFont="1" applyFill="1" applyBorder="1" applyAlignment="1">
      <alignment horizontal="right" vertical="center" wrapText="1" shrinkToFit="1"/>
    </xf>
    <xf numFmtId="38" fontId="51" fillId="9" borderId="21" xfId="2" applyNumberFormat="1" applyFont="1" applyFill="1" applyBorder="1" applyAlignment="1">
      <alignment horizontal="right" vertical="center" wrapText="1"/>
    </xf>
    <xf numFmtId="38" fontId="55" fillId="9" borderId="21" xfId="2" applyNumberFormat="1" applyFont="1" applyFill="1" applyBorder="1" applyAlignment="1">
      <alignment horizontal="right" vertical="center" wrapText="1"/>
    </xf>
    <xf numFmtId="38" fontId="54" fillId="9" borderId="21" xfId="2" applyNumberFormat="1" applyFont="1" applyFill="1" applyBorder="1" applyAlignment="1">
      <alignment horizontal="right" vertical="center" wrapText="1"/>
    </xf>
    <xf numFmtId="38" fontId="55" fillId="9" borderId="21" xfId="2" applyNumberFormat="1" applyFont="1" applyFill="1" applyBorder="1" applyAlignment="1">
      <alignment vertical="center" wrapText="1"/>
    </xf>
    <xf numFmtId="38" fontId="48" fillId="9" borderId="21" xfId="2" applyNumberFormat="1" applyFont="1" applyFill="1" applyBorder="1" applyAlignment="1">
      <alignment vertical="center" wrapText="1" shrinkToFit="1"/>
    </xf>
    <xf numFmtId="38" fontId="49" fillId="9" borderId="21" xfId="2" applyNumberFormat="1" applyFont="1" applyFill="1" applyBorder="1" applyAlignment="1">
      <alignment vertical="center" wrapText="1" shrinkToFit="1"/>
    </xf>
    <xf numFmtId="38" fontId="50" fillId="9" borderId="21" xfId="2" applyNumberFormat="1" applyFont="1" applyFill="1" applyBorder="1" applyAlignment="1">
      <alignment horizontal="right" vertical="center" wrapText="1"/>
    </xf>
    <xf numFmtId="38" fontId="40" fillId="9" borderId="21" xfId="2" applyNumberFormat="1" applyFont="1" applyFill="1" applyBorder="1" applyAlignment="1">
      <alignment vertical="center" wrapText="1"/>
    </xf>
    <xf numFmtId="38" fontId="50" fillId="9" borderId="21" xfId="2" applyNumberFormat="1" applyFont="1" applyFill="1" applyBorder="1" applyAlignment="1">
      <alignment vertical="center" wrapText="1"/>
    </xf>
    <xf numFmtId="38" fontId="49" fillId="9" borderId="23" xfId="2" applyNumberFormat="1" applyFont="1" applyFill="1" applyBorder="1" applyAlignment="1">
      <alignment horizontal="right" vertical="center" wrapText="1" shrinkToFit="1"/>
    </xf>
    <xf numFmtId="38" fontId="50" fillId="9" borderId="32" xfId="2" applyNumberFormat="1" applyFont="1" applyFill="1" applyBorder="1" applyAlignment="1">
      <alignment horizontal="right" vertical="center" wrapText="1" shrinkToFit="1"/>
    </xf>
    <xf numFmtId="38" fontId="55" fillId="9" borderId="32" xfId="2" applyNumberFormat="1" applyFont="1" applyFill="1" applyBorder="1" applyAlignment="1">
      <alignment horizontal="right" vertical="center" wrapText="1" shrinkToFit="1"/>
    </xf>
    <xf numFmtId="38" fontId="51" fillId="9" borderId="32" xfId="2" applyNumberFormat="1" applyFont="1" applyFill="1" applyBorder="1" applyAlignment="1">
      <alignment vertical="center" wrapText="1"/>
    </xf>
    <xf numFmtId="38" fontId="48" fillId="9" borderId="32" xfId="2" applyNumberFormat="1" applyFont="1" applyFill="1" applyBorder="1" applyAlignment="1">
      <alignment horizontal="right" vertical="center" wrapText="1" shrinkToFit="1"/>
    </xf>
    <xf numFmtId="38" fontId="49" fillId="9" borderId="42" xfId="2" applyNumberFormat="1" applyFont="1" applyFill="1" applyBorder="1" applyAlignment="1">
      <alignment horizontal="right" vertical="center" wrapText="1" shrinkToFit="1"/>
    </xf>
    <xf numFmtId="38" fontId="49" fillId="9" borderId="32" xfId="2" applyNumberFormat="1" applyFont="1" applyFill="1" applyBorder="1" applyAlignment="1">
      <alignment vertical="center" wrapText="1"/>
    </xf>
    <xf numFmtId="38" fontId="49" fillId="9" borderId="32" xfId="2" applyNumberFormat="1" applyFont="1" applyFill="1" applyBorder="1" applyAlignment="1">
      <alignment horizontal="right" vertical="center" wrapText="1" shrinkToFit="1"/>
    </xf>
    <xf numFmtId="38" fontId="48" fillId="9" borderId="32" xfId="2" applyNumberFormat="1" applyFont="1" applyFill="1" applyBorder="1" applyAlignment="1">
      <alignment horizontal="right" vertical="center" wrapText="1"/>
    </xf>
    <xf numFmtId="38" fontId="50" fillId="0" borderId="0" xfId="2" applyNumberFormat="1" applyFont="1" applyFill="1" applyBorder="1" applyAlignment="1">
      <alignment vertical="center" wrapText="1"/>
    </xf>
    <xf numFmtId="9" fontId="50" fillId="0" borderId="0" xfId="2" applyNumberFormat="1" applyFont="1" applyFill="1" applyBorder="1" applyAlignment="1">
      <alignment vertical="center" wrapText="1"/>
    </xf>
    <xf numFmtId="14" fontId="50" fillId="0" borderId="0" xfId="2" applyNumberFormat="1" applyFont="1" applyFill="1" applyBorder="1" applyAlignment="1">
      <alignment vertical="center" wrapText="1"/>
    </xf>
    <xf numFmtId="38" fontId="48" fillId="0" borderId="0" xfId="2" applyNumberFormat="1" applyFont="1" applyFill="1" applyBorder="1" applyAlignment="1">
      <alignment vertical="center" wrapText="1"/>
    </xf>
    <xf numFmtId="38" fontId="48" fillId="14" borderId="27" xfId="2" applyNumberFormat="1" applyFont="1" applyFill="1" applyBorder="1" applyAlignment="1">
      <alignment vertical="center" wrapText="1"/>
    </xf>
    <xf numFmtId="38" fontId="48" fillId="14" borderId="28" xfId="2" applyNumberFormat="1" applyFont="1" applyFill="1" applyBorder="1" applyAlignment="1">
      <alignment vertical="center" wrapText="1"/>
    </xf>
    <xf numFmtId="38" fontId="50" fillId="13" borderId="21" xfId="2" applyNumberFormat="1" applyFont="1" applyFill="1" applyBorder="1" applyAlignment="1">
      <alignment vertical="center" wrapText="1"/>
    </xf>
    <xf numFmtId="38" fontId="50" fillId="13" borderId="21" xfId="2" applyNumberFormat="1" applyFont="1" applyFill="1" applyBorder="1" applyAlignment="1">
      <alignment horizontal="right" vertical="center" wrapText="1" shrinkToFit="1"/>
    </xf>
    <xf numFmtId="9" fontId="50" fillId="13" borderId="21" xfId="2" applyNumberFormat="1" applyFont="1" applyFill="1" applyBorder="1" applyAlignment="1">
      <alignment vertical="center" wrapText="1"/>
    </xf>
    <xf numFmtId="14" fontId="50" fillId="13" borderId="21" xfId="2" applyNumberFormat="1" applyFont="1" applyFill="1" applyBorder="1" applyAlignment="1">
      <alignment vertical="center" wrapText="1"/>
    </xf>
    <xf numFmtId="38" fontId="49" fillId="13" borderId="21" xfId="2" applyNumberFormat="1" applyFont="1" applyFill="1" applyBorder="1" applyAlignment="1">
      <alignment horizontal="right" vertical="center" wrapText="1" shrinkToFit="1"/>
    </xf>
    <xf numFmtId="38" fontId="48" fillId="13" borderId="21" xfId="2" applyNumberFormat="1" applyFont="1" applyFill="1" applyBorder="1" applyAlignment="1">
      <alignment horizontal="right" vertical="center" wrapText="1" shrinkToFit="1"/>
    </xf>
    <xf numFmtId="38" fontId="48" fillId="13" borderId="21" xfId="2" applyNumberFormat="1" applyFont="1" applyFill="1" applyBorder="1" applyAlignment="1">
      <alignment horizontal="right" vertical="center" wrapText="1"/>
    </xf>
    <xf numFmtId="38" fontId="48" fillId="13" borderId="21" xfId="2" applyNumberFormat="1" applyFont="1" applyFill="1" applyBorder="1" applyAlignment="1">
      <alignment vertical="center" wrapText="1"/>
    </xf>
    <xf numFmtId="38" fontId="48" fillId="13" borderId="30" xfId="2" applyNumberFormat="1" applyFont="1" applyFill="1" applyBorder="1" applyAlignment="1">
      <alignment horizontal="right" vertical="center" wrapText="1"/>
    </xf>
    <xf numFmtId="38" fontId="50" fillId="13" borderId="32" xfId="2" applyNumberFormat="1" applyFont="1" applyFill="1" applyBorder="1" applyAlignment="1">
      <alignment vertical="center" wrapText="1"/>
    </xf>
    <xf numFmtId="38" fontId="50" fillId="13" borderId="32" xfId="2" applyNumberFormat="1" applyFont="1" applyFill="1" applyBorder="1" applyAlignment="1">
      <alignment horizontal="right" vertical="center" wrapText="1" shrinkToFit="1"/>
    </xf>
    <xf numFmtId="9" fontId="50" fillId="13" borderId="32" xfId="2" applyNumberFormat="1" applyFont="1" applyFill="1" applyBorder="1" applyAlignment="1">
      <alignment vertical="center" wrapText="1"/>
    </xf>
    <xf numFmtId="14" fontId="50" fillId="13" borderId="32" xfId="2" applyNumberFormat="1" applyFont="1" applyFill="1" applyBorder="1" applyAlignment="1">
      <alignment vertical="center" wrapText="1"/>
    </xf>
    <xf numFmtId="38" fontId="49" fillId="13" borderId="32" xfId="2" applyNumberFormat="1" applyFont="1" applyFill="1" applyBorder="1" applyAlignment="1">
      <alignment horizontal="right" vertical="center" wrapText="1" shrinkToFit="1"/>
    </xf>
    <xf numFmtId="38" fontId="48" fillId="13" borderId="32" xfId="2" applyNumberFormat="1" applyFont="1" applyFill="1" applyBorder="1" applyAlignment="1">
      <alignment horizontal="right" vertical="center" wrapText="1" shrinkToFit="1"/>
    </xf>
    <xf numFmtId="38" fontId="48" fillId="13" borderId="32" xfId="2" applyNumberFormat="1" applyFont="1" applyFill="1" applyBorder="1" applyAlignment="1">
      <alignment horizontal="right" vertical="center" wrapText="1"/>
    </xf>
    <xf numFmtId="38" fontId="48" fillId="13" borderId="32" xfId="2" applyNumberFormat="1" applyFont="1" applyFill="1" applyBorder="1" applyAlignment="1">
      <alignment vertical="center" wrapText="1"/>
    </xf>
    <xf numFmtId="38" fontId="48" fillId="13" borderId="33" xfId="2" applyNumberFormat="1" applyFont="1" applyFill="1" applyBorder="1" applyAlignment="1">
      <alignment horizontal="right" vertical="center" wrapText="1"/>
    </xf>
    <xf numFmtId="38" fontId="48" fillId="6" borderId="21" xfId="2" applyNumberFormat="1" applyFont="1" applyFill="1" applyBorder="1" applyAlignment="1">
      <alignment vertical="center" wrapText="1"/>
    </xf>
    <xf numFmtId="0" fontId="14" fillId="0" borderId="16" xfId="0" quotePrefix="1" applyFont="1" applyFill="1" applyBorder="1" applyAlignment="1" applyProtection="1">
      <alignment horizontal="left" vertical="center" wrapText="1"/>
    </xf>
    <xf numFmtId="3" fontId="8" fillId="0" borderId="63" xfId="3" applyFont="1" applyFill="1" applyBorder="1" applyAlignment="1" applyProtection="1">
      <alignment horizontal="left" vertical="center" wrapText="1" indent="2"/>
    </xf>
    <xf numFmtId="3" fontId="8" fillId="0" borderId="63" xfId="3" applyFont="1" applyFill="1" applyBorder="1" applyAlignment="1" applyProtection="1">
      <alignment horizontal="right" vertical="center"/>
    </xf>
    <xf numFmtId="38" fontId="14" fillId="0" borderId="63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64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15" xfId="0" quotePrefix="1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wrapText="1" indent="2"/>
    </xf>
    <xf numFmtId="3" fontId="8" fillId="0" borderId="23" xfId="3" applyFont="1" applyFill="1" applyBorder="1" applyAlignment="1" applyProtection="1">
      <alignment horizontal="right" vertical="center"/>
    </xf>
    <xf numFmtId="38" fontId="14" fillId="0" borderId="23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17" xfId="2" applyNumberFormat="1" applyFont="1" applyFill="1" applyBorder="1" applyAlignment="1" applyProtection="1">
      <alignment horizontal="right" vertical="center" wrapText="1"/>
      <protection locked="0"/>
    </xf>
    <xf numFmtId="3" fontId="11" fillId="10" borderId="67" xfId="3" applyFont="1" applyFill="1" applyBorder="1" applyAlignment="1" applyProtection="1">
      <alignment horizontal="left" vertical="center"/>
    </xf>
    <xf numFmtId="38" fontId="14" fillId="10" borderId="67" xfId="2" applyNumberFormat="1" applyFont="1" applyFill="1" applyBorder="1" applyAlignment="1" applyProtection="1">
      <alignment horizontal="left" vertical="center" wrapText="1"/>
    </xf>
    <xf numFmtId="38" fontId="13" fillId="10" borderId="68" xfId="2" applyNumberFormat="1" applyFont="1" applyFill="1" applyBorder="1" applyAlignment="1" applyProtection="1">
      <alignment horizontal="left" vertical="center" wrapText="1"/>
    </xf>
    <xf numFmtId="0" fontId="15" fillId="0" borderId="69" xfId="0" quotePrefix="1" applyFont="1" applyFill="1" applyBorder="1" applyAlignment="1" applyProtection="1">
      <alignment horizontal="left" vertical="center" wrapText="1"/>
    </xf>
    <xf numFmtId="38" fontId="18" fillId="0" borderId="70" xfId="2" applyNumberFormat="1" applyFont="1" applyFill="1" applyBorder="1" applyAlignment="1" applyProtection="1">
      <alignment horizontal="right" vertical="center" wrapText="1"/>
      <protection locked="0"/>
    </xf>
    <xf numFmtId="3" fontId="11" fillId="10" borderId="72" xfId="3" applyFont="1" applyFill="1" applyBorder="1" applyAlignment="1" applyProtection="1">
      <alignment horizontal="left" vertical="center"/>
    </xf>
    <xf numFmtId="0" fontId="13" fillId="10" borderId="67" xfId="0" applyFont="1" applyFill="1" applyBorder="1" applyAlignment="1" applyProtection="1">
      <alignment horizontal="right" vertical="center"/>
    </xf>
    <xf numFmtId="0" fontId="13" fillId="10" borderId="72" xfId="0" applyFont="1" applyFill="1" applyBorder="1" applyAlignment="1" applyProtection="1">
      <alignment horizontal="left" vertical="center"/>
    </xf>
    <xf numFmtId="0" fontId="14" fillId="0" borderId="66" xfId="0" applyFont="1" applyFill="1" applyBorder="1" applyAlignment="1" applyProtection="1">
      <alignment horizontal="left" vertical="center" wrapText="1"/>
    </xf>
    <xf numFmtId="0" fontId="14" fillId="0" borderId="67" xfId="0" applyFont="1" applyFill="1" applyBorder="1" applyAlignment="1" applyProtection="1">
      <alignment horizontal="left" vertical="center" wrapText="1" indent="1"/>
    </xf>
    <xf numFmtId="3" fontId="8" fillId="0" borderId="67" xfId="3" applyFont="1" applyFill="1" applyBorder="1" applyAlignment="1" applyProtection="1">
      <alignment horizontal="right" vertical="center"/>
    </xf>
    <xf numFmtId="38" fontId="14" fillId="0" borderId="67" xfId="2" applyNumberFormat="1" applyFont="1" applyFill="1" applyBorder="1" applyAlignment="1" applyProtection="1">
      <alignment horizontal="right" vertical="center" wrapText="1"/>
    </xf>
    <xf numFmtId="38" fontId="13" fillId="0" borderId="68" xfId="2" applyNumberFormat="1" applyFont="1" applyFill="1" applyBorder="1" applyAlignment="1" applyProtection="1">
      <alignment horizontal="right" vertical="center" wrapText="1"/>
    </xf>
    <xf numFmtId="0" fontId="15" fillId="0" borderId="69" xfId="0" applyFont="1" applyFill="1" applyBorder="1" applyAlignment="1" applyProtection="1">
      <alignment horizontal="left" vertical="center" wrapText="1"/>
    </xf>
    <xf numFmtId="0" fontId="14" fillId="0" borderId="69" xfId="0" applyFont="1" applyFill="1" applyBorder="1" applyAlignment="1" applyProtection="1">
      <alignment horizontal="left" vertical="center" wrapText="1"/>
    </xf>
    <xf numFmtId="38" fontId="13" fillId="0" borderId="70" xfId="2" applyNumberFormat="1" applyFont="1" applyFill="1" applyBorder="1" applyAlignment="1" applyProtection="1">
      <alignment horizontal="right" vertical="center" wrapText="1"/>
    </xf>
    <xf numFmtId="0" fontId="14" fillId="0" borderId="69" xfId="0" quotePrefix="1" applyFont="1" applyFill="1" applyBorder="1" applyAlignment="1" applyProtection="1">
      <alignment horizontal="left" vertical="center" wrapText="1"/>
    </xf>
    <xf numFmtId="38" fontId="13" fillId="0" borderId="70" xfId="2" applyNumberFormat="1" applyFont="1" applyFill="1" applyBorder="1" applyAlignment="1" applyProtection="1">
      <alignment horizontal="right" vertical="center" wrapText="1"/>
      <protection locked="0"/>
    </xf>
    <xf numFmtId="0" fontId="14" fillId="10" borderId="69" xfId="0" quotePrefix="1" applyFont="1" applyFill="1" applyBorder="1" applyAlignment="1" applyProtection="1">
      <alignment horizontal="left" vertical="center" wrapText="1"/>
    </xf>
    <xf numFmtId="0" fontId="14" fillId="10" borderId="69" xfId="0" applyFont="1" applyFill="1" applyBorder="1" applyAlignment="1" applyProtection="1">
      <alignment horizontal="left" vertical="center" wrapText="1"/>
    </xf>
    <xf numFmtId="0" fontId="8" fillId="0" borderId="67" xfId="0" applyFont="1" applyFill="1" applyBorder="1" applyAlignment="1" applyProtection="1">
      <alignment horizontal="left" wrapText="1" indent="2"/>
    </xf>
    <xf numFmtId="38" fontId="14" fillId="0" borderId="67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68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70" xfId="2" applyNumberFormat="1" applyFont="1" applyFill="1" applyBorder="1" applyAlignment="1" applyProtection="1">
      <alignment horizontal="right" vertical="center" wrapText="1"/>
    </xf>
    <xf numFmtId="38" fontId="14" fillId="0" borderId="70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70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69" xfId="3" applyFont="1" applyFill="1" applyBorder="1" applyAlignment="1" applyProtection="1">
      <alignment horizontal="left" vertical="center" wrapText="1"/>
    </xf>
    <xf numFmtId="3" fontId="17" fillId="0" borderId="69" xfId="3" applyFont="1" applyFill="1" applyBorder="1" applyAlignment="1" applyProtection="1">
      <alignment horizontal="left" vertical="center" wrapText="1"/>
    </xf>
    <xf numFmtId="3" fontId="11" fillId="10" borderId="67" xfId="3" applyFont="1" applyFill="1" applyBorder="1" applyAlignment="1" applyProtection="1">
      <alignment horizontal="left" vertical="center" wrapText="1" indent="1"/>
    </xf>
    <xf numFmtId="38" fontId="13" fillId="10" borderId="68" xfId="2" applyNumberFormat="1" applyFont="1" applyFill="1" applyBorder="1" applyAlignment="1" applyProtection="1">
      <alignment horizontal="right" vertical="center" wrapText="1"/>
    </xf>
    <xf numFmtId="0" fontId="11" fillId="10" borderId="72" xfId="0" applyFont="1" applyFill="1" applyBorder="1" applyAlignment="1" applyProtection="1">
      <alignment horizontal="left" vertical="center"/>
    </xf>
    <xf numFmtId="0" fontId="13" fillId="10" borderId="75" xfId="0" applyFont="1" applyFill="1" applyBorder="1" applyAlignment="1" applyProtection="1">
      <alignment horizontal="left" vertical="center"/>
    </xf>
    <xf numFmtId="38" fontId="13" fillId="10" borderId="75" xfId="2" applyNumberFormat="1" applyFont="1" applyFill="1" applyBorder="1" applyAlignment="1" applyProtection="1">
      <alignment horizontal="left" vertical="center" wrapText="1"/>
    </xf>
    <xf numFmtId="38" fontId="13" fillId="10" borderId="76" xfId="2" applyNumberFormat="1" applyFont="1" applyFill="1" applyBorder="1" applyAlignment="1" applyProtection="1">
      <alignment horizontal="left" vertical="center" wrapText="1"/>
    </xf>
    <xf numFmtId="3" fontId="17" fillId="0" borderId="66" xfId="3" applyFont="1" applyFill="1" applyBorder="1" applyAlignment="1" applyProtection="1">
      <alignment horizontal="left" vertical="center" wrapText="1"/>
    </xf>
    <xf numFmtId="3" fontId="17" fillId="0" borderId="67" xfId="3" applyFont="1" applyFill="1" applyBorder="1" applyAlignment="1" applyProtection="1">
      <alignment horizontal="left" vertical="center" wrapText="1" indent="3"/>
    </xf>
    <xf numFmtId="0" fontId="15" fillId="0" borderId="67" xfId="0" applyFont="1" applyFill="1" applyBorder="1" applyAlignment="1" applyProtection="1">
      <alignment horizontal="right" vertical="center"/>
    </xf>
    <xf numFmtId="38" fontId="15" fillId="0" borderId="67" xfId="2" applyNumberFormat="1" applyFont="1" applyFill="1" applyBorder="1" applyAlignment="1" applyProtection="1">
      <alignment horizontal="right" vertical="center" wrapText="1"/>
      <protection locked="0"/>
    </xf>
    <xf numFmtId="38" fontId="18" fillId="0" borderId="68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70" xfId="2" applyNumberFormat="1" applyFont="1" applyFill="1" applyBorder="1" applyAlignment="1" applyProtection="1">
      <alignment horizontal="right" vertical="center" wrapText="1"/>
    </xf>
    <xf numFmtId="3" fontId="17" fillId="0" borderId="69" xfId="3" applyFont="1" applyFill="1" applyBorder="1" applyAlignment="1" applyProtection="1">
      <alignment horizontal="left" vertical="center" wrapText="1" indent="1"/>
    </xf>
    <xf numFmtId="38" fontId="15" fillId="0" borderId="70" xfId="2" applyNumberFormat="1" applyFont="1" applyFill="1" applyBorder="1" applyAlignment="1" applyProtection="1">
      <alignment horizontal="left" vertical="center" wrapText="1" indent="1"/>
      <protection locked="0"/>
    </xf>
    <xf numFmtId="38" fontId="16" fillId="0" borderId="70" xfId="1" applyNumberFormat="1" applyFont="1" applyFill="1" applyBorder="1" applyAlignment="1" applyProtection="1">
      <alignment horizontal="right" vertical="center" wrapText="1"/>
      <protection locked="0"/>
    </xf>
    <xf numFmtId="38" fontId="11" fillId="10" borderId="75" xfId="0" applyNumberFormat="1" applyFont="1" applyFill="1" applyBorder="1" applyAlignment="1" applyProtection="1">
      <alignment horizontal="left" vertical="center" wrapText="1"/>
    </xf>
    <xf numFmtId="38" fontId="11" fillId="10" borderId="76" xfId="0" applyNumberFormat="1" applyFont="1" applyFill="1" applyBorder="1" applyAlignment="1" applyProtection="1">
      <alignment horizontal="left" vertical="center" wrapText="1"/>
    </xf>
    <xf numFmtId="49" fontId="14" fillId="0" borderId="66" xfId="0" quotePrefix="1" applyNumberFormat="1" applyFont="1" applyFill="1" applyBorder="1" applyAlignment="1" applyProtection="1">
      <alignment horizontal="right" vertical="center" wrapText="1"/>
      <protection locked="0"/>
    </xf>
    <xf numFmtId="0" fontId="14" fillId="0" borderId="67" xfId="0" applyFont="1" applyFill="1" applyBorder="1" applyAlignment="1" applyProtection="1">
      <alignment horizontal="left" vertical="center" wrapText="1"/>
      <protection locked="0"/>
    </xf>
    <xf numFmtId="0" fontId="14" fillId="0" borderId="67" xfId="0" applyFont="1" applyFill="1" applyBorder="1" applyAlignment="1" applyProtection="1">
      <alignment horizontal="right" vertical="center" wrapText="1"/>
      <protection locked="0"/>
    </xf>
    <xf numFmtId="38" fontId="8" fillId="0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0" borderId="68" xfId="2" quotePrefix="1" applyNumberFormat="1" applyFont="1" applyFill="1" applyBorder="1" applyAlignment="1" applyProtection="1">
      <alignment horizontal="right" vertical="center" wrapText="1"/>
      <protection locked="0"/>
    </xf>
    <xf numFmtId="49" fontId="14" fillId="0" borderId="69" xfId="0" quotePrefix="1" applyNumberFormat="1" applyFont="1" applyFill="1" applyBorder="1" applyAlignment="1" applyProtection="1">
      <alignment horizontal="right" vertical="center" wrapText="1"/>
      <protection locked="0"/>
    </xf>
    <xf numFmtId="38" fontId="14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49" fontId="15" fillId="0" borderId="69" xfId="0" quotePrefix="1" applyNumberFormat="1" applyFont="1" applyFill="1" applyBorder="1" applyAlignment="1" applyProtection="1">
      <alignment horizontal="right" vertical="center" wrapText="1"/>
      <protection locked="0"/>
    </xf>
    <xf numFmtId="0" fontId="14" fillId="0" borderId="70" xfId="0" applyFont="1" applyFill="1" applyBorder="1" applyAlignment="1" applyProtection="1">
      <alignment vertical="center" wrapText="1"/>
      <protection locked="0"/>
    </xf>
    <xf numFmtId="49" fontId="14" fillId="0" borderId="71" xfId="0" quotePrefix="1" applyNumberFormat="1" applyFont="1" applyFill="1" applyBorder="1" applyAlignment="1" applyProtection="1">
      <alignment horizontal="right" vertical="center" wrapText="1"/>
      <protection locked="0"/>
    </xf>
    <xf numFmtId="164" fontId="14" fillId="0" borderId="72" xfId="0" applyNumberFormat="1" applyFont="1" applyFill="1" applyBorder="1" applyAlignment="1" applyProtection="1">
      <alignment horizontal="left" vertical="center" wrapText="1" indent="2"/>
      <protection locked="0"/>
    </xf>
    <xf numFmtId="0" fontId="14" fillId="0" borderId="72" xfId="0" applyFont="1" applyFill="1" applyBorder="1" applyAlignment="1" applyProtection="1">
      <alignment horizontal="right" vertical="center" wrapText="1"/>
      <protection locked="0"/>
    </xf>
    <xf numFmtId="38" fontId="14" fillId="0" borderId="72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73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67" xfId="0" applyFont="1" applyFill="1" applyBorder="1" applyAlignment="1" applyProtection="1">
      <alignment horizontal="left" vertical="center" wrapText="1" indent="2"/>
      <protection locked="0"/>
    </xf>
    <xf numFmtId="38" fontId="8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15" fillId="0" borderId="70" xfId="2" applyNumberFormat="1" applyFont="1" applyFill="1" applyBorder="1" applyAlignment="1" applyProtection="1">
      <alignment horizontal="left" vertical="center" wrapText="1"/>
      <protection locked="0"/>
    </xf>
    <xf numFmtId="38" fontId="13" fillId="9" borderId="70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67" xfId="0" applyFont="1" applyFill="1" applyBorder="1" applyAlignment="1" applyProtection="1">
      <alignment horizontal="left" vertical="center" wrapText="1" indent="2"/>
      <protection locked="0"/>
    </xf>
    <xf numFmtId="38" fontId="13" fillId="0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8" fillId="0" borderId="70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17" fillId="0" borderId="70" xfId="2" applyNumberFormat="1" applyFont="1" applyFill="1" applyBorder="1" applyAlignment="1" applyProtection="1">
      <alignment horizontal="right" vertical="center" wrapText="1"/>
      <protection locked="0"/>
    </xf>
    <xf numFmtId="49" fontId="15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70" xfId="0" applyFont="1" applyFill="1" applyBorder="1" applyAlignment="1" applyProtection="1">
      <alignment vertical="center"/>
      <protection locked="0"/>
    </xf>
    <xf numFmtId="38" fontId="13" fillId="9" borderId="72" xfId="2" quotePrefix="1" applyNumberFormat="1" applyFont="1" applyFill="1" applyBorder="1" applyAlignment="1" applyProtection="1">
      <alignment horizontal="left" vertical="center" wrapText="1"/>
      <protection locked="0"/>
    </xf>
    <xf numFmtId="38" fontId="13" fillId="9" borderId="73" xfId="2" quotePrefix="1" applyNumberFormat="1" applyFont="1" applyFill="1" applyBorder="1" applyAlignment="1" applyProtection="1">
      <alignment horizontal="left" vertical="center" wrapText="1"/>
      <protection locked="0"/>
    </xf>
    <xf numFmtId="38" fontId="13" fillId="9" borderId="68" xfId="2" quotePrefix="1" applyNumberFormat="1" applyFont="1" applyFill="1" applyBorder="1" applyAlignment="1" applyProtection="1">
      <alignment horizontal="right" vertical="center" wrapText="1"/>
      <protection locked="0"/>
    </xf>
    <xf numFmtId="38" fontId="11" fillId="9" borderId="70" xfId="2" applyNumberFormat="1" applyFont="1" applyFill="1" applyBorder="1" applyAlignment="1" applyProtection="1">
      <alignment horizontal="right" vertical="center" wrapText="1"/>
      <protection locked="0"/>
    </xf>
    <xf numFmtId="38" fontId="13" fillId="9" borderId="67" xfId="2" applyNumberFormat="1" applyFont="1" applyFill="1" applyBorder="1" applyAlignment="1" applyProtection="1">
      <alignment horizontal="right" vertical="center" wrapText="1"/>
      <protection locked="0"/>
    </xf>
    <xf numFmtId="38" fontId="18" fillId="9" borderId="70" xfId="2" quotePrefix="1" applyNumberFormat="1" applyFont="1" applyFill="1" applyBorder="1" applyAlignment="1" applyProtection="1">
      <alignment horizontal="right" vertical="center" wrapText="1"/>
      <protection locked="0"/>
    </xf>
    <xf numFmtId="49" fontId="13" fillId="9" borderId="71" xfId="0" quotePrefix="1" applyNumberFormat="1" applyFont="1" applyFill="1" applyBorder="1" applyAlignment="1" applyProtection="1">
      <alignment vertical="center" wrapText="1"/>
      <protection locked="0"/>
    </xf>
    <xf numFmtId="0" fontId="13" fillId="9" borderId="72" xfId="0" applyFont="1" applyFill="1" applyBorder="1" applyAlignment="1" applyProtection="1">
      <alignment vertical="center" wrapText="1"/>
      <protection locked="0"/>
    </xf>
    <xf numFmtId="0" fontId="13" fillId="9" borderId="66" xfId="0" quotePrefix="1" applyFont="1" applyFill="1" applyBorder="1" applyAlignment="1" applyProtection="1">
      <alignment horizontal="right" vertical="center" wrapText="1"/>
      <protection locked="0"/>
    </xf>
    <xf numFmtId="38" fontId="11" fillId="9" borderId="67" xfId="2" applyNumberFormat="1" applyFont="1" applyFill="1" applyBorder="1" applyAlignment="1" applyProtection="1">
      <alignment horizontal="right" vertical="center" wrapText="1"/>
      <protection locked="0"/>
    </xf>
    <xf numFmtId="38" fontId="8" fillId="9" borderId="68" xfId="2" applyNumberFormat="1" applyFont="1" applyFill="1" applyBorder="1" applyAlignment="1" applyProtection="1">
      <alignment horizontal="right" vertical="center" wrapText="1"/>
      <protection locked="0"/>
    </xf>
    <xf numFmtId="0" fontId="14" fillId="9" borderId="69" xfId="0" quotePrefix="1" applyFont="1" applyFill="1" applyBorder="1" applyAlignment="1" applyProtection="1">
      <alignment horizontal="right" vertical="center" wrapText="1"/>
      <protection locked="0"/>
    </xf>
    <xf numFmtId="0" fontId="13" fillId="9" borderId="7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38" fontId="8" fillId="0" borderId="0" xfId="2" applyNumberFormat="1" applyFont="1" applyFill="1" applyBorder="1" applyAlignment="1">
      <alignment wrapText="1"/>
    </xf>
    <xf numFmtId="38" fontId="11" fillId="0" borderId="0" xfId="2" applyNumberFormat="1" applyFont="1" applyFill="1" applyBorder="1" applyAlignment="1" applyProtection="1">
      <alignment horizontal="right" vertical="center" wrapText="1"/>
      <protection locked="0"/>
    </xf>
    <xf numFmtId="38" fontId="8" fillId="0" borderId="0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0" xfId="2" quotePrefix="1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3" fillId="5" borderId="0" xfId="0" applyFont="1" applyFill="1" applyBorder="1" applyAlignment="1" applyProtection="1">
      <alignment horizontal="left" vertical="center" wrapText="1"/>
    </xf>
    <xf numFmtId="3" fontId="11" fillId="5" borderId="0" xfId="3" applyFont="1" applyFill="1" applyBorder="1" applyAlignment="1" applyProtection="1">
      <alignment horizontal="left" vertical="center"/>
    </xf>
    <xf numFmtId="38" fontId="13" fillId="5" borderId="0" xfId="2" applyNumberFormat="1" applyFont="1" applyFill="1" applyBorder="1" applyAlignment="1" applyProtection="1">
      <alignment horizontal="left" vertical="center" wrapText="1"/>
    </xf>
    <xf numFmtId="0" fontId="14" fillId="0" borderId="67" xfId="0" applyFont="1" applyFill="1" applyBorder="1" applyAlignment="1" applyProtection="1">
      <alignment horizontal="left" vertical="center" wrapText="1" indent="2"/>
    </xf>
    <xf numFmtId="38" fontId="13" fillId="5" borderId="70" xfId="2" applyNumberFormat="1" applyFont="1" applyFill="1" applyBorder="1" applyAlignment="1" applyProtection="1">
      <alignment horizontal="right" vertical="center" wrapText="1"/>
      <protection locked="0"/>
    </xf>
    <xf numFmtId="3" fontId="8" fillId="5" borderId="67" xfId="3" applyFont="1" applyFill="1" applyBorder="1" applyAlignment="1" applyProtection="1">
      <alignment horizontal="right" vertical="center"/>
    </xf>
    <xf numFmtId="38" fontId="13" fillId="5" borderId="68" xfId="2" applyNumberFormat="1" applyFont="1" applyFill="1" applyBorder="1" applyAlignment="1" applyProtection="1">
      <alignment horizontal="right" vertical="center" wrapText="1"/>
      <protection locked="0"/>
    </xf>
    <xf numFmtId="38" fontId="13" fillId="5" borderId="70" xfId="2" applyNumberFormat="1" applyFont="1" applyFill="1" applyBorder="1" applyAlignment="1" applyProtection="1">
      <alignment horizontal="right" vertical="center" wrapText="1"/>
    </xf>
    <xf numFmtId="0" fontId="14" fillId="5" borderId="67" xfId="0" applyFont="1" applyFill="1" applyBorder="1" applyAlignment="1" applyProtection="1">
      <alignment horizontal="right" vertical="center"/>
    </xf>
    <xf numFmtId="3" fontId="17" fillId="5" borderId="69" xfId="3" applyFont="1" applyFill="1" applyBorder="1" applyAlignment="1" applyProtection="1">
      <alignment horizontal="left" vertical="center" wrapText="1" indent="1"/>
    </xf>
    <xf numFmtId="38" fontId="15" fillId="5" borderId="70" xfId="2" applyNumberFormat="1" applyFont="1" applyFill="1" applyBorder="1" applyAlignment="1" applyProtection="1">
      <alignment horizontal="left" vertical="center" wrapText="1" indent="1"/>
      <protection locked="0"/>
    </xf>
    <xf numFmtId="38" fontId="17" fillId="5" borderId="70" xfId="1" applyNumberFormat="1" applyFont="1" applyFill="1" applyBorder="1" applyAlignment="1" applyProtection="1">
      <alignment horizontal="right" vertical="center" wrapText="1"/>
      <protection locked="0"/>
    </xf>
    <xf numFmtId="38" fontId="8" fillId="5" borderId="70" xfId="1" applyNumberFormat="1" applyFont="1" applyFill="1" applyBorder="1" applyAlignment="1" applyProtection="1">
      <alignment horizontal="right" vertical="center" wrapText="1"/>
      <protection locked="0"/>
    </xf>
    <xf numFmtId="38" fontId="14" fillId="0" borderId="70" xfId="2" applyNumberFormat="1" applyFont="1" applyFill="1" applyBorder="1" applyAlignment="1" applyProtection="1">
      <alignment vertical="center" wrapText="1"/>
      <protection locked="0"/>
    </xf>
    <xf numFmtId="38" fontId="14" fillId="0" borderId="72" xfId="2" applyNumberFormat="1" applyFont="1" applyFill="1" applyBorder="1" applyAlignment="1" applyProtection="1">
      <alignment vertical="center" wrapText="1"/>
      <protection locked="0"/>
    </xf>
    <xf numFmtId="38" fontId="14" fillId="0" borderId="73" xfId="2" applyNumberFormat="1" applyFont="1" applyFill="1" applyBorder="1" applyAlignment="1" applyProtection="1">
      <alignment vertical="center" wrapText="1"/>
      <protection locked="0"/>
    </xf>
    <xf numFmtId="38" fontId="11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0" fontId="11" fillId="5" borderId="0" xfId="0" applyFont="1" applyFill="1" applyBorder="1" applyAlignment="1" applyProtection="1">
      <alignment vertical="center" wrapText="1"/>
      <protection locked="0"/>
    </xf>
    <xf numFmtId="0" fontId="13" fillId="9" borderId="67" xfId="0" applyFont="1" applyFill="1" applyBorder="1" applyAlignment="1" applyProtection="1">
      <alignment vertical="center"/>
      <protection locked="0"/>
    </xf>
    <xf numFmtId="0" fontId="13" fillId="9" borderId="68" xfId="0" applyFont="1" applyFill="1" applyBorder="1" applyAlignment="1" applyProtection="1">
      <alignment vertical="center"/>
      <protection locked="0"/>
    </xf>
    <xf numFmtId="38" fontId="13" fillId="9" borderId="70" xfId="0" applyNumberFormat="1" applyFont="1" applyFill="1" applyBorder="1" applyAlignment="1" applyProtection="1">
      <alignment vertical="center" wrapText="1"/>
      <protection locked="0"/>
    </xf>
    <xf numFmtId="38" fontId="13" fillId="9" borderId="67" xfId="2" applyNumberFormat="1" applyFont="1" applyFill="1" applyBorder="1" applyAlignment="1" applyProtection="1">
      <alignment vertical="center" wrapText="1"/>
      <protection locked="0"/>
    </xf>
    <xf numFmtId="0" fontId="15" fillId="9" borderId="70" xfId="0" applyFont="1" applyFill="1" applyBorder="1" applyAlignment="1" applyProtection="1">
      <alignment vertical="center"/>
      <protection locked="0"/>
    </xf>
    <xf numFmtId="0" fontId="18" fillId="9" borderId="70" xfId="0" applyFont="1" applyFill="1" applyBorder="1" applyAlignment="1" applyProtection="1">
      <alignment vertical="center"/>
      <protection locked="0"/>
    </xf>
    <xf numFmtId="0" fontId="14" fillId="0" borderId="66" xfId="0" quotePrefix="1" applyFont="1" applyFill="1" applyBorder="1" applyAlignment="1" applyProtection="1">
      <alignment horizontal="right" vertical="center" wrapText="1"/>
      <protection locked="0"/>
    </xf>
    <xf numFmtId="0" fontId="8" fillId="0" borderId="67" xfId="0" applyFont="1" applyFill="1" applyBorder="1" applyAlignment="1" applyProtection="1">
      <alignment horizontal="left" vertical="center" wrapText="1"/>
      <protection locked="0"/>
    </xf>
    <xf numFmtId="0" fontId="13" fillId="0" borderId="67" xfId="0" applyFont="1" applyFill="1" applyBorder="1" applyAlignment="1" applyProtection="1">
      <alignment vertical="center"/>
      <protection locked="0"/>
    </xf>
    <xf numFmtId="0" fontId="14" fillId="0" borderId="68" xfId="0" applyFont="1" applyFill="1" applyBorder="1" applyAlignment="1" applyProtection="1">
      <alignment vertical="center"/>
      <protection locked="0"/>
    </xf>
    <xf numFmtId="0" fontId="14" fillId="0" borderId="69" xfId="0" quotePrefix="1" applyFont="1" applyFill="1" applyBorder="1" applyAlignment="1" applyProtection="1">
      <alignment horizontal="right" vertical="center" wrapText="1"/>
      <protection locked="0"/>
    </xf>
    <xf numFmtId="0" fontId="14" fillId="0" borderId="70" xfId="0" applyFont="1" applyFill="1" applyBorder="1" applyAlignment="1" applyProtection="1">
      <alignment vertical="center"/>
      <protection locked="0"/>
    </xf>
    <xf numFmtId="49" fontId="19" fillId="6" borderId="71" xfId="0" applyNumberFormat="1" applyFont="1" applyFill="1" applyBorder="1" applyAlignment="1" applyProtection="1">
      <alignment horizontal="center" vertical="center" textRotation="90" wrapText="1"/>
    </xf>
    <xf numFmtId="0" fontId="19" fillId="6" borderId="72" xfId="0" applyFont="1" applyFill="1" applyBorder="1" applyAlignment="1" applyProtection="1">
      <alignment horizontal="center" vertical="center" wrapText="1"/>
    </xf>
    <xf numFmtId="0" fontId="19" fillId="6" borderId="72" xfId="0" applyFont="1" applyFill="1" applyBorder="1" applyAlignment="1" applyProtection="1">
      <alignment horizontal="center" vertical="center" textRotation="90"/>
    </xf>
    <xf numFmtId="38" fontId="19" fillId="6" borderId="72" xfId="2" applyNumberFormat="1" applyFont="1" applyFill="1" applyBorder="1" applyAlignment="1" applyProtection="1">
      <alignment horizontal="center" vertical="center" wrapText="1"/>
    </xf>
    <xf numFmtId="38" fontId="19" fillId="6" borderId="73" xfId="2" applyNumberFormat="1" applyFont="1" applyFill="1" applyBorder="1" applyAlignment="1" applyProtection="1">
      <alignment horizontal="center" vertical="center" wrapText="1"/>
    </xf>
    <xf numFmtId="0" fontId="15" fillId="0" borderId="16" xfId="0" quotePrefix="1" applyFont="1" applyFill="1" applyBorder="1" applyAlignment="1" applyProtection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 indent="3"/>
    </xf>
    <xf numFmtId="3" fontId="17" fillId="0" borderId="24" xfId="3" applyFont="1" applyFill="1" applyBorder="1" applyAlignment="1" applyProtection="1">
      <alignment horizontal="right" vertical="center"/>
    </xf>
    <xf numFmtId="38" fontId="15" fillId="0" borderId="24" xfId="2" applyNumberFormat="1" applyFont="1" applyFill="1" applyBorder="1" applyAlignment="1" applyProtection="1">
      <alignment horizontal="right" vertical="center" wrapText="1"/>
      <protection locked="0"/>
    </xf>
    <xf numFmtId="38" fontId="18" fillId="0" borderId="64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72" xfId="0" applyNumberFormat="1" applyFont="1" applyFill="1" applyBorder="1" applyAlignment="1" applyProtection="1">
      <alignment vertical="center" wrapText="1"/>
      <protection locked="0"/>
    </xf>
    <xf numFmtId="38" fontId="13" fillId="9" borderId="68" xfId="2" applyNumberFormat="1" applyFont="1" applyFill="1" applyBorder="1" applyAlignment="1" applyProtection="1">
      <alignment vertical="center" wrapText="1"/>
      <protection locked="0"/>
    </xf>
    <xf numFmtId="38" fontId="13" fillId="9" borderId="70" xfId="2" applyNumberFormat="1" applyFont="1" applyFill="1" applyBorder="1" applyAlignment="1" applyProtection="1">
      <alignment vertical="center" wrapText="1"/>
      <protection locked="0"/>
    </xf>
    <xf numFmtId="38" fontId="13" fillId="9" borderId="73" xfId="2" applyNumberFormat="1" applyFont="1" applyFill="1" applyBorder="1" applyAlignment="1" applyProtection="1">
      <alignment horizontal="left" vertical="center" wrapText="1"/>
      <protection locked="0"/>
    </xf>
    <xf numFmtId="0" fontId="15" fillId="5" borderId="70" xfId="0" applyFont="1" applyFill="1" applyBorder="1" applyAlignment="1" applyProtection="1">
      <alignment vertical="center"/>
      <protection locked="0"/>
    </xf>
    <xf numFmtId="0" fontId="18" fillId="5" borderId="70" xfId="0" applyFont="1" applyFill="1" applyBorder="1" applyAlignment="1" applyProtection="1">
      <alignment vertical="center"/>
      <protection locked="0"/>
    </xf>
    <xf numFmtId="38" fontId="14" fillId="0" borderId="68" xfId="2" applyNumberFormat="1" applyFont="1" applyFill="1" applyBorder="1" applyAlignment="1" applyProtection="1">
      <alignment vertical="center" wrapText="1"/>
      <protection locked="0"/>
    </xf>
    <xf numFmtId="3" fontId="11" fillId="6" borderId="21" xfId="0" applyNumberFormat="1" applyFont="1" applyFill="1" applyBorder="1" applyAlignment="1">
      <alignment vertical="center" wrapText="1"/>
    </xf>
    <xf numFmtId="3" fontId="40" fillId="5" borderId="21" xfId="2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49" fontId="13" fillId="5" borderId="77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5" borderId="24" xfId="0" applyFont="1" applyFill="1" applyBorder="1" applyAlignment="1" applyProtection="1">
      <alignment horizontal="right" vertical="center" wrapText="1"/>
      <protection locked="0"/>
    </xf>
    <xf numFmtId="38" fontId="13" fillId="5" borderId="24" xfId="2" applyNumberFormat="1" applyFont="1" applyFill="1" applyBorder="1" applyAlignment="1" applyProtection="1">
      <alignment vertical="center" wrapText="1"/>
      <protection locked="0"/>
    </xf>
    <xf numFmtId="38" fontId="14" fillId="5" borderId="78" xfId="2" applyNumberFormat="1" applyFont="1" applyFill="1" applyBorder="1" applyAlignment="1" applyProtection="1">
      <alignment vertical="center" wrapText="1"/>
      <protection locked="0"/>
    </xf>
    <xf numFmtId="38" fontId="13" fillId="9" borderId="68" xfId="0" applyNumberFormat="1" applyFont="1" applyFill="1" applyBorder="1" applyAlignment="1" applyProtection="1">
      <alignment vertical="center" wrapText="1"/>
      <protection locked="0"/>
    </xf>
    <xf numFmtId="49" fontId="15" fillId="5" borderId="91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0" borderId="21" xfId="0" applyFont="1" applyFill="1" applyBorder="1" applyAlignment="1">
      <alignment horizontal="left" vertical="center" wrapText="1" indent="2"/>
    </xf>
    <xf numFmtId="49" fontId="14" fillId="5" borderId="77" xfId="0" quotePrefix="1" applyNumberFormat="1" applyFont="1" applyFill="1" applyBorder="1" applyAlignment="1" applyProtection="1">
      <alignment horizontal="right" vertical="center" wrapText="1"/>
      <protection locked="0"/>
    </xf>
    <xf numFmtId="0" fontId="14" fillId="5" borderId="24" xfId="0" applyFont="1" applyFill="1" applyBorder="1" applyAlignment="1" applyProtection="1">
      <alignment horizontal="left" vertical="center" wrapText="1" indent="1"/>
      <protection locked="0"/>
    </xf>
    <xf numFmtId="0" fontId="14" fillId="5" borderId="24" xfId="0" applyFont="1" applyFill="1" applyBorder="1" applyAlignment="1" applyProtection="1">
      <alignment horizontal="right" vertical="center" wrapText="1"/>
      <protection locked="0"/>
    </xf>
    <xf numFmtId="38" fontId="14" fillId="5" borderId="24" xfId="2" applyNumberFormat="1" applyFont="1" applyFill="1" applyBorder="1" applyAlignment="1" applyProtection="1">
      <alignment vertical="center" wrapText="1"/>
      <protection locked="0"/>
    </xf>
    <xf numFmtId="38" fontId="14" fillId="5" borderId="78" xfId="0" applyNumberFormat="1" applyFont="1" applyFill="1" applyBorder="1" applyAlignment="1" applyProtection="1">
      <alignment vertical="center" wrapText="1"/>
      <protection locked="0"/>
    </xf>
    <xf numFmtId="38" fontId="8" fillId="8" borderId="21" xfId="2" applyNumberFormat="1" applyFont="1" applyFill="1" applyBorder="1" applyAlignment="1">
      <alignment vertical="center" wrapText="1"/>
    </xf>
    <xf numFmtId="3" fontId="8" fillId="5" borderId="21" xfId="0" applyNumberFormat="1" applyFont="1" applyFill="1" applyBorder="1" applyAlignment="1">
      <alignment vertical="center" wrapText="1"/>
    </xf>
    <xf numFmtId="3" fontId="8" fillId="5" borderId="0" xfId="0" applyNumberFormat="1" applyFont="1" applyFill="1" applyBorder="1" applyAlignment="1">
      <alignment vertical="center" wrapText="1"/>
    </xf>
    <xf numFmtId="0" fontId="15" fillId="5" borderId="24" xfId="0" applyFont="1" applyFill="1" applyBorder="1" applyAlignment="1" applyProtection="1">
      <alignment horizontal="left" vertical="center" wrapText="1" indent="2"/>
      <protection locked="0"/>
    </xf>
    <xf numFmtId="38" fontId="15" fillId="5" borderId="24" xfId="2" quotePrefix="1" applyNumberFormat="1" applyFont="1" applyFill="1" applyBorder="1" applyAlignment="1" applyProtection="1">
      <alignment horizontal="right" vertical="center" wrapText="1"/>
      <protection locked="0"/>
    </xf>
    <xf numFmtId="38" fontId="30" fillId="5" borderId="0" xfId="0" applyNumberFormat="1" applyFont="1" applyFill="1" applyAlignment="1">
      <alignment vertical="center" wrapText="1"/>
    </xf>
    <xf numFmtId="38" fontId="18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3" fillId="10" borderId="67" xfId="0" applyFont="1" applyFill="1" applyBorder="1" applyAlignment="1" applyProtection="1">
      <alignment horizontal="left" vertical="center"/>
    </xf>
    <xf numFmtId="3" fontId="17" fillId="0" borderId="21" xfId="3" applyFont="1" applyFill="1" applyBorder="1" applyAlignment="1" applyProtection="1">
      <alignment horizontal="left" vertical="center"/>
    </xf>
    <xf numFmtId="3" fontId="17" fillId="5" borderId="21" xfId="3" applyFont="1" applyFill="1" applyBorder="1" applyAlignment="1" applyProtection="1">
      <alignment horizontal="left" vertical="center"/>
    </xf>
    <xf numFmtId="3" fontId="17" fillId="10" borderId="21" xfId="3" applyFont="1" applyFill="1" applyBorder="1" applyAlignment="1" applyProtection="1">
      <alignment horizontal="left" vertical="center"/>
    </xf>
    <xf numFmtId="0" fontId="15" fillId="5" borderId="21" xfId="0" applyFont="1" applyFill="1" applyBorder="1" applyAlignment="1" applyProtection="1">
      <alignment horizontal="left" vertical="center"/>
    </xf>
    <xf numFmtId="0" fontId="13" fillId="10" borderId="21" xfId="0" applyFont="1" applyFill="1" applyBorder="1" applyAlignment="1" applyProtection="1">
      <alignment horizontal="left" vertical="center"/>
    </xf>
    <xf numFmtId="0" fontId="15" fillId="0" borderId="21" xfId="0" applyFont="1" applyFill="1" applyBorder="1" applyAlignment="1" applyProtection="1">
      <alignment horizontal="left" vertical="center"/>
    </xf>
    <xf numFmtId="0" fontId="15" fillId="10" borderId="21" xfId="0" applyFont="1" applyFill="1" applyBorder="1" applyAlignment="1" applyProtection="1">
      <alignment horizontal="left" vertical="center"/>
    </xf>
    <xf numFmtId="0" fontId="13" fillId="5" borderId="21" xfId="0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>
      <alignment vertical="center" wrapText="1"/>
    </xf>
    <xf numFmtId="3" fontId="13" fillId="9" borderId="68" xfId="0" applyNumberFormat="1" applyFont="1" applyFill="1" applyBorder="1" applyAlignment="1" applyProtection="1">
      <alignment vertical="center"/>
      <protection locked="0"/>
    </xf>
    <xf numFmtId="3" fontId="13" fillId="9" borderId="70" xfId="0" applyNumberFormat="1" applyFont="1" applyFill="1" applyBorder="1" applyAlignment="1" applyProtection="1">
      <alignment vertical="center"/>
      <protection locked="0"/>
    </xf>
    <xf numFmtId="3" fontId="13" fillId="9" borderId="70" xfId="0" applyNumberFormat="1" applyFont="1" applyFill="1" applyBorder="1" applyAlignment="1" applyProtection="1">
      <alignment horizontal="right" vertical="center" wrapText="1"/>
      <protection locked="0"/>
    </xf>
    <xf numFmtId="3" fontId="14" fillId="5" borderId="70" xfId="2" applyNumberFormat="1" applyFont="1" applyFill="1" applyBorder="1" applyAlignment="1" applyProtection="1">
      <alignment vertical="center" wrapText="1"/>
      <protection locked="0"/>
    </xf>
    <xf numFmtId="3" fontId="14" fillId="5" borderId="70" xfId="0" applyNumberFormat="1" applyFont="1" applyFill="1" applyBorder="1" applyAlignment="1" applyProtection="1">
      <alignment horizontal="right" vertical="center" wrapText="1"/>
      <protection locked="0"/>
    </xf>
    <xf numFmtId="38" fontId="58" fillId="0" borderId="0" xfId="2" applyNumberFormat="1" applyFont="1" applyFill="1" applyAlignment="1">
      <alignment wrapText="1"/>
    </xf>
    <xf numFmtId="38" fontId="60" fillId="0" borderId="0" xfId="2" applyNumberFormat="1" applyFont="1" applyFill="1" applyAlignment="1">
      <alignment wrapText="1"/>
    </xf>
    <xf numFmtId="38" fontId="59" fillId="0" borderId="70" xfId="2" applyNumberFormat="1" applyFont="1" applyFill="1" applyBorder="1" applyAlignment="1" applyProtection="1">
      <alignment horizontal="right" vertical="center" wrapText="1"/>
      <protection locked="0"/>
    </xf>
    <xf numFmtId="38" fontId="58" fillId="5" borderId="0" xfId="2" applyNumberFormat="1" applyFont="1" applyFill="1" applyAlignment="1">
      <alignment wrapText="1"/>
    </xf>
    <xf numFmtId="38" fontId="25" fillId="5" borderId="0" xfId="2" applyNumberFormat="1" applyFont="1" applyFill="1" applyAlignment="1">
      <alignment horizontal="right" wrapText="1"/>
    </xf>
    <xf numFmtId="38" fontId="25" fillId="5" borderId="0" xfId="2" applyNumberFormat="1" applyFont="1" applyFill="1" applyAlignment="1">
      <alignment horizontal="right" vertical="center" wrapText="1"/>
    </xf>
    <xf numFmtId="38" fontId="58" fillId="5" borderId="0" xfId="2" applyNumberFormat="1" applyFont="1" applyFill="1" applyAlignment="1">
      <alignment horizontal="right" wrapText="1"/>
    </xf>
    <xf numFmtId="0" fontId="59" fillId="5" borderId="21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38" fontId="25" fillId="0" borderId="0" xfId="2" applyNumberFormat="1" applyFont="1" applyAlignment="1">
      <alignment wrapText="1"/>
    </xf>
    <xf numFmtId="38" fontId="8" fillId="0" borderId="23" xfId="2" applyNumberFormat="1" applyFont="1" applyFill="1" applyBorder="1" applyAlignment="1">
      <alignment vertical="center" wrapText="1"/>
    </xf>
    <xf numFmtId="38" fontId="8" fillId="8" borderId="23" xfId="2" applyNumberFormat="1" applyFont="1" applyFill="1" applyBorder="1" applyAlignment="1">
      <alignment vertical="center" wrapText="1"/>
    </xf>
    <xf numFmtId="38" fontId="39" fillId="5" borderId="69" xfId="2" applyNumberFormat="1" applyFont="1" applyFill="1" applyBorder="1" applyAlignment="1" applyProtection="1">
      <alignment horizontal="left" vertical="center" wrapText="1"/>
      <protection locked="0"/>
    </xf>
    <xf numFmtId="38" fontId="39" fillId="5" borderId="21" xfId="2" applyNumberFormat="1" applyFont="1" applyFill="1" applyBorder="1" applyAlignment="1" applyProtection="1">
      <alignment horizontal="left" vertical="center" wrapText="1"/>
      <protection locked="0"/>
    </xf>
    <xf numFmtId="38" fontId="39" fillId="5" borderId="70" xfId="2" applyNumberFormat="1" applyFont="1" applyFill="1" applyBorder="1" applyAlignment="1" applyProtection="1">
      <alignment horizontal="left" vertical="center" wrapText="1"/>
      <protection locked="0"/>
    </xf>
    <xf numFmtId="0" fontId="38" fillId="5" borderId="55" xfId="0" applyFont="1" applyFill="1" applyBorder="1" applyAlignment="1" applyProtection="1">
      <alignment horizontal="left" vertical="center"/>
      <protection locked="0"/>
    </xf>
    <xf numFmtId="38" fontId="37" fillId="5" borderId="69" xfId="2" applyNumberFormat="1" applyFont="1" applyFill="1" applyBorder="1" applyAlignment="1" applyProtection="1">
      <alignment horizontal="right" vertical="center" wrapText="1"/>
      <protection locked="0"/>
    </xf>
    <xf numFmtId="38" fontId="37" fillId="5" borderId="70" xfId="2" applyNumberFormat="1" applyFont="1" applyFill="1" applyBorder="1" applyAlignment="1" applyProtection="1">
      <alignment horizontal="right" vertical="center" wrapText="1"/>
      <protection locked="0"/>
    </xf>
    <xf numFmtId="38" fontId="15" fillId="2" borderId="70" xfId="2" applyNumberFormat="1" applyFont="1" applyFill="1" applyBorder="1" applyAlignment="1" applyProtection="1">
      <alignment horizontal="right" vertical="center" wrapText="1"/>
      <protection locked="0"/>
    </xf>
    <xf numFmtId="38" fontId="58" fillId="5" borderId="0" xfId="2" applyNumberFormat="1" applyFont="1" applyFill="1" applyAlignment="1">
      <alignment horizontal="left" wrapText="1"/>
    </xf>
    <xf numFmtId="38" fontId="17" fillId="0" borderId="0" xfId="2" applyNumberFormat="1" applyFont="1" applyFill="1" applyAlignment="1">
      <alignment horizontal="right" vertical="center" wrapText="1"/>
    </xf>
    <xf numFmtId="38" fontId="17" fillId="0" borderId="0" xfId="2" applyNumberFormat="1" applyFont="1" applyFill="1" applyAlignment="1">
      <alignment horizontal="right" wrapText="1"/>
    </xf>
    <xf numFmtId="0" fontId="30" fillId="0" borderId="0" xfId="0" applyFont="1" applyFill="1" applyAlignment="1">
      <alignment wrapText="1"/>
    </xf>
    <xf numFmtId="0" fontId="15" fillId="0" borderId="21" xfId="0" applyFont="1" applyFill="1" applyBorder="1" applyAlignment="1" applyProtection="1">
      <alignment horizontal="left" vertical="center" wrapText="1" indent="2"/>
      <protection locked="0"/>
    </xf>
    <xf numFmtId="38" fontId="15" fillId="7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59" fillId="5" borderId="0" xfId="2" applyNumberFormat="1" applyFont="1" applyFill="1" applyAlignment="1">
      <alignment horizontal="right" vertical="center" wrapText="1"/>
    </xf>
    <xf numFmtId="0" fontId="59" fillId="5" borderId="21" xfId="0" applyFont="1" applyFill="1" applyBorder="1" applyAlignment="1" applyProtection="1">
      <alignment horizontal="left" vertical="center" wrapText="1" indent="2"/>
      <protection locked="0"/>
    </xf>
    <xf numFmtId="38" fontId="13" fillId="5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60" fillId="5" borderId="70" xfId="2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0" applyFont="1" applyBorder="1" applyAlignment="1">
      <alignment horizontal="right" vertical="center" wrapText="1"/>
    </xf>
    <xf numFmtId="0" fontId="62" fillId="0" borderId="0" xfId="0" applyFont="1" applyBorder="1" applyAlignment="1">
      <alignment horizontal="center" vertical="center" wrapText="1"/>
    </xf>
    <xf numFmtId="3" fontId="61" fillId="0" borderId="0" xfId="0" applyNumberFormat="1" applyFont="1" applyBorder="1" applyAlignment="1">
      <alignment vertical="center" wrapText="1"/>
    </xf>
    <xf numFmtId="0" fontId="61" fillId="0" borderId="0" xfId="0" applyFont="1" applyAlignment="1">
      <alignment horizontal="right" vertical="center" wrapText="1"/>
    </xf>
    <xf numFmtId="0" fontId="62" fillId="0" borderId="0" xfId="0" applyFont="1" applyAlignment="1">
      <alignment horizontal="center" vertical="center" wrapText="1"/>
    </xf>
    <xf numFmtId="3" fontId="61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right" vertical="center" wrapText="1"/>
    </xf>
    <xf numFmtId="38" fontId="13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37" fillId="0" borderId="0" xfId="0" applyFont="1" applyFill="1" applyBorder="1" applyAlignment="1" applyProtection="1">
      <alignment horizontal="right" vertical="center" wrapText="1"/>
      <protection locked="0"/>
    </xf>
    <xf numFmtId="0" fontId="39" fillId="0" borderId="87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8" fontId="21" fillId="0" borderId="0" xfId="2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3" fontId="41" fillId="0" borderId="31" xfId="0" applyNumberFormat="1" applyFont="1" applyFill="1" applyBorder="1" applyAlignment="1">
      <alignment horizontal="center" vertical="center" wrapText="1"/>
    </xf>
    <xf numFmtId="3" fontId="41" fillId="0" borderId="32" xfId="0" applyNumberFormat="1" applyFont="1" applyFill="1" applyBorder="1" applyAlignment="1">
      <alignment horizontal="center" vertical="center" wrapText="1"/>
    </xf>
    <xf numFmtId="3" fontId="41" fillId="0" borderId="33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63" fillId="0" borderId="96" xfId="0" applyFont="1" applyFill="1" applyBorder="1" applyAlignment="1">
      <alignment horizontal="left" vertical="center"/>
    </xf>
    <xf numFmtId="3" fontId="63" fillId="0" borderId="97" xfId="0" applyNumberFormat="1" applyFont="1" applyFill="1" applyBorder="1" applyAlignment="1">
      <alignment vertical="center"/>
    </xf>
    <xf numFmtId="3" fontId="63" fillId="0" borderId="98" xfId="0" applyNumberFormat="1" applyFont="1" applyFill="1" applyBorder="1" applyAlignment="1">
      <alignment vertical="center"/>
    </xf>
    <xf numFmtId="3" fontId="63" fillId="0" borderId="99" xfId="0" applyNumberFormat="1" applyFont="1" applyFill="1" applyBorder="1" applyAlignment="1">
      <alignment vertical="center"/>
    </xf>
    <xf numFmtId="0" fontId="41" fillId="0" borderId="100" xfId="0" applyFont="1" applyFill="1" applyBorder="1" applyAlignment="1" applyProtection="1">
      <alignment horizontal="left" vertical="center" wrapText="1"/>
      <protection locked="0"/>
    </xf>
    <xf numFmtId="3" fontId="41" fillId="0" borderId="26" xfId="0" applyNumberFormat="1" applyFont="1" applyFill="1" applyBorder="1" applyAlignment="1">
      <alignment vertical="center" wrapText="1"/>
    </xf>
    <xf numFmtId="3" fontId="41" fillId="0" borderId="27" xfId="0" applyNumberFormat="1" applyFont="1" applyFill="1" applyBorder="1" applyAlignment="1">
      <alignment vertical="center" wrapText="1"/>
    </xf>
    <xf numFmtId="3" fontId="41" fillId="0" borderId="28" xfId="0" applyNumberFormat="1" applyFont="1" applyFill="1" applyBorder="1" applyAlignment="1">
      <alignment vertical="center" wrapText="1"/>
    </xf>
    <xf numFmtId="0" fontId="41" fillId="0" borderId="101" xfId="0" applyFont="1" applyFill="1" applyBorder="1" applyAlignment="1" applyProtection="1">
      <alignment horizontal="left" vertical="center" wrapText="1"/>
      <protection locked="0"/>
    </xf>
    <xf numFmtId="3" fontId="41" fillId="0" borderId="29" xfId="0" applyNumberFormat="1" applyFont="1" applyFill="1" applyBorder="1" applyAlignment="1">
      <alignment vertical="center" wrapText="1"/>
    </xf>
    <xf numFmtId="3" fontId="41" fillId="0" borderId="21" xfId="0" applyNumberFormat="1" applyFont="1" applyFill="1" applyBorder="1" applyAlignment="1">
      <alignment vertical="center" wrapText="1"/>
    </xf>
    <xf numFmtId="3" fontId="41" fillId="0" borderId="30" xfId="0" applyNumberFormat="1" applyFont="1" applyFill="1" applyBorder="1" applyAlignment="1">
      <alignment vertical="center" wrapText="1"/>
    </xf>
    <xf numFmtId="38" fontId="41" fillId="0" borderId="102" xfId="2" applyNumberFormat="1" applyFont="1" applyFill="1" applyBorder="1" applyAlignment="1">
      <alignment horizontal="left" vertical="center" wrapText="1"/>
    </xf>
    <xf numFmtId="38" fontId="41" fillId="0" borderId="31" xfId="2" applyNumberFormat="1" applyFont="1" applyFill="1" applyBorder="1" applyAlignment="1">
      <alignment horizontal="right" vertical="center" wrapText="1"/>
    </xf>
    <xf numFmtId="38" fontId="41" fillId="0" borderId="32" xfId="2" applyNumberFormat="1" applyFont="1" applyFill="1" applyBorder="1" applyAlignment="1">
      <alignment horizontal="right" vertical="center" wrapText="1"/>
    </xf>
    <xf numFmtId="38" fontId="41" fillId="0" borderId="33" xfId="2" applyNumberFormat="1" applyFont="1" applyFill="1" applyBorder="1" applyAlignment="1">
      <alignment horizontal="right" vertical="center" wrapText="1"/>
    </xf>
    <xf numFmtId="0" fontId="11" fillId="6" borderId="72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70" xfId="0" applyFont="1" applyFill="1" applyBorder="1" applyAlignment="1">
      <alignment horizontal="center" vertical="center"/>
    </xf>
    <xf numFmtId="14" fontId="8" fillId="5" borderId="70" xfId="0" applyNumberFormat="1" applyFont="1" applyFill="1" applyBorder="1" applyAlignment="1">
      <alignment horizontal="center" vertical="center"/>
    </xf>
    <xf numFmtId="0" fontId="8" fillId="5" borderId="71" xfId="0" applyFont="1" applyFill="1" applyBorder="1" applyAlignment="1">
      <alignment horizontal="left" vertical="center"/>
    </xf>
    <xf numFmtId="0" fontId="8" fillId="5" borderId="72" xfId="0" applyFont="1" applyFill="1" applyBorder="1" applyAlignment="1">
      <alignment horizontal="center" vertical="center"/>
    </xf>
    <xf numFmtId="0" fontId="8" fillId="5" borderId="73" xfId="0" applyFont="1" applyFill="1" applyBorder="1" applyAlignment="1">
      <alignment horizontal="center" vertical="center"/>
    </xf>
    <xf numFmtId="3" fontId="11" fillId="6" borderId="72" xfId="0" applyNumberFormat="1" applyFont="1" applyFill="1" applyBorder="1" applyAlignment="1" applyProtection="1">
      <alignment horizontal="center" vertical="center" wrapText="1"/>
    </xf>
    <xf numFmtId="0" fontId="11" fillId="6" borderId="72" xfId="0" applyFont="1" applyFill="1" applyBorder="1" applyAlignment="1" applyProtection="1">
      <alignment horizontal="center" vertical="center" wrapText="1"/>
    </xf>
    <xf numFmtId="0" fontId="11" fillId="6" borderId="7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6" borderId="66" xfId="0" applyFont="1" applyFill="1" applyBorder="1" applyAlignment="1" applyProtection="1">
      <alignment vertical="center" wrapText="1"/>
    </xf>
    <xf numFmtId="3" fontId="11" fillId="6" borderId="67" xfId="0" applyNumberFormat="1" applyFont="1" applyFill="1" applyBorder="1" applyAlignment="1" applyProtection="1">
      <alignment horizontal="left" vertical="center" wrapText="1"/>
    </xf>
    <xf numFmtId="3" fontId="8" fillId="6" borderId="67" xfId="0" applyNumberFormat="1" applyFont="1" applyFill="1" applyBorder="1" applyAlignment="1" applyProtection="1">
      <alignment horizontal="right" vertical="center" wrapText="1"/>
    </xf>
    <xf numFmtId="3" fontId="11" fillId="6" borderId="68" xfId="0" applyNumberFormat="1" applyFont="1" applyFill="1" applyBorder="1" applyAlignment="1" applyProtection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left" vertical="center" wrapText="1"/>
    </xf>
    <xf numFmtId="0" fontId="8" fillId="6" borderId="67" xfId="0" applyFont="1" applyFill="1" applyBorder="1" applyAlignment="1" applyProtection="1">
      <alignment horizontal="center" vertical="center" wrapText="1"/>
    </xf>
    <xf numFmtId="0" fontId="8" fillId="0" borderId="69" xfId="0" applyFont="1" applyFill="1" applyBorder="1" applyAlignment="1" applyProtection="1">
      <alignment horizontal="left" vertical="center" wrapText="1" indent="1"/>
    </xf>
    <xf numFmtId="0" fontId="27" fillId="0" borderId="21" xfId="0" applyFont="1" applyFill="1" applyBorder="1" applyAlignment="1" applyProtection="1">
      <alignment horizontal="center" vertical="center" wrapText="1"/>
    </xf>
    <xf numFmtId="3" fontId="8" fillId="5" borderId="21" xfId="0" applyNumberFormat="1" applyFont="1" applyFill="1" applyBorder="1" applyAlignment="1" applyProtection="1">
      <alignment vertical="center" wrapText="1"/>
    </xf>
    <xf numFmtId="3" fontId="8" fillId="0" borderId="21" xfId="0" applyNumberFormat="1" applyFont="1" applyFill="1" applyBorder="1" applyAlignment="1" applyProtection="1">
      <alignment vertical="center" wrapText="1"/>
    </xf>
    <xf numFmtId="3" fontId="8" fillId="0" borderId="21" xfId="0" applyNumberFormat="1" applyFont="1" applyFill="1" applyBorder="1" applyAlignment="1" applyProtection="1">
      <alignment horizontal="right" vertical="center" wrapText="1"/>
    </xf>
    <xf numFmtId="3" fontId="8" fillId="0" borderId="70" xfId="0" applyNumberFormat="1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Alignment="1" applyProtection="1">
      <alignment vertical="center" wrapText="1"/>
    </xf>
    <xf numFmtId="3" fontId="50" fillId="0" borderId="21" xfId="0" applyNumberFormat="1" applyFont="1" applyFill="1" applyBorder="1" applyAlignment="1" applyProtection="1">
      <alignment horizontal="right" vertical="center" wrapText="1"/>
    </xf>
    <xf numFmtId="0" fontId="17" fillId="0" borderId="69" xfId="0" applyFont="1" applyFill="1" applyBorder="1" applyAlignment="1" applyProtection="1">
      <alignment horizontal="left" vertical="center" indent="2" shrinkToFit="1"/>
    </xf>
    <xf numFmtId="0" fontId="17" fillId="0" borderId="69" xfId="0" applyFont="1" applyFill="1" applyBorder="1" applyAlignment="1" applyProtection="1">
      <alignment horizontal="left" vertical="center" wrapText="1" indent="2"/>
    </xf>
    <xf numFmtId="3" fontId="40" fillId="5" borderId="21" xfId="0" applyNumberFormat="1" applyFont="1" applyFill="1" applyBorder="1" applyAlignment="1" applyProtection="1">
      <alignment horizontal="right" vertical="center" wrapText="1"/>
    </xf>
    <xf numFmtId="3" fontId="40" fillId="0" borderId="21" xfId="0" applyNumberFormat="1" applyFont="1" applyFill="1" applyBorder="1" applyAlignment="1" applyProtection="1">
      <alignment horizontal="right" vertical="center" wrapText="1"/>
    </xf>
    <xf numFmtId="3" fontId="17" fillId="0" borderId="70" xfId="0" applyNumberFormat="1" applyFont="1" applyFill="1" applyBorder="1" applyAlignment="1" applyProtection="1">
      <alignment horizontal="right" vertical="center" wrapText="1"/>
    </xf>
    <xf numFmtId="0" fontId="17" fillId="0" borderId="71" xfId="0" applyFont="1" applyFill="1" applyBorder="1" applyAlignment="1" applyProtection="1">
      <alignment horizontal="left" vertical="center" wrapText="1" indent="2"/>
    </xf>
    <xf numFmtId="0" fontId="40" fillId="0" borderId="72" xfId="0" applyFont="1" applyFill="1" applyBorder="1" applyAlignment="1" applyProtection="1">
      <alignment horizontal="center" vertical="center" wrapText="1"/>
    </xf>
    <xf numFmtId="3" fontId="40" fillId="5" borderId="72" xfId="0" applyNumberFormat="1" applyFont="1" applyFill="1" applyBorder="1" applyAlignment="1" applyProtection="1">
      <alignment horizontal="right" vertical="center" wrapText="1"/>
    </xf>
    <xf numFmtId="3" fontId="50" fillId="0" borderId="72" xfId="0" applyNumberFormat="1" applyFont="1" applyFill="1" applyBorder="1" applyAlignment="1" applyProtection="1">
      <alignment horizontal="right" vertical="center" wrapText="1"/>
    </xf>
    <xf numFmtId="3" fontId="17" fillId="0" borderId="73" xfId="0" applyNumberFormat="1" applyFont="1" applyFill="1" applyBorder="1" applyAlignment="1" applyProtection="1">
      <alignment horizontal="right" vertical="center" wrapText="1"/>
    </xf>
    <xf numFmtId="3" fontId="17" fillId="0" borderId="0" xfId="0" applyNumberFormat="1" applyFont="1" applyFill="1" applyBorder="1" applyAlignment="1" applyProtection="1">
      <alignment vertical="center" wrapText="1"/>
    </xf>
    <xf numFmtId="0" fontId="8" fillId="0" borderId="71" xfId="0" applyFont="1" applyFill="1" applyBorder="1" applyAlignment="1" applyProtection="1">
      <alignment horizontal="left" vertical="center" wrapText="1" indent="1"/>
    </xf>
    <xf numFmtId="0" fontId="27" fillId="0" borderId="72" xfId="0" applyFont="1" applyFill="1" applyBorder="1" applyAlignment="1" applyProtection="1">
      <alignment horizontal="center" vertical="center" wrapText="1"/>
    </xf>
    <xf numFmtId="3" fontId="8" fillId="5" borderId="72" xfId="0" applyNumberFormat="1" applyFont="1" applyFill="1" applyBorder="1" applyAlignment="1" applyProtection="1">
      <alignment vertical="center" wrapText="1"/>
    </xf>
    <xf numFmtId="3" fontId="8" fillId="0" borderId="72" xfId="0" applyNumberFormat="1" applyFont="1" applyFill="1" applyBorder="1" applyAlignment="1" applyProtection="1">
      <alignment vertical="center" wrapText="1"/>
    </xf>
    <xf numFmtId="3" fontId="8" fillId="0" borderId="72" xfId="0" applyNumberFormat="1" applyFont="1" applyFill="1" applyBorder="1" applyAlignment="1" applyProtection="1">
      <alignment horizontal="right" vertical="center" wrapText="1"/>
    </xf>
    <xf numFmtId="3" fontId="8" fillId="0" borderId="73" xfId="0" applyNumberFormat="1" applyFont="1" applyFill="1" applyBorder="1" applyAlignment="1" applyProtection="1">
      <alignment vertical="center" wrapText="1"/>
    </xf>
    <xf numFmtId="0" fontId="64" fillId="6" borderId="67" xfId="0" applyFont="1" applyFill="1" applyBorder="1" applyAlignment="1" applyProtection="1">
      <alignment horizontal="center" vertical="center" wrapText="1"/>
    </xf>
    <xf numFmtId="0" fontId="27" fillId="6" borderId="67" xfId="0" applyFont="1" applyFill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 applyProtection="1">
      <alignment vertical="center" wrapText="1"/>
    </xf>
    <xf numFmtId="0" fontId="11" fillId="6" borderId="71" xfId="0" applyFont="1" applyFill="1" applyBorder="1" applyAlignment="1" applyProtection="1">
      <alignment horizontal="left" vertical="center" wrapText="1"/>
    </xf>
    <xf numFmtId="0" fontId="64" fillId="6" borderId="72" xfId="0" applyFont="1" applyFill="1" applyBorder="1" applyAlignment="1" applyProtection="1">
      <alignment horizontal="center" vertical="center" wrapText="1"/>
    </xf>
    <xf numFmtId="3" fontId="11" fillId="6" borderId="72" xfId="0" applyNumberFormat="1" applyFont="1" applyFill="1" applyBorder="1" applyAlignment="1" applyProtection="1">
      <alignment horizontal="left" vertical="center" wrapText="1"/>
    </xf>
    <xf numFmtId="3" fontId="8" fillId="6" borderId="72" xfId="0" applyNumberFormat="1" applyFont="1" applyFill="1" applyBorder="1" applyAlignment="1" applyProtection="1">
      <alignment horizontal="right" vertical="center" wrapText="1"/>
    </xf>
    <xf numFmtId="3" fontId="11" fillId="6" borderId="73" xfId="0" applyNumberFormat="1" applyFont="1" applyFill="1" applyBorder="1" applyAlignment="1" applyProtection="1">
      <alignment horizontal="left" vertical="center" wrapText="1"/>
    </xf>
    <xf numFmtId="3" fontId="11" fillId="5" borderId="0" xfId="0" applyNumberFormat="1" applyFont="1" applyFill="1" applyBorder="1" applyAlignment="1" applyProtection="1">
      <alignment horizontal="left" vertical="center" wrapText="1"/>
    </xf>
    <xf numFmtId="0" fontId="27" fillId="6" borderId="72" xfId="0" applyFont="1" applyFill="1" applyBorder="1" applyAlignment="1" applyProtection="1">
      <alignment horizontal="center" vertical="center" wrapText="1"/>
    </xf>
    <xf numFmtId="0" fontId="11" fillId="0" borderId="66" xfId="0" applyFont="1" applyFill="1" applyBorder="1" applyAlignment="1" applyProtection="1">
      <alignment vertical="center" wrapText="1"/>
    </xf>
    <xf numFmtId="0" fontId="27" fillId="0" borderId="67" xfId="0" applyFont="1" applyFill="1" applyBorder="1" applyAlignment="1" applyProtection="1">
      <alignment horizontal="center" vertical="center" wrapText="1"/>
    </xf>
    <xf numFmtId="3" fontId="11" fillId="5" borderId="67" xfId="0" applyNumberFormat="1" applyFont="1" applyFill="1" applyBorder="1" applyAlignment="1" applyProtection="1">
      <alignment horizontal="left" vertical="center" wrapText="1"/>
    </xf>
    <xf numFmtId="3" fontId="11" fillId="0" borderId="67" xfId="0" applyNumberFormat="1" applyFont="1" applyFill="1" applyBorder="1" applyAlignment="1" applyProtection="1">
      <alignment horizontal="left" vertical="center" wrapText="1"/>
    </xf>
    <xf numFmtId="3" fontId="8" fillId="0" borderId="67" xfId="0" applyNumberFormat="1" applyFont="1" applyFill="1" applyBorder="1" applyAlignment="1" applyProtection="1">
      <alignment horizontal="right" vertical="center" wrapText="1"/>
    </xf>
    <xf numFmtId="3" fontId="11" fillId="0" borderId="68" xfId="0" applyNumberFormat="1" applyFont="1" applyFill="1" applyBorder="1" applyAlignment="1" applyProtection="1">
      <alignment horizontal="left" vertical="center" wrapText="1"/>
    </xf>
    <xf numFmtId="0" fontId="11" fillId="0" borderId="66" xfId="0" applyFont="1" applyFill="1" applyBorder="1" applyAlignment="1" applyProtection="1">
      <alignment horizontal="left" vertical="center" wrapText="1"/>
    </xf>
    <xf numFmtId="0" fontId="28" fillId="0" borderId="21" xfId="0" applyFont="1" applyFill="1" applyBorder="1" applyAlignment="1" applyProtection="1">
      <alignment horizontal="center" vertical="center" wrapText="1"/>
    </xf>
    <xf numFmtId="3" fontId="40" fillId="5" borderId="21" xfId="0" applyNumberFormat="1" applyFont="1" applyFill="1" applyBorder="1" applyAlignment="1" applyProtection="1">
      <alignment vertical="center" wrapText="1"/>
    </xf>
    <xf numFmtId="3" fontId="40" fillId="0" borderId="21" xfId="0" applyNumberFormat="1" applyFont="1" applyFill="1" applyBorder="1" applyAlignment="1" applyProtection="1">
      <alignment vertical="center" wrapText="1"/>
    </xf>
    <xf numFmtId="3" fontId="17" fillId="0" borderId="70" xfId="0" applyNumberFormat="1" applyFont="1" applyFill="1" applyBorder="1" applyAlignment="1" applyProtection="1">
      <alignment vertical="center" wrapText="1"/>
    </xf>
    <xf numFmtId="0" fontId="50" fillId="0" borderId="21" xfId="0" applyFont="1" applyFill="1" applyBorder="1" applyAlignment="1" applyProtection="1">
      <alignment horizontal="center" vertical="center" wrapText="1"/>
    </xf>
    <xf numFmtId="3" fontId="40" fillId="0" borderId="70" xfId="0" applyNumberFormat="1" applyFont="1" applyFill="1" applyBorder="1" applyAlignment="1" applyProtection="1">
      <alignment vertical="center" wrapText="1"/>
    </xf>
    <xf numFmtId="0" fontId="8" fillId="0" borderId="85" xfId="0" applyFont="1" applyFill="1" applyBorder="1" applyAlignment="1" applyProtection="1">
      <alignment horizontal="left" vertical="center" wrapText="1" indent="1"/>
    </xf>
    <xf numFmtId="0" fontId="27" fillId="0" borderId="23" xfId="0" applyFont="1" applyFill="1" applyBorder="1" applyAlignment="1" applyProtection="1">
      <alignment horizontal="center" vertical="center" wrapText="1"/>
    </xf>
    <xf numFmtId="3" fontId="8" fillId="5" borderId="23" xfId="0" applyNumberFormat="1" applyFont="1" applyFill="1" applyBorder="1" applyAlignment="1" applyProtection="1">
      <alignment vertical="center" wrapText="1"/>
    </xf>
    <xf numFmtId="3" fontId="8" fillId="0" borderId="23" xfId="0" applyNumberFormat="1" applyFont="1" applyFill="1" applyBorder="1" applyAlignment="1" applyProtection="1">
      <alignment vertical="center" wrapText="1"/>
    </xf>
    <xf numFmtId="3" fontId="8" fillId="0" borderId="23" xfId="0" applyNumberFormat="1" applyFont="1" applyFill="1" applyBorder="1" applyAlignment="1" applyProtection="1">
      <alignment horizontal="right" vertical="center" wrapText="1"/>
    </xf>
    <xf numFmtId="3" fontId="8" fillId="0" borderId="86" xfId="0" applyNumberFormat="1" applyFont="1" applyFill="1" applyBorder="1" applyAlignment="1" applyProtection="1">
      <alignment vertical="center" wrapText="1"/>
    </xf>
    <xf numFmtId="0" fontId="8" fillId="11" borderId="88" xfId="0" applyFont="1" applyFill="1" applyBorder="1" applyAlignment="1" applyProtection="1">
      <alignment vertical="center" wrapText="1"/>
    </xf>
    <xf numFmtId="0" fontId="8" fillId="11" borderId="89" xfId="0" applyFont="1" applyFill="1" applyBorder="1" applyAlignment="1" applyProtection="1">
      <alignment vertical="center" wrapText="1"/>
    </xf>
    <xf numFmtId="0" fontId="8" fillId="11" borderId="89" xfId="0" applyFont="1" applyFill="1" applyBorder="1" applyAlignment="1" applyProtection="1">
      <alignment horizontal="right" vertical="center" wrapText="1"/>
    </xf>
    <xf numFmtId="0" fontId="8" fillId="11" borderId="90" xfId="0" applyFont="1" applyFill="1" applyBorder="1" applyAlignment="1" applyProtection="1">
      <alignment vertical="center" wrapText="1"/>
    </xf>
    <xf numFmtId="3" fontId="40" fillId="5" borderId="75" xfId="0" applyNumberFormat="1" applyFont="1" applyFill="1" applyBorder="1" applyAlignment="1" applyProtection="1">
      <alignment vertical="center" wrapText="1"/>
    </xf>
    <xf numFmtId="3" fontId="40" fillId="0" borderId="75" xfId="0" applyNumberFormat="1" applyFont="1" applyFill="1" applyBorder="1" applyAlignment="1" applyProtection="1">
      <alignment vertical="center" wrapText="1"/>
    </xf>
    <xf numFmtId="3" fontId="50" fillId="0" borderId="75" xfId="0" applyNumberFormat="1" applyFont="1" applyFill="1" applyBorder="1" applyAlignment="1" applyProtection="1">
      <alignment horizontal="right" vertical="center" wrapText="1"/>
    </xf>
    <xf numFmtId="3" fontId="17" fillId="5" borderId="75" xfId="0" applyNumberFormat="1" applyFont="1" applyFill="1" applyBorder="1" applyAlignment="1" applyProtection="1">
      <alignment vertical="center" wrapText="1"/>
    </xf>
    <xf numFmtId="3" fontId="17" fillId="0" borderId="75" xfId="0" applyNumberFormat="1" applyFont="1" applyFill="1" applyBorder="1" applyAlignment="1" applyProtection="1">
      <alignment vertical="center" wrapText="1"/>
    </xf>
    <xf numFmtId="3" fontId="17" fillId="0" borderId="75" xfId="0" applyNumberFormat="1" applyFont="1" applyFill="1" applyBorder="1" applyAlignment="1" applyProtection="1">
      <alignment horizontal="right" vertical="center" wrapText="1"/>
    </xf>
    <xf numFmtId="3" fontId="11" fillId="0" borderId="75" xfId="0" applyNumberFormat="1" applyFont="1" applyFill="1" applyBorder="1" applyAlignment="1" applyProtection="1">
      <alignment horizontal="left" vertical="center" wrapText="1"/>
    </xf>
    <xf numFmtId="3" fontId="11" fillId="6" borderId="75" xfId="0" applyNumberFormat="1" applyFont="1" applyFill="1" applyBorder="1" applyAlignment="1" applyProtection="1">
      <alignment horizontal="left" vertical="center" wrapText="1"/>
    </xf>
    <xf numFmtId="3" fontId="8" fillId="6" borderId="75" xfId="0" applyNumberFormat="1" applyFont="1" applyFill="1" applyBorder="1" applyAlignment="1" applyProtection="1">
      <alignment horizontal="right" vertical="center" wrapText="1"/>
    </xf>
    <xf numFmtId="3" fontId="11" fillId="6" borderId="76" xfId="0" applyNumberFormat="1" applyFont="1" applyFill="1" applyBorder="1" applyAlignment="1" applyProtection="1">
      <alignment horizontal="left" vertical="center" wrapText="1"/>
    </xf>
    <xf numFmtId="3" fontId="8" fillId="5" borderId="0" xfId="0" applyNumberFormat="1" applyFont="1" applyFill="1" applyBorder="1" applyAlignment="1" applyProtection="1">
      <alignment vertical="center" wrapText="1"/>
    </xf>
    <xf numFmtId="3" fontId="17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38" fontId="37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39" fillId="0" borderId="0" xfId="0" applyFont="1" applyFill="1" applyBorder="1" applyAlignment="1" applyProtection="1">
      <alignment vertical="center" wrapText="1"/>
      <protection locked="0"/>
    </xf>
    <xf numFmtId="0" fontId="39" fillId="0" borderId="0" xfId="0" applyFont="1" applyFill="1" applyBorder="1" applyAlignment="1" applyProtection="1">
      <alignment horizontal="right" vertical="center" wrapText="1"/>
      <protection locked="0"/>
    </xf>
    <xf numFmtId="0" fontId="37" fillId="0" borderId="54" xfId="0" applyFont="1" applyFill="1" applyBorder="1" applyAlignment="1" applyProtection="1">
      <alignment vertical="center" wrapText="1"/>
      <protection locked="0"/>
    </xf>
    <xf numFmtId="49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39" fillId="6" borderId="71" xfId="2" applyNumberFormat="1" applyFont="1" applyFill="1" applyBorder="1" applyAlignment="1" applyProtection="1">
      <alignment horizontal="center" vertical="center" wrapText="1"/>
      <protection locked="0"/>
    </xf>
    <xf numFmtId="38" fontId="39" fillId="6" borderId="72" xfId="2" applyNumberFormat="1" applyFont="1" applyFill="1" applyBorder="1" applyAlignment="1" applyProtection="1">
      <alignment horizontal="center" vertical="center" wrapText="1"/>
      <protection locked="0"/>
    </xf>
    <xf numFmtId="0" fontId="37" fillId="0" borderId="54" xfId="0" applyFont="1" applyFill="1" applyBorder="1" applyAlignment="1" applyProtection="1">
      <alignment horizontal="center" vertical="center" wrapText="1"/>
      <protection locked="0"/>
    </xf>
    <xf numFmtId="0" fontId="37" fillId="0" borderId="77" xfId="0" quotePrefix="1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left" vertical="center" wrapText="1" indent="1"/>
      <protection locked="0"/>
    </xf>
    <xf numFmtId="38" fontId="37" fillId="0" borderId="77" xfId="2" applyNumberFormat="1" applyFont="1" applyFill="1" applyBorder="1" applyAlignment="1" applyProtection="1">
      <alignment horizontal="left" vertical="center" wrapText="1"/>
      <protection locked="0"/>
    </xf>
    <xf numFmtId="38" fontId="37" fillId="0" borderId="24" xfId="2" applyNumberFormat="1" applyFont="1" applyFill="1" applyBorder="1" applyAlignment="1" applyProtection="1">
      <alignment horizontal="left" vertical="center" wrapText="1"/>
      <protection locked="0"/>
    </xf>
    <xf numFmtId="38" fontId="37" fillId="0" borderId="78" xfId="2" applyNumberFormat="1" applyFont="1" applyFill="1" applyBorder="1" applyAlignment="1" applyProtection="1">
      <alignment horizontal="left" vertical="center" wrapText="1"/>
      <protection locked="0"/>
    </xf>
    <xf numFmtId="0" fontId="39" fillId="0" borderId="54" xfId="0" applyFont="1" applyFill="1" applyBorder="1" applyAlignment="1" applyProtection="1">
      <alignment horizontal="left" vertical="center" wrapText="1"/>
      <protection locked="0"/>
    </xf>
    <xf numFmtId="0" fontId="37" fillId="0" borderId="69" xfId="0" applyFont="1" applyFill="1" applyBorder="1" applyAlignment="1" applyProtection="1">
      <alignment horizontal="center" vertical="center" wrapText="1"/>
      <protection locked="0"/>
    </xf>
    <xf numFmtId="38" fontId="37" fillId="0" borderId="69" xfId="2" applyNumberFormat="1" applyFont="1" applyFill="1" applyBorder="1" applyAlignment="1" applyProtection="1">
      <alignment horizontal="left" vertical="center" wrapText="1"/>
      <protection locked="0"/>
    </xf>
    <xf numFmtId="38" fontId="37" fillId="0" borderId="21" xfId="2" applyNumberFormat="1" applyFont="1" applyFill="1" applyBorder="1" applyAlignment="1" applyProtection="1">
      <alignment horizontal="left" vertical="center" wrapText="1"/>
      <protection locked="0"/>
    </xf>
    <xf numFmtId="0" fontId="37" fillId="6" borderId="69" xfId="0" applyFont="1" applyFill="1" applyBorder="1" applyAlignment="1" applyProtection="1">
      <alignment horizontal="center" vertical="center" wrapText="1"/>
      <protection locked="0"/>
    </xf>
    <xf numFmtId="0" fontId="39" fillId="6" borderId="54" xfId="0" applyFont="1" applyFill="1" applyBorder="1" applyAlignment="1" applyProtection="1">
      <alignment horizontal="left" vertical="center" wrapText="1"/>
      <protection locked="0"/>
    </xf>
    <xf numFmtId="0" fontId="37" fillId="0" borderId="69" xfId="0" quotePrefix="1" applyFont="1" applyFill="1" applyBorder="1" applyAlignment="1" applyProtection="1">
      <alignment horizontal="center" vertical="center" wrapText="1"/>
      <protection locked="0"/>
    </xf>
    <xf numFmtId="0" fontId="21" fillId="0" borderId="70" xfId="0" applyFont="1" applyFill="1" applyBorder="1" applyAlignment="1" applyProtection="1">
      <alignment horizontal="center" vertical="center"/>
      <protection locked="0"/>
    </xf>
    <xf numFmtId="0" fontId="39" fillId="0" borderId="54" xfId="0" applyFont="1" applyFill="1" applyBorder="1" applyAlignment="1" applyProtection="1">
      <alignment vertical="center" wrapText="1"/>
      <protection locked="0"/>
    </xf>
    <xf numFmtId="0" fontId="21" fillId="6" borderId="70" xfId="0" applyFont="1" applyFill="1" applyBorder="1" applyAlignment="1" applyProtection="1">
      <alignment horizontal="center" vertical="center"/>
      <protection locked="0"/>
    </xf>
    <xf numFmtId="0" fontId="39" fillId="6" borderId="54" xfId="0" applyFont="1" applyFill="1" applyBorder="1" applyAlignment="1" applyProtection="1">
      <alignment vertical="center" wrapText="1"/>
      <protection locked="0"/>
    </xf>
    <xf numFmtId="0" fontId="39" fillId="6" borderId="69" xfId="0" quotePrefix="1" applyFont="1" applyFill="1" applyBorder="1" applyAlignment="1" applyProtection="1">
      <alignment horizontal="center" vertical="center" wrapText="1"/>
      <protection locked="0"/>
    </xf>
    <xf numFmtId="38" fontId="39" fillId="6" borderId="69" xfId="2" applyNumberFormat="1" applyFont="1" applyFill="1" applyBorder="1" applyAlignment="1" applyProtection="1">
      <alignment horizontal="center" vertical="center" wrapText="1"/>
      <protection locked="0"/>
    </xf>
    <xf numFmtId="49" fontId="39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2" xfId="0" applyFont="1" applyFill="1" applyBorder="1" applyAlignment="1" applyProtection="1">
      <alignment vertical="center" wrapText="1"/>
      <protection locked="0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38" fontId="39" fillId="0" borderId="71" xfId="2" applyNumberFormat="1" applyFont="1" applyFill="1" applyBorder="1" applyAlignment="1" applyProtection="1">
      <alignment horizontal="right" vertical="center" wrapText="1"/>
      <protection locked="0"/>
    </xf>
    <xf numFmtId="38" fontId="39" fillId="0" borderId="72" xfId="2" applyNumberFormat="1" applyFont="1" applyFill="1" applyBorder="1" applyAlignment="1" applyProtection="1">
      <alignment horizontal="right" vertical="center" wrapText="1"/>
      <protection locked="0"/>
    </xf>
    <xf numFmtId="38" fontId="39" fillId="0" borderId="73" xfId="2" applyNumberFormat="1" applyFont="1" applyFill="1" applyBorder="1" applyAlignment="1" applyProtection="1">
      <alignment horizontal="right" vertical="center" wrapText="1"/>
      <protection locked="0"/>
    </xf>
    <xf numFmtId="38" fontId="39" fillId="0" borderId="72" xfId="0" applyNumberFormat="1" applyFont="1" applyFill="1" applyBorder="1" applyAlignment="1" applyProtection="1">
      <alignment horizontal="right" vertical="center" wrapText="1"/>
      <protection locked="0"/>
    </xf>
    <xf numFmtId="38" fontId="39" fillId="0" borderId="73" xfId="0" applyNumberFormat="1" applyFont="1" applyFill="1" applyBorder="1" applyAlignment="1" applyProtection="1">
      <alignment horizontal="right" vertical="center" wrapText="1"/>
      <protection locked="0"/>
    </xf>
    <xf numFmtId="38" fontId="39" fillId="0" borderId="71" xfId="0" applyNumberFormat="1" applyFont="1" applyFill="1" applyBorder="1" applyAlignment="1" applyProtection="1">
      <alignment vertical="center" wrapText="1"/>
      <protection locked="0"/>
    </xf>
    <xf numFmtId="38" fontId="39" fillId="0" borderId="72" xfId="0" applyNumberFormat="1" applyFont="1" applyFill="1" applyBorder="1" applyAlignment="1" applyProtection="1">
      <alignment vertical="center" wrapText="1"/>
      <protection locked="0"/>
    </xf>
    <xf numFmtId="38" fontId="39" fillId="0" borderId="73" xfId="0" applyNumberFormat="1" applyFont="1" applyFill="1" applyBorder="1" applyAlignment="1" applyProtection="1">
      <alignment vertical="center" wrapText="1"/>
      <protection locked="0"/>
    </xf>
    <xf numFmtId="49" fontId="3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60" xfId="0" applyFont="1" applyFill="1" applyBorder="1" applyAlignment="1" applyProtection="1">
      <alignment vertical="center" wrapText="1"/>
      <protection locked="0"/>
    </xf>
    <xf numFmtId="0" fontId="21" fillId="0" borderId="60" xfId="0" applyFont="1" applyFill="1" applyBorder="1" applyAlignment="1" applyProtection="1">
      <alignment horizontal="center" vertical="center"/>
      <protection locked="0"/>
    </xf>
    <xf numFmtId="38" fontId="37" fillId="0" borderId="5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60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37" fillId="0" borderId="60" xfId="0" applyFont="1" applyFill="1" applyBorder="1" applyAlignment="1" applyProtection="1">
      <alignment horizontal="right" vertical="center" wrapText="1"/>
      <protection locked="0"/>
    </xf>
    <xf numFmtId="0" fontId="37" fillId="0" borderId="59" xfId="0" applyFont="1" applyFill="1" applyBorder="1" applyAlignment="1" applyProtection="1">
      <alignment horizontal="right" vertical="center" wrapText="1"/>
      <protection locked="0"/>
    </xf>
    <xf numFmtId="0" fontId="37" fillId="0" borderId="5" xfId="0" applyFont="1" applyFill="1" applyBorder="1" applyAlignment="1" applyProtection="1">
      <alignment vertical="center" wrapText="1"/>
      <protection locked="0"/>
    </xf>
    <xf numFmtId="0" fontId="39" fillId="0" borderId="60" xfId="0" applyFont="1" applyFill="1" applyBorder="1" applyAlignment="1" applyProtection="1">
      <alignment vertical="center" wrapText="1"/>
      <protection locked="0"/>
    </xf>
    <xf numFmtId="0" fontId="37" fillId="0" borderId="59" xfId="0" applyFont="1" applyFill="1" applyBorder="1" applyAlignment="1" applyProtection="1">
      <alignment vertical="center" wrapText="1"/>
      <protection locked="0"/>
    </xf>
    <xf numFmtId="38" fontId="37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60" xfId="0" applyFont="1" applyFill="1" applyBorder="1" applyAlignment="1" applyProtection="1">
      <alignment horizontal="right" vertical="center" wrapText="1"/>
      <protection locked="0"/>
    </xf>
    <xf numFmtId="49" fontId="37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4" xfId="0" applyFont="1" applyFill="1" applyBorder="1" applyAlignment="1" applyProtection="1">
      <alignment vertical="center" wrapText="1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38" fontId="37" fillId="0" borderId="6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54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37" fillId="0" borderId="54" xfId="0" applyFont="1" applyFill="1" applyBorder="1" applyAlignment="1" applyProtection="1">
      <alignment horizontal="right" vertical="center" wrapText="1"/>
      <protection locked="0"/>
    </xf>
    <xf numFmtId="0" fontId="37" fillId="0" borderId="10" xfId="0" applyFont="1" applyFill="1" applyBorder="1" applyAlignment="1" applyProtection="1">
      <alignment horizontal="right" vertical="center" wrapText="1"/>
      <protection locked="0"/>
    </xf>
    <xf numFmtId="0" fontId="37" fillId="0" borderId="6" xfId="0" applyFont="1" applyFill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center" wrapText="1"/>
      <protection locked="0"/>
    </xf>
    <xf numFmtId="0" fontId="39" fillId="0" borderId="54" xfId="0" applyFont="1" applyFill="1" applyBorder="1" applyAlignment="1" applyProtection="1">
      <alignment horizontal="right" vertical="center" wrapText="1"/>
      <protection locked="0"/>
    </xf>
    <xf numFmtId="49" fontId="34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5" xfId="0" applyFont="1" applyFill="1" applyBorder="1" applyAlignment="1" applyProtection="1">
      <alignment vertical="center" wrapText="1"/>
      <protection locked="0"/>
    </xf>
    <xf numFmtId="0" fontId="34" fillId="0" borderId="92" xfId="0" applyFont="1" applyFill="1" applyBorder="1" applyAlignment="1" applyProtection="1">
      <alignment horizontal="center" vertical="center" wrapText="1"/>
      <protection locked="0"/>
    </xf>
    <xf numFmtId="38" fontId="37" fillId="0" borderId="87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25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92" xfId="2" applyNumberFormat="1" applyFont="1" applyFill="1" applyBorder="1" applyAlignment="1" applyProtection="1">
      <alignment horizontal="right" vertical="center" wrapText="1"/>
      <protection locked="0"/>
    </xf>
    <xf numFmtId="0" fontId="37" fillId="0" borderId="25" xfId="0" applyFont="1" applyFill="1" applyBorder="1" applyAlignment="1" applyProtection="1">
      <alignment vertical="center"/>
      <protection locked="0"/>
    </xf>
    <xf numFmtId="0" fontId="37" fillId="0" borderId="92" xfId="0" applyFont="1" applyFill="1" applyBorder="1" applyAlignment="1" applyProtection="1">
      <alignment vertical="center"/>
      <protection locked="0"/>
    </xf>
    <xf numFmtId="38" fontId="37" fillId="0" borderId="25" xfId="2" applyNumberFormat="1" applyFont="1" applyFill="1" applyBorder="1" applyAlignment="1" applyProtection="1">
      <alignment vertical="center" wrapText="1"/>
      <protection locked="0"/>
    </xf>
    <xf numFmtId="0" fontId="39" fillId="0" borderId="87" xfId="0" applyFont="1" applyFill="1" applyBorder="1" applyAlignment="1" applyProtection="1">
      <alignment horizontal="right" vertical="center"/>
      <protection locked="0"/>
    </xf>
    <xf numFmtId="0" fontId="37" fillId="0" borderId="25" xfId="0" applyFont="1" applyFill="1" applyBorder="1" applyAlignment="1" applyProtection="1">
      <alignment horizontal="right" vertical="center"/>
      <protection locked="0"/>
    </xf>
    <xf numFmtId="0" fontId="37" fillId="0" borderId="92" xfId="0" applyFont="1" applyFill="1" applyBorder="1" applyAlignment="1" applyProtection="1">
      <alignment horizontal="right" vertical="center"/>
      <protection locked="0"/>
    </xf>
    <xf numFmtId="0" fontId="39" fillId="0" borderId="57" xfId="0" applyFont="1" applyFill="1" applyBorder="1" applyAlignment="1" applyProtection="1">
      <alignment vertical="center" wrapText="1"/>
      <protection locked="0"/>
    </xf>
    <xf numFmtId="38" fontId="37" fillId="6" borderId="72" xfId="2" applyNumberFormat="1" applyFont="1" applyFill="1" applyBorder="1" applyAlignment="1" applyProtection="1">
      <alignment horizontal="center" vertical="center" wrapText="1"/>
      <protection locked="0"/>
    </xf>
    <xf numFmtId="0" fontId="39" fillId="0" borderId="57" xfId="0" applyFont="1" applyFill="1" applyBorder="1" applyAlignment="1" applyProtection="1">
      <alignment horizontal="center" vertical="center" wrapText="1"/>
      <protection locked="0"/>
    </xf>
    <xf numFmtId="49" fontId="34" fillId="0" borderId="77" xfId="0" quotePrefix="1" applyNumberFormat="1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right" vertical="center" wrapText="1"/>
      <protection locked="0"/>
    </xf>
    <xf numFmtId="0" fontId="34" fillId="0" borderId="78" xfId="0" applyFont="1" applyFill="1" applyBorder="1" applyAlignment="1" applyProtection="1">
      <alignment horizontal="center" vertical="center" wrapText="1"/>
      <protection locked="0"/>
    </xf>
    <xf numFmtId="0" fontId="37" fillId="0" borderId="57" xfId="0" applyFont="1" applyFill="1" applyBorder="1" applyAlignment="1" applyProtection="1">
      <alignment horizontal="left" vertical="center"/>
      <protection locked="0"/>
    </xf>
    <xf numFmtId="49" fontId="34" fillId="0" borderId="69" xfId="0" quotePrefix="1" applyNumberFormat="1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right" vertical="center" wrapText="1"/>
      <protection locked="0"/>
    </xf>
    <xf numFmtId="49" fontId="34" fillId="6" borderId="69" xfId="0" quotePrefix="1" applyNumberFormat="1" applyFont="1" applyFill="1" applyBorder="1" applyAlignment="1" applyProtection="1">
      <alignment horizontal="center" vertical="center" wrapText="1"/>
      <protection locked="0"/>
    </xf>
    <xf numFmtId="0" fontId="34" fillId="6" borderId="70" xfId="0" applyFont="1" applyFill="1" applyBorder="1" applyAlignment="1" applyProtection="1">
      <alignment horizontal="center" vertical="center" wrapText="1"/>
      <protection locked="0"/>
    </xf>
    <xf numFmtId="0" fontId="39" fillId="6" borderId="57" xfId="0" applyFont="1" applyFill="1" applyBorder="1" applyAlignment="1" applyProtection="1">
      <alignment horizontal="left" vertical="center"/>
      <protection locked="0"/>
    </xf>
    <xf numFmtId="49" fontId="34" fillId="5" borderId="69" xfId="0" quotePrefix="1" applyNumberFormat="1" applyFont="1" applyFill="1" applyBorder="1" applyAlignment="1" applyProtection="1">
      <alignment horizontal="center" vertical="center" wrapText="1"/>
      <protection locked="0"/>
    </xf>
    <xf numFmtId="0" fontId="34" fillId="5" borderId="70" xfId="0" applyFont="1" applyFill="1" applyBorder="1" applyAlignment="1" applyProtection="1">
      <alignment horizontal="center" vertical="center" wrapText="1"/>
      <protection locked="0"/>
    </xf>
    <xf numFmtId="0" fontId="39" fillId="5" borderId="57" xfId="0" applyFont="1" applyFill="1" applyBorder="1" applyAlignment="1" applyProtection="1">
      <alignment horizontal="left" vertical="center"/>
      <protection locked="0"/>
    </xf>
    <xf numFmtId="49" fontId="34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 applyProtection="1">
      <alignment vertical="center"/>
      <protection locked="0"/>
    </xf>
    <xf numFmtId="0" fontId="37" fillId="0" borderId="70" xfId="0" applyFont="1" applyFill="1" applyBorder="1" applyAlignment="1" applyProtection="1">
      <alignment vertical="center"/>
      <protection locked="0"/>
    </xf>
    <xf numFmtId="0" fontId="37" fillId="0" borderId="69" xfId="0" applyFont="1" applyFill="1" applyBorder="1" applyAlignment="1" applyProtection="1">
      <alignment vertical="center"/>
      <protection locked="0"/>
    </xf>
    <xf numFmtId="0" fontId="34" fillId="0" borderId="21" xfId="0" applyFont="1" applyFill="1" applyBorder="1" applyAlignment="1" applyProtection="1">
      <alignment horizontal="left" vertical="center" wrapText="1" indent="3"/>
      <protection locked="0"/>
    </xf>
    <xf numFmtId="38" fontId="37" fillId="0" borderId="70" xfId="0" applyNumberFormat="1" applyFont="1" applyFill="1" applyBorder="1" applyAlignment="1" applyProtection="1">
      <alignment vertical="center" wrapText="1"/>
      <protection locked="0"/>
    </xf>
    <xf numFmtId="0" fontId="37" fillId="0" borderId="70" xfId="0" applyFont="1" applyFill="1" applyBorder="1" applyAlignment="1" applyProtection="1">
      <alignment vertical="center" wrapText="1"/>
      <protection locked="0"/>
    </xf>
    <xf numFmtId="0" fontId="34" fillId="5" borderId="21" xfId="0" applyFont="1" applyFill="1" applyBorder="1" applyAlignment="1" applyProtection="1">
      <alignment horizontal="left" vertical="center" wrapText="1"/>
      <protection locked="0"/>
    </xf>
    <xf numFmtId="38" fontId="37" fillId="5" borderId="70" xfId="0" applyNumberFormat="1" applyFont="1" applyFill="1" applyBorder="1" applyAlignment="1" applyProtection="1">
      <alignment vertical="center" wrapText="1"/>
      <protection locked="0"/>
    </xf>
    <xf numFmtId="0" fontId="37" fillId="5" borderId="69" xfId="0" applyFont="1" applyFill="1" applyBorder="1" applyAlignment="1" applyProtection="1">
      <alignment vertical="center"/>
      <protection locked="0"/>
    </xf>
    <xf numFmtId="38" fontId="37" fillId="5" borderId="21" xfId="2" applyNumberFormat="1" applyFont="1" applyFill="1" applyBorder="1" applyAlignment="1" applyProtection="1">
      <alignment vertical="center" wrapText="1"/>
      <protection locked="0"/>
    </xf>
    <xf numFmtId="0" fontId="37" fillId="5" borderId="57" xfId="0" applyFont="1" applyFill="1" applyBorder="1" applyAlignment="1" applyProtection="1">
      <alignment vertical="center"/>
      <protection locked="0"/>
    </xf>
    <xf numFmtId="0" fontId="39" fillId="6" borderId="70" xfId="0" applyFont="1" applyFill="1" applyBorder="1" applyAlignment="1" applyProtection="1">
      <alignment horizontal="left" vertical="center"/>
      <protection locked="0"/>
    </xf>
    <xf numFmtId="49" fontId="34" fillId="6" borderId="69" xfId="0" quotePrefix="1" applyNumberFormat="1" applyFont="1" applyFill="1" applyBorder="1" applyAlignment="1" applyProtection="1">
      <alignment horizontal="left" vertical="center" wrapText="1"/>
      <protection locked="0"/>
    </xf>
    <xf numFmtId="0" fontId="33" fillId="6" borderId="70" xfId="0" applyFont="1" applyFill="1" applyBorder="1" applyAlignment="1" applyProtection="1">
      <alignment horizontal="center" vertical="center" wrapText="1"/>
      <protection locked="0"/>
    </xf>
    <xf numFmtId="0" fontId="34" fillId="0" borderId="69" xfId="0" quotePrefix="1" applyFont="1" applyFill="1" applyBorder="1" applyAlignment="1" applyProtection="1">
      <alignment horizontal="center" vertical="center" wrapText="1"/>
      <protection locked="0"/>
    </xf>
    <xf numFmtId="0" fontId="39" fillId="0" borderId="70" xfId="0" applyFont="1" applyFill="1" applyBorder="1" applyAlignment="1" applyProtection="1">
      <alignment vertical="center"/>
      <protection locked="0"/>
    </xf>
    <xf numFmtId="38" fontId="39" fillId="0" borderId="21" xfId="2" applyNumberFormat="1" applyFont="1" applyFill="1" applyBorder="1" applyAlignment="1" applyProtection="1">
      <alignment vertical="center" wrapText="1"/>
      <protection locked="0"/>
    </xf>
    <xf numFmtId="0" fontId="39" fillId="0" borderId="57" xfId="0" applyFont="1" applyFill="1" applyBorder="1" applyAlignment="1" applyProtection="1">
      <alignment vertical="center"/>
      <protection locked="0"/>
    </xf>
    <xf numFmtId="0" fontId="39" fillId="0" borderId="21" xfId="0" applyFont="1" applyFill="1" applyBorder="1" applyAlignment="1" applyProtection="1">
      <alignment vertical="center"/>
      <protection locked="0"/>
    </xf>
    <xf numFmtId="0" fontId="34" fillId="6" borderId="69" xfId="0" quotePrefix="1" applyFont="1" applyFill="1" applyBorder="1" applyAlignment="1" applyProtection="1">
      <alignment horizontal="center" vertical="center" wrapText="1"/>
      <protection locked="0"/>
    </xf>
    <xf numFmtId="0" fontId="39" fillId="6" borderId="57" xfId="0" applyFont="1" applyFill="1" applyBorder="1" applyAlignment="1" applyProtection="1">
      <alignment vertical="center"/>
      <protection locked="0"/>
    </xf>
    <xf numFmtId="49" fontId="33" fillId="6" borderId="71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72" xfId="0" applyFont="1" applyFill="1" applyBorder="1" applyAlignment="1" applyProtection="1">
      <alignment vertical="center" wrapText="1"/>
      <protection locked="0"/>
    </xf>
    <xf numFmtId="0" fontId="33" fillId="6" borderId="73" xfId="0" applyFont="1" applyFill="1" applyBorder="1" applyAlignment="1" applyProtection="1">
      <alignment horizontal="center" vertical="center" wrapText="1"/>
      <protection locked="0"/>
    </xf>
    <xf numFmtId="38" fontId="39" fillId="6" borderId="71" xfId="0" applyNumberFormat="1" applyFont="1" applyFill="1" applyBorder="1" applyAlignment="1" applyProtection="1">
      <alignment horizontal="right" vertical="center" wrapText="1"/>
      <protection locked="0"/>
    </xf>
    <xf numFmtId="38" fontId="39" fillId="6" borderId="72" xfId="0" applyNumberFormat="1" applyFont="1" applyFill="1" applyBorder="1" applyAlignment="1" applyProtection="1">
      <alignment horizontal="right" vertical="center" wrapText="1"/>
      <protection locked="0"/>
    </xf>
    <xf numFmtId="38" fontId="39" fillId="6" borderId="73" xfId="0" applyNumberFormat="1" applyFont="1" applyFill="1" applyBorder="1" applyAlignment="1" applyProtection="1">
      <alignment horizontal="right" vertical="center" wrapText="1"/>
      <protection locked="0"/>
    </xf>
    <xf numFmtId="49" fontId="34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62" xfId="0" applyFont="1" applyFill="1" applyBorder="1" applyAlignment="1" applyProtection="1">
      <alignment vertical="center" wrapText="1"/>
      <protection locked="0"/>
    </xf>
    <xf numFmtId="0" fontId="34" fillId="0" borderId="61" xfId="0" applyFont="1" applyFill="1" applyBorder="1" applyAlignment="1" applyProtection="1">
      <alignment horizontal="center" vertical="center" wrapText="1"/>
      <protection locked="0"/>
    </xf>
    <xf numFmtId="38" fontId="37" fillId="0" borderId="58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62" xfId="2" applyNumberFormat="1" applyFont="1" applyFill="1" applyBorder="1" applyAlignment="1" applyProtection="1">
      <alignment horizontal="right" vertical="center" wrapText="1"/>
      <protection locked="0"/>
    </xf>
    <xf numFmtId="0" fontId="37" fillId="0" borderId="62" xfId="0" applyFont="1" applyFill="1" applyBorder="1" applyAlignment="1" applyProtection="1">
      <alignment vertical="center"/>
      <protection locked="0"/>
    </xf>
    <xf numFmtId="38" fontId="37" fillId="0" borderId="62" xfId="2" applyNumberFormat="1" applyFont="1" applyFill="1" applyBorder="1" applyAlignment="1" applyProtection="1">
      <alignment vertical="center" wrapText="1"/>
      <protection locked="0"/>
    </xf>
    <xf numFmtId="38" fontId="37" fillId="0" borderId="62" xfId="0" applyNumberFormat="1" applyFont="1" applyFill="1" applyBorder="1" applyAlignment="1" applyProtection="1">
      <alignment horizontal="right" vertical="center"/>
      <protection locked="0"/>
    </xf>
    <xf numFmtId="0" fontId="37" fillId="0" borderId="62" xfId="0" applyFont="1" applyFill="1" applyBorder="1" applyAlignment="1" applyProtection="1">
      <alignment horizontal="right" vertical="center"/>
      <protection locked="0"/>
    </xf>
    <xf numFmtId="49" fontId="34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5" xfId="0" applyFont="1" applyFill="1" applyBorder="1" applyAlignment="1" applyProtection="1">
      <alignment vertical="center" wrapText="1"/>
      <protection locked="0"/>
    </xf>
    <xf numFmtId="0" fontId="34" fillId="0" borderId="56" xfId="0" applyFont="1" applyFill="1" applyBorder="1" applyAlignment="1" applyProtection="1">
      <alignment horizontal="center" vertical="center" wrapText="1"/>
      <protection locked="0"/>
    </xf>
    <xf numFmtId="38" fontId="37" fillId="0" borderId="57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55" xfId="2" applyNumberFormat="1" applyFont="1" applyFill="1" applyBorder="1" applyAlignment="1" applyProtection="1">
      <alignment horizontal="right" vertical="center" wrapText="1"/>
      <protection locked="0"/>
    </xf>
    <xf numFmtId="38" fontId="37" fillId="0" borderId="55" xfId="2" applyNumberFormat="1" applyFont="1" applyFill="1" applyBorder="1" applyAlignment="1" applyProtection="1">
      <alignment vertical="center" wrapText="1"/>
      <protection locked="0"/>
    </xf>
    <xf numFmtId="0" fontId="39" fillId="0" borderId="55" xfId="0" applyFont="1" applyFill="1" applyBorder="1" applyAlignment="1" applyProtection="1">
      <alignment horizontal="right" vertical="center"/>
      <protection locked="0"/>
    </xf>
    <xf numFmtId="38" fontId="37" fillId="0" borderId="55" xfId="0" applyNumberFormat="1" applyFont="1" applyFill="1" applyBorder="1" applyAlignment="1" applyProtection="1">
      <alignment horizontal="right" vertical="center"/>
      <protection locked="0"/>
    </xf>
    <xf numFmtId="0" fontId="37" fillId="0" borderId="55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38" fontId="8" fillId="8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8" fillId="5" borderId="0" xfId="2" applyNumberFormat="1" applyFont="1" applyFill="1" applyBorder="1" applyAlignment="1">
      <alignment vertical="center" wrapText="1"/>
    </xf>
    <xf numFmtId="0" fontId="11" fillId="6" borderId="103" xfId="0" applyFont="1" applyFill="1" applyBorder="1" applyAlignment="1">
      <alignment horizontal="centerContinuous" vertical="center" wrapText="1"/>
    </xf>
    <xf numFmtId="38" fontId="11" fillId="6" borderId="104" xfId="2" applyNumberFormat="1" applyFont="1" applyFill="1" applyBorder="1" applyAlignment="1">
      <alignment horizontal="center" vertical="center" wrapText="1"/>
    </xf>
    <xf numFmtId="3" fontId="11" fillId="6" borderId="104" xfId="0" applyNumberFormat="1" applyFont="1" applyFill="1" applyBorder="1" applyAlignment="1">
      <alignment horizontal="center" vertical="center" wrapText="1"/>
    </xf>
    <xf numFmtId="3" fontId="8" fillId="6" borderId="105" xfId="0" applyNumberFormat="1" applyFont="1" applyFill="1" applyBorder="1" applyAlignment="1">
      <alignment horizontal="center" vertical="center" wrapText="1"/>
    </xf>
    <xf numFmtId="0" fontId="11" fillId="6" borderId="106" xfId="0" applyFont="1" applyFill="1" applyBorder="1" applyAlignment="1">
      <alignment horizontal="left" vertical="center" wrapText="1"/>
    </xf>
    <xf numFmtId="3" fontId="8" fillId="6" borderId="107" xfId="0" applyNumberFormat="1" applyFont="1" applyFill="1" applyBorder="1" applyAlignment="1">
      <alignment vertical="center" wrapText="1"/>
    </xf>
    <xf numFmtId="0" fontId="8" fillId="0" borderId="106" xfId="0" applyFont="1" applyFill="1" applyBorder="1" applyAlignment="1">
      <alignment horizontal="left" vertical="center" wrapText="1"/>
    </xf>
    <xf numFmtId="3" fontId="8" fillId="0" borderId="107" xfId="0" applyNumberFormat="1" applyFont="1" applyFill="1" applyBorder="1" applyAlignment="1">
      <alignment vertical="center" wrapText="1"/>
    </xf>
    <xf numFmtId="0" fontId="8" fillId="0" borderId="106" xfId="0" applyFont="1" applyFill="1" applyBorder="1" applyAlignment="1" applyProtection="1">
      <alignment horizontal="left" vertical="center" wrapText="1"/>
      <protection locked="0"/>
    </xf>
    <xf numFmtId="3" fontId="8" fillId="0" borderId="107" xfId="2" applyNumberFormat="1" applyFont="1" applyFill="1" applyBorder="1" applyAlignment="1">
      <alignment vertical="center" wrapText="1"/>
    </xf>
    <xf numFmtId="38" fontId="8" fillId="0" borderId="107" xfId="0" applyNumberFormat="1" applyFont="1" applyFill="1" applyBorder="1" applyAlignment="1">
      <alignment vertical="center" wrapText="1"/>
    </xf>
    <xf numFmtId="0" fontId="8" fillId="0" borderId="106" xfId="0" applyFont="1" applyFill="1" applyBorder="1" applyAlignment="1">
      <alignment vertical="center" wrapText="1"/>
    </xf>
    <xf numFmtId="0" fontId="8" fillId="0" borderId="108" xfId="0" applyFont="1" applyFill="1" applyBorder="1" applyAlignment="1">
      <alignment vertical="center" wrapText="1"/>
    </xf>
    <xf numFmtId="3" fontId="8" fillId="0" borderId="109" xfId="0" applyNumberFormat="1" applyFont="1" applyFill="1" applyBorder="1" applyAlignment="1">
      <alignment vertical="center" wrapText="1"/>
    </xf>
    <xf numFmtId="0" fontId="8" fillId="0" borderId="110" xfId="0" applyFont="1" applyFill="1" applyBorder="1" applyAlignment="1">
      <alignment vertical="center" wrapText="1"/>
    </xf>
    <xf numFmtId="38" fontId="8" fillId="0" borderId="111" xfId="2" applyNumberFormat="1" applyFont="1" applyFill="1" applyBorder="1" applyAlignment="1">
      <alignment vertical="center" wrapText="1"/>
    </xf>
    <xf numFmtId="38" fontId="8" fillId="8" borderId="111" xfId="2" applyNumberFormat="1" applyFont="1" applyFill="1" applyBorder="1" applyAlignment="1">
      <alignment vertical="center" wrapText="1"/>
    </xf>
    <xf numFmtId="3" fontId="8" fillId="0" borderId="11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9" fontId="37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vertical="center" wrapText="1"/>
      <protection locked="0"/>
    </xf>
    <xf numFmtId="0" fontId="37" fillId="0" borderId="69" xfId="0" applyFont="1" applyFill="1" applyBorder="1" applyAlignment="1" applyProtection="1">
      <alignment vertical="center" wrapText="1"/>
      <protection locked="0"/>
    </xf>
    <xf numFmtId="0" fontId="37" fillId="0" borderId="21" xfId="0" applyFont="1" applyFill="1" applyBorder="1" applyAlignment="1" applyProtection="1">
      <alignment vertical="center" wrapText="1"/>
      <protection locked="0"/>
    </xf>
    <xf numFmtId="38" fontId="37" fillId="0" borderId="69" xfId="0" applyNumberFormat="1" applyFont="1" applyFill="1" applyBorder="1" applyAlignment="1" applyProtection="1">
      <alignment horizontal="right" vertical="center" wrapText="1"/>
      <protection locked="0"/>
    </xf>
    <xf numFmtId="38" fontId="37" fillId="0" borderId="21" xfId="0" applyNumberFormat="1" applyFont="1" applyFill="1" applyBorder="1" applyAlignment="1" applyProtection="1">
      <alignment horizontal="right" vertical="center" wrapText="1"/>
      <protection locked="0"/>
    </xf>
    <xf numFmtId="38" fontId="37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11" fillId="6" borderId="75" xfId="0" applyFont="1" applyFill="1" applyBorder="1" applyAlignment="1" applyProtection="1">
      <alignment horizontal="center" vertical="center" wrapText="1"/>
    </xf>
    <xf numFmtId="0" fontId="11" fillId="6" borderId="66" xfId="0" applyFont="1" applyFill="1" applyBorder="1" applyAlignment="1" applyProtection="1">
      <alignment horizontal="center" vertical="center" wrapText="1"/>
    </xf>
    <xf numFmtId="0" fontId="11" fillId="6" borderId="67" xfId="0" applyFont="1" applyFill="1" applyBorder="1" applyAlignment="1" applyProtection="1">
      <alignment horizontal="center" vertical="center" wrapText="1"/>
    </xf>
    <xf numFmtId="0" fontId="11" fillId="6" borderId="71" xfId="0" applyFont="1" applyFill="1" applyBorder="1" applyAlignment="1" applyProtection="1">
      <alignment horizontal="center" vertical="center" wrapText="1"/>
    </xf>
    <xf numFmtId="0" fontId="11" fillId="6" borderId="72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6" borderId="68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1" fillId="6" borderId="66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 wrapText="1"/>
    </xf>
    <xf numFmtId="0" fontId="11" fillId="6" borderId="70" xfId="0" applyFont="1" applyFill="1" applyBorder="1" applyAlignment="1">
      <alignment horizontal="center" vertical="center" wrapText="1"/>
    </xf>
    <xf numFmtId="0" fontId="11" fillId="6" borderId="73" xfId="0" applyFont="1" applyFill="1" applyBorder="1" applyAlignment="1">
      <alignment horizontal="center" vertical="center" wrapText="1"/>
    </xf>
    <xf numFmtId="0" fontId="11" fillId="6" borderId="66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1" fillId="6" borderId="69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71" xfId="0" applyFont="1" applyFill="1" applyBorder="1" applyAlignment="1">
      <alignment horizontal="center" vertical="center" wrapText="1"/>
    </xf>
    <xf numFmtId="0" fontId="11" fillId="6" borderId="7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39" fillId="6" borderId="66" xfId="0" applyFont="1" applyFill="1" applyBorder="1" applyAlignment="1" applyProtection="1">
      <alignment horizontal="center" vertical="center" wrapText="1"/>
      <protection locked="0"/>
    </xf>
    <xf numFmtId="0" fontId="39" fillId="6" borderId="67" xfId="0" applyFont="1" applyFill="1" applyBorder="1" applyAlignment="1" applyProtection="1">
      <alignment horizontal="center" vertical="center" wrapText="1"/>
      <protection locked="0"/>
    </xf>
    <xf numFmtId="0" fontId="39" fillId="6" borderId="68" xfId="0" applyFont="1" applyFill="1" applyBorder="1" applyAlignment="1" applyProtection="1">
      <alignment horizontal="center" vertical="center" wrapText="1"/>
      <protection locked="0"/>
    </xf>
    <xf numFmtId="49" fontId="39" fillId="6" borderId="66" xfId="0" applyNumberFormat="1" applyFont="1" applyFill="1" applyBorder="1" applyAlignment="1" applyProtection="1">
      <alignment horizontal="center" vertical="center" textRotation="90" wrapText="1"/>
      <protection locked="0"/>
    </xf>
    <xf numFmtId="49" fontId="39" fillId="6" borderId="71" xfId="0" applyNumberFormat="1" applyFont="1" applyFill="1" applyBorder="1" applyAlignment="1" applyProtection="1">
      <alignment horizontal="center" vertical="center" textRotation="90" wrapText="1"/>
      <protection locked="0"/>
    </xf>
    <xf numFmtId="0" fontId="33" fillId="6" borderId="67" xfId="0" applyFont="1" applyFill="1" applyBorder="1" applyAlignment="1" applyProtection="1">
      <alignment horizontal="center" vertical="center" wrapText="1"/>
      <protection locked="0"/>
    </xf>
    <xf numFmtId="0" fontId="33" fillId="6" borderId="72" xfId="0" applyFont="1" applyFill="1" applyBorder="1" applyAlignment="1" applyProtection="1">
      <alignment horizontal="center" vertical="center" wrapText="1"/>
      <protection locked="0"/>
    </xf>
    <xf numFmtId="0" fontId="21" fillId="6" borderId="68" xfId="0" applyFont="1" applyFill="1" applyBorder="1" applyAlignment="1" applyProtection="1">
      <alignment horizontal="center" vertical="center" textRotation="90"/>
      <protection locked="0"/>
    </xf>
    <xf numFmtId="0" fontId="21" fillId="6" borderId="73" xfId="0" applyFont="1" applyFill="1" applyBorder="1" applyAlignment="1" applyProtection="1">
      <alignment horizontal="center" vertical="center" textRotation="90"/>
      <protection locked="0"/>
    </xf>
    <xf numFmtId="38" fontId="39" fillId="6" borderId="66" xfId="2" applyNumberFormat="1" applyFont="1" applyFill="1" applyBorder="1" applyAlignment="1" applyProtection="1">
      <alignment horizontal="center" vertical="center" wrapText="1"/>
      <protection locked="0"/>
    </xf>
    <xf numFmtId="38" fontId="39" fillId="6" borderId="67" xfId="2" applyNumberFormat="1" applyFont="1" applyFill="1" applyBorder="1" applyAlignment="1" applyProtection="1">
      <alignment horizontal="center" vertical="center" wrapText="1"/>
      <protection locked="0"/>
    </xf>
    <xf numFmtId="38" fontId="39" fillId="6" borderId="68" xfId="2" applyNumberFormat="1" applyFont="1" applyFill="1" applyBorder="1" applyAlignment="1" applyProtection="1">
      <alignment horizontal="center" vertical="center" wrapText="1"/>
      <protection locked="0"/>
    </xf>
    <xf numFmtId="49" fontId="34" fillId="6" borderId="66" xfId="0" applyNumberFormat="1" applyFont="1" applyFill="1" applyBorder="1" applyAlignment="1" applyProtection="1">
      <alignment horizontal="center" vertical="center" textRotation="90" wrapText="1"/>
      <protection locked="0"/>
    </xf>
    <xf numFmtId="49" fontId="34" fillId="6" borderId="71" xfId="0" applyNumberFormat="1" applyFont="1" applyFill="1" applyBorder="1" applyAlignment="1" applyProtection="1">
      <alignment horizontal="center" vertical="center" textRotation="90" wrapText="1"/>
      <protection locked="0"/>
    </xf>
    <xf numFmtId="0" fontId="34" fillId="6" borderId="68" xfId="0" applyFont="1" applyFill="1" applyBorder="1" applyAlignment="1" applyProtection="1">
      <alignment horizontal="center" vertical="center" textRotation="90" wrapText="1"/>
      <protection locked="0"/>
    </xf>
    <xf numFmtId="0" fontId="34" fillId="6" borderId="73" xfId="0" applyFont="1" applyFill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>
      <alignment horizontal="center"/>
    </xf>
    <xf numFmtId="0" fontId="63" fillId="0" borderId="93" xfId="0" applyFont="1" applyFill="1" applyBorder="1" applyAlignment="1">
      <alignment horizontal="center" vertical="center"/>
    </xf>
    <xf numFmtId="0" fontId="63" fillId="0" borderId="95" xfId="0" applyFont="1" applyFill="1" applyBorder="1" applyAlignment="1">
      <alignment vertical="center"/>
    </xf>
    <xf numFmtId="3" fontId="63" fillId="0" borderId="19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94" xfId="0" applyFont="1" applyFill="1" applyBorder="1" applyAlignment="1">
      <alignment horizontal="center" vertical="center"/>
    </xf>
    <xf numFmtId="3" fontId="63" fillId="0" borderId="11" xfId="0" applyNumberFormat="1" applyFont="1" applyFill="1" applyBorder="1" applyAlignment="1">
      <alignment horizontal="center" vertical="center"/>
    </xf>
    <xf numFmtId="3" fontId="63" fillId="0" borderId="26" xfId="0" applyNumberFormat="1" applyFont="1" applyFill="1" applyBorder="1" applyAlignment="1">
      <alignment horizontal="center" vertical="center"/>
    </xf>
    <xf numFmtId="3" fontId="63" fillId="0" borderId="27" xfId="0" applyNumberFormat="1" applyFont="1" applyFill="1" applyBorder="1" applyAlignment="1">
      <alignment horizontal="center" vertical="center"/>
    </xf>
    <xf numFmtId="3" fontId="63" fillId="0" borderId="28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9" fontId="13" fillId="8" borderId="66" xfId="0" applyNumberFormat="1" applyFont="1" applyFill="1" applyBorder="1" applyAlignment="1" applyProtection="1">
      <alignment horizontal="center" vertical="center" wrapText="1"/>
    </xf>
    <xf numFmtId="49" fontId="13" fillId="8" borderId="67" xfId="0" applyNumberFormat="1" applyFont="1" applyFill="1" applyBorder="1" applyAlignment="1" applyProtection="1">
      <alignment horizontal="center" vertical="center" wrapText="1"/>
    </xf>
    <xf numFmtId="49" fontId="13" fillId="8" borderId="68" xfId="0" applyNumberFormat="1" applyFont="1" applyFill="1" applyBorder="1" applyAlignment="1" applyProtection="1">
      <alignment horizontal="center" vertical="center" wrapText="1"/>
    </xf>
    <xf numFmtId="38" fontId="19" fillId="8" borderId="21" xfId="2" applyNumberFormat="1" applyFont="1" applyFill="1" applyBorder="1" applyAlignment="1" applyProtection="1">
      <alignment horizontal="center" vertical="center" wrapText="1"/>
    </xf>
    <xf numFmtId="38" fontId="19" fillId="8" borderId="72" xfId="2" applyNumberFormat="1" applyFont="1" applyFill="1" applyBorder="1" applyAlignment="1" applyProtection="1">
      <alignment horizontal="center" vertical="center" wrapText="1"/>
    </xf>
    <xf numFmtId="38" fontId="19" fillId="8" borderId="70" xfId="2" applyNumberFormat="1" applyFont="1" applyFill="1" applyBorder="1" applyAlignment="1" applyProtection="1">
      <alignment horizontal="center" vertical="center" wrapText="1"/>
    </xf>
    <xf numFmtId="38" fontId="19" fillId="8" borderId="73" xfId="2" applyNumberFormat="1" applyFont="1" applyFill="1" applyBorder="1" applyAlignment="1" applyProtection="1">
      <alignment horizontal="center" vertical="center" wrapText="1"/>
    </xf>
    <xf numFmtId="49" fontId="19" fillId="8" borderId="69" xfId="0" applyNumberFormat="1" applyFont="1" applyFill="1" applyBorder="1" applyAlignment="1" applyProtection="1">
      <alignment horizontal="center" vertical="center" textRotation="90" wrapText="1"/>
    </xf>
    <xf numFmtId="49" fontId="19" fillId="8" borderId="71" xfId="0" applyNumberFormat="1" applyFont="1" applyFill="1" applyBorder="1" applyAlignment="1" applyProtection="1">
      <alignment horizontal="center" vertical="center" textRotation="90" wrapText="1"/>
    </xf>
    <xf numFmtId="0" fontId="19" fillId="8" borderId="21" xfId="0" applyFont="1" applyFill="1" applyBorder="1" applyAlignment="1" applyProtection="1">
      <alignment horizontal="center" vertical="center" wrapText="1"/>
    </xf>
    <xf numFmtId="0" fontId="19" fillId="8" borderId="72" xfId="0" applyFont="1" applyFill="1" applyBorder="1" applyAlignment="1" applyProtection="1">
      <alignment horizontal="center" vertical="center" wrapText="1"/>
    </xf>
    <xf numFmtId="0" fontId="19" fillId="8" borderId="21" xfId="0" applyFont="1" applyFill="1" applyBorder="1" applyAlignment="1" applyProtection="1">
      <alignment horizontal="center" vertical="center" textRotation="90" wrapText="1"/>
    </xf>
    <xf numFmtId="0" fontId="19" fillId="8" borderId="72" xfId="0" applyFont="1" applyFill="1" applyBorder="1" applyAlignment="1" applyProtection="1">
      <alignment horizontal="center" vertical="center" textRotation="90" wrapText="1"/>
    </xf>
    <xf numFmtId="49" fontId="13" fillId="6" borderId="66" xfId="0" applyNumberFormat="1" applyFont="1" applyFill="1" applyBorder="1" applyAlignment="1" applyProtection="1">
      <alignment horizontal="center" vertical="center" wrapText="1"/>
    </xf>
    <xf numFmtId="49" fontId="13" fillId="6" borderId="67" xfId="0" applyNumberFormat="1" applyFont="1" applyFill="1" applyBorder="1" applyAlignment="1" applyProtection="1">
      <alignment horizontal="center" vertical="center" wrapText="1"/>
    </xf>
    <xf numFmtId="49" fontId="13" fillId="6" borderId="68" xfId="0" applyNumberFormat="1" applyFont="1" applyFill="1" applyBorder="1" applyAlignment="1" applyProtection="1">
      <alignment horizontal="center" vertical="center" wrapText="1"/>
    </xf>
    <xf numFmtId="49" fontId="19" fillId="6" borderId="69" xfId="0" applyNumberFormat="1" applyFont="1" applyFill="1" applyBorder="1" applyAlignment="1" applyProtection="1">
      <alignment horizontal="center" vertical="center" textRotation="90" wrapText="1"/>
    </xf>
    <xf numFmtId="49" fontId="19" fillId="6" borderId="71" xfId="0" applyNumberFormat="1" applyFont="1" applyFill="1" applyBorder="1" applyAlignment="1" applyProtection="1">
      <alignment horizontal="center" vertical="center" textRotation="90" wrapText="1"/>
    </xf>
    <xf numFmtId="0" fontId="19" fillId="6" borderId="21" xfId="0" applyFont="1" applyFill="1" applyBorder="1" applyAlignment="1" applyProtection="1">
      <alignment horizontal="center" vertical="center" wrapText="1"/>
    </xf>
    <xf numFmtId="0" fontId="19" fillId="6" borderId="72" xfId="0" applyFont="1" applyFill="1" applyBorder="1" applyAlignment="1" applyProtection="1">
      <alignment horizontal="center" vertical="center" wrapText="1"/>
    </xf>
    <xf numFmtId="0" fontId="19" fillId="6" borderId="21" xfId="0" applyFont="1" applyFill="1" applyBorder="1" applyAlignment="1" applyProtection="1">
      <alignment horizontal="center" vertical="center" textRotation="90"/>
    </xf>
    <xf numFmtId="0" fontId="19" fillId="6" borderId="72" xfId="0" applyFont="1" applyFill="1" applyBorder="1" applyAlignment="1" applyProtection="1">
      <alignment horizontal="center" vertical="center" textRotation="90"/>
    </xf>
    <xf numFmtId="38" fontId="19" fillId="6" borderId="21" xfId="2" applyNumberFormat="1" applyFont="1" applyFill="1" applyBorder="1" applyAlignment="1" applyProtection="1">
      <alignment horizontal="center" vertical="center" wrapText="1"/>
    </xf>
    <xf numFmtId="38" fontId="19" fillId="6" borderId="72" xfId="2" applyNumberFormat="1" applyFont="1" applyFill="1" applyBorder="1" applyAlignment="1" applyProtection="1">
      <alignment horizontal="center" vertical="center" wrapText="1"/>
    </xf>
    <xf numFmtId="38" fontId="19" fillId="6" borderId="70" xfId="2" applyNumberFormat="1" applyFont="1" applyFill="1" applyBorder="1" applyAlignment="1" applyProtection="1">
      <alignment horizontal="center" vertical="center" wrapText="1"/>
    </xf>
    <xf numFmtId="38" fontId="19" fillId="6" borderId="73" xfId="2" applyNumberFormat="1" applyFont="1" applyFill="1" applyBorder="1" applyAlignment="1" applyProtection="1">
      <alignment horizontal="center" vertical="center" wrapText="1"/>
    </xf>
    <xf numFmtId="0" fontId="22" fillId="6" borderId="66" xfId="0" applyFont="1" applyFill="1" applyBorder="1" applyAlignment="1" applyProtection="1">
      <alignment horizontal="center" vertical="center" wrapText="1"/>
    </xf>
    <xf numFmtId="0" fontId="22" fillId="6" borderId="67" xfId="0" applyFont="1" applyFill="1" applyBorder="1" applyAlignment="1" applyProtection="1">
      <alignment horizontal="center" vertical="center" wrapText="1"/>
    </xf>
    <xf numFmtId="0" fontId="22" fillId="6" borderId="68" xfId="0" applyFont="1" applyFill="1" applyBorder="1" applyAlignment="1" applyProtection="1">
      <alignment horizontal="center" vertical="center" wrapText="1"/>
    </xf>
    <xf numFmtId="38" fontId="13" fillId="6" borderId="71" xfId="2" applyNumberFormat="1" applyFont="1" applyFill="1" applyBorder="1" applyAlignment="1">
      <alignment horizontal="center" vertical="center" wrapText="1"/>
    </xf>
    <xf numFmtId="38" fontId="13" fillId="6" borderId="73" xfId="2" applyNumberFormat="1" applyFont="1" applyFill="1" applyBorder="1" applyAlignment="1">
      <alignment horizontal="center" vertical="center" wrapText="1"/>
    </xf>
    <xf numFmtId="38" fontId="13" fillId="6" borderId="66" xfId="2" applyNumberFormat="1" applyFont="1" applyFill="1" applyBorder="1" applyAlignment="1">
      <alignment horizontal="center" vertical="center" wrapText="1"/>
    </xf>
    <xf numFmtId="38" fontId="13" fillId="6" borderId="68" xfId="2" applyNumberFormat="1" applyFont="1" applyFill="1" applyBorder="1" applyAlignment="1">
      <alignment horizontal="center" vertical="center" wrapText="1"/>
    </xf>
    <xf numFmtId="38" fontId="33" fillId="6" borderId="79" xfId="2" applyNumberFormat="1" applyFont="1" applyFill="1" applyBorder="1" applyAlignment="1">
      <alignment horizontal="left" vertical="center" wrapText="1"/>
    </xf>
    <xf numFmtId="38" fontId="33" fillId="6" borderId="80" xfId="2" applyNumberFormat="1" applyFont="1" applyFill="1" applyBorder="1" applyAlignment="1">
      <alignment horizontal="left" vertical="center" wrapText="1"/>
    </xf>
    <xf numFmtId="38" fontId="33" fillId="6" borderId="81" xfId="2" applyNumberFormat="1" applyFont="1" applyFill="1" applyBorder="1" applyAlignment="1">
      <alignment horizontal="left" vertical="center" wrapText="1"/>
    </xf>
    <xf numFmtId="38" fontId="33" fillId="2" borderId="36" xfId="2" applyNumberFormat="1" applyFont="1" applyFill="1" applyBorder="1" applyAlignment="1">
      <alignment horizontal="left" vertical="center" wrapText="1"/>
    </xf>
    <xf numFmtId="38" fontId="33" fillId="2" borderId="37" xfId="2" applyNumberFormat="1" applyFont="1" applyFill="1" applyBorder="1" applyAlignment="1">
      <alignment horizontal="left" vertical="center" wrapText="1"/>
    </xf>
    <xf numFmtId="38" fontId="33" fillId="2" borderId="34" xfId="2" applyNumberFormat="1" applyFont="1" applyFill="1" applyBorder="1" applyAlignment="1">
      <alignment horizontal="left" vertical="center" wrapText="1"/>
    </xf>
    <xf numFmtId="38" fontId="33" fillId="7" borderId="66" xfId="2" applyNumberFormat="1" applyFont="1" applyFill="1" applyBorder="1" applyAlignment="1">
      <alignment horizontal="left" vertical="center" wrapText="1"/>
    </xf>
    <xf numFmtId="38" fontId="33" fillId="7" borderId="67" xfId="2" applyNumberFormat="1" applyFont="1" applyFill="1" applyBorder="1" applyAlignment="1">
      <alignment horizontal="left" vertical="center" wrapText="1"/>
    </xf>
    <xf numFmtId="38" fontId="33" fillId="12" borderId="19" xfId="2" applyNumberFormat="1" applyFont="1" applyFill="1" applyBorder="1" applyAlignment="1">
      <alignment horizontal="left" vertical="center" wrapText="1"/>
    </xf>
    <xf numFmtId="38" fontId="33" fillId="12" borderId="11" xfId="2" applyNumberFormat="1" applyFont="1" applyFill="1" applyBorder="1" applyAlignment="1">
      <alignment horizontal="left" vertical="center" wrapText="1"/>
    </xf>
    <xf numFmtId="38" fontId="33" fillId="12" borderId="48" xfId="2" applyNumberFormat="1" applyFont="1" applyFill="1" applyBorder="1" applyAlignment="1">
      <alignment horizontal="left" vertical="center" wrapText="1"/>
    </xf>
    <xf numFmtId="38" fontId="33" fillId="14" borderId="36" xfId="2" applyNumberFormat="1" applyFont="1" applyFill="1" applyBorder="1" applyAlignment="1">
      <alignment horizontal="left" vertical="center" wrapText="1"/>
    </xf>
    <xf numFmtId="38" fontId="33" fillId="14" borderId="37" xfId="2" applyNumberFormat="1" applyFont="1" applyFill="1" applyBorder="1" applyAlignment="1">
      <alignment horizontal="left" vertical="center" wrapText="1"/>
    </xf>
    <xf numFmtId="38" fontId="33" fillId="14" borderId="34" xfId="2" applyNumberFormat="1" applyFont="1" applyFill="1" applyBorder="1" applyAlignment="1">
      <alignment horizontal="left" vertical="center" wrapText="1"/>
    </xf>
  </cellXfs>
  <cellStyles count="6">
    <cellStyle name="Ezres" xfId="2" builtinId="3"/>
    <cellStyle name="költségvetési tábla" xfId="3"/>
    <cellStyle name="Normál" xfId="0" builtinId="0"/>
    <cellStyle name="Oszlopszint_1" xfId="1" builtinId="2" iLevel="0"/>
    <cellStyle name="számérték" xfId="4"/>
    <cellStyle name="Százalék" xfId="5" builtinId="5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2B800"/>
      <color rgb="FF2F3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view="pageBreakPreview" zoomScale="75" zoomScaleNormal="80" zoomScaleSheetLayoutView="75" workbookViewId="0"/>
  </sheetViews>
  <sheetFormatPr defaultColWidth="9.140625" defaultRowHeight="12.75" x14ac:dyDescent="0.2"/>
  <cols>
    <col min="1" max="1" width="51.5703125" style="41" customWidth="1"/>
    <col min="2" max="2" width="3.85546875" style="60" customWidth="1"/>
    <col min="3" max="3" width="15.28515625" style="81" customWidth="1"/>
    <col min="4" max="4" width="15.28515625" style="41" customWidth="1"/>
    <col min="5" max="5" width="12.140625" style="62" customWidth="1"/>
    <col min="6" max="6" width="15.28515625" style="41" hidden="1" customWidth="1"/>
    <col min="7" max="7" width="2.140625" style="39" customWidth="1"/>
    <col min="8" max="8" width="51.42578125" style="41" customWidth="1"/>
    <col min="9" max="9" width="3.5703125" style="60" customWidth="1"/>
    <col min="10" max="11" width="15.28515625" style="41" customWidth="1"/>
    <col min="12" max="12" width="12.140625" style="62" customWidth="1"/>
    <col min="13" max="13" width="15.28515625" style="39" hidden="1" customWidth="1"/>
    <col min="14" max="16384" width="9.140625" style="41"/>
  </cols>
  <sheetData>
    <row r="1" spans="1:13" x14ac:dyDescent="0.2">
      <c r="A1" s="1238" t="s">
        <v>1840</v>
      </c>
    </row>
    <row r="2" spans="1:13" x14ac:dyDescent="0.2">
      <c r="A2" s="1237"/>
    </row>
    <row r="3" spans="1:13" x14ac:dyDescent="0.2">
      <c r="A3" s="1536" t="s">
        <v>1813</v>
      </c>
      <c r="B3" s="1536"/>
      <c r="C3" s="1536"/>
      <c r="D3" s="1536"/>
      <c r="E3" s="1536"/>
      <c r="F3" s="1536"/>
      <c r="G3" s="1536"/>
      <c r="H3" s="1536"/>
      <c r="I3" s="1536"/>
      <c r="J3" s="1536"/>
      <c r="K3" s="1536"/>
      <c r="L3" s="1536"/>
      <c r="M3" s="1536"/>
    </row>
    <row r="4" spans="1:13" x14ac:dyDescent="0.2">
      <c r="A4" s="1536" t="s">
        <v>1814</v>
      </c>
      <c r="B4" s="1536"/>
      <c r="C4" s="1536"/>
      <c r="D4" s="1536"/>
      <c r="E4" s="1536"/>
      <c r="F4" s="1536"/>
      <c r="G4" s="1536"/>
      <c r="H4" s="1536"/>
      <c r="I4" s="1536"/>
      <c r="J4" s="1536"/>
      <c r="K4" s="1536"/>
      <c r="L4" s="1536"/>
      <c r="M4" s="1536"/>
    </row>
    <row r="5" spans="1:13" x14ac:dyDescent="0.2">
      <c r="A5" s="1536" t="s">
        <v>1815</v>
      </c>
      <c r="B5" s="1536"/>
      <c r="C5" s="1536"/>
      <c r="D5" s="1536"/>
      <c r="E5" s="1536"/>
      <c r="F5" s="1536"/>
      <c r="G5" s="1536"/>
      <c r="H5" s="1536"/>
      <c r="I5" s="1536"/>
      <c r="J5" s="1536"/>
      <c r="K5" s="1536"/>
      <c r="L5" s="1536"/>
      <c r="M5" s="1536"/>
    </row>
    <row r="6" spans="1:13" ht="36.75" customHeight="1" thickBot="1" x14ac:dyDescent="0.25"/>
    <row r="7" spans="1:13" ht="21" customHeight="1" thickTop="1" x14ac:dyDescent="0.2">
      <c r="A7" s="1532" t="s">
        <v>0</v>
      </c>
      <c r="B7" s="1533"/>
      <c r="C7" s="1533">
        <v>2016</v>
      </c>
      <c r="D7" s="1533"/>
      <c r="E7" s="1533"/>
      <c r="F7" s="1537"/>
      <c r="G7" s="144"/>
      <c r="H7" s="1532" t="s">
        <v>3</v>
      </c>
      <c r="I7" s="1533"/>
      <c r="J7" s="1533">
        <v>2016</v>
      </c>
      <c r="K7" s="1533"/>
      <c r="L7" s="1533"/>
      <c r="M7" s="1537"/>
    </row>
    <row r="8" spans="1:13" s="40" customFormat="1" ht="28.5" customHeight="1" thickBot="1" x14ac:dyDescent="0.25">
      <c r="A8" s="1534"/>
      <c r="B8" s="1535"/>
      <c r="C8" s="1283" t="s">
        <v>1481</v>
      </c>
      <c r="D8" s="1284" t="s">
        <v>1482</v>
      </c>
      <c r="E8" s="1284" t="s">
        <v>1538</v>
      </c>
      <c r="F8" s="1285" t="s">
        <v>54</v>
      </c>
      <c r="G8" s="1286"/>
      <c r="H8" s="1534"/>
      <c r="I8" s="1535"/>
      <c r="J8" s="1283" t="s">
        <v>1481</v>
      </c>
      <c r="K8" s="1284" t="s">
        <v>1482</v>
      </c>
      <c r="L8" s="1284" t="s">
        <v>1538</v>
      </c>
      <c r="M8" s="1285" t="s">
        <v>54</v>
      </c>
    </row>
    <row r="9" spans="1:13" ht="28.5" customHeight="1" thickTop="1" x14ac:dyDescent="0.2">
      <c r="A9" s="1287" t="s">
        <v>4</v>
      </c>
      <c r="B9" s="2"/>
      <c r="C9" s="1288">
        <f>SUM(C10:C14)</f>
        <v>1155606182</v>
      </c>
      <c r="D9" s="1288">
        <f>SUM(D10:D14)</f>
        <v>1299358566</v>
      </c>
      <c r="E9" s="1289">
        <f>SUM(D9-C9)</f>
        <v>143752384</v>
      </c>
      <c r="F9" s="1290">
        <f>SUM(F10:F14)</f>
        <v>953777946</v>
      </c>
      <c r="G9" s="1291"/>
      <c r="H9" s="1287" t="s">
        <v>5</v>
      </c>
      <c r="I9" s="1292"/>
      <c r="J9" s="1288">
        <f>SUM(J10,J13,J17,J18)</f>
        <v>866313182</v>
      </c>
      <c r="K9" s="1288">
        <f>SUM(K10,K13,K17,K18)</f>
        <v>1097725710</v>
      </c>
      <c r="L9" s="1289">
        <f>SUM(L10,L13,L17,L18)</f>
        <v>231412528</v>
      </c>
      <c r="M9" s="1290">
        <f>SUM(M10,M13,M17,M18)</f>
        <v>1343858875</v>
      </c>
    </row>
    <row r="10" spans="1:13" ht="18.75" customHeight="1" x14ac:dyDescent="0.2">
      <c r="A10" s="1293" t="s">
        <v>1192</v>
      </c>
      <c r="B10" s="1294" t="s">
        <v>774</v>
      </c>
      <c r="C10" s="1295">
        <f>SUM('04 KI ÖSSZ'!P10)</f>
        <v>313623432</v>
      </c>
      <c r="D10" s="1296">
        <f>SUM('04 KI ÖSSZ'!Q10)</f>
        <v>327793084</v>
      </c>
      <c r="E10" s="1297">
        <f>SUM(D10-C10)</f>
        <v>14169652</v>
      </c>
      <c r="F10" s="1298">
        <f>SUM(A40+'04 KI ÖSSZ'!R10)</f>
        <v>313307569</v>
      </c>
      <c r="G10" s="1299"/>
      <c r="H10" s="1293" t="s">
        <v>1517</v>
      </c>
      <c r="I10" s="1294" t="s">
        <v>153</v>
      </c>
      <c r="J10" s="1295">
        <f>SUM('03 BE ÖSSZ'!P14)</f>
        <v>331255732</v>
      </c>
      <c r="K10" s="1296">
        <f>SUM('03 BE ÖSSZ'!Q14)</f>
        <v>359328654</v>
      </c>
      <c r="L10" s="1297">
        <f t="shared" ref="L10:L18" si="0">SUM(K10-J10)</f>
        <v>28072922</v>
      </c>
      <c r="M10" s="1298">
        <f>SUM('03 BE ÖSSZ'!R14)</f>
        <v>368419439</v>
      </c>
    </row>
    <row r="11" spans="1:13" ht="18.75" customHeight="1" x14ac:dyDescent="0.2">
      <c r="A11" s="1293" t="s">
        <v>1242</v>
      </c>
      <c r="B11" s="1294" t="s">
        <v>775</v>
      </c>
      <c r="C11" s="1295">
        <f>SUM('04 KI ÖSSZ'!P11)</f>
        <v>89538957</v>
      </c>
      <c r="D11" s="1296">
        <f>SUM('04 KI ÖSSZ'!Q11)</f>
        <v>95005639</v>
      </c>
      <c r="E11" s="1297">
        <f t="shared" ref="E11:E32" si="1">SUM(D11-C11)</f>
        <v>5466682</v>
      </c>
      <c r="F11" s="1298">
        <f>SUM('04 KI ÖSSZ'!R11)</f>
        <v>91114904</v>
      </c>
      <c r="G11" s="1299"/>
      <c r="H11" s="588" t="s">
        <v>1443</v>
      </c>
      <c r="I11" s="236"/>
      <c r="J11" s="239">
        <f>SUM('03 BE ÖSSZ'!D8)</f>
        <v>292405732</v>
      </c>
      <c r="K11" s="237">
        <f>SUM('03 BE ÖSSZ'!E8)</f>
        <v>341697120</v>
      </c>
      <c r="L11" s="1300">
        <f t="shared" si="0"/>
        <v>49291388</v>
      </c>
      <c r="M11" s="589">
        <f>SUM('03 BE ÖSSZ'!F8)</f>
        <v>343133550</v>
      </c>
    </row>
    <row r="12" spans="1:13" ht="18.75" customHeight="1" x14ac:dyDescent="0.2">
      <c r="A12" s="1293" t="s">
        <v>1525</v>
      </c>
      <c r="B12" s="1294" t="s">
        <v>840</v>
      </c>
      <c r="C12" s="1295">
        <f>SUM('04 KI ÖSSZ'!P17)</f>
        <v>267359000</v>
      </c>
      <c r="D12" s="1296">
        <f>SUM('04 KI ÖSSZ'!Q17)</f>
        <v>324928777</v>
      </c>
      <c r="E12" s="1297">
        <f t="shared" si="1"/>
        <v>57569777</v>
      </c>
      <c r="F12" s="1298">
        <f>SUM('04 KI ÖSSZ'!R17)</f>
        <v>311410774</v>
      </c>
      <c r="G12" s="1299"/>
      <c r="H12" s="1301" t="s">
        <v>1484</v>
      </c>
      <c r="I12" s="236"/>
      <c r="J12" s="239">
        <f>SUM('03 BE ÖSSZ'!D13)</f>
        <v>38850000</v>
      </c>
      <c r="K12" s="237">
        <f>SUM('03 BE ÖSSZ'!E13)</f>
        <v>16767640</v>
      </c>
      <c r="L12" s="1300">
        <f t="shared" si="0"/>
        <v>-22082360</v>
      </c>
      <c r="M12" s="589">
        <f>SUM('03 BE ÖSSZ'!F13)</f>
        <v>24401565</v>
      </c>
    </row>
    <row r="13" spans="1:13" ht="18.75" customHeight="1" x14ac:dyDescent="0.2">
      <c r="A13" s="1293" t="s">
        <v>1526</v>
      </c>
      <c r="B13" s="1294" t="s">
        <v>976</v>
      </c>
      <c r="C13" s="1295">
        <f>SUM('04 KI ÖSSZ'!P26)</f>
        <v>15800000</v>
      </c>
      <c r="D13" s="1296">
        <f>SUM('04 KI ÖSSZ'!Q26)</f>
        <v>16362600</v>
      </c>
      <c r="E13" s="1297">
        <f t="shared" si="1"/>
        <v>562600</v>
      </c>
      <c r="F13" s="1298">
        <f>SUM('04 KI ÖSSZ'!R26)</f>
        <v>11492742</v>
      </c>
      <c r="G13" s="1299"/>
      <c r="H13" s="1293" t="s">
        <v>1518</v>
      </c>
      <c r="I13" s="1294" t="s">
        <v>482</v>
      </c>
      <c r="J13" s="1295">
        <f>SUM('03 BE ÖSSZ'!P27)</f>
        <v>503700000</v>
      </c>
      <c r="K13" s="1296">
        <f>SUM('03 BE ÖSSZ'!Q27)</f>
        <v>703020000</v>
      </c>
      <c r="L13" s="1297">
        <f t="shared" si="0"/>
        <v>199320000</v>
      </c>
      <c r="M13" s="1298">
        <f>SUM('03 BE ÖSSZ'!R27)</f>
        <v>868856127</v>
      </c>
    </row>
    <row r="14" spans="1:13" ht="18.75" customHeight="1" x14ac:dyDescent="0.2">
      <c r="A14" s="1293" t="s">
        <v>1527</v>
      </c>
      <c r="B14" s="1294" t="s">
        <v>1028</v>
      </c>
      <c r="C14" s="1295">
        <f>SUM(C15,C18)</f>
        <v>469284793</v>
      </c>
      <c r="D14" s="1296">
        <f>SUM(D15,D18)</f>
        <v>535268466</v>
      </c>
      <c r="E14" s="1297">
        <f t="shared" si="1"/>
        <v>65983673</v>
      </c>
      <c r="F14" s="1298">
        <f>SUM('04 KI ÖSSZ'!R33)</f>
        <v>226451957</v>
      </c>
      <c r="G14" s="1299"/>
      <c r="H14" s="590" t="s">
        <v>1597</v>
      </c>
      <c r="I14" s="238"/>
      <c r="J14" s="239">
        <f>SUM('03 BE ÖSSZ'!D24)</f>
        <v>180000000</v>
      </c>
      <c r="K14" s="239">
        <f>SUM('03 BE ÖSSZ'!E24)</f>
        <v>362000000</v>
      </c>
      <c r="L14" s="1300">
        <f t="shared" si="0"/>
        <v>182000000</v>
      </c>
      <c r="M14" s="591">
        <f>SUM('03 BE ÖSSZ'!F24)</f>
        <v>402682465</v>
      </c>
    </row>
    <row r="15" spans="1:13" ht="18.75" customHeight="1" x14ac:dyDescent="0.2">
      <c r="A15" s="1302" t="s">
        <v>1022</v>
      </c>
      <c r="B15" s="240"/>
      <c r="C15" s="1303">
        <f>SUM('04 KI ÖSSZ'!D30)</f>
        <v>328217793</v>
      </c>
      <c r="D15" s="1304">
        <f>SUM('04 KI ÖSSZ'!Q30)</f>
        <v>308057069</v>
      </c>
      <c r="E15" s="1300">
        <f t="shared" si="1"/>
        <v>-20160724</v>
      </c>
      <c r="F15" s="1305">
        <f>SUM('04 KI ÖSSZ'!R30)</f>
        <v>0</v>
      </c>
      <c r="G15" s="1299"/>
      <c r="H15" s="590" t="s">
        <v>1598</v>
      </c>
      <c r="I15" s="238"/>
      <c r="J15" s="239">
        <f>SUM('03 BE ÖSSZ'!D25)</f>
        <v>318000000</v>
      </c>
      <c r="K15" s="239">
        <f>SUM('03 BE ÖSSZ'!E25)</f>
        <v>335300000</v>
      </c>
      <c r="L15" s="1300">
        <f t="shared" si="0"/>
        <v>17300000</v>
      </c>
      <c r="M15" s="591">
        <f>SUM('03 BE ÖSSZ'!F25)</f>
        <v>457276413</v>
      </c>
    </row>
    <row r="16" spans="1:13" ht="18.75" customHeight="1" x14ac:dyDescent="0.2">
      <c r="A16" s="584" t="s">
        <v>1531</v>
      </c>
      <c r="B16" s="240"/>
      <c r="C16" s="1163">
        <f>SUM(Önkorm.!D548)</f>
        <v>157088793</v>
      </c>
      <c r="D16" s="241">
        <f>SUM('04 KI ÖSSZ'!E31)</f>
        <v>153602269</v>
      </c>
      <c r="E16" s="1300">
        <f>SUM(D16-C16)</f>
        <v>-3486524</v>
      </c>
      <c r="F16" s="585">
        <f>SUM('04 KI ÖSSZ'!R31)</f>
        <v>0</v>
      </c>
      <c r="G16" s="1299"/>
      <c r="H16" s="590" t="s">
        <v>1599</v>
      </c>
      <c r="I16" s="242"/>
      <c r="J16" s="239">
        <f>SUM('03 BE ÖSSZ'!D26)</f>
        <v>5700000</v>
      </c>
      <c r="K16" s="239">
        <f>SUM('03 BE ÖSSZ'!E26)</f>
        <v>5720000</v>
      </c>
      <c r="L16" s="1300">
        <f t="shared" si="0"/>
        <v>20000</v>
      </c>
      <c r="M16" s="591">
        <f>SUM('03 BE ÖSSZ'!F26)</f>
        <v>8897249</v>
      </c>
    </row>
    <row r="17" spans="1:15" ht="18.75" customHeight="1" x14ac:dyDescent="0.2">
      <c r="A17" s="584" t="s">
        <v>1532</v>
      </c>
      <c r="B17" s="240"/>
      <c r="C17" s="1163">
        <f>SUM(Önkorm.!D549)</f>
        <v>171129000</v>
      </c>
      <c r="D17" s="241">
        <f>SUM('06 tartalékok'!C10)</f>
        <v>154454800</v>
      </c>
      <c r="E17" s="1300">
        <f t="shared" si="1"/>
        <v>-16674200</v>
      </c>
      <c r="F17" s="585">
        <f>SUM('04 KI ÖSSZ'!R32)</f>
        <v>0</v>
      </c>
      <c r="G17" s="1299"/>
      <c r="H17" s="1293" t="s">
        <v>5</v>
      </c>
      <c r="I17" s="1294" t="s">
        <v>547</v>
      </c>
      <c r="J17" s="1295">
        <f>SUM('03 BE ÖSSZ'!P28)</f>
        <v>31357450</v>
      </c>
      <c r="K17" s="1296">
        <f>SUM('03 BE ÖSSZ'!Q28)</f>
        <v>31612056</v>
      </c>
      <c r="L17" s="1297">
        <f t="shared" si="0"/>
        <v>254606</v>
      </c>
      <c r="M17" s="1298">
        <f>SUM('03 BE ÖSSZ'!R28)</f>
        <v>102581096</v>
      </c>
    </row>
    <row r="18" spans="1:15" ht="18.75" customHeight="1" thickBot="1" x14ac:dyDescent="0.25">
      <c r="A18" s="1306" t="s">
        <v>1600</v>
      </c>
      <c r="B18" s="1307"/>
      <c r="C18" s="1308">
        <f>SUM(Önkorm.!D469,Önkorm.!D474,Önkorm.!D476,Önkorm.!D477,Önkorm.!D488,Önkorm.!D499,Önkorm.!D510,Önkorm.!D512,Önkorm.!D524,Önkorm.!D525,Önkorm.!D526,Önkorm.!D527)</f>
        <v>141067000</v>
      </c>
      <c r="D18" s="1308">
        <f>SUM(Önkorm.!E469,Önkorm.!E474,Önkorm.!E476,Önkorm.!E477,Önkorm.!E488,Önkorm.!E499,Önkorm.!E510,Önkorm.!E512,Önkorm.!E524,Önkorm.!E525,Önkorm.!E526,Önkorm.!E527)</f>
        <v>227211397</v>
      </c>
      <c r="E18" s="1309">
        <f t="shared" si="1"/>
        <v>86144397</v>
      </c>
      <c r="F18" s="1310">
        <f>SUM('04 KI ÖSSZ'!R27:R29)</f>
        <v>226451957</v>
      </c>
      <c r="G18" s="1311"/>
      <c r="H18" s="1312" t="s">
        <v>1519</v>
      </c>
      <c r="I18" s="1313" t="s">
        <v>617</v>
      </c>
      <c r="J18" s="1314">
        <f>SUM('03 BE ÖSSZ'!P40)</f>
        <v>0</v>
      </c>
      <c r="K18" s="1315">
        <f>SUM('03 BE ÖSSZ'!Q40)</f>
        <v>3765000</v>
      </c>
      <c r="L18" s="1316">
        <f t="shared" si="0"/>
        <v>3765000</v>
      </c>
      <c r="M18" s="1317">
        <f>SUM('03 BE ÖSSZ'!R40)</f>
        <v>4002213</v>
      </c>
    </row>
    <row r="19" spans="1:15" ht="28.5" customHeight="1" thickTop="1" x14ac:dyDescent="0.2">
      <c r="A19" s="1287" t="s">
        <v>6</v>
      </c>
      <c r="B19" s="1318"/>
      <c r="C19" s="1288">
        <f>SUM(C20:C22)</f>
        <v>114049000</v>
      </c>
      <c r="D19" s="1288">
        <f>SUM(D20:D22)</f>
        <v>217911702.83000001</v>
      </c>
      <c r="E19" s="1289">
        <f t="shared" si="1"/>
        <v>103862702.83000001</v>
      </c>
      <c r="F19" s="1290">
        <f>SUM(F20:F22)</f>
        <v>170736353</v>
      </c>
      <c r="G19" s="1291"/>
      <c r="H19" s="1287" t="s">
        <v>7</v>
      </c>
      <c r="I19" s="1319"/>
      <c r="J19" s="1288">
        <f>SUM(J20:J22)</f>
        <v>44000000</v>
      </c>
      <c r="K19" s="1288">
        <f>SUM(K20:K22)</f>
        <v>45515000</v>
      </c>
      <c r="L19" s="1289">
        <f t="shared" ref="L19:L33" si="2">SUM(K19-J19)</f>
        <v>1515000</v>
      </c>
      <c r="M19" s="1290">
        <f>SUM(M20:M22)</f>
        <v>46515000</v>
      </c>
    </row>
    <row r="20" spans="1:15" ht="18.75" customHeight="1" x14ac:dyDescent="0.2">
      <c r="A20" s="1293" t="s">
        <v>1528</v>
      </c>
      <c r="B20" s="1294" t="s">
        <v>1048</v>
      </c>
      <c r="C20" s="1295">
        <f>SUM('04 KI ÖSSZ'!P41)</f>
        <v>112382000</v>
      </c>
      <c r="D20" s="1296">
        <f>SUM('04 KI ÖSSZ'!Q41)</f>
        <v>150216357.27000001</v>
      </c>
      <c r="E20" s="1297">
        <f t="shared" si="1"/>
        <v>37834357.270000011</v>
      </c>
      <c r="F20" s="1298">
        <f>SUM('04 KI ÖSSZ'!R41)</f>
        <v>117399761</v>
      </c>
      <c r="G20" s="1320"/>
      <c r="H20" s="1293" t="s">
        <v>1520</v>
      </c>
      <c r="I20" s="1294" t="s">
        <v>228</v>
      </c>
      <c r="J20" s="1295">
        <f>SUM('03 BE ÖSSZ'!P20)</f>
        <v>44000000</v>
      </c>
      <c r="K20" s="1296">
        <f>SUM('03 BE ÖSSZ'!Q20)</f>
        <v>45515000</v>
      </c>
      <c r="L20" s="1297">
        <f t="shared" si="2"/>
        <v>1515000</v>
      </c>
      <c r="M20" s="1298">
        <f>SUM('03 BE ÖSSZ'!R20)</f>
        <v>45515000</v>
      </c>
    </row>
    <row r="21" spans="1:15" ht="18.75" customHeight="1" x14ac:dyDescent="0.2">
      <c r="A21" s="1293" t="s">
        <v>1529</v>
      </c>
      <c r="B21" s="1294" t="s">
        <v>1058</v>
      </c>
      <c r="C21" s="1295">
        <f>SUM('04 KI ÖSSZ'!P46)</f>
        <v>0</v>
      </c>
      <c r="D21" s="1296">
        <f>SUM('04 KI ÖSSZ'!Q46)</f>
        <v>67675345.560000002</v>
      </c>
      <c r="E21" s="1297">
        <f t="shared" si="1"/>
        <v>67675345.560000002</v>
      </c>
      <c r="F21" s="1298">
        <f>SUM('04 KI ÖSSZ'!R46)</f>
        <v>53316592</v>
      </c>
      <c r="G21" s="1299"/>
      <c r="H21" s="1293" t="s">
        <v>1521</v>
      </c>
      <c r="I21" s="1294" t="s">
        <v>565</v>
      </c>
      <c r="J21" s="1295">
        <f>SUM('03 BE ÖSSZ'!P34)</f>
        <v>0</v>
      </c>
      <c r="K21" s="1296">
        <f>SUM('03 BE ÖSSZ'!Q34)</f>
        <v>0</v>
      </c>
      <c r="L21" s="1297">
        <f t="shared" si="2"/>
        <v>0</v>
      </c>
      <c r="M21" s="1298">
        <f>SUM('03 BE ÖSSZ'!R34)</f>
        <v>0</v>
      </c>
    </row>
    <row r="22" spans="1:15" ht="18.75" customHeight="1" x14ac:dyDescent="0.2">
      <c r="A22" s="1293" t="s">
        <v>1530</v>
      </c>
      <c r="B22" s="1294" t="s">
        <v>1071</v>
      </c>
      <c r="C22" s="1295">
        <f>SUM('04 KI ÖSSZ'!P56)</f>
        <v>1667000</v>
      </c>
      <c r="D22" s="1296">
        <f>SUM('04 KI ÖSSZ'!Q56)</f>
        <v>20000</v>
      </c>
      <c r="E22" s="1297">
        <f t="shared" si="1"/>
        <v>-1647000</v>
      </c>
      <c r="F22" s="1298">
        <f>SUM('04 KI ÖSSZ'!R56)</f>
        <v>20000</v>
      </c>
      <c r="G22" s="1299"/>
      <c r="H22" s="1293" t="s">
        <v>1522</v>
      </c>
      <c r="I22" s="1294" t="s">
        <v>649</v>
      </c>
      <c r="J22" s="1295">
        <f>SUM('03 BE ÖSSZ'!P46)</f>
        <v>0</v>
      </c>
      <c r="K22" s="1296">
        <f>SUM('03 BE ÖSSZ'!Q46)</f>
        <v>0</v>
      </c>
      <c r="L22" s="1297">
        <f t="shared" si="2"/>
        <v>0</v>
      </c>
      <c r="M22" s="1298">
        <f>SUM('03 BE ÖSSZ'!R46)</f>
        <v>1000000</v>
      </c>
    </row>
    <row r="23" spans="1:15" ht="28.5" customHeight="1" thickBot="1" x14ac:dyDescent="0.25">
      <c r="A23" s="1321" t="s">
        <v>8</v>
      </c>
      <c r="B23" s="1322"/>
      <c r="C23" s="1323">
        <f>SUM(C9,C19)</f>
        <v>1269655182</v>
      </c>
      <c r="D23" s="1323">
        <f>SUM(D9,D19)</f>
        <v>1517270268.8299999</v>
      </c>
      <c r="E23" s="1324">
        <f t="shared" si="1"/>
        <v>247615086.82999992</v>
      </c>
      <c r="F23" s="1325">
        <f>SUM(F9+F19)</f>
        <v>1124514299</v>
      </c>
      <c r="G23" s="1326"/>
      <c r="H23" s="1321" t="s">
        <v>9</v>
      </c>
      <c r="I23" s="1327"/>
      <c r="J23" s="1323">
        <f>SUM(J9,J19)</f>
        <v>910313182</v>
      </c>
      <c r="K23" s="1323">
        <f>SUM(K9,K19)</f>
        <v>1143240710</v>
      </c>
      <c r="L23" s="1324">
        <f t="shared" si="2"/>
        <v>232927528</v>
      </c>
      <c r="M23" s="1325">
        <f>SUM(M9+M19)</f>
        <v>1390373875</v>
      </c>
    </row>
    <row r="24" spans="1:15" ht="30.75" customHeight="1" thickTop="1" x14ac:dyDescent="0.2">
      <c r="A24" s="1328" t="s">
        <v>10</v>
      </c>
      <c r="B24" s="1329" t="s">
        <v>1146</v>
      </c>
      <c r="C24" s="1330">
        <f>SUM(C25,C28,C29,C30)</f>
        <v>425600990</v>
      </c>
      <c r="D24" s="1331">
        <f>SUM(D25,D28,D29,D30)</f>
        <v>461609117</v>
      </c>
      <c r="E24" s="1332">
        <f>SUM(D24-C24)</f>
        <v>36008127</v>
      </c>
      <c r="F24" s="1333">
        <f>SUM('04 KI ÖSSZ'!R64)</f>
        <v>443252667</v>
      </c>
      <c r="G24" s="1291"/>
      <c r="H24" s="1334" t="s">
        <v>1523</v>
      </c>
      <c r="I24" s="1329" t="s">
        <v>725</v>
      </c>
      <c r="J24" s="1330">
        <f>SUM(J25,J29,J30,J31)</f>
        <v>784942990</v>
      </c>
      <c r="K24" s="1331">
        <f>SUM(K25,K29,K30,K31)</f>
        <v>835638676</v>
      </c>
      <c r="L24" s="1332">
        <f t="shared" si="2"/>
        <v>50695686</v>
      </c>
      <c r="M24" s="1333">
        <f>SUM(M25,M29,M30,M31)</f>
        <v>818174584</v>
      </c>
    </row>
    <row r="25" spans="1:15" ht="18.75" customHeight="1" x14ac:dyDescent="0.2">
      <c r="A25" s="1293" t="s">
        <v>1513</v>
      </c>
      <c r="B25" s="1294"/>
      <c r="C25" s="1295">
        <f>SUM('04 KI ÖSSZ'!P58)</f>
        <v>425600990</v>
      </c>
      <c r="D25" s="1296">
        <f>SUM('04 KI ÖSSZ'!Q58)</f>
        <v>461609117</v>
      </c>
      <c r="E25" s="1297">
        <f t="shared" si="1"/>
        <v>36008127</v>
      </c>
      <c r="F25" s="1298">
        <f>SUM('04 KI ÖSSZ'!R58)</f>
        <v>443252667</v>
      </c>
      <c r="G25" s="1291"/>
      <c r="H25" s="1293" t="s">
        <v>700</v>
      </c>
      <c r="I25" s="1294"/>
      <c r="J25" s="1295">
        <f>SUM('03 BE ÖSSZ'!P55)</f>
        <v>784942990</v>
      </c>
      <c r="K25" s="1296">
        <f>SUM('03 BE ÖSSZ'!Q48)</f>
        <v>835638676</v>
      </c>
      <c r="L25" s="1297">
        <f t="shared" si="2"/>
        <v>50695686</v>
      </c>
      <c r="M25" s="1298">
        <f>SUM('03 BE ÖSSZ'!R48)</f>
        <v>818174584</v>
      </c>
    </row>
    <row r="26" spans="1:15" ht="18.75" customHeight="1" x14ac:dyDescent="0.2">
      <c r="A26" s="1302" t="s">
        <v>1533</v>
      </c>
      <c r="B26" s="1335"/>
      <c r="C26" s="1336">
        <f>SUM('04 KI ÖSSZ'!P60)</f>
        <v>416179990</v>
      </c>
      <c r="D26" s="1337">
        <f>SUM('04 KI ÖSSZ'!Q60)</f>
        <v>452187676</v>
      </c>
      <c r="E26" s="1300">
        <f t="shared" si="1"/>
        <v>36007686</v>
      </c>
      <c r="F26" s="1338">
        <f>SUM('04 KI ÖSSZ'!R60)</f>
        <v>433831226</v>
      </c>
      <c r="G26" s="145"/>
      <c r="H26" s="1302" t="s">
        <v>1536</v>
      </c>
      <c r="I26" s="1339"/>
      <c r="J26" s="1336">
        <f>SUM('03 BE ÖSSZ'!P50)</f>
        <v>416179990</v>
      </c>
      <c r="K26" s="1337">
        <f>SUM('03 BE ÖSSZ'!Q50)</f>
        <v>452187676</v>
      </c>
      <c r="L26" s="1300">
        <f t="shared" si="2"/>
        <v>36007686</v>
      </c>
      <c r="M26" s="1340">
        <f>SUM('03 BE ÖSSZ'!R50)</f>
        <v>433831226</v>
      </c>
    </row>
    <row r="27" spans="1:15" ht="18.75" customHeight="1" x14ac:dyDescent="0.2">
      <c r="A27" s="1302" t="s">
        <v>1810</v>
      </c>
      <c r="B27" s="1335"/>
      <c r="C27" s="1336"/>
      <c r="D27" s="1337">
        <v>9421441</v>
      </c>
      <c r="E27" s="1300">
        <f t="shared" si="1"/>
        <v>9421441</v>
      </c>
      <c r="F27" s="1338">
        <v>9421441</v>
      </c>
      <c r="G27" s="145"/>
      <c r="H27" s="1302" t="s">
        <v>1810</v>
      </c>
      <c r="I27" s="1339"/>
      <c r="J27" s="1336"/>
      <c r="K27" s="1337">
        <v>9421000</v>
      </c>
      <c r="L27" s="1300">
        <f t="shared" si="2"/>
        <v>9421000</v>
      </c>
      <c r="M27" s="1340">
        <f>'03 BE ÖSSZ'!R51</f>
        <v>10313358</v>
      </c>
      <c r="O27" s="81">
        <f>M27-F27</f>
        <v>891917</v>
      </c>
    </row>
    <row r="28" spans="1:15" ht="18.75" customHeight="1" x14ac:dyDescent="0.2">
      <c r="A28" s="1293" t="s">
        <v>1534</v>
      </c>
      <c r="B28" s="1294"/>
      <c r="C28" s="1295">
        <f>SUM('04 KI ÖSSZ'!D61)</f>
        <v>0</v>
      </c>
      <c r="D28" s="1296">
        <f>SUM('04 KI ÖSSZ'!E61)</f>
        <v>0</v>
      </c>
      <c r="E28" s="1297">
        <f t="shared" si="1"/>
        <v>0</v>
      </c>
      <c r="F28" s="1298">
        <v>0</v>
      </c>
      <c r="G28" s="145"/>
      <c r="H28" s="1302" t="s">
        <v>1524</v>
      </c>
      <c r="I28" s="240"/>
      <c r="J28" s="1336">
        <f>SUM('03 BE ÖSSZ'!P49)</f>
        <v>359342000</v>
      </c>
      <c r="K28" s="1337">
        <f>SUM(Önkorm.!E307+'Polg. Hiv.'!E309+Óvoda!E306+'Műv. Ház'!E304)</f>
        <v>374030000</v>
      </c>
      <c r="L28" s="1300">
        <f t="shared" si="2"/>
        <v>14688000</v>
      </c>
      <c r="M28" s="1340">
        <f>'03 BE ÖSSZ'!R49</f>
        <v>374030000</v>
      </c>
    </row>
    <row r="29" spans="1:15" ht="18.75" customHeight="1" x14ac:dyDescent="0.2">
      <c r="A29" s="1293" t="s">
        <v>1141</v>
      </c>
      <c r="B29" s="1294"/>
      <c r="C29" s="1295">
        <f>SUM('04 KI ÖSSZ'!D62)</f>
        <v>0</v>
      </c>
      <c r="D29" s="1296">
        <f>SUM('04 KI ÖSSZ'!E62)</f>
        <v>0</v>
      </c>
      <c r="E29" s="1297">
        <f t="shared" si="1"/>
        <v>0</v>
      </c>
      <c r="F29" s="1298">
        <v>0</v>
      </c>
      <c r="G29" s="1299"/>
      <c r="H29" s="1293" t="s">
        <v>712</v>
      </c>
      <c r="I29" s="1294"/>
      <c r="J29" s="1295">
        <f>SUM('03 BE ÖSSZ'!P52)</f>
        <v>0</v>
      </c>
      <c r="K29" s="1296">
        <f>SUM('03 BE ÖSSZ'!Q52)</f>
        <v>0</v>
      </c>
      <c r="L29" s="1297">
        <f t="shared" si="2"/>
        <v>0</v>
      </c>
      <c r="M29" s="1298">
        <v>0</v>
      </c>
    </row>
    <row r="30" spans="1:15" s="42" customFormat="1" ht="18.75" customHeight="1" x14ac:dyDescent="0.2">
      <c r="A30" s="1341" t="s">
        <v>1143</v>
      </c>
      <c r="B30" s="1342"/>
      <c r="C30" s="1343">
        <f>SUM('04 KI ÖSSZ'!D63)</f>
        <v>0</v>
      </c>
      <c r="D30" s="1344">
        <f>SUM('04 KI ÖSSZ'!E63)</f>
        <v>0</v>
      </c>
      <c r="E30" s="1345">
        <f t="shared" si="1"/>
        <v>0</v>
      </c>
      <c r="F30" s="1346">
        <v>0</v>
      </c>
      <c r="G30" s="1311"/>
      <c r="H30" s="1293" t="s">
        <v>716</v>
      </c>
      <c r="I30" s="1294"/>
      <c r="J30" s="1295">
        <f>SUM('03 BE ÖSSZ'!P54)</f>
        <v>0</v>
      </c>
      <c r="K30" s="1296">
        <f>SUM('03 BE ÖSSZ'!Q54)</f>
        <v>0</v>
      </c>
      <c r="L30" s="1297">
        <f t="shared" si="2"/>
        <v>0</v>
      </c>
      <c r="M30" s="1298">
        <v>0</v>
      </c>
    </row>
    <row r="31" spans="1:15" ht="18.75" customHeight="1" thickBot="1" x14ac:dyDescent="0.25">
      <c r="A31" s="1347"/>
      <c r="B31" s="1348"/>
      <c r="C31" s="1348"/>
      <c r="D31" s="1348"/>
      <c r="E31" s="1349"/>
      <c r="F31" s="1350"/>
      <c r="G31" s="1299"/>
      <c r="H31" s="1312" t="s">
        <v>714</v>
      </c>
      <c r="I31" s="1313"/>
      <c r="J31" s="1314">
        <f>SUM('03 BE ÖSSZ'!P53)</f>
        <v>0</v>
      </c>
      <c r="K31" s="1315">
        <f>SUM('03 BE ÖSSZ'!Q53)</f>
        <v>0</v>
      </c>
      <c r="L31" s="1316">
        <f t="shared" si="2"/>
        <v>0</v>
      </c>
      <c r="M31" s="1317">
        <v>0</v>
      </c>
    </row>
    <row r="32" spans="1:15" ht="18.75" customHeight="1" thickTop="1" thickBot="1" x14ac:dyDescent="0.25">
      <c r="A32" s="586" t="s">
        <v>11</v>
      </c>
      <c r="B32" s="587"/>
      <c r="C32" s="1351">
        <v>-416179990</v>
      </c>
      <c r="D32" s="1352">
        <f>SUM(D26)*(-1)</f>
        <v>-452187676</v>
      </c>
      <c r="E32" s="1353">
        <f t="shared" si="1"/>
        <v>-36007686</v>
      </c>
      <c r="F32" s="1352">
        <f>SUM(F26)*(-1)</f>
        <v>-433831226</v>
      </c>
      <c r="G32" s="1299"/>
      <c r="H32" s="586" t="s">
        <v>11</v>
      </c>
      <c r="I32" s="587"/>
      <c r="J32" s="1354">
        <v>-416179990</v>
      </c>
      <c r="K32" s="1355">
        <f>SUM(K26)*(-1)</f>
        <v>-452187676</v>
      </c>
      <c r="L32" s="1356">
        <f t="shared" si="2"/>
        <v>-36007686</v>
      </c>
      <c r="M32" s="1355">
        <f>SUM(M26)*(-1)</f>
        <v>-433831226</v>
      </c>
    </row>
    <row r="33" spans="1:13" ht="28.5" customHeight="1" thickTop="1" thickBot="1" x14ac:dyDescent="0.25">
      <c r="A33" s="1" t="s">
        <v>12</v>
      </c>
      <c r="B33" s="1531"/>
      <c r="C33" s="1357">
        <f>SUM(C23,C24,C32)</f>
        <v>1279076182</v>
      </c>
      <c r="D33" s="1358">
        <f>SUM(D23,D24,D32)</f>
        <v>1526691709.8299999</v>
      </c>
      <c r="E33" s="1359">
        <f>SUM(E23,E24,E32)</f>
        <v>247615527.82999992</v>
      </c>
      <c r="F33" s="1360">
        <f>SUM(F23,F24,F32)</f>
        <v>1133935740</v>
      </c>
      <c r="G33" s="1361"/>
      <c r="H33" s="1" t="s">
        <v>13</v>
      </c>
      <c r="I33" s="1531"/>
      <c r="J33" s="1358">
        <f>SUM(J23,J24,J32)</f>
        <v>1279076182</v>
      </c>
      <c r="K33" s="1358">
        <f>SUM(K23,K24,K32)</f>
        <v>1526691710</v>
      </c>
      <c r="L33" s="1359">
        <f t="shared" si="2"/>
        <v>247615528</v>
      </c>
      <c r="M33" s="1360">
        <f>SUM(M23,M24,M32)</f>
        <v>1774717233</v>
      </c>
    </row>
    <row r="34" spans="1:13" s="43" customFormat="1" ht="18" customHeight="1" thickTop="1" x14ac:dyDescent="0.2">
      <c r="A34" s="41"/>
      <c r="B34" s="60"/>
      <c r="C34" s="81"/>
      <c r="D34" s="41"/>
      <c r="E34" s="62"/>
      <c r="F34" s="41"/>
      <c r="G34" s="1362"/>
      <c r="H34" s="41"/>
      <c r="I34" s="60"/>
      <c r="J34" s="41"/>
      <c r="K34" s="41"/>
      <c r="L34" s="62"/>
      <c r="M34" s="39"/>
    </row>
    <row r="35" spans="1:13" s="39" customFormat="1" ht="18" customHeight="1" x14ac:dyDescent="0.2">
      <c r="A35" s="63" t="s">
        <v>1801</v>
      </c>
      <c r="B35" s="61"/>
      <c r="C35" s="82">
        <f>J9</f>
        <v>866313182</v>
      </c>
      <c r="D35" s="82">
        <f>K9</f>
        <v>1097725710</v>
      </c>
      <c r="E35" s="63"/>
      <c r="F35" s="82">
        <f>M9</f>
        <v>1343858875</v>
      </c>
      <c r="G35" s="1363"/>
      <c r="H35" s="62" t="s">
        <v>1805</v>
      </c>
      <c r="I35" s="60"/>
      <c r="J35" s="81">
        <f>J19</f>
        <v>44000000</v>
      </c>
      <c r="K35" s="81">
        <f>K19</f>
        <v>45515000</v>
      </c>
      <c r="L35" s="81"/>
      <c r="M35" s="81">
        <f>M19</f>
        <v>46515000</v>
      </c>
    </row>
    <row r="36" spans="1:13" x14ac:dyDescent="0.2">
      <c r="A36" s="1228" t="s">
        <v>1802</v>
      </c>
      <c r="B36" s="1229"/>
      <c r="C36" s="1230">
        <f>C9</f>
        <v>1155606182</v>
      </c>
      <c r="D36" s="1230">
        <f>D9</f>
        <v>1299358566</v>
      </c>
      <c r="E36" s="1228"/>
      <c r="F36" s="1230">
        <f>F9</f>
        <v>953777946</v>
      </c>
      <c r="H36" s="1231" t="s">
        <v>1806</v>
      </c>
      <c r="I36" s="1232"/>
      <c r="J36" s="1233">
        <f>C19</f>
        <v>114049000</v>
      </c>
      <c r="K36" s="1233">
        <f>D19</f>
        <v>217911702.83000001</v>
      </c>
      <c r="L36" s="1233"/>
      <c r="M36" s="1233">
        <f>F19</f>
        <v>170736353</v>
      </c>
    </row>
    <row r="37" spans="1:13" x14ac:dyDescent="0.2">
      <c r="A37" s="62" t="s">
        <v>1804</v>
      </c>
      <c r="C37" s="81">
        <f>C35-C36</f>
        <v>-289293000</v>
      </c>
      <c r="D37" s="81">
        <f>D35-D36</f>
        <v>-201632856</v>
      </c>
      <c r="F37" s="81">
        <f>F35-F36</f>
        <v>390080929</v>
      </c>
      <c r="H37" s="62" t="s">
        <v>1804</v>
      </c>
      <c r="J37" s="81">
        <f>J35-J36</f>
        <v>-70049000</v>
      </c>
      <c r="K37" s="81">
        <f t="shared" ref="K37:M37" si="3">K35-K36</f>
        <v>-172396702.83000001</v>
      </c>
      <c r="L37" s="81"/>
      <c r="M37" s="81">
        <f t="shared" si="3"/>
        <v>-124221353</v>
      </c>
    </row>
    <row r="39" spans="1:13" x14ac:dyDescent="0.2">
      <c r="D39" s="81"/>
    </row>
    <row r="41" spans="1:13" x14ac:dyDescent="0.2">
      <c r="A41" s="62" t="s">
        <v>1807</v>
      </c>
      <c r="C41" s="81">
        <f>J23</f>
        <v>910313182</v>
      </c>
      <c r="D41" s="81">
        <f>K23</f>
        <v>1143240710</v>
      </c>
      <c r="E41" s="81"/>
      <c r="F41" s="81">
        <f>M23</f>
        <v>1390373875</v>
      </c>
    </row>
    <row r="42" spans="1:13" x14ac:dyDescent="0.2">
      <c r="A42" s="62" t="s">
        <v>1808</v>
      </c>
      <c r="C42" s="81">
        <f>C23</f>
        <v>1269655182</v>
      </c>
      <c r="D42" s="81">
        <f>D23</f>
        <v>1517270268.8299999</v>
      </c>
      <c r="E42" s="81"/>
      <c r="F42" s="81">
        <f>F23</f>
        <v>1124514299</v>
      </c>
    </row>
    <row r="43" spans="1:13" x14ac:dyDescent="0.2">
      <c r="A43" s="1231" t="s">
        <v>1803</v>
      </c>
      <c r="B43" s="1232"/>
      <c r="C43" s="1233">
        <f>C41-C42</f>
        <v>-359342000</v>
      </c>
      <c r="D43" s="1233">
        <f t="shared" ref="D43:F43" si="4">D41-D42</f>
        <v>-374029558.82999992</v>
      </c>
      <c r="E43" s="1233"/>
      <c r="F43" s="1233">
        <f t="shared" si="4"/>
        <v>265859576</v>
      </c>
    </row>
    <row r="44" spans="1:13" x14ac:dyDescent="0.2">
      <c r="A44" s="1235" t="s">
        <v>1809</v>
      </c>
      <c r="C44" s="81">
        <f>J28</f>
        <v>359342000</v>
      </c>
      <c r="D44" s="81">
        <f>K28</f>
        <v>374030000</v>
      </c>
      <c r="E44" s="81"/>
      <c r="F44" s="81">
        <f>M28</f>
        <v>374030000</v>
      </c>
    </row>
    <row r="45" spans="1:13" x14ac:dyDescent="0.2">
      <c r="A45" s="1234"/>
      <c r="C45" s="81">
        <f>SUM(C43:C44)</f>
        <v>0</v>
      </c>
      <c r="D45" s="81">
        <f t="shared" ref="D45:F45" si="5">SUM(D43:D44)</f>
        <v>441.17000007629395</v>
      </c>
      <c r="E45" s="81"/>
      <c r="F45" s="81">
        <f t="shared" si="5"/>
        <v>639889576</v>
      </c>
    </row>
    <row r="46" spans="1:13" x14ac:dyDescent="0.2">
      <c r="A46" s="1235" t="s">
        <v>1811</v>
      </c>
      <c r="D46" s="81">
        <f>K27</f>
        <v>9421000</v>
      </c>
      <c r="F46" s="81">
        <f>M27</f>
        <v>10313358</v>
      </c>
    </row>
    <row r="47" spans="1:13" x14ac:dyDescent="0.2">
      <c r="A47" s="1235" t="s">
        <v>1812</v>
      </c>
      <c r="D47" s="81">
        <f>-D27</f>
        <v>-9421441</v>
      </c>
      <c r="F47" s="81">
        <f>-F27</f>
        <v>-9421441</v>
      </c>
    </row>
    <row r="48" spans="1:13" x14ac:dyDescent="0.2">
      <c r="D48" s="81">
        <f>SUM(D45:D47)</f>
        <v>0.17000007629394531</v>
      </c>
      <c r="F48" s="81">
        <f>SUM(F45:F47)</f>
        <v>640781493</v>
      </c>
    </row>
  </sheetData>
  <mergeCells count="9">
    <mergeCell ref="A33:B33"/>
    <mergeCell ref="H33:I33"/>
    <mergeCell ref="A7:B8"/>
    <mergeCell ref="H7:I8"/>
    <mergeCell ref="A3:M3"/>
    <mergeCell ref="A4:M4"/>
    <mergeCell ref="A5:M5"/>
    <mergeCell ref="J7:M7"/>
    <mergeCell ref="C7:F7"/>
  </mergeCells>
  <phoneticPr fontId="5" type="noConversion"/>
  <conditionalFormatting sqref="J33">
    <cfRule type="expression" dxfId="1" priority="7">
      <formula>$J$33=$C$33</formula>
    </cfRule>
  </conditionalFormatting>
  <conditionalFormatting sqref="C33">
    <cfRule type="expression" dxfId="0" priority="8">
      <formula>$C$33=$J$33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67" fitToWidth="0" pageOrder="overThenDown" orientation="landscape" r:id="rId1"/>
  <rowBreaks count="1" manualBreakCount="1">
    <brk id="3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3"/>
  <sheetViews>
    <sheetView view="pageBreakPreview" topLeftCell="A6" zoomScale="75" zoomScaleNormal="100" zoomScaleSheetLayoutView="75" workbookViewId="0">
      <pane ySplit="1995" activePane="bottomLeft"/>
      <selection activeCell="A7" sqref="A7:D98"/>
      <selection pane="bottomLeft"/>
    </sheetView>
  </sheetViews>
  <sheetFormatPr defaultColWidth="9.140625" defaultRowHeight="30" customHeight="1" x14ac:dyDescent="0.2"/>
  <cols>
    <col min="1" max="1" width="54.5703125" style="58" customWidth="1"/>
    <col min="2" max="2" width="15.7109375" style="44" customWidth="1"/>
    <col min="3" max="3" width="15.7109375" style="66" customWidth="1"/>
    <col min="4" max="5" width="15.7109375" style="65" customWidth="1"/>
    <col min="6" max="6" width="14.42578125" style="58" customWidth="1"/>
    <col min="7" max="7" width="31.85546875" style="64" customWidth="1"/>
    <col min="8" max="8" width="9.42578125" style="845" customWidth="1"/>
    <col min="9" max="17" width="9.42578125" style="103" customWidth="1"/>
    <col min="18" max="19" width="9.140625" style="104"/>
    <col min="20" max="16384" width="9.140625" style="58"/>
  </cols>
  <sheetData>
    <row r="1" spans="1:8" ht="21" customHeight="1" x14ac:dyDescent="0.2">
      <c r="A1" s="1238" t="s">
        <v>1843</v>
      </c>
      <c r="B1" s="1501"/>
      <c r="C1" s="1501"/>
      <c r="D1" s="1502"/>
      <c r="E1" s="4"/>
    </row>
    <row r="2" spans="1:8" ht="21.75" customHeight="1" x14ac:dyDescent="0.2">
      <c r="A2" s="1502"/>
      <c r="B2" s="1501"/>
      <c r="C2" s="1501"/>
      <c r="D2" s="1502"/>
      <c r="E2" s="4"/>
    </row>
    <row r="3" spans="1:8" ht="15" customHeight="1" x14ac:dyDescent="0.2">
      <c r="A3" s="1538" t="s">
        <v>1813</v>
      </c>
      <c r="B3" s="1538"/>
      <c r="C3" s="1538"/>
      <c r="D3" s="1538"/>
      <c r="E3" s="1239"/>
    </row>
    <row r="4" spans="1:8" ht="14.25" customHeight="1" x14ac:dyDescent="0.2">
      <c r="A4" s="1538" t="s">
        <v>1814</v>
      </c>
      <c r="B4" s="1538"/>
      <c r="C4" s="1538"/>
      <c r="D4" s="1538"/>
      <c r="E4" s="1239"/>
    </row>
    <row r="5" spans="1:8" ht="14.25" customHeight="1" x14ac:dyDescent="0.2">
      <c r="A5" s="1538" t="s">
        <v>1819</v>
      </c>
      <c r="B5" s="1538"/>
      <c r="C5" s="1538"/>
      <c r="D5" s="1538"/>
      <c r="E5" s="1239"/>
    </row>
    <row r="6" spans="1:8" ht="12.75" customHeight="1" thickBot="1" x14ac:dyDescent="0.25">
      <c r="C6" s="65"/>
    </row>
    <row r="7" spans="1:8" ht="46.5" customHeight="1" x14ac:dyDescent="0.2">
      <c r="A7" s="1505" t="s">
        <v>1148</v>
      </c>
      <c r="B7" s="1506" t="s">
        <v>1</v>
      </c>
      <c r="C7" s="1507" t="s">
        <v>2</v>
      </c>
      <c r="D7" s="1508" t="s">
        <v>1711</v>
      </c>
      <c r="E7" s="842" t="s">
        <v>1700</v>
      </c>
      <c r="F7" s="843" t="s">
        <v>1541</v>
      </c>
      <c r="G7" s="844" t="s">
        <v>1439</v>
      </c>
    </row>
    <row r="8" spans="1:8" ht="24" customHeight="1" x14ac:dyDescent="0.2">
      <c r="A8" s="1509" t="s">
        <v>1149</v>
      </c>
      <c r="B8" s="684">
        <f>SUM(B9+B10)</f>
        <v>328217793</v>
      </c>
      <c r="C8" s="1162">
        <f>SUM(C9+C10)</f>
        <v>308057069</v>
      </c>
      <c r="D8" s="1510"/>
      <c r="E8" s="846"/>
      <c r="F8" s="823"/>
      <c r="G8" s="847"/>
    </row>
    <row r="9" spans="1:8" ht="24" customHeight="1" x14ac:dyDescent="0.2">
      <c r="A9" s="1509" t="s">
        <v>1539</v>
      </c>
      <c r="B9" s="841">
        <f>SUM('01 Mérleg'!J33-'01 Mérleg'!C10-'01 Mérleg'!C11-'01 Mérleg'!C12-'01 Mérleg'!C13-'01 Mérleg'!C17-'01 Mérleg'!C18-'01 Mérleg'!C19-'01 Mérleg'!C25+'01 Mérleg'!C26)</f>
        <v>157088793</v>
      </c>
      <c r="C9" s="1162">
        <v>153602269</v>
      </c>
      <c r="D9" s="1510"/>
      <c r="E9" s="846"/>
      <c r="F9" s="848"/>
      <c r="G9" s="849">
        <v>22049344</v>
      </c>
      <c r="H9" s="845" t="s">
        <v>1798</v>
      </c>
    </row>
    <row r="10" spans="1:8" ht="24" customHeight="1" x14ac:dyDescent="0.2">
      <c r="A10" s="1509" t="s">
        <v>1150</v>
      </c>
      <c r="B10" s="684">
        <f>SUM(B11:B40)</f>
        <v>171129000</v>
      </c>
      <c r="C10" s="1162">
        <f>SUM(C11:C98)</f>
        <v>154454800</v>
      </c>
      <c r="D10" s="1510">
        <f>SUM(D11:D98)</f>
        <v>167410596</v>
      </c>
      <c r="E10" s="846">
        <f>SUM(E11:E98)</f>
        <v>342026143</v>
      </c>
      <c r="F10" s="848"/>
      <c r="G10" s="849"/>
    </row>
    <row r="11" spans="1:8" ht="24" customHeight="1" x14ac:dyDescent="0.2">
      <c r="A11" s="1511" t="s">
        <v>1151</v>
      </c>
      <c r="B11" s="1177">
        <v>1000000</v>
      </c>
      <c r="C11" s="1178">
        <f>SUM(E11-D11)</f>
        <v>0</v>
      </c>
      <c r="D11" s="1512">
        <v>1000000</v>
      </c>
      <c r="E11" s="1179">
        <f>SUM(B11)</f>
        <v>1000000</v>
      </c>
      <c r="G11" s="64" t="s">
        <v>1547</v>
      </c>
    </row>
    <row r="12" spans="1:8" ht="24" customHeight="1" x14ac:dyDescent="0.2">
      <c r="A12" s="1513" t="s">
        <v>1152</v>
      </c>
      <c r="B12" s="1177">
        <v>2000000</v>
      </c>
      <c r="C12" s="1178">
        <f>SUM(E12-D12)</f>
        <v>0</v>
      </c>
      <c r="D12" s="1512">
        <v>2959000</v>
      </c>
      <c r="E12" s="1179">
        <v>2959000</v>
      </c>
      <c r="G12" s="64" t="s">
        <v>1548</v>
      </c>
      <c r="H12" s="845">
        <v>2959000</v>
      </c>
    </row>
    <row r="13" spans="1:8" ht="24" customHeight="1" x14ac:dyDescent="0.2">
      <c r="A13" s="1513" t="s">
        <v>1153</v>
      </c>
      <c r="B13" s="1177">
        <v>8000000</v>
      </c>
      <c r="C13" s="1178">
        <v>0</v>
      </c>
      <c r="D13" s="1512">
        <v>3302000</v>
      </c>
      <c r="E13" s="1179">
        <v>3302000</v>
      </c>
      <c r="G13" s="64" t="s">
        <v>1548</v>
      </c>
    </row>
    <row r="14" spans="1:8" ht="24" customHeight="1" x14ac:dyDescent="0.2">
      <c r="A14" s="1511" t="s">
        <v>1154</v>
      </c>
      <c r="B14" s="1177">
        <v>5000000</v>
      </c>
      <c r="C14" s="1178">
        <f t="shared" ref="C14:C19" si="0">SUM(E14-D14)</f>
        <v>4575000</v>
      </c>
      <c r="D14" s="1512">
        <v>425000</v>
      </c>
      <c r="E14" s="1179">
        <f>SUM(B14)</f>
        <v>5000000</v>
      </c>
      <c r="G14" s="64" t="s">
        <v>1549</v>
      </c>
    </row>
    <row r="15" spans="1:8" ht="24" customHeight="1" x14ac:dyDescent="0.2">
      <c r="A15" s="1511" t="s">
        <v>1155</v>
      </c>
      <c r="B15" s="1177">
        <v>2200000</v>
      </c>
      <c r="C15" s="1178">
        <f t="shared" si="0"/>
        <v>0</v>
      </c>
      <c r="D15" s="1512">
        <v>2200000</v>
      </c>
      <c r="E15" s="1179">
        <f>SUM(B15)</f>
        <v>2200000</v>
      </c>
      <c r="G15" s="64" t="s">
        <v>1550</v>
      </c>
    </row>
    <row r="16" spans="1:8" ht="24" customHeight="1" x14ac:dyDescent="0.2">
      <c r="A16" s="1511" t="s">
        <v>1156</v>
      </c>
      <c r="B16" s="1177">
        <v>1300000</v>
      </c>
      <c r="C16" s="1178">
        <f t="shared" si="0"/>
        <v>1300000</v>
      </c>
      <c r="D16" s="1512">
        <v>0</v>
      </c>
      <c r="E16" s="1179">
        <f>SUM(B16)</f>
        <v>1300000</v>
      </c>
    </row>
    <row r="17" spans="1:15" ht="24" customHeight="1" x14ac:dyDescent="0.2">
      <c r="A17" s="1511" t="s">
        <v>1157</v>
      </c>
      <c r="B17" s="1177">
        <v>4723000</v>
      </c>
      <c r="C17" s="1178">
        <f t="shared" si="0"/>
        <v>42675</v>
      </c>
      <c r="D17" s="1512">
        <f>SUM(G17:I17)</f>
        <v>4680325</v>
      </c>
      <c r="E17" s="1179">
        <f>SUM(B17)</f>
        <v>4723000</v>
      </c>
      <c r="F17" s="58" t="s">
        <v>1699</v>
      </c>
      <c r="G17" s="64">
        <v>4193320</v>
      </c>
      <c r="H17" s="845">
        <v>381000</v>
      </c>
      <c r="I17" s="103">
        <v>106005</v>
      </c>
    </row>
    <row r="18" spans="1:15" ht="24" customHeight="1" x14ac:dyDescent="0.2">
      <c r="A18" s="1511" t="s">
        <v>1158</v>
      </c>
      <c r="B18" s="1177">
        <v>500000</v>
      </c>
      <c r="C18" s="1178">
        <f t="shared" si="0"/>
        <v>0</v>
      </c>
      <c r="D18" s="1512">
        <v>500000</v>
      </c>
      <c r="E18" s="1179">
        <f>SUM(B18)</f>
        <v>500000</v>
      </c>
      <c r="G18" s="64" t="s">
        <v>1542</v>
      </c>
    </row>
    <row r="19" spans="1:15" ht="24" customHeight="1" x14ac:dyDescent="0.2">
      <c r="A19" s="1511" t="s">
        <v>1159</v>
      </c>
      <c r="B19" s="1177">
        <v>200000</v>
      </c>
      <c r="C19" s="1178">
        <f t="shared" si="0"/>
        <v>0</v>
      </c>
      <c r="D19" s="1512">
        <v>139560</v>
      </c>
      <c r="E19" s="1179">
        <v>139560</v>
      </c>
      <c r="G19" s="1193" t="s">
        <v>1041</v>
      </c>
    </row>
    <row r="20" spans="1:15" ht="24" customHeight="1" x14ac:dyDescent="0.2">
      <c r="A20" s="1511" t="s">
        <v>1160</v>
      </c>
      <c r="B20" s="1177">
        <v>2356000</v>
      </c>
      <c r="C20" s="1178">
        <f t="shared" ref="C20:C33" si="1">SUM(E20-D20)</f>
        <v>2356000</v>
      </c>
      <c r="D20" s="1512">
        <v>0</v>
      </c>
      <c r="E20" s="1179">
        <f t="shared" ref="E20:E31" si="2">SUM(B20)</f>
        <v>2356000</v>
      </c>
    </row>
    <row r="21" spans="1:15" ht="24" customHeight="1" x14ac:dyDescent="0.2">
      <c r="A21" s="1511" t="s">
        <v>1161</v>
      </c>
      <c r="B21" s="1177">
        <v>7000000</v>
      </c>
      <c r="C21" s="1178">
        <f t="shared" si="1"/>
        <v>0</v>
      </c>
      <c r="D21" s="1512">
        <v>7000000</v>
      </c>
      <c r="E21" s="1179">
        <f t="shared" si="2"/>
        <v>7000000</v>
      </c>
      <c r="G21" s="64" t="s">
        <v>1031</v>
      </c>
    </row>
    <row r="22" spans="1:15" ht="24" customHeight="1" x14ac:dyDescent="0.2">
      <c r="A22" s="1513" t="s">
        <v>1162</v>
      </c>
      <c r="B22" s="1503">
        <v>550000</v>
      </c>
      <c r="C22" s="1178">
        <f t="shared" si="1"/>
        <v>19990</v>
      </c>
      <c r="D22" s="1512">
        <v>530010</v>
      </c>
      <c r="E22" s="1179">
        <f t="shared" si="2"/>
        <v>550000</v>
      </c>
      <c r="G22" s="64" t="s">
        <v>1041</v>
      </c>
    </row>
    <row r="23" spans="1:15" ht="24" customHeight="1" x14ac:dyDescent="0.2">
      <c r="A23" s="1513" t="s">
        <v>1163</v>
      </c>
      <c r="B23" s="1503">
        <v>5000000</v>
      </c>
      <c r="C23" s="1178">
        <f t="shared" si="1"/>
        <v>0</v>
      </c>
      <c r="D23" s="1512">
        <v>5000000</v>
      </c>
      <c r="E23" s="1179">
        <f t="shared" si="2"/>
        <v>5000000</v>
      </c>
      <c r="G23" s="64" t="s">
        <v>1548</v>
      </c>
    </row>
    <row r="24" spans="1:15" ht="24" customHeight="1" x14ac:dyDescent="0.2">
      <c r="A24" s="1513" t="s">
        <v>1164</v>
      </c>
      <c r="B24" s="1503">
        <v>1800000</v>
      </c>
      <c r="C24" s="1178">
        <f t="shared" si="1"/>
        <v>0</v>
      </c>
      <c r="D24" s="1512">
        <v>1800000</v>
      </c>
      <c r="E24" s="1179">
        <f t="shared" si="2"/>
        <v>1800000</v>
      </c>
    </row>
    <row r="25" spans="1:15" ht="24" customHeight="1" x14ac:dyDescent="0.2">
      <c r="A25" s="1511" t="s">
        <v>1165</v>
      </c>
      <c r="B25" s="1177">
        <v>1400000</v>
      </c>
      <c r="C25" s="1178">
        <f t="shared" si="1"/>
        <v>0</v>
      </c>
      <c r="D25" s="1512">
        <v>1400000</v>
      </c>
      <c r="E25" s="1179">
        <f t="shared" si="2"/>
        <v>1400000</v>
      </c>
      <c r="G25" s="64" t="s">
        <v>1552</v>
      </c>
    </row>
    <row r="26" spans="1:15" ht="24" customHeight="1" x14ac:dyDescent="0.2">
      <c r="A26" s="1511" t="s">
        <v>1166</v>
      </c>
      <c r="B26" s="1177">
        <v>4000000</v>
      </c>
      <c r="C26" s="1178">
        <f t="shared" si="1"/>
        <v>4000000</v>
      </c>
      <c r="D26" s="1512">
        <v>0</v>
      </c>
      <c r="E26" s="1179">
        <f t="shared" si="2"/>
        <v>4000000</v>
      </c>
    </row>
    <row r="27" spans="1:15" ht="24" customHeight="1" x14ac:dyDescent="0.2">
      <c r="A27" s="1513" t="s">
        <v>1167</v>
      </c>
      <c r="B27" s="1177">
        <v>500000</v>
      </c>
      <c r="C27" s="1178">
        <f t="shared" si="1"/>
        <v>0</v>
      </c>
      <c r="D27" s="1512">
        <v>500000</v>
      </c>
      <c r="E27" s="1179">
        <f t="shared" si="2"/>
        <v>500000</v>
      </c>
      <c r="F27" s="850"/>
      <c r="G27" s="64" t="s">
        <v>1553</v>
      </c>
    </row>
    <row r="28" spans="1:15" ht="24" customHeight="1" x14ac:dyDescent="0.2">
      <c r="A28" s="1511" t="s">
        <v>1168</v>
      </c>
      <c r="B28" s="1177">
        <v>3200000</v>
      </c>
      <c r="C28" s="1178">
        <f t="shared" si="1"/>
        <v>0</v>
      </c>
      <c r="D28" s="1514">
        <v>3200000</v>
      </c>
      <c r="E28" s="1179">
        <f t="shared" si="2"/>
        <v>3200000</v>
      </c>
      <c r="F28" s="58" t="s">
        <v>1543</v>
      </c>
      <c r="G28" s="64" t="s">
        <v>1551</v>
      </c>
    </row>
    <row r="29" spans="1:15" ht="24" customHeight="1" x14ac:dyDescent="0.2">
      <c r="A29" s="1513" t="s">
        <v>1169</v>
      </c>
      <c r="B29" s="1177">
        <v>50000000</v>
      </c>
      <c r="C29" s="1178">
        <f t="shared" si="1"/>
        <v>-600260</v>
      </c>
      <c r="D29" s="1512">
        <f>SUM(H29:O29)</f>
        <v>50600260</v>
      </c>
      <c r="E29" s="1179">
        <f t="shared" si="2"/>
        <v>50000000</v>
      </c>
      <c r="G29" s="64" t="s">
        <v>1554</v>
      </c>
      <c r="H29" s="845">
        <v>685800</v>
      </c>
      <c r="I29" s="103">
        <v>1803400</v>
      </c>
      <c r="J29" s="103">
        <v>1727200</v>
      </c>
      <c r="K29" s="103">
        <v>2133600</v>
      </c>
      <c r="L29" s="103">
        <v>24480182</v>
      </c>
      <c r="M29" s="103">
        <v>231000</v>
      </c>
      <c r="N29" s="103">
        <v>250000</v>
      </c>
      <c r="O29" s="103">
        <v>19289078</v>
      </c>
    </row>
    <row r="30" spans="1:15" ht="24" customHeight="1" x14ac:dyDescent="0.2">
      <c r="A30" s="1513" t="s">
        <v>1170</v>
      </c>
      <c r="B30" s="1177">
        <v>35000000</v>
      </c>
      <c r="C30" s="1178">
        <f t="shared" si="1"/>
        <v>29539000</v>
      </c>
      <c r="D30" s="1515">
        <f>SUM(H30)</f>
        <v>5461000</v>
      </c>
      <c r="E30" s="1179">
        <f t="shared" si="2"/>
        <v>35000000</v>
      </c>
      <c r="G30" s="64" t="s">
        <v>1555</v>
      </c>
      <c r="H30" s="845">
        <v>5461000</v>
      </c>
    </row>
    <row r="31" spans="1:15" ht="24" customHeight="1" x14ac:dyDescent="0.2">
      <c r="A31" s="1513" t="s">
        <v>1172</v>
      </c>
      <c r="B31" s="1177">
        <v>5000000</v>
      </c>
      <c r="C31" s="1178">
        <f t="shared" si="1"/>
        <v>5000000</v>
      </c>
      <c r="D31" s="1512">
        <v>0</v>
      </c>
      <c r="E31" s="1179">
        <f t="shared" si="2"/>
        <v>5000000</v>
      </c>
    </row>
    <row r="32" spans="1:15" ht="24" customHeight="1" x14ac:dyDescent="0.2">
      <c r="A32" s="1513" t="s">
        <v>1173</v>
      </c>
      <c r="B32" s="1177">
        <v>1300000</v>
      </c>
      <c r="C32" s="1178">
        <f t="shared" si="1"/>
        <v>0</v>
      </c>
      <c r="D32" s="1512">
        <v>2032000</v>
      </c>
      <c r="E32" s="1179">
        <v>2032000</v>
      </c>
      <c r="F32" s="58" t="s">
        <v>1703</v>
      </c>
      <c r="G32" s="1164" t="s">
        <v>1039</v>
      </c>
    </row>
    <row r="33" spans="1:7" ht="24" customHeight="1" x14ac:dyDescent="0.2">
      <c r="A33" s="1511" t="s">
        <v>1174</v>
      </c>
      <c r="B33" s="1177">
        <v>5000000</v>
      </c>
      <c r="C33" s="1178">
        <f t="shared" si="1"/>
        <v>5000000</v>
      </c>
      <c r="D33" s="1512">
        <v>0</v>
      </c>
      <c r="E33" s="1179">
        <f>SUM(B33)</f>
        <v>5000000</v>
      </c>
    </row>
    <row r="34" spans="1:7" ht="24" customHeight="1" x14ac:dyDescent="0.2">
      <c r="A34" s="1513" t="s">
        <v>1171</v>
      </c>
      <c r="B34" s="1177">
        <v>10000000</v>
      </c>
      <c r="C34" s="1178">
        <v>0</v>
      </c>
      <c r="D34" s="1512">
        <f>5417319+160020</f>
        <v>5577339</v>
      </c>
      <c r="E34" s="1179">
        <v>5417319</v>
      </c>
      <c r="G34" s="64" t="s">
        <v>1556</v>
      </c>
    </row>
    <row r="35" spans="1:7" ht="24" customHeight="1" x14ac:dyDescent="0.2">
      <c r="A35" s="1513" t="s">
        <v>1478</v>
      </c>
      <c r="B35" s="1177">
        <v>1600000</v>
      </c>
      <c r="C35" s="1178">
        <f>SUM(E35-D35)</f>
        <v>1600000</v>
      </c>
      <c r="D35" s="1512">
        <v>0</v>
      </c>
      <c r="E35" s="1179">
        <f>SUM(B35)</f>
        <v>1600000</v>
      </c>
    </row>
    <row r="36" spans="1:7" ht="24" customHeight="1" x14ac:dyDescent="0.2">
      <c r="A36" s="1513" t="s">
        <v>1480</v>
      </c>
      <c r="B36" s="1177">
        <v>500000</v>
      </c>
      <c r="C36" s="1178">
        <v>500000</v>
      </c>
      <c r="D36" s="1512">
        <v>0</v>
      </c>
      <c r="E36" s="1179">
        <f>SUM(B36)</f>
        <v>500000</v>
      </c>
    </row>
    <row r="37" spans="1:7" ht="24" customHeight="1" x14ac:dyDescent="0.2">
      <c r="A37" s="1511" t="s">
        <v>1175</v>
      </c>
      <c r="B37" s="1177">
        <v>3000000</v>
      </c>
      <c r="C37" s="1178">
        <v>0</v>
      </c>
      <c r="D37" s="1512">
        <v>0</v>
      </c>
      <c r="E37" s="1179">
        <v>3000000</v>
      </c>
    </row>
    <row r="38" spans="1:7" ht="24" customHeight="1" x14ac:dyDescent="0.2">
      <c r="A38" s="1511" t="s">
        <v>1479</v>
      </c>
      <c r="B38" s="1177">
        <v>1000000</v>
      </c>
      <c r="C38" s="1178">
        <v>1000000</v>
      </c>
      <c r="D38" s="1512">
        <v>0</v>
      </c>
      <c r="E38" s="1179">
        <f>SUM(B38)</f>
        <v>1000000</v>
      </c>
    </row>
    <row r="39" spans="1:7" ht="24" customHeight="1" x14ac:dyDescent="0.2">
      <c r="A39" s="1511" t="s">
        <v>1176</v>
      </c>
      <c r="B39" s="1177">
        <v>5000000</v>
      </c>
      <c r="C39" s="1178">
        <v>0</v>
      </c>
      <c r="D39" s="1512">
        <v>5000000</v>
      </c>
      <c r="E39" s="1179">
        <f>SUM(B39)</f>
        <v>5000000</v>
      </c>
      <c r="F39" s="850"/>
    </row>
    <row r="40" spans="1:7" ht="24" customHeight="1" x14ac:dyDescent="0.2">
      <c r="A40" s="1511" t="s">
        <v>1177</v>
      </c>
      <c r="B40" s="1177">
        <v>3000000</v>
      </c>
      <c r="C40" s="1178">
        <v>0</v>
      </c>
      <c r="D40" s="1512">
        <v>3000000</v>
      </c>
      <c r="E40" s="1179">
        <f>SUM(B40)</f>
        <v>3000000</v>
      </c>
      <c r="F40" s="58" t="s">
        <v>1570</v>
      </c>
    </row>
    <row r="41" spans="1:7" ht="24" customHeight="1" x14ac:dyDescent="0.2">
      <c r="A41" s="1516" t="s">
        <v>1396</v>
      </c>
      <c r="B41" s="414"/>
      <c r="C41" s="415">
        <v>0</v>
      </c>
      <c r="D41" s="1512">
        <v>864000</v>
      </c>
      <c r="E41" s="1179">
        <v>864000</v>
      </c>
      <c r="F41" s="65" t="s">
        <v>1569</v>
      </c>
      <c r="G41" s="58"/>
    </row>
    <row r="42" spans="1:7" ht="24" customHeight="1" x14ac:dyDescent="0.2">
      <c r="A42" s="1516" t="s">
        <v>1397</v>
      </c>
      <c r="B42" s="414"/>
      <c r="C42" s="1177">
        <v>13500000</v>
      </c>
      <c r="D42" s="1512">
        <v>0</v>
      </c>
      <c r="E42" s="1179">
        <v>13500000</v>
      </c>
      <c r="F42" s="65" t="s">
        <v>1546</v>
      </c>
      <c r="G42" s="64" t="s">
        <v>1544</v>
      </c>
    </row>
    <row r="43" spans="1:7" ht="24" customHeight="1" x14ac:dyDescent="0.2">
      <c r="A43" s="1516" t="s">
        <v>1398</v>
      </c>
      <c r="B43" s="414"/>
      <c r="C43" s="1177">
        <v>40000</v>
      </c>
      <c r="D43" s="1512">
        <v>0</v>
      </c>
      <c r="E43" s="1179">
        <v>40000</v>
      </c>
      <c r="F43" s="65" t="s">
        <v>1557</v>
      </c>
      <c r="G43" s="64" t="s">
        <v>1545</v>
      </c>
    </row>
    <row r="44" spans="1:7" ht="24" customHeight="1" x14ac:dyDescent="0.2">
      <c r="A44" s="1516" t="s">
        <v>1399</v>
      </c>
      <c r="B44" s="414"/>
      <c r="C44" s="1177">
        <v>360000</v>
      </c>
      <c r="D44" s="1512">
        <v>0</v>
      </c>
      <c r="E44" s="1179">
        <v>360000</v>
      </c>
      <c r="F44" s="65" t="s">
        <v>1572</v>
      </c>
      <c r="G44" s="64" t="s">
        <v>1545</v>
      </c>
    </row>
    <row r="45" spans="1:7" ht="24" customHeight="1" x14ac:dyDescent="0.2">
      <c r="A45" s="1516" t="s">
        <v>1400</v>
      </c>
      <c r="B45" s="414"/>
      <c r="C45" s="1177">
        <v>75000</v>
      </c>
      <c r="D45" s="1512">
        <v>0</v>
      </c>
      <c r="E45" s="1504">
        <v>75000</v>
      </c>
      <c r="F45" s="65" t="s">
        <v>1571</v>
      </c>
      <c r="G45" s="64" t="s">
        <v>1545</v>
      </c>
    </row>
    <row r="46" spans="1:7" ht="24" customHeight="1" x14ac:dyDescent="0.2">
      <c r="A46" s="1516" t="s">
        <v>1401</v>
      </c>
      <c r="B46" s="414"/>
      <c r="C46" s="1177">
        <v>125000</v>
      </c>
      <c r="D46" s="1512">
        <v>0</v>
      </c>
      <c r="E46" s="1504">
        <v>125000</v>
      </c>
      <c r="F46" s="65" t="s">
        <v>1573</v>
      </c>
      <c r="G46" s="64" t="s">
        <v>1545</v>
      </c>
    </row>
    <row r="47" spans="1:7" ht="24" customHeight="1" x14ac:dyDescent="0.2">
      <c r="A47" s="1516" t="s">
        <v>1402</v>
      </c>
      <c r="B47" s="414"/>
      <c r="C47" s="1177">
        <v>175000</v>
      </c>
      <c r="D47" s="1512">
        <v>0</v>
      </c>
      <c r="E47" s="1504">
        <v>175000</v>
      </c>
      <c r="F47" s="65" t="s">
        <v>1433</v>
      </c>
      <c r="G47" s="64" t="s">
        <v>1545</v>
      </c>
    </row>
    <row r="48" spans="1:7" ht="24" customHeight="1" x14ac:dyDescent="0.2">
      <c r="A48" s="1516" t="s">
        <v>1403</v>
      </c>
      <c r="B48" s="414"/>
      <c r="C48" s="1177">
        <v>0</v>
      </c>
      <c r="D48" s="1512">
        <v>452800</v>
      </c>
      <c r="E48" s="1179">
        <v>452800</v>
      </c>
      <c r="F48" s="65" t="s">
        <v>1434</v>
      </c>
      <c r="G48" s="1164" t="s">
        <v>816</v>
      </c>
    </row>
    <row r="49" spans="1:7" ht="24" customHeight="1" x14ac:dyDescent="0.2">
      <c r="A49" s="1516" t="s">
        <v>1404</v>
      </c>
      <c r="B49" s="414"/>
      <c r="C49" s="1177"/>
      <c r="D49" s="1512">
        <v>4820283</v>
      </c>
      <c r="E49" s="1179">
        <v>7200000</v>
      </c>
      <c r="F49" s="65" t="s">
        <v>1477</v>
      </c>
      <c r="G49" s="64" t="s">
        <v>1583</v>
      </c>
    </row>
    <row r="50" spans="1:7" ht="24" customHeight="1" x14ac:dyDescent="0.2">
      <c r="A50" s="1516" t="s">
        <v>1405</v>
      </c>
      <c r="B50" s="414"/>
      <c r="C50" s="1177">
        <v>0</v>
      </c>
      <c r="D50" s="1512">
        <v>1000000</v>
      </c>
      <c r="E50" s="1179">
        <v>1000000</v>
      </c>
      <c r="F50" s="58" t="s">
        <v>1575</v>
      </c>
      <c r="G50" s="58" t="s">
        <v>1011</v>
      </c>
    </row>
    <row r="51" spans="1:7" ht="24" customHeight="1" x14ac:dyDescent="0.2">
      <c r="A51" s="1516" t="s">
        <v>1778</v>
      </c>
      <c r="B51" s="414"/>
      <c r="C51" s="1177"/>
      <c r="D51" s="1512">
        <v>800000</v>
      </c>
      <c r="E51" s="1179"/>
      <c r="G51" s="58"/>
    </row>
    <row r="52" spans="1:7" ht="24" customHeight="1" x14ac:dyDescent="0.2">
      <c r="A52" s="1516" t="s">
        <v>1406</v>
      </c>
      <c r="B52" s="414"/>
      <c r="C52" s="1177">
        <v>0</v>
      </c>
      <c r="D52" s="1512">
        <v>540000</v>
      </c>
      <c r="E52" s="1179">
        <v>540000</v>
      </c>
      <c r="F52" s="65" t="s">
        <v>1407</v>
      </c>
      <c r="G52" s="1164" t="s">
        <v>1630</v>
      </c>
    </row>
    <row r="53" spans="1:7" ht="24" customHeight="1" x14ac:dyDescent="0.2">
      <c r="A53" s="1516" t="s">
        <v>1408</v>
      </c>
      <c r="B53" s="414"/>
      <c r="C53" s="1177">
        <v>0</v>
      </c>
      <c r="D53" s="1512">
        <v>200000</v>
      </c>
      <c r="E53" s="1179">
        <v>200000</v>
      </c>
      <c r="F53" s="65" t="s">
        <v>1409</v>
      </c>
      <c r="G53" s="1164" t="s">
        <v>1548</v>
      </c>
    </row>
    <row r="54" spans="1:7" ht="24" customHeight="1" x14ac:dyDescent="0.2">
      <c r="A54" s="1516" t="s">
        <v>1410</v>
      </c>
      <c r="B54" s="414"/>
      <c r="C54" s="1177">
        <v>2388860</v>
      </c>
      <c r="D54" s="1512"/>
      <c r="E54" s="1179">
        <v>2388860</v>
      </c>
      <c r="F54" s="65" t="s">
        <v>1411</v>
      </c>
    </row>
    <row r="55" spans="1:7" ht="24" customHeight="1" x14ac:dyDescent="0.2">
      <c r="A55" s="1516" t="s">
        <v>1412</v>
      </c>
      <c r="B55" s="414"/>
      <c r="C55" s="1177">
        <v>0</v>
      </c>
      <c r="D55" s="1512">
        <v>116773</v>
      </c>
      <c r="E55" s="1179">
        <v>116773</v>
      </c>
      <c r="F55" s="65" t="s">
        <v>1413</v>
      </c>
      <c r="G55" s="1164" t="s">
        <v>1713</v>
      </c>
    </row>
    <row r="56" spans="1:7" ht="24" customHeight="1" x14ac:dyDescent="0.2">
      <c r="A56" s="1516" t="s">
        <v>1414</v>
      </c>
      <c r="B56" s="414"/>
      <c r="C56" s="1177"/>
      <c r="D56" s="1512">
        <v>98000</v>
      </c>
      <c r="E56" s="1179">
        <v>100000</v>
      </c>
      <c r="F56" s="65" t="s">
        <v>1415</v>
      </c>
    </row>
    <row r="57" spans="1:7" ht="24" customHeight="1" x14ac:dyDescent="0.2">
      <c r="A57" s="1516" t="s">
        <v>1416</v>
      </c>
      <c r="B57" s="414"/>
      <c r="C57" s="1177">
        <v>0</v>
      </c>
      <c r="D57" s="1512">
        <v>0</v>
      </c>
      <c r="E57" s="1179">
        <v>2133600</v>
      </c>
      <c r="F57" s="65" t="s">
        <v>1468</v>
      </c>
      <c r="G57" s="1164" t="s">
        <v>1547</v>
      </c>
    </row>
    <row r="58" spans="1:7" ht="24" customHeight="1" x14ac:dyDescent="0.2">
      <c r="A58" s="1516" t="s">
        <v>1417</v>
      </c>
      <c r="B58" s="414"/>
      <c r="C58" s="1177">
        <v>0</v>
      </c>
      <c r="D58" s="1512">
        <v>349250</v>
      </c>
      <c r="E58" s="1179">
        <v>359250</v>
      </c>
      <c r="F58" s="65" t="s">
        <v>1418</v>
      </c>
    </row>
    <row r="59" spans="1:7" ht="24" customHeight="1" x14ac:dyDescent="0.2">
      <c r="A59" s="1516" t="s">
        <v>1419</v>
      </c>
      <c r="B59" s="414"/>
      <c r="C59" s="1177">
        <v>0</v>
      </c>
      <c r="D59" s="1512">
        <v>3556000</v>
      </c>
      <c r="E59" s="1179">
        <v>3556000</v>
      </c>
      <c r="F59" s="1164" t="s">
        <v>1714</v>
      </c>
      <c r="G59" s="1164" t="s">
        <v>1548</v>
      </c>
    </row>
    <row r="60" spans="1:7" ht="24" customHeight="1" x14ac:dyDescent="0.2">
      <c r="A60" s="1516" t="s">
        <v>1420</v>
      </c>
      <c r="B60" s="414"/>
      <c r="C60" s="1177">
        <v>5049112</v>
      </c>
      <c r="D60" s="1512"/>
      <c r="E60" s="1179">
        <v>5049112</v>
      </c>
      <c r="F60" s="65" t="s">
        <v>1715</v>
      </c>
      <c r="G60" s="58"/>
    </row>
    <row r="61" spans="1:7" ht="24" customHeight="1" x14ac:dyDescent="0.2">
      <c r="A61" s="1516" t="s">
        <v>1421</v>
      </c>
      <c r="B61" s="414"/>
      <c r="C61" s="1177">
        <v>0</v>
      </c>
      <c r="D61" s="1512">
        <v>317500</v>
      </c>
      <c r="E61" s="1179">
        <v>317500</v>
      </c>
      <c r="F61" s="65" t="s">
        <v>1422</v>
      </c>
      <c r="G61" s="1164" t="s">
        <v>1548</v>
      </c>
    </row>
    <row r="62" spans="1:7" ht="24" customHeight="1" x14ac:dyDescent="0.2">
      <c r="A62" s="1516" t="s">
        <v>1716</v>
      </c>
      <c r="B62" s="414"/>
      <c r="C62" s="1177">
        <v>495300</v>
      </c>
      <c r="D62" s="1512">
        <v>0</v>
      </c>
      <c r="E62" s="1179">
        <v>495300</v>
      </c>
      <c r="F62" s="65" t="s">
        <v>1422</v>
      </c>
    </row>
    <row r="63" spans="1:7" ht="24" customHeight="1" x14ac:dyDescent="0.2">
      <c r="A63" s="1516" t="s">
        <v>1423</v>
      </c>
      <c r="B63" s="414"/>
      <c r="C63" s="1177">
        <v>0</v>
      </c>
      <c r="D63" s="1512">
        <v>1000000</v>
      </c>
      <c r="E63" s="1179">
        <v>1000000</v>
      </c>
      <c r="F63" s="58" t="s">
        <v>1717</v>
      </c>
      <c r="G63" s="1164" t="s">
        <v>1012</v>
      </c>
    </row>
    <row r="64" spans="1:7" ht="24" customHeight="1" x14ac:dyDescent="0.2">
      <c r="A64" s="1516" t="s">
        <v>1424</v>
      </c>
      <c r="B64" s="414"/>
      <c r="C64" s="1177">
        <v>0</v>
      </c>
      <c r="D64" s="1512">
        <v>700000</v>
      </c>
      <c r="E64" s="1179">
        <v>700000</v>
      </c>
      <c r="F64" s="65" t="s">
        <v>1425</v>
      </c>
      <c r="G64" s="1164" t="s">
        <v>1021</v>
      </c>
    </row>
    <row r="65" spans="1:7" ht="24" customHeight="1" x14ac:dyDescent="0.2">
      <c r="A65" s="1516" t="s">
        <v>1426</v>
      </c>
      <c r="B65" s="414"/>
      <c r="C65" s="1177">
        <v>0</v>
      </c>
      <c r="D65" s="1512">
        <v>4693000</v>
      </c>
      <c r="E65" s="1179">
        <v>4693000</v>
      </c>
      <c r="F65" s="65" t="s">
        <v>1427</v>
      </c>
    </row>
    <row r="66" spans="1:7" ht="24" customHeight="1" x14ac:dyDescent="0.2">
      <c r="A66" s="1516" t="s">
        <v>1428</v>
      </c>
      <c r="B66" s="414"/>
      <c r="C66" s="1177">
        <v>0</v>
      </c>
      <c r="D66" s="1512">
        <v>1927055</v>
      </c>
      <c r="E66" s="1179">
        <v>1927055</v>
      </c>
      <c r="F66" s="65" t="s">
        <v>1429</v>
      </c>
      <c r="G66" s="1164" t="s">
        <v>838</v>
      </c>
    </row>
    <row r="67" spans="1:7" ht="24" customHeight="1" x14ac:dyDescent="0.2">
      <c r="A67" s="1516" t="s">
        <v>1430</v>
      </c>
      <c r="B67" s="414"/>
      <c r="C67" s="1177">
        <v>77847000</v>
      </c>
      <c r="D67" s="1512"/>
      <c r="E67" s="1179">
        <v>77847000</v>
      </c>
      <c r="F67" s="65" t="s">
        <v>1576</v>
      </c>
    </row>
    <row r="68" spans="1:7" ht="24" customHeight="1" x14ac:dyDescent="0.2">
      <c r="A68" s="1516" t="s">
        <v>1435</v>
      </c>
      <c r="B68" s="414"/>
      <c r="C68" s="1177">
        <v>0</v>
      </c>
      <c r="D68" s="1512">
        <v>254000</v>
      </c>
      <c r="E68" s="1179">
        <v>254000</v>
      </c>
      <c r="F68" s="65" t="s">
        <v>1432</v>
      </c>
      <c r="G68" s="1164" t="s">
        <v>1719</v>
      </c>
    </row>
    <row r="69" spans="1:7" ht="24" customHeight="1" x14ac:dyDescent="0.2">
      <c r="A69" s="1516" t="s">
        <v>1436</v>
      </c>
      <c r="B69" s="414"/>
      <c r="C69" s="1177">
        <v>0</v>
      </c>
      <c r="D69" s="1512">
        <v>254000</v>
      </c>
      <c r="E69" s="1179">
        <v>254000</v>
      </c>
      <c r="F69" s="65" t="s">
        <v>1438</v>
      </c>
      <c r="G69" s="1164" t="s">
        <v>1719</v>
      </c>
    </row>
    <row r="70" spans="1:7" ht="24" customHeight="1" x14ac:dyDescent="0.2">
      <c r="A70" s="1516" t="s">
        <v>1437</v>
      </c>
      <c r="B70" s="414"/>
      <c r="C70" s="1177">
        <v>0</v>
      </c>
      <c r="D70" s="1512">
        <v>381955</v>
      </c>
      <c r="E70" s="1179">
        <v>381955</v>
      </c>
      <c r="F70" s="65" t="s">
        <v>1431</v>
      </c>
      <c r="G70" s="1164" t="s">
        <v>1719</v>
      </c>
    </row>
    <row r="71" spans="1:7" ht="24" customHeight="1" x14ac:dyDescent="0.2">
      <c r="A71" s="1516" t="s">
        <v>1469</v>
      </c>
      <c r="B71" s="414"/>
      <c r="C71" s="1177">
        <v>389600</v>
      </c>
      <c r="D71" s="1512"/>
      <c r="E71" s="1179">
        <v>389600</v>
      </c>
      <c r="F71" s="58" t="s">
        <v>1472</v>
      </c>
    </row>
    <row r="72" spans="1:7" ht="24" customHeight="1" x14ac:dyDescent="0.2">
      <c r="A72" s="1516" t="s">
        <v>1470</v>
      </c>
      <c r="B72" s="414"/>
      <c r="C72" s="1177">
        <v>0</v>
      </c>
      <c r="D72" s="1512">
        <v>192723</v>
      </c>
      <c r="E72" s="1179">
        <v>192723</v>
      </c>
      <c r="F72" s="58" t="s">
        <v>1471</v>
      </c>
    </row>
    <row r="73" spans="1:7" ht="24" customHeight="1" x14ac:dyDescent="0.2">
      <c r="A73" s="1516" t="s">
        <v>1473</v>
      </c>
      <c r="B73" s="414"/>
      <c r="C73" s="1177">
        <v>0</v>
      </c>
      <c r="D73" s="1512">
        <v>130000</v>
      </c>
      <c r="E73" s="1179">
        <v>130000</v>
      </c>
      <c r="F73" s="58" t="s">
        <v>1474</v>
      </c>
    </row>
    <row r="74" spans="1:7" ht="24" customHeight="1" x14ac:dyDescent="0.2">
      <c r="A74" s="1516" t="s">
        <v>1475</v>
      </c>
      <c r="B74" s="414"/>
      <c r="C74" s="1177">
        <v>0</v>
      </c>
      <c r="D74" s="1512">
        <v>200000</v>
      </c>
      <c r="E74" s="1179">
        <v>200000</v>
      </c>
      <c r="F74" s="58" t="s">
        <v>1476</v>
      </c>
    </row>
    <row r="75" spans="1:7" ht="24" customHeight="1" x14ac:dyDescent="0.2">
      <c r="A75" s="1516" t="s">
        <v>1577</v>
      </c>
      <c r="B75" s="414"/>
      <c r="C75" s="1177">
        <v>0</v>
      </c>
      <c r="D75" s="1512">
        <v>600000</v>
      </c>
      <c r="E75" s="1179">
        <v>600000</v>
      </c>
      <c r="G75" s="1164" t="s">
        <v>1015</v>
      </c>
    </row>
    <row r="76" spans="1:7" ht="24" customHeight="1" x14ac:dyDescent="0.2">
      <c r="A76" s="1516" t="s">
        <v>1578</v>
      </c>
      <c r="B76" s="414"/>
      <c r="C76" s="1177">
        <v>0</v>
      </c>
      <c r="D76" s="1512">
        <v>590550</v>
      </c>
      <c r="E76" s="1179">
        <v>590550</v>
      </c>
      <c r="G76" s="1164" t="s">
        <v>838</v>
      </c>
    </row>
    <row r="77" spans="1:7" ht="24" customHeight="1" x14ac:dyDescent="0.2">
      <c r="A77" s="1516" t="s">
        <v>1579</v>
      </c>
      <c r="B77" s="414"/>
      <c r="C77" s="1177">
        <v>0</v>
      </c>
      <c r="D77" s="1512">
        <v>2000000</v>
      </c>
      <c r="E77" s="1179">
        <v>2000000</v>
      </c>
      <c r="G77" s="1164" t="s">
        <v>775</v>
      </c>
    </row>
    <row r="78" spans="1:7" ht="24" customHeight="1" x14ac:dyDescent="0.2">
      <c r="A78" s="1516" t="s">
        <v>1580</v>
      </c>
      <c r="B78" s="414"/>
      <c r="C78" s="1177">
        <v>0</v>
      </c>
      <c r="D78" s="1512">
        <v>4895709</v>
      </c>
      <c r="E78" s="1179">
        <v>4895709</v>
      </c>
    </row>
    <row r="79" spans="1:7" ht="24" customHeight="1" x14ac:dyDescent="0.2">
      <c r="A79" s="1516" t="s">
        <v>1581</v>
      </c>
      <c r="B79" s="414"/>
      <c r="C79" s="1177">
        <v>0</v>
      </c>
      <c r="D79" s="1512">
        <v>0</v>
      </c>
      <c r="E79" s="1179">
        <v>4286350</v>
      </c>
      <c r="G79" s="64" t="s">
        <v>1582</v>
      </c>
    </row>
    <row r="80" spans="1:7" ht="24" customHeight="1" x14ac:dyDescent="0.2">
      <c r="A80" s="1516" t="s">
        <v>1584</v>
      </c>
      <c r="B80" s="414"/>
      <c r="C80" s="1177">
        <v>0</v>
      </c>
      <c r="D80" s="1512">
        <v>0</v>
      </c>
      <c r="E80" s="1179">
        <v>5461000</v>
      </c>
      <c r="G80" s="1164" t="s">
        <v>1031</v>
      </c>
    </row>
    <row r="81" spans="1:7" ht="24" customHeight="1" x14ac:dyDescent="0.2">
      <c r="A81" s="1516" t="s">
        <v>1585</v>
      </c>
      <c r="B81" s="414"/>
      <c r="C81" s="1177">
        <v>0</v>
      </c>
      <c r="D81" s="1512">
        <v>999344</v>
      </c>
      <c r="E81" s="1179">
        <v>999344</v>
      </c>
      <c r="G81" s="1164" t="s">
        <v>1548</v>
      </c>
    </row>
    <row r="82" spans="1:7" ht="24" customHeight="1" x14ac:dyDescent="0.2">
      <c r="A82" s="1516" t="s">
        <v>1586</v>
      </c>
      <c r="B82" s="414"/>
      <c r="C82" s="1177">
        <v>0</v>
      </c>
      <c r="D82" s="1512">
        <v>0</v>
      </c>
      <c r="E82" s="1179">
        <v>1727200</v>
      </c>
    </row>
    <row r="83" spans="1:7" ht="24" customHeight="1" x14ac:dyDescent="0.2">
      <c r="A83" s="1516" t="s">
        <v>1587</v>
      </c>
      <c r="B83" s="414"/>
      <c r="C83" s="1177">
        <v>0</v>
      </c>
      <c r="D83" s="1512">
        <v>1016000</v>
      </c>
      <c r="E83" s="1179">
        <v>1016000</v>
      </c>
      <c r="G83" s="1164" t="s">
        <v>816</v>
      </c>
    </row>
    <row r="84" spans="1:7" ht="24" customHeight="1" x14ac:dyDescent="0.2">
      <c r="A84" s="1516" t="s">
        <v>1588</v>
      </c>
      <c r="B84" s="414"/>
      <c r="C84" s="1177">
        <v>1091516</v>
      </c>
      <c r="D84" s="1512"/>
      <c r="E84" s="1179">
        <v>1091516</v>
      </c>
    </row>
    <row r="85" spans="1:7" ht="24" customHeight="1" x14ac:dyDescent="0.2">
      <c r="A85" s="1516" t="s">
        <v>1589</v>
      </c>
      <c r="B85" s="414"/>
      <c r="C85" s="1177">
        <v>0</v>
      </c>
      <c r="D85" s="1512">
        <v>1143000</v>
      </c>
      <c r="E85" s="1179">
        <v>1143000</v>
      </c>
      <c r="G85" s="1164" t="s">
        <v>1030</v>
      </c>
    </row>
    <row r="86" spans="1:7" ht="24" customHeight="1" x14ac:dyDescent="0.2">
      <c r="A86" s="1516" t="s">
        <v>1590</v>
      </c>
      <c r="B86" s="414"/>
      <c r="C86" s="1177">
        <v>763143</v>
      </c>
      <c r="D86" s="1512"/>
      <c r="E86" s="1179">
        <v>763143</v>
      </c>
    </row>
    <row r="87" spans="1:7" ht="24" customHeight="1" x14ac:dyDescent="0.2">
      <c r="A87" s="1516" t="s">
        <v>1426</v>
      </c>
      <c r="B87" s="414"/>
      <c r="C87" s="1177">
        <v>0</v>
      </c>
      <c r="D87" s="1512">
        <v>610000</v>
      </c>
      <c r="E87" s="1179">
        <v>610000</v>
      </c>
      <c r="G87" s="1164" t="s">
        <v>1725</v>
      </c>
    </row>
    <row r="88" spans="1:7" ht="24" customHeight="1" x14ac:dyDescent="0.2">
      <c r="A88" s="1516" t="s">
        <v>1591</v>
      </c>
      <c r="B88" s="414"/>
      <c r="C88" s="1177">
        <v>0</v>
      </c>
      <c r="D88" s="1512">
        <v>0</v>
      </c>
      <c r="E88" s="1179">
        <v>685800</v>
      </c>
    </row>
    <row r="89" spans="1:7" ht="24" customHeight="1" x14ac:dyDescent="0.2">
      <c r="A89" s="1516" t="s">
        <v>1592</v>
      </c>
      <c r="B89" s="414"/>
      <c r="C89" s="1177">
        <v>0</v>
      </c>
      <c r="D89" s="1512">
        <v>0</v>
      </c>
      <c r="E89" s="1179">
        <v>1803400</v>
      </c>
    </row>
    <row r="90" spans="1:7" ht="24" customHeight="1" x14ac:dyDescent="0.2">
      <c r="A90" s="1516" t="s">
        <v>1593</v>
      </c>
      <c r="B90" s="414"/>
      <c r="C90" s="1177">
        <v>0</v>
      </c>
      <c r="D90" s="1512">
        <v>1192968</v>
      </c>
      <c r="E90" s="1179">
        <v>1192968</v>
      </c>
    </row>
    <row r="91" spans="1:7" ht="24" customHeight="1" x14ac:dyDescent="0.2">
      <c r="A91" s="1516" t="s">
        <v>1594</v>
      </c>
      <c r="B91" s="414"/>
      <c r="C91" s="1177">
        <v>0</v>
      </c>
      <c r="D91" s="1512">
        <v>445516</v>
      </c>
      <c r="E91" s="1179">
        <v>445516</v>
      </c>
      <c r="G91" s="1164" t="s">
        <v>1031</v>
      </c>
    </row>
    <row r="92" spans="1:7" ht="24" customHeight="1" x14ac:dyDescent="0.2">
      <c r="A92" s="1516" t="s">
        <v>1595</v>
      </c>
      <c r="B92" s="414"/>
      <c r="C92" s="1177">
        <v>0</v>
      </c>
      <c r="D92" s="1512">
        <v>200000</v>
      </c>
      <c r="E92" s="1179">
        <v>200000</v>
      </c>
      <c r="G92" s="1164" t="s">
        <v>1628</v>
      </c>
    </row>
    <row r="93" spans="1:7" ht="24" customHeight="1" x14ac:dyDescent="0.2">
      <c r="A93" s="1516" t="s">
        <v>1596</v>
      </c>
      <c r="B93" s="414"/>
      <c r="C93" s="1177">
        <v>0</v>
      </c>
      <c r="D93" s="1512">
        <v>8000000</v>
      </c>
      <c r="E93" s="1179">
        <v>8000000</v>
      </c>
      <c r="G93" s="1164" t="s">
        <v>1014</v>
      </c>
    </row>
    <row r="94" spans="1:7" ht="24" customHeight="1" x14ac:dyDescent="0.2">
      <c r="A94" s="1516" t="s">
        <v>1653</v>
      </c>
      <c r="B94" s="414"/>
      <c r="C94" s="1177">
        <v>0</v>
      </c>
      <c r="D94" s="1512">
        <v>8000000</v>
      </c>
      <c r="E94" s="1179">
        <v>8000000</v>
      </c>
      <c r="G94" s="1164" t="s">
        <v>1018</v>
      </c>
    </row>
    <row r="95" spans="1:7" ht="24" customHeight="1" x14ac:dyDescent="0.2">
      <c r="A95" s="1516" t="s">
        <v>1558</v>
      </c>
      <c r="B95" s="414"/>
      <c r="C95" s="1177">
        <v>0</v>
      </c>
      <c r="D95" s="1512">
        <v>4500000</v>
      </c>
      <c r="E95" s="1179">
        <v>4500000</v>
      </c>
      <c r="G95" s="1164" t="s">
        <v>1014</v>
      </c>
    </row>
    <row r="96" spans="1:7" ht="24" customHeight="1" x14ac:dyDescent="0.2">
      <c r="A96" s="1517" t="s">
        <v>1780</v>
      </c>
      <c r="B96" s="1209"/>
      <c r="C96" s="1210">
        <v>368300</v>
      </c>
      <c r="D96" s="1518"/>
      <c r="E96" s="1179"/>
      <c r="G96" s="1164"/>
    </row>
    <row r="97" spans="1:7" ht="24" customHeight="1" x14ac:dyDescent="0.2">
      <c r="A97" s="1516" t="s">
        <v>1796</v>
      </c>
      <c r="B97" s="414"/>
      <c r="C97" s="1210">
        <v>-2545436</v>
      </c>
      <c r="D97" s="1518">
        <v>2545436</v>
      </c>
      <c r="E97" s="1179"/>
      <c r="G97" s="1164"/>
    </row>
    <row r="98" spans="1:7" ht="30" customHeight="1" thickBot="1" x14ac:dyDescent="0.25">
      <c r="A98" s="1519" t="s">
        <v>1676</v>
      </c>
      <c r="B98" s="1520"/>
      <c r="C98" s="1521">
        <v>0</v>
      </c>
      <c r="D98" s="1522">
        <v>1518240</v>
      </c>
      <c r="E98" s="1179">
        <v>1518240</v>
      </c>
      <c r="F98" s="851"/>
      <c r="G98" s="1164" t="s">
        <v>1548</v>
      </c>
    </row>
    <row r="99" spans="1:7" ht="30" customHeight="1" x14ac:dyDescent="0.2">
      <c r="A99" s="58" t="s">
        <v>1779</v>
      </c>
      <c r="C99" s="1179"/>
    </row>
    <row r="100" spans="1:7" ht="30" customHeight="1" x14ac:dyDescent="0.2">
      <c r="C100" s="65"/>
    </row>
    <row r="101" spans="1:7" ht="30" customHeight="1" x14ac:dyDescent="0.2">
      <c r="C101" s="65"/>
    </row>
    <row r="102" spans="1:7" ht="30" customHeight="1" x14ac:dyDescent="0.2">
      <c r="C102" s="65"/>
    </row>
    <row r="103" spans="1:7" ht="30" customHeight="1" x14ac:dyDescent="0.2">
      <c r="C103" s="65"/>
    </row>
    <row r="104" spans="1:7" ht="30" customHeight="1" x14ac:dyDescent="0.2">
      <c r="C104" s="65"/>
    </row>
    <row r="105" spans="1:7" ht="30" customHeight="1" x14ac:dyDescent="0.2">
      <c r="C105" s="65"/>
    </row>
    <row r="106" spans="1:7" ht="30" customHeight="1" x14ac:dyDescent="0.2">
      <c r="C106" s="65"/>
    </row>
    <row r="107" spans="1:7" ht="30" customHeight="1" x14ac:dyDescent="0.2">
      <c r="C107" s="65"/>
    </row>
    <row r="108" spans="1:7" ht="30" customHeight="1" x14ac:dyDescent="0.2">
      <c r="C108" s="852"/>
      <c r="D108" s="856"/>
      <c r="E108" s="852"/>
    </row>
    <row r="109" spans="1:7" ht="30" customHeight="1" x14ac:dyDescent="0.2">
      <c r="C109" s="852"/>
      <c r="D109" s="856"/>
      <c r="E109" s="852"/>
      <c r="G109" s="853"/>
    </row>
    <row r="110" spans="1:7" ht="30" customHeight="1" x14ac:dyDescent="0.2">
      <c r="C110" s="65"/>
    </row>
    <row r="111" spans="1:7" ht="30" customHeight="1" x14ac:dyDescent="0.2">
      <c r="C111" s="854"/>
      <c r="E111" s="854"/>
      <c r="G111" s="853"/>
    </row>
    <row r="112" spans="1:7" ht="30" customHeight="1" x14ac:dyDescent="0.2">
      <c r="C112" s="65"/>
    </row>
    <row r="113" spans="3:7" ht="30" customHeight="1" x14ac:dyDescent="0.2">
      <c r="C113" s="854"/>
      <c r="E113" s="854"/>
      <c r="G113" s="855"/>
    </row>
    <row r="114" spans="3:7" ht="30" customHeight="1" x14ac:dyDescent="0.2">
      <c r="C114" s="854"/>
      <c r="E114" s="854"/>
    </row>
    <row r="115" spans="3:7" ht="30" customHeight="1" x14ac:dyDescent="0.2">
      <c r="C115" s="65"/>
    </row>
    <row r="116" spans="3:7" ht="30" customHeight="1" x14ac:dyDescent="0.2">
      <c r="C116" s="65"/>
    </row>
    <row r="117" spans="3:7" ht="30" customHeight="1" x14ac:dyDescent="0.2">
      <c r="C117" s="65"/>
    </row>
    <row r="118" spans="3:7" ht="30" customHeight="1" x14ac:dyDescent="0.2">
      <c r="C118" s="65"/>
    </row>
    <row r="119" spans="3:7" ht="30" customHeight="1" x14ac:dyDescent="0.2">
      <c r="C119" s="65"/>
    </row>
    <row r="120" spans="3:7" ht="30" customHeight="1" x14ac:dyDescent="0.2">
      <c r="C120" s="65"/>
    </row>
    <row r="121" spans="3:7" ht="30" customHeight="1" x14ac:dyDescent="0.2">
      <c r="C121" s="65"/>
    </row>
    <row r="122" spans="3:7" ht="30" customHeight="1" x14ac:dyDescent="0.2">
      <c r="C122" s="65"/>
    </row>
    <row r="123" spans="3:7" ht="30" customHeight="1" x14ac:dyDescent="0.2">
      <c r="C123" s="65"/>
    </row>
    <row r="124" spans="3:7" ht="30" customHeight="1" x14ac:dyDescent="0.2">
      <c r="C124" s="65"/>
    </row>
    <row r="125" spans="3:7" ht="30" customHeight="1" x14ac:dyDescent="0.2">
      <c r="C125" s="65"/>
    </row>
    <row r="126" spans="3:7" ht="30" customHeight="1" x14ac:dyDescent="0.2">
      <c r="C126" s="65"/>
    </row>
    <row r="127" spans="3:7" ht="30" customHeight="1" x14ac:dyDescent="0.2">
      <c r="C127" s="65"/>
    </row>
    <row r="128" spans="3:7" ht="30" customHeight="1" x14ac:dyDescent="0.2">
      <c r="C128" s="65"/>
    </row>
    <row r="129" spans="3:3" ht="30" customHeight="1" x14ac:dyDescent="0.2">
      <c r="C129" s="65"/>
    </row>
    <row r="130" spans="3:3" ht="30" customHeight="1" x14ac:dyDescent="0.2">
      <c r="C130" s="65"/>
    </row>
    <row r="131" spans="3:3" ht="30" customHeight="1" x14ac:dyDescent="0.2">
      <c r="C131" s="65"/>
    </row>
    <row r="132" spans="3:3" ht="30" customHeight="1" x14ac:dyDescent="0.2">
      <c r="C132" s="65"/>
    </row>
    <row r="133" spans="3:3" ht="30" customHeight="1" x14ac:dyDescent="0.2">
      <c r="C133" s="65"/>
    </row>
    <row r="134" spans="3:3" ht="30" customHeight="1" x14ac:dyDescent="0.2">
      <c r="C134" s="65"/>
    </row>
    <row r="135" spans="3:3" ht="30" customHeight="1" x14ac:dyDescent="0.2">
      <c r="C135" s="65"/>
    </row>
    <row r="136" spans="3:3" ht="30" customHeight="1" x14ac:dyDescent="0.2">
      <c r="C136" s="65"/>
    </row>
    <row r="137" spans="3:3" ht="30" customHeight="1" x14ac:dyDescent="0.2">
      <c r="C137" s="65"/>
    </row>
    <row r="138" spans="3:3" ht="30" customHeight="1" x14ac:dyDescent="0.2">
      <c r="C138" s="65"/>
    </row>
    <row r="139" spans="3:3" ht="30" customHeight="1" x14ac:dyDescent="0.2">
      <c r="C139" s="65"/>
    </row>
    <row r="140" spans="3:3" ht="30" customHeight="1" x14ac:dyDescent="0.2">
      <c r="C140" s="65"/>
    </row>
    <row r="141" spans="3:3" ht="30" customHeight="1" x14ac:dyDescent="0.2">
      <c r="C141" s="65"/>
    </row>
    <row r="142" spans="3:3" ht="30" customHeight="1" x14ac:dyDescent="0.2">
      <c r="C142" s="65"/>
    </row>
    <row r="143" spans="3:3" ht="30" customHeight="1" x14ac:dyDescent="0.2">
      <c r="C143" s="65"/>
    </row>
  </sheetData>
  <mergeCells count="3">
    <mergeCell ref="A5:D5"/>
    <mergeCell ref="A3:D3"/>
    <mergeCell ref="A4:D4"/>
  </mergeCells>
  <phoneticPr fontId="5" type="noConversion"/>
  <printOptions horizontalCentered="1"/>
  <pageMargins left="0.70866141732283472" right="0.62992125984251968" top="0.55118110236220474" bottom="0.55118110236220474" header="0.15748031496062992" footer="0.15748031496062992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opLeftCell="C1" zoomScale="90" zoomScaleNormal="90" zoomScaleSheetLayoutView="80" workbookViewId="0">
      <selection activeCell="M6" sqref="M6"/>
    </sheetView>
  </sheetViews>
  <sheetFormatPr defaultColWidth="9.140625" defaultRowHeight="12.75" x14ac:dyDescent="0.2"/>
  <cols>
    <col min="1" max="1" width="5.5703125" style="34" customWidth="1"/>
    <col min="2" max="2" width="60.5703125" style="32" customWidth="1"/>
    <col min="3" max="14" width="14.28515625" style="32" customWidth="1"/>
    <col min="15" max="15" width="15.42578125" style="31" customWidth="1"/>
    <col min="16" max="16384" width="9.140625" style="32"/>
  </cols>
  <sheetData>
    <row r="1" spans="1:15" s="31" customFormat="1" ht="42" customHeight="1" thickTop="1" x14ac:dyDescent="0.2">
      <c r="A1" s="1610" t="s">
        <v>1178</v>
      </c>
      <c r="B1" s="1611"/>
      <c r="C1" s="863" t="s">
        <v>1179</v>
      </c>
      <c r="D1" s="857" t="s">
        <v>1180</v>
      </c>
      <c r="E1" s="857" t="s">
        <v>1181</v>
      </c>
      <c r="F1" s="857" t="s">
        <v>1182</v>
      </c>
      <c r="G1" s="857" t="s">
        <v>1183</v>
      </c>
      <c r="H1" s="857" t="s">
        <v>1184</v>
      </c>
      <c r="I1" s="857" t="s">
        <v>1185</v>
      </c>
      <c r="J1" s="857" t="s">
        <v>1186</v>
      </c>
      <c r="K1" s="857" t="s">
        <v>1187</v>
      </c>
      <c r="L1" s="857" t="s">
        <v>1188</v>
      </c>
      <c r="M1" s="857" t="s">
        <v>1189</v>
      </c>
      <c r="N1" s="857" t="s">
        <v>1190</v>
      </c>
      <c r="O1" s="858" t="s">
        <v>1191</v>
      </c>
    </row>
    <row r="2" spans="1:15" s="31" customFormat="1" ht="23.25" customHeight="1" thickBot="1" x14ac:dyDescent="0.25">
      <c r="A2" s="1608" t="s">
        <v>1192</v>
      </c>
      <c r="B2" s="1609"/>
      <c r="C2" s="865">
        <f>SUM(C3:C4)</f>
        <v>7220000</v>
      </c>
      <c r="D2" s="861">
        <f t="shared" ref="D2:O2" si="0">SUM(D3:D4)</f>
        <v>7220000</v>
      </c>
      <c r="E2" s="861">
        <f t="shared" si="0"/>
        <v>7220000</v>
      </c>
      <c r="F2" s="861">
        <f t="shared" si="0"/>
        <v>7220000</v>
      </c>
      <c r="G2" s="861">
        <f t="shared" si="0"/>
        <v>7220000</v>
      </c>
      <c r="H2" s="861">
        <f t="shared" si="0"/>
        <v>7220000</v>
      </c>
      <c r="I2" s="861">
        <f t="shared" si="0"/>
        <v>7220000</v>
      </c>
      <c r="J2" s="861">
        <f t="shared" si="0"/>
        <v>7220000</v>
      </c>
      <c r="K2" s="861">
        <f t="shared" si="0"/>
        <v>7220000</v>
      </c>
      <c r="L2" s="861">
        <f t="shared" si="0"/>
        <v>7220000</v>
      </c>
      <c r="M2" s="861">
        <f t="shared" si="0"/>
        <v>7220000</v>
      </c>
      <c r="N2" s="861">
        <f t="shared" si="0"/>
        <v>7220000</v>
      </c>
      <c r="O2" s="862">
        <f t="shared" si="0"/>
        <v>86640000</v>
      </c>
    </row>
    <row r="3" spans="1:15" ht="27" customHeight="1" thickTop="1" x14ac:dyDescent="0.2">
      <c r="A3" s="872">
        <v>1</v>
      </c>
      <c r="B3" s="873" t="s">
        <v>1193</v>
      </c>
      <c r="C3" s="874">
        <v>7100000</v>
      </c>
      <c r="D3" s="875">
        <v>7100000</v>
      </c>
      <c r="E3" s="875">
        <v>7100000</v>
      </c>
      <c r="F3" s="875">
        <v>7100000</v>
      </c>
      <c r="G3" s="875">
        <v>7100000</v>
      </c>
      <c r="H3" s="875">
        <v>7100000</v>
      </c>
      <c r="I3" s="875">
        <v>7100000</v>
      </c>
      <c r="J3" s="875">
        <v>7100000</v>
      </c>
      <c r="K3" s="875">
        <v>7100000</v>
      </c>
      <c r="L3" s="875">
        <v>7100000</v>
      </c>
      <c r="M3" s="875">
        <v>7100000</v>
      </c>
      <c r="N3" s="875">
        <v>7100000</v>
      </c>
      <c r="O3" s="876">
        <f>SUM(C3:N3)</f>
        <v>85200000</v>
      </c>
    </row>
    <row r="4" spans="1:15" ht="27" customHeight="1" x14ac:dyDescent="0.2">
      <c r="A4" s="860">
        <v>2</v>
      </c>
      <c r="B4" s="866" t="s">
        <v>1194</v>
      </c>
      <c r="C4" s="864">
        <v>120000</v>
      </c>
      <c r="D4" s="416">
        <v>120000</v>
      </c>
      <c r="E4" s="416">
        <v>120000</v>
      </c>
      <c r="F4" s="416">
        <v>120000</v>
      </c>
      <c r="G4" s="416">
        <v>120000</v>
      </c>
      <c r="H4" s="416">
        <v>120000</v>
      </c>
      <c r="I4" s="416">
        <v>120000</v>
      </c>
      <c r="J4" s="416">
        <v>120000</v>
      </c>
      <c r="K4" s="416">
        <v>120000</v>
      </c>
      <c r="L4" s="416">
        <v>120000</v>
      </c>
      <c r="M4" s="416">
        <v>120000</v>
      </c>
      <c r="N4" s="416">
        <v>120000</v>
      </c>
      <c r="O4" s="859">
        <f>SUM(C4:N4)</f>
        <v>1440000</v>
      </c>
    </row>
    <row r="5" spans="1:15" s="31" customFormat="1" ht="27" customHeight="1" thickBot="1" x14ac:dyDescent="0.25">
      <c r="A5" s="1608" t="s">
        <v>1195</v>
      </c>
      <c r="B5" s="1609"/>
      <c r="C5" s="865">
        <f>SUM(C6:C18)</f>
        <v>2094000</v>
      </c>
      <c r="D5" s="861">
        <f t="shared" ref="D5:O5" si="1">SUM(D6:D18)</f>
        <v>2194000</v>
      </c>
      <c r="E5" s="861">
        <f t="shared" si="1"/>
        <v>2314000</v>
      </c>
      <c r="F5" s="861">
        <f t="shared" si="1"/>
        <v>2164000</v>
      </c>
      <c r="G5" s="861">
        <f t="shared" si="1"/>
        <v>2214000</v>
      </c>
      <c r="H5" s="861">
        <f t="shared" si="1"/>
        <v>2114000</v>
      </c>
      <c r="I5" s="861">
        <f t="shared" si="1"/>
        <v>2114000</v>
      </c>
      <c r="J5" s="861">
        <f t="shared" si="1"/>
        <v>2164000</v>
      </c>
      <c r="K5" s="861">
        <f t="shared" si="1"/>
        <v>2114000</v>
      </c>
      <c r="L5" s="861">
        <f t="shared" si="1"/>
        <v>2164000</v>
      </c>
      <c r="M5" s="861">
        <f t="shared" si="1"/>
        <v>11114000</v>
      </c>
      <c r="N5" s="861">
        <f t="shared" si="1"/>
        <v>2094000</v>
      </c>
      <c r="O5" s="862">
        <f t="shared" si="1"/>
        <v>34858000</v>
      </c>
    </row>
    <row r="6" spans="1:15" ht="27" customHeight="1" thickTop="1" x14ac:dyDescent="0.2">
      <c r="A6" s="867">
        <v>3</v>
      </c>
      <c r="B6" s="871" t="s">
        <v>1196</v>
      </c>
      <c r="C6" s="868">
        <v>100000</v>
      </c>
      <c r="D6" s="869">
        <v>100000</v>
      </c>
      <c r="E6" s="869">
        <v>100000</v>
      </c>
      <c r="F6" s="869">
        <v>100000</v>
      </c>
      <c r="G6" s="869">
        <v>100000</v>
      </c>
      <c r="H6" s="869">
        <v>100000</v>
      </c>
      <c r="I6" s="869">
        <v>100000</v>
      </c>
      <c r="J6" s="869">
        <v>100000</v>
      </c>
      <c r="K6" s="869">
        <v>100000</v>
      </c>
      <c r="L6" s="869">
        <v>100000</v>
      </c>
      <c r="M6" s="869">
        <v>1100000</v>
      </c>
      <c r="N6" s="869">
        <v>100000</v>
      </c>
      <c r="O6" s="870">
        <f t="shared" ref="O6:O18" si="2">SUM(C6:N6)</f>
        <v>2200000</v>
      </c>
    </row>
    <row r="7" spans="1:15" ht="27" customHeight="1" x14ac:dyDescent="0.2">
      <c r="A7" s="860">
        <v>4</v>
      </c>
      <c r="B7" s="866" t="s">
        <v>1197</v>
      </c>
      <c r="C7" s="864">
        <v>100000</v>
      </c>
      <c r="D7" s="416">
        <v>200000</v>
      </c>
      <c r="E7" s="416">
        <v>300000</v>
      </c>
      <c r="F7" s="416">
        <v>300000</v>
      </c>
      <c r="G7" s="416">
        <v>400000</v>
      </c>
      <c r="H7" s="416">
        <v>400000</v>
      </c>
      <c r="I7" s="416">
        <v>400000</v>
      </c>
      <c r="J7" s="416">
        <v>400000</v>
      </c>
      <c r="K7" s="416">
        <v>300000</v>
      </c>
      <c r="L7" s="416">
        <v>300000</v>
      </c>
      <c r="M7" s="416">
        <v>200000</v>
      </c>
      <c r="N7" s="416">
        <v>100000</v>
      </c>
      <c r="O7" s="859">
        <f>SUM(C7:N7)</f>
        <v>3400000</v>
      </c>
    </row>
    <row r="8" spans="1:15" ht="27" customHeight="1" x14ac:dyDescent="0.2">
      <c r="A8" s="860">
        <v>5</v>
      </c>
      <c r="B8" s="866" t="s">
        <v>1198</v>
      </c>
      <c r="C8" s="864">
        <v>50000</v>
      </c>
      <c r="D8" s="416">
        <v>50000</v>
      </c>
      <c r="E8" s="416">
        <v>70000</v>
      </c>
      <c r="F8" s="416">
        <v>70000</v>
      </c>
      <c r="G8" s="416">
        <v>70000</v>
      </c>
      <c r="H8" s="416">
        <v>70000</v>
      </c>
      <c r="I8" s="416">
        <v>70000</v>
      </c>
      <c r="J8" s="416">
        <v>70000</v>
      </c>
      <c r="K8" s="416">
        <v>70000</v>
      </c>
      <c r="L8" s="416">
        <v>70000</v>
      </c>
      <c r="M8" s="416">
        <v>70000</v>
      </c>
      <c r="N8" s="416">
        <v>50000</v>
      </c>
      <c r="O8" s="859">
        <f t="shared" si="2"/>
        <v>780000</v>
      </c>
    </row>
    <row r="9" spans="1:15" ht="27" customHeight="1" x14ac:dyDescent="0.2">
      <c r="A9" s="860">
        <v>6</v>
      </c>
      <c r="B9" s="866" t="s">
        <v>1199</v>
      </c>
      <c r="C9" s="864">
        <v>250000</v>
      </c>
      <c r="D9" s="416">
        <v>250000</v>
      </c>
      <c r="E9" s="416">
        <v>250000</v>
      </c>
      <c r="F9" s="416">
        <v>100000</v>
      </c>
      <c r="G9" s="416">
        <v>50000</v>
      </c>
      <c r="H9" s="416">
        <v>50000</v>
      </c>
      <c r="I9" s="416">
        <v>50000</v>
      </c>
      <c r="J9" s="416">
        <v>50000</v>
      </c>
      <c r="K9" s="416">
        <v>50000</v>
      </c>
      <c r="L9" s="416">
        <v>100000</v>
      </c>
      <c r="M9" s="416">
        <v>150000</v>
      </c>
      <c r="N9" s="416">
        <v>250000</v>
      </c>
      <c r="O9" s="859">
        <f t="shared" si="2"/>
        <v>1600000</v>
      </c>
    </row>
    <row r="10" spans="1:15" ht="27" customHeight="1" x14ac:dyDescent="0.2">
      <c r="A10" s="860">
        <v>7</v>
      </c>
      <c r="B10" s="866" t="s">
        <v>1200</v>
      </c>
      <c r="C10" s="864">
        <v>100000</v>
      </c>
      <c r="D10" s="416">
        <v>100000</v>
      </c>
      <c r="E10" s="416">
        <v>100000</v>
      </c>
      <c r="F10" s="416">
        <v>100000</v>
      </c>
      <c r="G10" s="416">
        <v>100000</v>
      </c>
      <c r="H10" s="416">
        <v>100000</v>
      </c>
      <c r="I10" s="416">
        <v>100000</v>
      </c>
      <c r="J10" s="416">
        <v>100000</v>
      </c>
      <c r="K10" s="416">
        <v>100000</v>
      </c>
      <c r="L10" s="416">
        <v>100000</v>
      </c>
      <c r="M10" s="416">
        <v>100000</v>
      </c>
      <c r="N10" s="416">
        <v>100000</v>
      </c>
      <c r="O10" s="859">
        <f t="shared" si="2"/>
        <v>1200000</v>
      </c>
    </row>
    <row r="11" spans="1:15" ht="27" customHeight="1" x14ac:dyDescent="0.2">
      <c r="A11" s="860">
        <v>8</v>
      </c>
      <c r="B11" s="866" t="s">
        <v>1201</v>
      </c>
      <c r="C11" s="864">
        <v>250000</v>
      </c>
      <c r="D11" s="416">
        <v>250000</v>
      </c>
      <c r="E11" s="416">
        <v>250000</v>
      </c>
      <c r="F11" s="416">
        <v>250000</v>
      </c>
      <c r="G11" s="416">
        <v>250000</v>
      </c>
      <c r="H11" s="416">
        <v>250000</v>
      </c>
      <c r="I11" s="416">
        <v>250000</v>
      </c>
      <c r="J11" s="416">
        <v>250000</v>
      </c>
      <c r="K11" s="416">
        <v>250000</v>
      </c>
      <c r="L11" s="416">
        <v>250000</v>
      </c>
      <c r="M11" s="416">
        <v>250000</v>
      </c>
      <c r="N11" s="416">
        <v>250000</v>
      </c>
      <c r="O11" s="859">
        <f t="shared" si="2"/>
        <v>3000000</v>
      </c>
    </row>
    <row r="12" spans="1:15" ht="27" customHeight="1" x14ac:dyDescent="0.2">
      <c r="A12" s="860">
        <v>9</v>
      </c>
      <c r="B12" s="866" t="s">
        <v>1202</v>
      </c>
      <c r="C12" s="864">
        <v>250000</v>
      </c>
      <c r="D12" s="416">
        <v>250000</v>
      </c>
      <c r="E12" s="416">
        <v>250000</v>
      </c>
      <c r="F12" s="416">
        <v>250000</v>
      </c>
      <c r="G12" s="416">
        <v>250000</v>
      </c>
      <c r="H12" s="416">
        <v>250000</v>
      </c>
      <c r="I12" s="416">
        <v>250000</v>
      </c>
      <c r="J12" s="416">
        <v>250000</v>
      </c>
      <c r="K12" s="416">
        <v>250000</v>
      </c>
      <c r="L12" s="416">
        <v>250000</v>
      </c>
      <c r="M12" s="416">
        <v>8250000</v>
      </c>
      <c r="N12" s="416">
        <v>250000</v>
      </c>
      <c r="O12" s="859">
        <f t="shared" si="2"/>
        <v>11000000</v>
      </c>
    </row>
    <row r="13" spans="1:15" ht="27" customHeight="1" x14ac:dyDescent="0.2">
      <c r="A13" s="860">
        <v>10</v>
      </c>
      <c r="B13" s="866" t="s">
        <v>1203</v>
      </c>
      <c r="C13" s="864">
        <v>34000</v>
      </c>
      <c r="D13" s="416">
        <v>34000</v>
      </c>
      <c r="E13" s="416">
        <v>34000</v>
      </c>
      <c r="F13" s="416">
        <v>34000</v>
      </c>
      <c r="G13" s="416">
        <v>34000</v>
      </c>
      <c r="H13" s="416">
        <v>34000</v>
      </c>
      <c r="I13" s="416">
        <v>34000</v>
      </c>
      <c r="J13" s="416">
        <v>34000</v>
      </c>
      <c r="K13" s="416">
        <v>34000</v>
      </c>
      <c r="L13" s="416">
        <v>34000</v>
      </c>
      <c r="M13" s="416">
        <v>34000</v>
      </c>
      <c r="N13" s="416">
        <v>34000</v>
      </c>
      <c r="O13" s="859">
        <f t="shared" si="2"/>
        <v>408000</v>
      </c>
    </row>
    <row r="14" spans="1:15" ht="27" customHeight="1" x14ac:dyDescent="0.2">
      <c r="A14" s="860">
        <v>11</v>
      </c>
      <c r="B14" s="866" t="s">
        <v>1204</v>
      </c>
      <c r="C14" s="864">
        <v>600000</v>
      </c>
      <c r="D14" s="416">
        <v>600000</v>
      </c>
      <c r="E14" s="416">
        <v>600000</v>
      </c>
      <c r="F14" s="416">
        <v>600000</v>
      </c>
      <c r="G14" s="416">
        <v>600000</v>
      </c>
      <c r="H14" s="416">
        <v>600000</v>
      </c>
      <c r="I14" s="416">
        <v>600000</v>
      </c>
      <c r="J14" s="416">
        <v>600000</v>
      </c>
      <c r="K14" s="416">
        <v>600000</v>
      </c>
      <c r="L14" s="416">
        <v>600000</v>
      </c>
      <c r="M14" s="416">
        <v>600000</v>
      </c>
      <c r="N14" s="416">
        <v>600000</v>
      </c>
      <c r="O14" s="859">
        <f t="shared" si="2"/>
        <v>7200000</v>
      </c>
    </row>
    <row r="15" spans="1:15" ht="27" customHeight="1" x14ac:dyDescent="0.2">
      <c r="A15" s="860">
        <v>12</v>
      </c>
      <c r="B15" s="866" t="s">
        <v>1205</v>
      </c>
      <c r="C15" s="864">
        <v>100000</v>
      </c>
      <c r="D15" s="416">
        <v>100000</v>
      </c>
      <c r="E15" s="416">
        <v>100000</v>
      </c>
      <c r="F15" s="416">
        <v>100000</v>
      </c>
      <c r="G15" s="416">
        <v>100000</v>
      </c>
      <c r="H15" s="416">
        <v>50000</v>
      </c>
      <c r="I15" s="416">
        <v>50000</v>
      </c>
      <c r="J15" s="416">
        <v>100000</v>
      </c>
      <c r="K15" s="416">
        <v>100000</v>
      </c>
      <c r="L15" s="416">
        <v>100000</v>
      </c>
      <c r="M15" s="416">
        <v>100000</v>
      </c>
      <c r="N15" s="416">
        <v>100000</v>
      </c>
      <c r="O15" s="859">
        <f t="shared" si="2"/>
        <v>1100000</v>
      </c>
    </row>
    <row r="16" spans="1:15" ht="27" customHeight="1" x14ac:dyDescent="0.2">
      <c r="A16" s="860">
        <v>13</v>
      </c>
      <c r="B16" s="866" t="s">
        <v>1206</v>
      </c>
      <c r="C16" s="864">
        <v>100000</v>
      </c>
      <c r="D16" s="416">
        <v>100000</v>
      </c>
      <c r="E16" s="416">
        <v>100000</v>
      </c>
      <c r="F16" s="416">
        <v>100000</v>
      </c>
      <c r="G16" s="416">
        <v>100000</v>
      </c>
      <c r="H16" s="416">
        <v>50000</v>
      </c>
      <c r="I16" s="416">
        <v>50000</v>
      </c>
      <c r="J16" s="416">
        <v>50000</v>
      </c>
      <c r="K16" s="416">
        <v>100000</v>
      </c>
      <c r="L16" s="416">
        <v>100000</v>
      </c>
      <c r="M16" s="416">
        <v>100000</v>
      </c>
      <c r="N16" s="416">
        <v>100000</v>
      </c>
      <c r="O16" s="859">
        <f t="shared" si="2"/>
        <v>1050000</v>
      </c>
    </row>
    <row r="17" spans="1:15" ht="27" customHeight="1" x14ac:dyDescent="0.2">
      <c r="A17" s="860">
        <v>14</v>
      </c>
      <c r="B17" s="866" t="s">
        <v>1207</v>
      </c>
      <c r="C17" s="864">
        <v>60000</v>
      </c>
      <c r="D17" s="416">
        <v>60000</v>
      </c>
      <c r="E17" s="416">
        <v>60000</v>
      </c>
      <c r="F17" s="416">
        <v>60000</v>
      </c>
      <c r="G17" s="416">
        <v>60000</v>
      </c>
      <c r="H17" s="416">
        <v>60000</v>
      </c>
      <c r="I17" s="416">
        <v>60000</v>
      </c>
      <c r="J17" s="416">
        <v>60000</v>
      </c>
      <c r="K17" s="416">
        <v>60000</v>
      </c>
      <c r="L17" s="416">
        <v>60000</v>
      </c>
      <c r="M17" s="416">
        <v>60000</v>
      </c>
      <c r="N17" s="416">
        <v>60000</v>
      </c>
      <c r="O17" s="859">
        <f t="shared" si="2"/>
        <v>720000</v>
      </c>
    </row>
    <row r="18" spans="1:15" ht="27" customHeight="1" x14ac:dyDescent="0.2">
      <c r="A18" s="860">
        <v>15</v>
      </c>
      <c r="B18" s="866" t="s">
        <v>1208</v>
      </c>
      <c r="C18" s="864">
        <v>100000</v>
      </c>
      <c r="D18" s="416">
        <v>100000</v>
      </c>
      <c r="E18" s="416">
        <v>100000</v>
      </c>
      <c r="F18" s="416">
        <v>100000</v>
      </c>
      <c r="G18" s="416">
        <v>100000</v>
      </c>
      <c r="H18" s="416">
        <v>100000</v>
      </c>
      <c r="I18" s="416">
        <v>100000</v>
      </c>
      <c r="J18" s="416">
        <v>100000</v>
      </c>
      <c r="K18" s="416">
        <v>100000</v>
      </c>
      <c r="L18" s="416">
        <v>100000</v>
      </c>
      <c r="M18" s="416">
        <v>100000</v>
      </c>
      <c r="N18" s="416">
        <v>100000</v>
      </c>
      <c r="O18" s="859">
        <f t="shared" si="2"/>
        <v>1200000</v>
      </c>
    </row>
    <row r="19" spans="1:15" ht="27" customHeight="1" x14ac:dyDescent="0.2">
      <c r="A19" s="877">
        <v>16</v>
      </c>
      <c r="B19" s="878" t="s">
        <v>1701</v>
      </c>
      <c r="C19" s="879"/>
      <c r="D19" s="880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1"/>
    </row>
    <row r="20" spans="1:15" s="33" customFormat="1" ht="23.25" customHeight="1" thickBot="1" x14ac:dyDescent="0.25">
      <c r="A20" s="1608" t="s">
        <v>1209</v>
      </c>
      <c r="B20" s="1609"/>
      <c r="C20" s="865">
        <f t="shared" ref="C20:N20" si="3">SUM(C3:C18)</f>
        <v>11408000</v>
      </c>
      <c r="D20" s="861">
        <f t="shared" si="3"/>
        <v>11608000</v>
      </c>
      <c r="E20" s="861">
        <f t="shared" si="3"/>
        <v>11848000</v>
      </c>
      <c r="F20" s="861">
        <f t="shared" si="3"/>
        <v>11548000</v>
      </c>
      <c r="G20" s="861">
        <f t="shared" si="3"/>
        <v>11648000</v>
      </c>
      <c r="H20" s="861">
        <f t="shared" si="3"/>
        <v>11448000</v>
      </c>
      <c r="I20" s="861">
        <f t="shared" si="3"/>
        <v>11448000</v>
      </c>
      <c r="J20" s="861">
        <f t="shared" si="3"/>
        <v>11548000</v>
      </c>
      <c r="K20" s="861">
        <f t="shared" si="3"/>
        <v>11448000</v>
      </c>
      <c r="L20" s="861">
        <f t="shared" si="3"/>
        <v>11548000</v>
      </c>
      <c r="M20" s="861">
        <f t="shared" si="3"/>
        <v>29448000</v>
      </c>
      <c r="N20" s="861">
        <f t="shared" si="3"/>
        <v>11408000</v>
      </c>
      <c r="O20" s="862">
        <f>SUM(O3:O4)+SUM(O6:O18)</f>
        <v>121498000</v>
      </c>
    </row>
    <row r="21" spans="1:15" ht="13.5" thickTop="1" x14ac:dyDescent="0.2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</row>
  </sheetData>
  <mergeCells count="4">
    <mergeCell ref="A2:B2"/>
    <mergeCell ref="A5:B5"/>
    <mergeCell ref="A20:B20"/>
    <mergeCell ref="A1:B1"/>
  </mergeCells>
  <phoneticPr fontId="5" type="noConversion"/>
  <pageMargins left="0.7" right="0.7" top="0.75" bottom="0.75" header="0.3" footer="0.3"/>
  <pageSetup paperSize="9" scale="5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C115"/>
  <sheetViews>
    <sheetView showGridLines="0" zoomScale="90" zoomScaleNormal="90" zoomScaleSheetLayoutView="84" workbookViewId="0">
      <pane xSplit="3" ySplit="3" topLeftCell="P22" activePane="bottomRight" state="frozen"/>
      <selection pane="topRight" activeCell="D1" sqref="D1"/>
      <selection pane="bottomLeft" activeCell="A4" sqref="A4"/>
      <selection pane="bottomRight" activeCell="P12" sqref="P12"/>
    </sheetView>
  </sheetViews>
  <sheetFormatPr defaultColWidth="9.140625" defaultRowHeight="15.75" outlineLevelRow="1" x14ac:dyDescent="0.2"/>
  <cols>
    <col min="1" max="1" width="3.7109375" style="672" customWidth="1"/>
    <col min="2" max="2" width="5.85546875" style="719" customWidth="1"/>
    <col min="3" max="3" width="27.7109375" style="718" customWidth="1"/>
    <col min="4" max="4" width="12.42578125" style="719" customWidth="1"/>
    <col min="5" max="5" width="7.7109375" style="719" customWidth="1"/>
    <col min="6" max="6" width="5.85546875" style="720" customWidth="1"/>
    <col min="7" max="7" width="12.140625" style="719" customWidth="1"/>
    <col min="8" max="13" width="14" style="703" customWidth="1"/>
    <col min="14" max="14" width="14" style="706" customWidth="1"/>
    <col min="15" max="15" width="14" style="705" customWidth="1"/>
    <col min="16" max="21" width="14" style="703" customWidth="1"/>
    <col min="22" max="22" width="14" style="712" customWidth="1"/>
    <col min="23" max="23" width="14" style="703" customWidth="1"/>
    <col min="24" max="24" width="14" style="704" customWidth="1"/>
    <col min="25" max="27" width="14" style="703" customWidth="1"/>
    <col min="28" max="28" width="14" style="713" customWidth="1"/>
    <col min="29" max="32" width="14" style="703" customWidth="1"/>
    <col min="33" max="33" width="14" style="1013" customWidth="1"/>
    <col min="34" max="36" width="14" style="703" customWidth="1"/>
    <col min="37" max="38" width="14" style="1013" customWidth="1"/>
    <col min="39" max="39" width="11.42578125" style="663" customWidth="1"/>
    <col min="40" max="44" width="11.85546875" style="414" customWidth="1"/>
    <col min="45" max="45" width="11.85546875" style="669" customWidth="1"/>
    <col min="46" max="46" width="11.85546875" style="667" customWidth="1"/>
    <col min="47" max="47" width="11.85546875" style="824" customWidth="1"/>
    <col min="48" max="48" width="12.5703125" style="719" customWidth="1"/>
    <col min="49" max="54" width="11.42578125" style="719" customWidth="1"/>
    <col min="55" max="55" width="13.140625" style="724" customWidth="1"/>
    <col min="56" max="16384" width="9.140625" style="719"/>
  </cols>
  <sheetData>
    <row r="1" spans="1:48" s="702" customFormat="1" ht="120.75" customHeight="1" thickTop="1" x14ac:dyDescent="0.2">
      <c r="A1" s="831"/>
      <c r="B1" s="731" t="s">
        <v>14</v>
      </c>
      <c r="C1" s="732" t="s">
        <v>1214</v>
      </c>
      <c r="D1" s="732" t="s">
        <v>1210</v>
      </c>
      <c r="E1" s="731" t="s">
        <v>1211</v>
      </c>
      <c r="F1" s="733" t="s">
        <v>1212</v>
      </c>
      <c r="G1" s="734" t="s">
        <v>1213</v>
      </c>
      <c r="H1" s="735" t="s">
        <v>1215</v>
      </c>
      <c r="I1" s="735" t="s">
        <v>1216</v>
      </c>
      <c r="J1" s="735" t="s">
        <v>1217</v>
      </c>
      <c r="K1" s="735" t="s">
        <v>1218</v>
      </c>
      <c r="L1" s="735" t="s">
        <v>1219</v>
      </c>
      <c r="M1" s="692" t="s">
        <v>730</v>
      </c>
      <c r="N1" s="736" t="s">
        <v>1220</v>
      </c>
      <c r="O1" s="734" t="s">
        <v>1221</v>
      </c>
      <c r="P1" s="731" t="s">
        <v>1222</v>
      </c>
      <c r="Q1" s="692" t="s">
        <v>1223</v>
      </c>
      <c r="R1" s="731" t="s">
        <v>1225</v>
      </c>
      <c r="S1" s="692" t="s">
        <v>1226</v>
      </c>
      <c r="T1" s="735" t="s">
        <v>1227</v>
      </c>
      <c r="U1" s="735" t="s">
        <v>736</v>
      </c>
      <c r="V1" s="735" t="s">
        <v>739</v>
      </c>
      <c r="W1" s="731" t="s">
        <v>742</v>
      </c>
      <c r="X1" s="731" t="s">
        <v>745</v>
      </c>
      <c r="Y1" s="731" t="s">
        <v>1228</v>
      </c>
      <c r="Z1" s="731" t="s">
        <v>751</v>
      </c>
      <c r="AA1" s="731" t="s">
        <v>754</v>
      </c>
      <c r="AB1" s="731" t="s">
        <v>1229</v>
      </c>
      <c r="AC1" s="731" t="s">
        <v>1230</v>
      </c>
      <c r="AD1" s="731" t="s">
        <v>759</v>
      </c>
      <c r="AE1" s="731" t="s">
        <v>761</v>
      </c>
      <c r="AF1" s="731" t="s">
        <v>1231</v>
      </c>
      <c r="AG1" s="692" t="s">
        <v>1232</v>
      </c>
      <c r="AH1" s="731" t="s">
        <v>767</v>
      </c>
      <c r="AI1" s="731" t="s">
        <v>769</v>
      </c>
      <c r="AJ1" s="731" t="s">
        <v>771</v>
      </c>
      <c r="AK1" s="692" t="s">
        <v>1233</v>
      </c>
      <c r="AL1" s="693" t="s">
        <v>1234</v>
      </c>
      <c r="AM1" s="659" t="s">
        <v>1224</v>
      </c>
      <c r="AN1" s="817" t="s">
        <v>1235</v>
      </c>
      <c r="AO1" s="816" t="s">
        <v>1236</v>
      </c>
      <c r="AP1" s="816" t="s">
        <v>1237</v>
      </c>
      <c r="AQ1" s="816" t="s">
        <v>1238</v>
      </c>
      <c r="AR1" s="816" t="s">
        <v>1239</v>
      </c>
      <c r="AS1" s="816" t="s">
        <v>1240</v>
      </c>
      <c r="AT1" s="816" t="s">
        <v>1241</v>
      </c>
      <c r="AU1" s="673" t="s">
        <v>1242</v>
      </c>
      <c r="AV1" s="737"/>
    </row>
    <row r="2" spans="1:48" s="742" customFormat="1" ht="16.5" thickBot="1" x14ac:dyDescent="0.25">
      <c r="A2" s="674"/>
      <c r="B2" s="738"/>
      <c r="C2" s="739"/>
      <c r="D2" s="738"/>
      <c r="E2" s="738"/>
      <c r="F2" s="740"/>
      <c r="G2" s="738"/>
      <c r="H2" s="695"/>
      <c r="I2" s="695"/>
      <c r="J2" s="695"/>
      <c r="K2" s="695"/>
      <c r="L2" s="695"/>
      <c r="M2" s="695"/>
      <c r="N2" s="696"/>
      <c r="O2" s="697"/>
      <c r="P2" s="695"/>
      <c r="Q2" s="695"/>
      <c r="R2" s="695"/>
      <c r="S2" s="695" t="s">
        <v>731</v>
      </c>
      <c r="T2" s="695" t="s">
        <v>734</v>
      </c>
      <c r="U2" s="695" t="s">
        <v>737</v>
      </c>
      <c r="V2" s="695" t="s">
        <v>740</v>
      </c>
      <c r="W2" s="695" t="s">
        <v>743</v>
      </c>
      <c r="X2" s="695" t="s">
        <v>746</v>
      </c>
      <c r="Y2" s="695" t="s">
        <v>749</v>
      </c>
      <c r="Z2" s="695" t="s">
        <v>752</v>
      </c>
      <c r="AA2" s="695"/>
      <c r="AB2" s="695" t="s">
        <v>755</v>
      </c>
      <c r="AC2" s="695" t="s">
        <v>758</v>
      </c>
      <c r="AD2" s="695" t="s">
        <v>760</v>
      </c>
      <c r="AE2" s="695" t="s">
        <v>762</v>
      </c>
      <c r="AF2" s="695" t="s">
        <v>763</v>
      </c>
      <c r="AG2" s="694" t="s">
        <v>766</v>
      </c>
      <c r="AH2" s="695" t="s">
        <v>768</v>
      </c>
      <c r="AI2" s="695" t="s">
        <v>770</v>
      </c>
      <c r="AJ2" s="695" t="s">
        <v>772</v>
      </c>
      <c r="AK2" s="694" t="s">
        <v>773</v>
      </c>
      <c r="AL2" s="698" t="s">
        <v>774</v>
      </c>
      <c r="AM2" s="825"/>
      <c r="AN2" s="818" t="s">
        <v>777</v>
      </c>
      <c r="AO2" s="675" t="s">
        <v>778</v>
      </c>
      <c r="AP2" s="675" t="s">
        <v>779</v>
      </c>
      <c r="AQ2" s="675" t="s">
        <v>780</v>
      </c>
      <c r="AR2" s="675" t="s">
        <v>782</v>
      </c>
      <c r="AS2" s="675" t="s">
        <v>784</v>
      </c>
      <c r="AT2" s="675" t="s">
        <v>786</v>
      </c>
      <c r="AU2" s="676" t="s">
        <v>775</v>
      </c>
      <c r="AV2" s="741"/>
    </row>
    <row r="3" spans="1:48" s="715" customFormat="1" ht="30.75" customHeight="1" thickTop="1" x14ac:dyDescent="0.2">
      <c r="A3" s="1612" t="s">
        <v>52</v>
      </c>
      <c r="B3" s="1613"/>
      <c r="C3" s="1613"/>
      <c r="D3" s="1613"/>
      <c r="E3" s="1613"/>
      <c r="F3" s="1613"/>
      <c r="G3" s="1614"/>
      <c r="H3" s="699"/>
      <c r="I3" s="699"/>
      <c r="J3" s="699"/>
      <c r="K3" s="699"/>
      <c r="L3" s="699"/>
      <c r="M3" s="699"/>
      <c r="N3" s="699"/>
      <c r="O3" s="699"/>
      <c r="P3" s="699"/>
      <c r="Q3" s="699" t="e">
        <f>SUM(#REF!)</f>
        <v>#REF!</v>
      </c>
      <c r="R3" s="699"/>
      <c r="S3" s="700" t="e">
        <f>SUM(#REF!)</f>
        <v>#REF!</v>
      </c>
      <c r="T3" s="700" t="e">
        <f>SUM(#REF!)</f>
        <v>#REF!</v>
      </c>
      <c r="U3" s="700" t="e">
        <f>SUM(#REF!)</f>
        <v>#REF!</v>
      </c>
      <c r="V3" s="700" t="e">
        <f>SUM(#REF!)</f>
        <v>#REF!</v>
      </c>
      <c r="W3" s="700" t="e">
        <f>SUM(#REF!)</f>
        <v>#REF!</v>
      </c>
      <c r="X3" s="700" t="e">
        <f>SUM(#REF!)</f>
        <v>#REF!</v>
      </c>
      <c r="Y3" s="700" t="e">
        <f>SUM(#REF!)</f>
        <v>#REF!</v>
      </c>
      <c r="Z3" s="700" t="e">
        <f>SUM(#REF!)</f>
        <v>#REF!</v>
      </c>
      <c r="AA3" s="700" t="e">
        <f>SUM(#REF!)</f>
        <v>#REF!</v>
      </c>
      <c r="AB3" s="700" t="e">
        <f>SUM(#REF!)</f>
        <v>#REF!</v>
      </c>
      <c r="AC3" s="700" t="e">
        <f>SUM(#REF!)</f>
        <v>#REF!</v>
      </c>
      <c r="AD3" s="700" t="e">
        <f>SUM(#REF!)</f>
        <v>#REF!</v>
      </c>
      <c r="AE3" s="700" t="e">
        <f>SUM(#REF!)</f>
        <v>#REF!</v>
      </c>
      <c r="AF3" s="700" t="e">
        <f>SUM(#REF!)</f>
        <v>#REF!</v>
      </c>
      <c r="AG3" s="700" t="e">
        <f>SUM(#REF!)</f>
        <v>#REF!</v>
      </c>
      <c r="AH3" s="700" t="e">
        <f>SUM(#REF!)</f>
        <v>#REF!</v>
      </c>
      <c r="AI3" s="700" t="e">
        <f>SUM(#REF!)</f>
        <v>#REF!</v>
      </c>
      <c r="AJ3" s="700" t="e">
        <f>SUM(#REF!)</f>
        <v>#REF!</v>
      </c>
      <c r="AK3" s="700" t="e">
        <f>SUM(#REF!)</f>
        <v>#REF!</v>
      </c>
      <c r="AL3" s="701" t="e">
        <f>SUM(#REF!)</f>
        <v>#REF!</v>
      </c>
      <c r="AM3" s="826"/>
      <c r="AN3" s="679" t="e">
        <f>SUM(#REF!)</f>
        <v>#REF!</v>
      </c>
      <c r="AO3" s="677" t="e">
        <f>SUM(#REF!)</f>
        <v>#REF!</v>
      </c>
      <c r="AP3" s="677" t="e">
        <f>SUM(#REF!)</f>
        <v>#REF!</v>
      </c>
      <c r="AQ3" s="677" t="e">
        <f>SUM(#REF!)</f>
        <v>#REF!</v>
      </c>
      <c r="AR3" s="677" t="e">
        <f>SUM(#REF!)</f>
        <v>#REF!</v>
      </c>
      <c r="AS3" s="677" t="e">
        <f>SUM(#REF!)</f>
        <v>#REF!</v>
      </c>
      <c r="AT3" s="677" t="e">
        <f>SUM(#REF!)</f>
        <v>#REF!</v>
      </c>
      <c r="AU3" s="678" t="e">
        <f>SUM(AN3:AT3)</f>
        <v>#REF!</v>
      </c>
      <c r="AV3" s="714"/>
    </row>
    <row r="4" spans="1:48" s="813" customFormat="1" ht="13.5" thickBot="1" x14ac:dyDescent="0.25">
      <c r="A4" s="832"/>
      <c r="B4" s="810"/>
      <c r="C4" s="811"/>
      <c r="D4" s="810"/>
      <c r="E4" s="810"/>
      <c r="F4" s="812"/>
      <c r="G4" s="810"/>
      <c r="H4" s="895"/>
      <c r="I4" s="895"/>
      <c r="J4" s="895"/>
      <c r="K4" s="895"/>
      <c r="L4" s="895"/>
      <c r="M4" s="896"/>
      <c r="N4" s="897"/>
      <c r="O4" s="898"/>
      <c r="P4" s="896"/>
      <c r="Q4" s="896"/>
      <c r="R4" s="896"/>
      <c r="S4" s="896"/>
      <c r="T4" s="899"/>
      <c r="U4" s="899"/>
      <c r="V4" s="899"/>
      <c r="W4" s="896"/>
      <c r="X4" s="896"/>
      <c r="Y4" s="896"/>
      <c r="Z4" s="896"/>
      <c r="AA4" s="900"/>
      <c r="AB4" s="896"/>
      <c r="AC4" s="896"/>
      <c r="AD4" s="896"/>
      <c r="AE4" s="896"/>
      <c r="AF4" s="896"/>
      <c r="AG4" s="896"/>
      <c r="AH4" s="896"/>
      <c r="AI4" s="896"/>
      <c r="AJ4" s="896"/>
      <c r="AK4" s="896"/>
      <c r="AL4" s="896"/>
      <c r="AM4" s="827"/>
      <c r="AN4" s="820"/>
      <c r="AO4" s="820"/>
      <c r="AP4" s="820"/>
      <c r="AQ4" s="820"/>
      <c r="AR4" s="820"/>
      <c r="AS4" s="820"/>
      <c r="AT4" s="820"/>
      <c r="AU4" s="819"/>
    </row>
    <row r="5" spans="1:48" s="715" customFormat="1" ht="30.75" customHeight="1" x14ac:dyDescent="0.2">
      <c r="A5" s="1615" t="s">
        <v>1243</v>
      </c>
      <c r="B5" s="1616"/>
      <c r="C5" s="1616"/>
      <c r="D5" s="1616"/>
      <c r="E5" s="1616"/>
      <c r="F5" s="1616"/>
      <c r="G5" s="1617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>
        <f t="shared" ref="Y5:AA5" si="0">SUM(Y6:Y25)</f>
        <v>844900</v>
      </c>
      <c r="Z5" s="901"/>
      <c r="AA5" s="901">
        <f t="shared" si="0"/>
        <v>40000</v>
      </c>
      <c r="AB5" s="901"/>
      <c r="AC5" s="901"/>
      <c r="AD5" s="901"/>
      <c r="AE5" s="901"/>
      <c r="AF5" s="901"/>
      <c r="AG5" s="901"/>
      <c r="AH5" s="901" t="e">
        <f t="shared" ref="AH5:AL5" si="1">SUM(AH6:AH25)</f>
        <v>#REF!</v>
      </c>
      <c r="AI5" s="901">
        <f t="shared" si="1"/>
        <v>0</v>
      </c>
      <c r="AJ5" s="901">
        <f t="shared" si="1"/>
        <v>0</v>
      </c>
      <c r="AK5" s="901" t="e">
        <f t="shared" si="1"/>
        <v>#REF!</v>
      </c>
      <c r="AL5" s="902" t="e">
        <f t="shared" si="1"/>
        <v>#REF!</v>
      </c>
      <c r="AM5" s="828"/>
      <c r="AN5" s="681" t="e">
        <f t="shared" ref="AN5:AS5" si="2">SUM(AN6:AN25)</f>
        <v>#REF!</v>
      </c>
      <c r="AO5" s="680">
        <f t="shared" si="2"/>
        <v>0</v>
      </c>
      <c r="AP5" s="680">
        <f t="shared" si="2"/>
        <v>0</v>
      </c>
      <c r="AQ5" s="680">
        <f t="shared" si="2"/>
        <v>166600</v>
      </c>
      <c r="AR5" s="680">
        <f t="shared" si="2"/>
        <v>0</v>
      </c>
      <c r="AS5" s="680">
        <f t="shared" si="2"/>
        <v>0</v>
      </c>
      <c r="AT5" s="680">
        <f>SUM(AF5*1.19*0.15)</f>
        <v>0</v>
      </c>
      <c r="AU5" s="685" t="e">
        <f>SUM(AN5:AT5)</f>
        <v>#REF!</v>
      </c>
      <c r="AV5" s="714"/>
    </row>
    <row r="6" spans="1:48" s="717" customFormat="1" outlineLevel="1" x14ac:dyDescent="0.2">
      <c r="A6" s="833"/>
      <c r="B6" s="746" t="s">
        <v>18</v>
      </c>
      <c r="C6" s="747" t="s">
        <v>1245</v>
      </c>
      <c r="D6" s="747" t="s">
        <v>1244</v>
      </c>
      <c r="E6" s="814"/>
      <c r="F6" s="748">
        <v>74</v>
      </c>
      <c r="G6" s="814"/>
      <c r="H6" s="903"/>
      <c r="I6" s="903"/>
      <c r="J6" s="903"/>
      <c r="K6" s="903"/>
      <c r="L6" s="903"/>
      <c r="M6" s="904"/>
      <c r="N6" s="905"/>
      <c r="O6" s="906"/>
      <c r="P6" s="904"/>
      <c r="Q6" s="904"/>
      <c r="R6" s="904"/>
      <c r="S6" s="904"/>
      <c r="T6" s="907"/>
      <c r="U6" s="907"/>
      <c r="V6" s="907"/>
      <c r="W6" s="904"/>
      <c r="X6" s="904"/>
      <c r="Y6" s="904">
        <f>(168980*AM6)/12</f>
        <v>168980</v>
      </c>
      <c r="Z6" s="904"/>
      <c r="AA6" s="903"/>
      <c r="AB6" s="907"/>
      <c r="AC6" s="908">
        <v>67305</v>
      </c>
      <c r="AD6" s="904"/>
      <c r="AE6" s="904"/>
      <c r="AF6" s="904"/>
      <c r="AG6" s="909">
        <f>SUM(S6+T6+U6+V6+W6+X6+Y6+Z6)+(AA6+AC6+AD6+AE6+AF6)*AM6</f>
        <v>976640</v>
      </c>
      <c r="AH6" s="910">
        <v>448700</v>
      </c>
      <c r="AI6" s="904"/>
      <c r="AJ6" s="904"/>
      <c r="AK6" s="909">
        <f>SUM(AH6:AJ6)*AM6</f>
        <v>5384400</v>
      </c>
      <c r="AL6" s="911">
        <f t="shared" ref="AL6:AL25" si="3">SUM(AG6+AK6)</f>
        <v>6361040</v>
      </c>
      <c r="AM6" s="829">
        <v>12</v>
      </c>
      <c r="AN6" s="660">
        <f t="shared" ref="AN6:AN25" si="4">SUM(AL6*0.27)</f>
        <v>1717480.8</v>
      </c>
      <c r="AO6" s="656"/>
      <c r="AP6" s="656"/>
      <c r="AQ6" s="656">
        <v>33320</v>
      </c>
      <c r="AR6" s="656"/>
      <c r="AS6" s="656"/>
      <c r="AT6" s="656">
        <v>35700</v>
      </c>
      <c r="AU6" s="690">
        <f t="shared" ref="AU6:AU21" si="5">SUM(AN6:AT6)</f>
        <v>1786500.8</v>
      </c>
      <c r="AV6" s="716"/>
    </row>
    <row r="7" spans="1:48" s="717" customFormat="1" outlineLevel="1" x14ac:dyDescent="0.2">
      <c r="A7" s="833"/>
      <c r="B7" s="746" t="s">
        <v>18</v>
      </c>
      <c r="C7" s="747" t="s">
        <v>1247</v>
      </c>
      <c r="D7" s="747" t="s">
        <v>1246</v>
      </c>
      <c r="E7" s="814"/>
      <c r="F7" s="748">
        <v>76</v>
      </c>
      <c r="G7" s="814"/>
      <c r="H7" s="903"/>
      <c r="I7" s="903"/>
      <c r="J7" s="903"/>
      <c r="K7" s="903"/>
      <c r="L7" s="903"/>
      <c r="M7" s="904"/>
      <c r="N7" s="905"/>
      <c r="O7" s="906"/>
      <c r="P7" s="904"/>
      <c r="Q7" s="904"/>
      <c r="R7" s="904"/>
      <c r="S7" s="904"/>
      <c r="T7" s="904"/>
      <c r="U7" s="904"/>
      <c r="V7" s="904"/>
      <c r="W7" s="904"/>
      <c r="X7" s="904"/>
      <c r="Y7" s="904"/>
      <c r="Z7" s="904"/>
      <c r="AA7" s="903"/>
      <c r="AB7" s="907"/>
      <c r="AC7" s="908">
        <v>23565</v>
      </c>
      <c r="AD7" s="904"/>
      <c r="AE7" s="904"/>
      <c r="AF7" s="904"/>
      <c r="AG7" s="909">
        <f t="shared" ref="AG7:AG25" si="6">SUM(S7+T7+U7+V7+W7+X7+Y7+Z7)+(AA7+AC7+AD7+AE7+AF7)*AM7</f>
        <v>282780</v>
      </c>
      <c r="AH7" s="910">
        <v>157100</v>
      </c>
      <c r="AI7" s="904"/>
      <c r="AJ7" s="904"/>
      <c r="AK7" s="909">
        <f t="shared" ref="AK7:AK25" si="7">SUM(AH7:AJ7)*AM7</f>
        <v>1885200</v>
      </c>
      <c r="AL7" s="911">
        <f t="shared" si="3"/>
        <v>2167980</v>
      </c>
      <c r="AM7" s="829">
        <v>12</v>
      </c>
      <c r="AN7" s="660">
        <f t="shared" si="4"/>
        <v>585354.60000000009</v>
      </c>
      <c r="AO7" s="656"/>
      <c r="AP7" s="656"/>
      <c r="AQ7" s="656"/>
      <c r="AR7" s="656"/>
      <c r="AS7" s="656"/>
      <c r="AT7" s="656"/>
      <c r="AU7" s="690">
        <f t="shared" si="5"/>
        <v>585354.60000000009</v>
      </c>
      <c r="AV7" s="716"/>
    </row>
    <row r="8" spans="1:48" s="717" customFormat="1" outlineLevel="1" x14ac:dyDescent="0.2">
      <c r="A8" s="833"/>
      <c r="B8" s="746" t="s">
        <v>18</v>
      </c>
      <c r="C8" s="747" t="s">
        <v>1248</v>
      </c>
      <c r="D8" s="747" t="s">
        <v>1246</v>
      </c>
      <c r="E8" s="814"/>
      <c r="F8" s="748">
        <v>76</v>
      </c>
      <c r="G8" s="814"/>
      <c r="H8" s="903"/>
      <c r="I8" s="912"/>
      <c r="J8" s="912"/>
      <c r="K8" s="903"/>
      <c r="L8" s="903"/>
      <c r="M8" s="904"/>
      <c r="N8" s="905"/>
      <c r="O8" s="906"/>
      <c r="P8" s="904"/>
      <c r="Q8" s="904"/>
      <c r="R8" s="904"/>
      <c r="S8" s="904"/>
      <c r="T8" s="904"/>
      <c r="U8" s="904"/>
      <c r="V8" s="904"/>
      <c r="W8" s="904"/>
      <c r="X8" s="904"/>
      <c r="Y8" s="904"/>
      <c r="Z8" s="904"/>
      <c r="AA8" s="912"/>
      <c r="AB8" s="907"/>
      <c r="AC8" s="908">
        <v>0</v>
      </c>
      <c r="AD8" s="904"/>
      <c r="AE8" s="904"/>
      <c r="AF8" s="904"/>
      <c r="AG8" s="909">
        <f t="shared" si="6"/>
        <v>0</v>
      </c>
      <c r="AH8" s="910">
        <v>180000</v>
      </c>
      <c r="AI8" s="904"/>
      <c r="AJ8" s="904"/>
      <c r="AK8" s="909">
        <f t="shared" si="7"/>
        <v>900000</v>
      </c>
      <c r="AL8" s="911">
        <f t="shared" si="3"/>
        <v>900000</v>
      </c>
      <c r="AM8" s="829">
        <v>5</v>
      </c>
      <c r="AN8" s="660">
        <f t="shared" si="4"/>
        <v>243000.00000000003</v>
      </c>
      <c r="AO8" s="656"/>
      <c r="AP8" s="656"/>
      <c r="AQ8" s="656"/>
      <c r="AR8" s="656"/>
      <c r="AS8" s="656"/>
      <c r="AT8" s="656"/>
      <c r="AU8" s="690">
        <f t="shared" si="5"/>
        <v>243000.00000000003</v>
      </c>
      <c r="AV8" s="716"/>
    </row>
    <row r="9" spans="1:48" s="717" customFormat="1" outlineLevel="1" x14ac:dyDescent="0.2">
      <c r="A9" s="833"/>
      <c r="B9" s="746" t="s">
        <v>18</v>
      </c>
      <c r="C9" s="747" t="s">
        <v>1250</v>
      </c>
      <c r="D9" s="747" t="s">
        <v>1249</v>
      </c>
      <c r="E9" s="814"/>
      <c r="F9" s="748">
        <v>75</v>
      </c>
      <c r="G9" s="814"/>
      <c r="H9" s="903"/>
      <c r="I9" s="903"/>
      <c r="J9" s="903"/>
      <c r="K9" s="903"/>
      <c r="L9" s="903"/>
      <c r="M9" s="904"/>
      <c r="N9" s="905"/>
      <c r="O9" s="906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3"/>
      <c r="AB9" s="907"/>
      <c r="AC9" s="904"/>
      <c r="AD9" s="904"/>
      <c r="AE9" s="904"/>
      <c r="AF9" s="904"/>
      <c r="AG9" s="909">
        <f t="shared" si="6"/>
        <v>0</v>
      </c>
      <c r="AH9" s="910" t="e">
        <f>SUM(#REF!*AM9)</f>
        <v>#REF!</v>
      </c>
      <c r="AI9" s="904"/>
      <c r="AJ9" s="904"/>
      <c r="AK9" s="909" t="e">
        <f t="shared" si="7"/>
        <v>#REF!</v>
      </c>
      <c r="AL9" s="911" t="e">
        <f t="shared" si="3"/>
        <v>#REF!</v>
      </c>
      <c r="AM9" s="829">
        <v>12</v>
      </c>
      <c r="AN9" s="660" t="e">
        <f t="shared" si="4"/>
        <v>#REF!</v>
      </c>
      <c r="AO9" s="656"/>
      <c r="AP9" s="656"/>
      <c r="AQ9" s="656"/>
      <c r="AR9" s="656"/>
      <c r="AS9" s="656"/>
      <c r="AT9" s="656"/>
      <c r="AU9" s="690" t="e">
        <f t="shared" si="5"/>
        <v>#REF!</v>
      </c>
      <c r="AV9" s="716"/>
    </row>
    <row r="10" spans="1:48" s="717" customFormat="1" outlineLevel="1" x14ac:dyDescent="0.2">
      <c r="A10" s="833"/>
      <c r="B10" s="746" t="s">
        <v>18</v>
      </c>
      <c r="C10" s="747" t="s">
        <v>1251</v>
      </c>
      <c r="D10" s="747" t="s">
        <v>1249</v>
      </c>
      <c r="E10" s="814"/>
      <c r="F10" s="748">
        <v>75</v>
      </c>
      <c r="G10" s="814"/>
      <c r="H10" s="903"/>
      <c r="I10" s="903"/>
      <c r="J10" s="903"/>
      <c r="K10" s="903"/>
      <c r="L10" s="903"/>
      <c r="M10" s="904"/>
      <c r="N10" s="905"/>
      <c r="O10" s="906"/>
      <c r="P10" s="904"/>
      <c r="Q10" s="904"/>
      <c r="R10" s="904"/>
      <c r="S10" s="904"/>
      <c r="T10" s="907"/>
      <c r="U10" s="907"/>
      <c r="V10" s="907"/>
      <c r="W10" s="904"/>
      <c r="X10" s="904"/>
      <c r="Y10" s="904"/>
      <c r="Z10" s="904"/>
      <c r="AA10" s="903"/>
      <c r="AB10" s="907"/>
      <c r="AC10" s="904"/>
      <c r="AD10" s="904"/>
      <c r="AE10" s="904"/>
      <c r="AF10" s="904"/>
      <c r="AG10" s="909">
        <f t="shared" si="6"/>
        <v>0</v>
      </c>
      <c r="AH10" s="910" t="e">
        <f>SUM(#REF!*AM10)</f>
        <v>#REF!</v>
      </c>
      <c r="AI10" s="904"/>
      <c r="AJ10" s="904"/>
      <c r="AK10" s="909" t="e">
        <f t="shared" si="7"/>
        <v>#REF!</v>
      </c>
      <c r="AL10" s="911" t="e">
        <f t="shared" si="3"/>
        <v>#REF!</v>
      </c>
      <c r="AM10" s="829">
        <v>12</v>
      </c>
      <c r="AN10" s="660" t="e">
        <f t="shared" si="4"/>
        <v>#REF!</v>
      </c>
      <c r="AO10" s="656"/>
      <c r="AP10" s="656"/>
      <c r="AQ10" s="656"/>
      <c r="AR10" s="656"/>
      <c r="AS10" s="656"/>
      <c r="AT10" s="656"/>
      <c r="AU10" s="690" t="e">
        <f t="shared" si="5"/>
        <v>#REF!</v>
      </c>
      <c r="AV10" s="716"/>
    </row>
    <row r="11" spans="1:48" s="717" customFormat="1" outlineLevel="1" x14ac:dyDescent="0.2">
      <c r="A11" s="833"/>
      <c r="B11" s="746" t="s">
        <v>18</v>
      </c>
      <c r="C11" s="747" t="s">
        <v>1252</v>
      </c>
      <c r="D11" s="747" t="s">
        <v>1249</v>
      </c>
      <c r="E11" s="814"/>
      <c r="F11" s="748">
        <v>75</v>
      </c>
      <c r="G11" s="814"/>
      <c r="H11" s="903"/>
      <c r="I11" s="903"/>
      <c r="J11" s="903"/>
      <c r="K11" s="903"/>
      <c r="L11" s="903"/>
      <c r="M11" s="904"/>
      <c r="N11" s="905"/>
      <c r="O11" s="906"/>
      <c r="P11" s="904"/>
      <c r="Q11" s="904"/>
      <c r="R11" s="904"/>
      <c r="S11" s="904"/>
      <c r="T11" s="904"/>
      <c r="U11" s="904"/>
      <c r="V11" s="904"/>
      <c r="W11" s="904"/>
      <c r="X11" s="904"/>
      <c r="Y11" s="904"/>
      <c r="Z11" s="904"/>
      <c r="AA11" s="903"/>
      <c r="AB11" s="907"/>
      <c r="AC11" s="904"/>
      <c r="AD11" s="904"/>
      <c r="AE11" s="904"/>
      <c r="AF11" s="904"/>
      <c r="AG11" s="909">
        <f t="shared" si="6"/>
        <v>0</v>
      </c>
      <c r="AH11" s="910" t="e">
        <f>SUM(#REF!*AM11)</f>
        <v>#REF!</v>
      </c>
      <c r="AI11" s="904"/>
      <c r="AJ11" s="904"/>
      <c r="AK11" s="909" t="e">
        <f t="shared" si="7"/>
        <v>#REF!</v>
      </c>
      <c r="AL11" s="911" t="e">
        <f t="shared" si="3"/>
        <v>#REF!</v>
      </c>
      <c r="AM11" s="829">
        <v>12</v>
      </c>
      <c r="AN11" s="660" t="e">
        <f t="shared" si="4"/>
        <v>#REF!</v>
      </c>
      <c r="AO11" s="656"/>
      <c r="AP11" s="656"/>
      <c r="AQ11" s="656"/>
      <c r="AR11" s="656"/>
      <c r="AS11" s="656"/>
      <c r="AT11" s="656"/>
      <c r="AU11" s="690" t="e">
        <f t="shared" si="5"/>
        <v>#REF!</v>
      </c>
      <c r="AV11" s="716"/>
    </row>
    <row r="12" spans="1:48" s="717" customFormat="1" outlineLevel="1" x14ac:dyDescent="0.2">
      <c r="A12" s="833"/>
      <c r="B12" s="746" t="s">
        <v>18</v>
      </c>
      <c r="C12" s="747" t="s">
        <v>1253</v>
      </c>
      <c r="D12" s="747" t="s">
        <v>1249</v>
      </c>
      <c r="E12" s="814"/>
      <c r="F12" s="748">
        <v>75</v>
      </c>
      <c r="G12" s="814"/>
      <c r="H12" s="903"/>
      <c r="I12" s="912"/>
      <c r="J12" s="912"/>
      <c r="K12" s="903"/>
      <c r="L12" s="903"/>
      <c r="M12" s="904"/>
      <c r="N12" s="905"/>
      <c r="O12" s="906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12"/>
      <c r="AB12" s="907"/>
      <c r="AC12" s="904"/>
      <c r="AD12" s="904"/>
      <c r="AE12" s="904"/>
      <c r="AF12" s="904"/>
      <c r="AG12" s="909">
        <f t="shared" si="6"/>
        <v>0</v>
      </c>
      <c r="AH12" s="910" t="e">
        <f>SUM(#REF!*AM12)</f>
        <v>#REF!</v>
      </c>
      <c r="AI12" s="904"/>
      <c r="AJ12" s="904"/>
      <c r="AK12" s="909" t="e">
        <f t="shared" si="7"/>
        <v>#REF!</v>
      </c>
      <c r="AL12" s="911" t="e">
        <f t="shared" si="3"/>
        <v>#REF!</v>
      </c>
      <c r="AM12" s="829">
        <v>12</v>
      </c>
      <c r="AN12" s="660" t="e">
        <f t="shared" si="4"/>
        <v>#REF!</v>
      </c>
      <c r="AO12" s="656"/>
      <c r="AP12" s="656"/>
      <c r="AQ12" s="656"/>
      <c r="AR12" s="656"/>
      <c r="AS12" s="656"/>
      <c r="AT12" s="656"/>
      <c r="AU12" s="690" t="e">
        <f t="shared" si="5"/>
        <v>#REF!</v>
      </c>
      <c r="AV12" s="716"/>
    </row>
    <row r="13" spans="1:48" s="717" customFormat="1" outlineLevel="1" x14ac:dyDescent="0.2">
      <c r="A13" s="833"/>
      <c r="B13" s="746" t="s">
        <v>18</v>
      </c>
      <c r="C13" s="749" t="s">
        <v>1254</v>
      </c>
      <c r="D13" s="747" t="s">
        <v>1249</v>
      </c>
      <c r="E13" s="814"/>
      <c r="F13" s="748">
        <v>75</v>
      </c>
      <c r="G13" s="814"/>
      <c r="H13" s="903"/>
      <c r="I13" s="903"/>
      <c r="J13" s="903"/>
      <c r="K13" s="903"/>
      <c r="L13" s="903"/>
      <c r="M13" s="904"/>
      <c r="N13" s="905"/>
      <c r="O13" s="906"/>
      <c r="P13" s="904"/>
      <c r="Q13" s="904"/>
      <c r="R13" s="904"/>
      <c r="S13" s="904"/>
      <c r="T13" s="904"/>
      <c r="U13" s="904"/>
      <c r="V13" s="904"/>
      <c r="W13" s="904"/>
      <c r="X13" s="904"/>
      <c r="Y13" s="904"/>
      <c r="Z13" s="904"/>
      <c r="AA13" s="903"/>
      <c r="AB13" s="907"/>
      <c r="AC13" s="904"/>
      <c r="AD13" s="904"/>
      <c r="AE13" s="904"/>
      <c r="AF13" s="904"/>
      <c r="AG13" s="909">
        <f t="shared" si="6"/>
        <v>0</v>
      </c>
      <c r="AH13" s="910" t="e">
        <f>SUM(#REF!*AM13)</f>
        <v>#REF!</v>
      </c>
      <c r="AI13" s="904"/>
      <c r="AJ13" s="904"/>
      <c r="AK13" s="909" t="e">
        <f t="shared" si="7"/>
        <v>#REF!</v>
      </c>
      <c r="AL13" s="911" t="e">
        <f t="shared" si="3"/>
        <v>#REF!</v>
      </c>
      <c r="AM13" s="829">
        <v>12</v>
      </c>
      <c r="AN13" s="660" t="e">
        <f t="shared" si="4"/>
        <v>#REF!</v>
      </c>
      <c r="AO13" s="656"/>
      <c r="AP13" s="656"/>
      <c r="AQ13" s="656"/>
      <c r="AR13" s="656"/>
      <c r="AS13" s="656"/>
      <c r="AT13" s="656"/>
      <c r="AU13" s="690" t="e">
        <f t="shared" si="5"/>
        <v>#REF!</v>
      </c>
      <c r="AV13" s="716"/>
    </row>
    <row r="14" spans="1:48" s="717" customFormat="1" outlineLevel="1" x14ac:dyDescent="0.2">
      <c r="A14" s="833"/>
      <c r="B14" s="746" t="s">
        <v>18</v>
      </c>
      <c r="C14" s="747" t="s">
        <v>1255</v>
      </c>
      <c r="D14" s="747" t="s">
        <v>1249</v>
      </c>
      <c r="E14" s="814"/>
      <c r="F14" s="748">
        <v>75</v>
      </c>
      <c r="G14" s="814"/>
      <c r="H14" s="903"/>
      <c r="I14" s="903"/>
      <c r="J14" s="903"/>
      <c r="K14" s="903"/>
      <c r="L14" s="903"/>
      <c r="M14" s="904"/>
      <c r="N14" s="905"/>
      <c r="O14" s="906"/>
      <c r="P14" s="904"/>
      <c r="Q14" s="904"/>
      <c r="R14" s="904"/>
      <c r="S14" s="904"/>
      <c r="T14" s="907"/>
      <c r="U14" s="907"/>
      <c r="V14" s="907"/>
      <c r="W14" s="904"/>
      <c r="X14" s="904"/>
      <c r="Y14" s="904"/>
      <c r="Z14" s="904"/>
      <c r="AA14" s="903"/>
      <c r="AB14" s="907"/>
      <c r="AC14" s="904"/>
      <c r="AD14" s="904"/>
      <c r="AE14" s="904"/>
      <c r="AF14" s="904"/>
      <c r="AG14" s="909">
        <f t="shared" si="6"/>
        <v>0</v>
      </c>
      <c r="AH14" s="910" t="e">
        <f>SUM(#REF!*AM14)</f>
        <v>#REF!</v>
      </c>
      <c r="AI14" s="904"/>
      <c r="AJ14" s="904"/>
      <c r="AK14" s="909" t="e">
        <f t="shared" si="7"/>
        <v>#REF!</v>
      </c>
      <c r="AL14" s="911" t="e">
        <f t="shared" si="3"/>
        <v>#REF!</v>
      </c>
      <c r="AM14" s="829">
        <v>12</v>
      </c>
      <c r="AN14" s="660" t="e">
        <f t="shared" si="4"/>
        <v>#REF!</v>
      </c>
      <c r="AO14" s="656"/>
      <c r="AP14" s="656"/>
      <c r="AQ14" s="656"/>
      <c r="AR14" s="656"/>
      <c r="AS14" s="656"/>
      <c r="AT14" s="656"/>
      <c r="AU14" s="690" t="e">
        <f t="shared" si="5"/>
        <v>#REF!</v>
      </c>
      <c r="AV14" s="716"/>
    </row>
    <row r="15" spans="1:48" s="717" customFormat="1" outlineLevel="1" x14ac:dyDescent="0.2">
      <c r="A15" s="833"/>
      <c r="B15" s="746" t="s">
        <v>18</v>
      </c>
      <c r="C15" s="747" t="s">
        <v>1256</v>
      </c>
      <c r="D15" s="747" t="s">
        <v>1249</v>
      </c>
      <c r="E15" s="814"/>
      <c r="F15" s="748">
        <v>75</v>
      </c>
      <c r="G15" s="814"/>
      <c r="H15" s="903"/>
      <c r="I15" s="903"/>
      <c r="J15" s="903"/>
      <c r="K15" s="903"/>
      <c r="L15" s="903"/>
      <c r="M15" s="904"/>
      <c r="N15" s="905"/>
      <c r="O15" s="906"/>
      <c r="P15" s="904"/>
      <c r="Q15" s="904"/>
      <c r="R15" s="904"/>
      <c r="S15" s="904"/>
      <c r="T15" s="904"/>
      <c r="U15" s="904"/>
      <c r="V15" s="904"/>
      <c r="W15" s="904"/>
      <c r="X15" s="904"/>
      <c r="Y15" s="904"/>
      <c r="Z15" s="904"/>
      <c r="AA15" s="903"/>
      <c r="AB15" s="907"/>
      <c r="AC15" s="904"/>
      <c r="AD15" s="904"/>
      <c r="AE15" s="904"/>
      <c r="AF15" s="904"/>
      <c r="AG15" s="909">
        <f t="shared" si="6"/>
        <v>0</v>
      </c>
      <c r="AH15" s="910" t="e">
        <f>SUM(#REF!*AM15)</f>
        <v>#REF!</v>
      </c>
      <c r="AI15" s="904"/>
      <c r="AJ15" s="904"/>
      <c r="AK15" s="909" t="e">
        <f t="shared" si="7"/>
        <v>#REF!</v>
      </c>
      <c r="AL15" s="911" t="e">
        <f t="shared" si="3"/>
        <v>#REF!</v>
      </c>
      <c r="AM15" s="829">
        <v>12</v>
      </c>
      <c r="AN15" s="660" t="e">
        <f t="shared" si="4"/>
        <v>#REF!</v>
      </c>
      <c r="AO15" s="656"/>
      <c r="AP15" s="656"/>
      <c r="AQ15" s="656"/>
      <c r="AR15" s="656"/>
      <c r="AS15" s="656"/>
      <c r="AT15" s="656"/>
      <c r="AU15" s="690" t="e">
        <f t="shared" si="5"/>
        <v>#REF!</v>
      </c>
      <c r="AV15" s="716"/>
    </row>
    <row r="16" spans="1:48" s="717" customFormat="1" outlineLevel="1" x14ac:dyDescent="0.2">
      <c r="A16" s="833"/>
      <c r="B16" s="746" t="s">
        <v>18</v>
      </c>
      <c r="C16" s="749" t="s">
        <v>1258</v>
      </c>
      <c r="D16" s="747" t="s">
        <v>1257</v>
      </c>
      <c r="E16" s="814"/>
      <c r="F16" s="748">
        <v>75</v>
      </c>
      <c r="G16" s="814"/>
      <c r="H16" s="903"/>
      <c r="I16" s="903"/>
      <c r="J16" s="903"/>
      <c r="K16" s="903"/>
      <c r="L16" s="903"/>
      <c r="M16" s="904"/>
      <c r="N16" s="905"/>
      <c r="O16" s="906"/>
      <c r="P16" s="904"/>
      <c r="Q16" s="904"/>
      <c r="R16" s="904"/>
      <c r="S16" s="904"/>
      <c r="T16" s="904"/>
      <c r="U16" s="904"/>
      <c r="V16" s="904"/>
      <c r="W16" s="904"/>
      <c r="X16" s="904"/>
      <c r="Y16" s="904"/>
      <c r="Z16" s="904"/>
      <c r="AA16" s="903"/>
      <c r="AB16" s="907"/>
      <c r="AC16" s="904"/>
      <c r="AD16" s="904"/>
      <c r="AE16" s="904"/>
      <c r="AF16" s="904"/>
      <c r="AG16" s="909">
        <f t="shared" si="6"/>
        <v>0</v>
      </c>
      <c r="AH16" s="910" t="e">
        <f>SUM(#REF!*AM16)</f>
        <v>#REF!</v>
      </c>
      <c r="AI16" s="904"/>
      <c r="AJ16" s="904"/>
      <c r="AK16" s="909" t="e">
        <f t="shared" si="7"/>
        <v>#REF!</v>
      </c>
      <c r="AL16" s="911" t="e">
        <f t="shared" si="3"/>
        <v>#REF!</v>
      </c>
      <c r="AM16" s="829">
        <v>12</v>
      </c>
      <c r="AN16" s="660" t="e">
        <f t="shared" si="4"/>
        <v>#REF!</v>
      </c>
      <c r="AO16" s="656"/>
      <c r="AP16" s="656"/>
      <c r="AQ16" s="656"/>
      <c r="AR16" s="656"/>
      <c r="AS16" s="656"/>
      <c r="AT16" s="656"/>
      <c r="AU16" s="690" t="e">
        <f t="shared" si="5"/>
        <v>#REF!</v>
      </c>
      <c r="AV16" s="716"/>
    </row>
    <row r="17" spans="1:48" s="717" customFormat="1" outlineLevel="1" x14ac:dyDescent="0.2">
      <c r="A17" s="833"/>
      <c r="B17" s="746" t="s">
        <v>18</v>
      </c>
      <c r="C17" s="747" t="s">
        <v>1259</v>
      </c>
      <c r="D17" s="747" t="s">
        <v>1257</v>
      </c>
      <c r="E17" s="814"/>
      <c r="F17" s="748">
        <v>75</v>
      </c>
      <c r="G17" s="814"/>
      <c r="H17" s="903"/>
      <c r="I17" s="903"/>
      <c r="J17" s="903"/>
      <c r="K17" s="903"/>
      <c r="L17" s="903"/>
      <c r="M17" s="904"/>
      <c r="N17" s="905"/>
      <c r="O17" s="906"/>
      <c r="P17" s="904"/>
      <c r="Q17" s="904"/>
      <c r="R17" s="904"/>
      <c r="S17" s="904"/>
      <c r="T17" s="904"/>
      <c r="U17" s="904"/>
      <c r="V17" s="904"/>
      <c r="W17" s="904"/>
      <c r="X17" s="904"/>
      <c r="Y17" s="904"/>
      <c r="Z17" s="904"/>
      <c r="AA17" s="903"/>
      <c r="AB17" s="907"/>
      <c r="AC17" s="904"/>
      <c r="AD17" s="904"/>
      <c r="AE17" s="904"/>
      <c r="AF17" s="904"/>
      <c r="AG17" s="909">
        <f t="shared" si="6"/>
        <v>0</v>
      </c>
      <c r="AH17" s="910" t="e">
        <f>SUM(#REF!*AM17)</f>
        <v>#REF!</v>
      </c>
      <c r="AI17" s="904"/>
      <c r="AJ17" s="904"/>
      <c r="AK17" s="909" t="e">
        <f t="shared" si="7"/>
        <v>#REF!</v>
      </c>
      <c r="AL17" s="911" t="e">
        <f t="shared" si="3"/>
        <v>#REF!</v>
      </c>
      <c r="AM17" s="829">
        <v>12</v>
      </c>
      <c r="AN17" s="660" t="e">
        <f t="shared" si="4"/>
        <v>#REF!</v>
      </c>
      <c r="AO17" s="656"/>
      <c r="AP17" s="656"/>
      <c r="AQ17" s="656"/>
      <c r="AR17" s="656"/>
      <c r="AS17" s="656"/>
      <c r="AT17" s="656"/>
      <c r="AU17" s="690" t="e">
        <f t="shared" si="5"/>
        <v>#REF!</v>
      </c>
      <c r="AV17" s="716"/>
    </row>
    <row r="18" spans="1:48" s="717" customFormat="1" outlineLevel="1" x14ac:dyDescent="0.2">
      <c r="A18" s="833"/>
      <c r="B18" s="746" t="s">
        <v>18</v>
      </c>
      <c r="C18" s="747" t="s">
        <v>1260</v>
      </c>
      <c r="D18" s="747" t="s">
        <v>1257</v>
      </c>
      <c r="E18" s="814"/>
      <c r="F18" s="748">
        <v>75</v>
      </c>
      <c r="G18" s="814"/>
      <c r="H18" s="903"/>
      <c r="I18" s="903"/>
      <c r="J18" s="903"/>
      <c r="K18" s="903"/>
      <c r="L18" s="903"/>
      <c r="M18" s="904"/>
      <c r="N18" s="905"/>
      <c r="O18" s="906"/>
      <c r="P18" s="904"/>
      <c r="Q18" s="904"/>
      <c r="R18" s="904"/>
      <c r="S18" s="904"/>
      <c r="T18" s="904"/>
      <c r="U18" s="904"/>
      <c r="V18" s="904"/>
      <c r="W18" s="904"/>
      <c r="X18" s="904"/>
      <c r="Y18" s="904"/>
      <c r="Z18" s="904"/>
      <c r="AA18" s="903"/>
      <c r="AB18" s="907"/>
      <c r="AC18" s="904"/>
      <c r="AD18" s="904"/>
      <c r="AE18" s="904"/>
      <c r="AF18" s="904"/>
      <c r="AG18" s="909">
        <f t="shared" si="6"/>
        <v>0</v>
      </c>
      <c r="AH18" s="910" t="e">
        <f>SUM(#REF!*AM18)</f>
        <v>#REF!</v>
      </c>
      <c r="AI18" s="904"/>
      <c r="AJ18" s="904"/>
      <c r="AK18" s="909" t="e">
        <f t="shared" si="7"/>
        <v>#REF!</v>
      </c>
      <c r="AL18" s="911" t="e">
        <f t="shared" si="3"/>
        <v>#REF!</v>
      </c>
      <c r="AM18" s="829">
        <v>12</v>
      </c>
      <c r="AN18" s="660" t="e">
        <f t="shared" si="4"/>
        <v>#REF!</v>
      </c>
      <c r="AO18" s="656"/>
      <c r="AP18" s="656"/>
      <c r="AQ18" s="656"/>
      <c r="AR18" s="656"/>
      <c r="AS18" s="656"/>
      <c r="AT18" s="656"/>
      <c r="AU18" s="690" t="e">
        <f t="shared" si="5"/>
        <v>#REF!</v>
      </c>
      <c r="AV18" s="716"/>
    </row>
    <row r="19" spans="1:48" s="717" customFormat="1" outlineLevel="1" x14ac:dyDescent="0.2">
      <c r="A19" s="833"/>
      <c r="B19" s="746" t="s">
        <v>18</v>
      </c>
      <c r="C19" s="747" t="s">
        <v>1261</v>
      </c>
      <c r="D19" s="747" t="s">
        <v>1257</v>
      </c>
      <c r="E19" s="814"/>
      <c r="F19" s="748">
        <v>75</v>
      </c>
      <c r="G19" s="814"/>
      <c r="H19" s="903"/>
      <c r="I19" s="903"/>
      <c r="J19" s="903"/>
      <c r="K19" s="903"/>
      <c r="L19" s="903"/>
      <c r="M19" s="904"/>
      <c r="N19" s="905"/>
      <c r="O19" s="906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03"/>
      <c r="AB19" s="907"/>
      <c r="AC19" s="904"/>
      <c r="AD19" s="904"/>
      <c r="AE19" s="904"/>
      <c r="AF19" s="904"/>
      <c r="AG19" s="909">
        <f t="shared" si="6"/>
        <v>0</v>
      </c>
      <c r="AH19" s="910" t="e">
        <f>SUM(#REF!*AM19)</f>
        <v>#REF!</v>
      </c>
      <c r="AI19" s="904"/>
      <c r="AJ19" s="904"/>
      <c r="AK19" s="909" t="e">
        <f t="shared" si="7"/>
        <v>#REF!</v>
      </c>
      <c r="AL19" s="911" t="e">
        <f t="shared" si="3"/>
        <v>#REF!</v>
      </c>
      <c r="AM19" s="829">
        <v>12</v>
      </c>
      <c r="AN19" s="660" t="e">
        <f t="shared" si="4"/>
        <v>#REF!</v>
      </c>
      <c r="AO19" s="656"/>
      <c r="AP19" s="656"/>
      <c r="AQ19" s="656"/>
      <c r="AR19" s="656"/>
      <c r="AS19" s="656"/>
      <c r="AT19" s="656"/>
      <c r="AU19" s="690" t="e">
        <f t="shared" si="5"/>
        <v>#REF!</v>
      </c>
      <c r="AV19" s="716"/>
    </row>
    <row r="20" spans="1:48" s="717" customFormat="1" outlineLevel="1" x14ac:dyDescent="0.2">
      <c r="A20" s="833"/>
      <c r="B20" s="746" t="s">
        <v>18</v>
      </c>
      <c r="C20" s="747" t="s">
        <v>1262</v>
      </c>
      <c r="D20" s="747" t="s">
        <v>1257</v>
      </c>
      <c r="E20" s="814"/>
      <c r="F20" s="748">
        <v>75</v>
      </c>
      <c r="G20" s="814"/>
      <c r="H20" s="903"/>
      <c r="I20" s="903"/>
      <c r="J20" s="903"/>
      <c r="K20" s="903"/>
      <c r="L20" s="903"/>
      <c r="M20" s="904"/>
      <c r="N20" s="905"/>
      <c r="O20" s="906"/>
      <c r="P20" s="904"/>
      <c r="Q20" s="904"/>
      <c r="R20" s="904"/>
      <c r="S20" s="904"/>
      <c r="T20" s="904"/>
      <c r="U20" s="904"/>
      <c r="V20" s="904"/>
      <c r="W20" s="904"/>
      <c r="X20" s="904"/>
      <c r="Y20" s="904"/>
      <c r="Z20" s="904"/>
      <c r="AA20" s="903"/>
      <c r="AB20" s="907"/>
      <c r="AC20" s="904"/>
      <c r="AD20" s="904"/>
      <c r="AE20" s="904"/>
      <c r="AF20" s="904"/>
      <c r="AG20" s="909">
        <f t="shared" si="6"/>
        <v>0</v>
      </c>
      <c r="AH20" s="910" t="e">
        <f>SUM(#REF!*AM20)</f>
        <v>#REF!</v>
      </c>
      <c r="AI20" s="904"/>
      <c r="AJ20" s="904"/>
      <c r="AK20" s="909" t="e">
        <f t="shared" si="7"/>
        <v>#REF!</v>
      </c>
      <c r="AL20" s="911" t="e">
        <f t="shared" si="3"/>
        <v>#REF!</v>
      </c>
      <c r="AM20" s="829">
        <v>12</v>
      </c>
      <c r="AN20" s="660" t="e">
        <f t="shared" si="4"/>
        <v>#REF!</v>
      </c>
      <c r="AO20" s="656"/>
      <c r="AP20" s="656"/>
      <c r="AQ20" s="656"/>
      <c r="AR20" s="656"/>
      <c r="AS20" s="656"/>
      <c r="AT20" s="656"/>
      <c r="AU20" s="690" t="e">
        <f t="shared" si="5"/>
        <v>#REF!</v>
      </c>
      <c r="AV20" s="716"/>
    </row>
    <row r="21" spans="1:48" s="717" customFormat="1" outlineLevel="1" x14ac:dyDescent="0.2">
      <c r="A21" s="833"/>
      <c r="B21" s="746" t="s">
        <v>18</v>
      </c>
      <c r="C21" s="747" t="s">
        <v>1263</v>
      </c>
      <c r="D21" s="747" t="s">
        <v>1257</v>
      </c>
      <c r="E21" s="814"/>
      <c r="F21" s="748">
        <v>75</v>
      </c>
      <c r="G21" s="814"/>
      <c r="H21" s="903"/>
      <c r="I21" s="903"/>
      <c r="J21" s="903"/>
      <c r="K21" s="903"/>
      <c r="L21" s="903"/>
      <c r="M21" s="904"/>
      <c r="N21" s="905"/>
      <c r="O21" s="906"/>
      <c r="P21" s="904"/>
      <c r="Q21" s="904"/>
      <c r="R21" s="904"/>
      <c r="S21" s="904"/>
      <c r="T21" s="904"/>
      <c r="U21" s="904"/>
      <c r="V21" s="904"/>
      <c r="W21" s="904"/>
      <c r="X21" s="904"/>
      <c r="Y21" s="904"/>
      <c r="Z21" s="904"/>
      <c r="AA21" s="903"/>
      <c r="AB21" s="907"/>
      <c r="AC21" s="904"/>
      <c r="AD21" s="904"/>
      <c r="AE21" s="904"/>
      <c r="AF21" s="904"/>
      <c r="AG21" s="909">
        <f t="shared" si="6"/>
        <v>0</v>
      </c>
      <c r="AH21" s="910" t="e">
        <f>SUM(#REF!*AM21)</f>
        <v>#REF!</v>
      </c>
      <c r="AI21" s="904"/>
      <c r="AJ21" s="904"/>
      <c r="AK21" s="909" t="e">
        <f t="shared" si="7"/>
        <v>#REF!</v>
      </c>
      <c r="AL21" s="911" t="e">
        <f t="shared" si="3"/>
        <v>#REF!</v>
      </c>
      <c r="AM21" s="829">
        <v>12</v>
      </c>
      <c r="AN21" s="660" t="e">
        <f t="shared" si="4"/>
        <v>#REF!</v>
      </c>
      <c r="AO21" s="656"/>
      <c r="AP21" s="656"/>
      <c r="AQ21" s="656"/>
      <c r="AR21" s="656"/>
      <c r="AS21" s="656"/>
      <c r="AT21" s="656"/>
      <c r="AU21" s="690" t="e">
        <f t="shared" si="5"/>
        <v>#REF!</v>
      </c>
      <c r="AV21" s="716"/>
    </row>
    <row r="22" spans="1:48" s="717" customFormat="1" outlineLevel="1" x14ac:dyDescent="0.2">
      <c r="A22" s="833"/>
      <c r="B22" s="746" t="s">
        <v>22</v>
      </c>
      <c r="C22" s="747" t="s">
        <v>1264</v>
      </c>
      <c r="D22" s="747"/>
      <c r="E22" s="814"/>
      <c r="F22" s="748">
        <v>28</v>
      </c>
      <c r="G22" s="814"/>
      <c r="H22" s="903">
        <v>159515</v>
      </c>
      <c r="I22" s="903">
        <v>40037</v>
      </c>
      <c r="J22" s="903"/>
      <c r="K22" s="903">
        <v>55450</v>
      </c>
      <c r="L22" s="903"/>
      <c r="M22" s="904">
        <f>SUM(H22:K22)</f>
        <v>255002</v>
      </c>
      <c r="N22" s="905"/>
      <c r="O22" s="906"/>
      <c r="P22" s="904"/>
      <c r="Q22" s="904" t="e">
        <f>ROUND(SUM(M22+P22+#REF!),-2)</f>
        <v>#REF!</v>
      </c>
      <c r="R22" s="904"/>
      <c r="S22" s="904" t="e">
        <f>SUM(Q22*AM22+R22)</f>
        <v>#REF!</v>
      </c>
      <c r="T22" s="904">
        <v>200000</v>
      </c>
      <c r="U22" s="904"/>
      <c r="V22" s="904"/>
      <c r="W22" s="904"/>
      <c r="X22" s="904"/>
      <c r="Y22" s="904">
        <f>(168980*AM22)/12</f>
        <v>168980</v>
      </c>
      <c r="Z22" s="904"/>
      <c r="AA22" s="903">
        <v>10000</v>
      </c>
      <c r="AB22" s="907">
        <f>SUM(AA22*12)</f>
        <v>120000</v>
      </c>
      <c r="AC22" s="904"/>
      <c r="AD22" s="904"/>
      <c r="AE22" s="904"/>
      <c r="AF22" s="904"/>
      <c r="AG22" s="909" t="e">
        <f t="shared" si="6"/>
        <v>#REF!</v>
      </c>
      <c r="AH22" s="910"/>
      <c r="AI22" s="904"/>
      <c r="AJ22" s="904"/>
      <c r="AK22" s="909">
        <f t="shared" si="7"/>
        <v>0</v>
      </c>
      <c r="AL22" s="911" t="e">
        <f t="shared" si="3"/>
        <v>#REF!</v>
      </c>
      <c r="AM22" s="829">
        <v>12</v>
      </c>
      <c r="AN22" s="660" t="e">
        <f t="shared" si="4"/>
        <v>#REF!</v>
      </c>
      <c r="AO22" s="656"/>
      <c r="AP22" s="656"/>
      <c r="AQ22" s="656">
        <v>33320</v>
      </c>
      <c r="AR22" s="656"/>
      <c r="AS22" s="656"/>
      <c r="AT22" s="656">
        <v>35700</v>
      </c>
      <c r="AU22" s="690" t="e">
        <f>SUM(AN22:AT22)</f>
        <v>#REF!</v>
      </c>
      <c r="AV22" s="716"/>
    </row>
    <row r="23" spans="1:48" s="717" customFormat="1" outlineLevel="1" x14ac:dyDescent="0.2">
      <c r="A23" s="833"/>
      <c r="B23" s="746" t="s">
        <v>22</v>
      </c>
      <c r="C23" s="747" t="s">
        <v>1265</v>
      </c>
      <c r="D23" s="747"/>
      <c r="E23" s="814"/>
      <c r="F23" s="748">
        <v>28</v>
      </c>
      <c r="G23" s="814"/>
      <c r="H23" s="903">
        <v>196115</v>
      </c>
      <c r="I23" s="903">
        <v>26640</v>
      </c>
      <c r="J23" s="903"/>
      <c r="K23" s="903">
        <v>30348</v>
      </c>
      <c r="L23" s="903"/>
      <c r="M23" s="904">
        <f>SUM(H23:K23)</f>
        <v>253103</v>
      </c>
      <c r="N23" s="905"/>
      <c r="O23" s="906"/>
      <c r="P23" s="904"/>
      <c r="Q23" s="904" t="e">
        <f>ROUND(SUM(M23+P23+#REF!),-2)</f>
        <v>#REF!</v>
      </c>
      <c r="R23" s="904"/>
      <c r="S23" s="904" t="e">
        <f>SUM(Q23*AM23+R23)</f>
        <v>#REF!</v>
      </c>
      <c r="T23" s="907">
        <v>150000</v>
      </c>
      <c r="U23" s="907"/>
      <c r="V23" s="907"/>
      <c r="W23" s="904"/>
      <c r="X23" s="904"/>
      <c r="Y23" s="904">
        <f>(168980*AM23)/12</f>
        <v>168980</v>
      </c>
      <c r="Z23" s="904"/>
      <c r="AA23" s="903">
        <v>10000</v>
      </c>
      <c r="AB23" s="907">
        <f>SUM(AA23*12)</f>
        <v>120000</v>
      </c>
      <c r="AC23" s="904"/>
      <c r="AD23" s="904"/>
      <c r="AE23" s="904"/>
      <c r="AF23" s="904"/>
      <c r="AG23" s="909" t="e">
        <f t="shared" si="6"/>
        <v>#REF!</v>
      </c>
      <c r="AH23" s="910"/>
      <c r="AI23" s="904"/>
      <c r="AJ23" s="904"/>
      <c r="AK23" s="909">
        <f t="shared" si="7"/>
        <v>0</v>
      </c>
      <c r="AL23" s="911" t="e">
        <f t="shared" si="3"/>
        <v>#REF!</v>
      </c>
      <c r="AM23" s="829">
        <v>12</v>
      </c>
      <c r="AN23" s="660" t="e">
        <f t="shared" si="4"/>
        <v>#REF!</v>
      </c>
      <c r="AO23" s="656"/>
      <c r="AP23" s="656"/>
      <c r="AQ23" s="656">
        <v>33320</v>
      </c>
      <c r="AR23" s="656"/>
      <c r="AS23" s="656"/>
      <c r="AT23" s="656">
        <v>35700</v>
      </c>
      <c r="AU23" s="690" t="e">
        <f>SUM(AN23:AT23)</f>
        <v>#REF!</v>
      </c>
      <c r="AV23" s="716"/>
    </row>
    <row r="24" spans="1:48" s="717" customFormat="1" outlineLevel="1" x14ac:dyDescent="0.2">
      <c r="A24" s="833"/>
      <c r="B24" s="746" t="s">
        <v>22</v>
      </c>
      <c r="C24" s="747" t="s">
        <v>1266</v>
      </c>
      <c r="D24" s="747"/>
      <c r="E24" s="814"/>
      <c r="F24" s="748">
        <v>28</v>
      </c>
      <c r="G24" s="814"/>
      <c r="H24" s="903">
        <v>149145</v>
      </c>
      <c r="I24" s="903"/>
      <c r="J24" s="903"/>
      <c r="K24" s="903">
        <v>58763</v>
      </c>
      <c r="L24" s="903"/>
      <c r="M24" s="904">
        <f>SUM(H24:K24)</f>
        <v>207908</v>
      </c>
      <c r="N24" s="905"/>
      <c r="O24" s="906"/>
      <c r="P24" s="904"/>
      <c r="Q24" s="904" t="e">
        <f>ROUND(SUM(M24+P24+#REF!),-2)</f>
        <v>#REF!</v>
      </c>
      <c r="R24" s="904"/>
      <c r="S24" s="904" t="e">
        <f>SUM(Q24*AM24+R24)</f>
        <v>#REF!</v>
      </c>
      <c r="T24" s="904">
        <v>150000</v>
      </c>
      <c r="U24" s="904"/>
      <c r="V24" s="904"/>
      <c r="W24" s="904"/>
      <c r="X24" s="904"/>
      <c r="Y24" s="904">
        <f>(168980*AM24)/12</f>
        <v>168980</v>
      </c>
      <c r="Z24" s="904"/>
      <c r="AA24" s="903">
        <v>10000</v>
      </c>
      <c r="AB24" s="907">
        <f>SUM(AA24*12)</f>
        <v>120000</v>
      </c>
      <c r="AC24" s="904"/>
      <c r="AD24" s="904"/>
      <c r="AE24" s="904"/>
      <c r="AF24" s="904"/>
      <c r="AG24" s="909" t="e">
        <f t="shared" si="6"/>
        <v>#REF!</v>
      </c>
      <c r="AH24" s="910"/>
      <c r="AI24" s="904"/>
      <c r="AJ24" s="904"/>
      <c r="AK24" s="909">
        <f t="shared" si="7"/>
        <v>0</v>
      </c>
      <c r="AL24" s="911" t="e">
        <f t="shared" si="3"/>
        <v>#REF!</v>
      </c>
      <c r="AM24" s="829">
        <v>12</v>
      </c>
      <c r="AN24" s="660" t="e">
        <f t="shared" si="4"/>
        <v>#REF!</v>
      </c>
      <c r="AO24" s="656"/>
      <c r="AP24" s="656"/>
      <c r="AQ24" s="656">
        <v>33320</v>
      </c>
      <c r="AR24" s="656"/>
      <c r="AS24" s="656"/>
      <c r="AT24" s="656">
        <v>35700</v>
      </c>
      <c r="AU24" s="690" t="e">
        <f>SUM(AN24:AT24)</f>
        <v>#REF!</v>
      </c>
      <c r="AV24" s="716"/>
    </row>
    <row r="25" spans="1:48" s="717" customFormat="1" ht="16.5" outlineLevel="1" thickBot="1" x14ac:dyDescent="0.25">
      <c r="A25" s="834"/>
      <c r="B25" s="750" t="s">
        <v>22</v>
      </c>
      <c r="C25" s="751" t="s">
        <v>1267</v>
      </c>
      <c r="D25" s="751"/>
      <c r="E25" s="815"/>
      <c r="F25" s="752">
        <v>28</v>
      </c>
      <c r="G25" s="815"/>
      <c r="H25" s="913">
        <v>139995</v>
      </c>
      <c r="I25" s="914"/>
      <c r="J25" s="914"/>
      <c r="K25" s="913">
        <v>64196</v>
      </c>
      <c r="L25" s="913"/>
      <c r="M25" s="915">
        <f>SUM(H25:K25)</f>
        <v>204191</v>
      </c>
      <c r="N25" s="916"/>
      <c r="O25" s="917"/>
      <c r="P25" s="915"/>
      <c r="Q25" s="915" t="e">
        <f>ROUND(SUM(M25+P25+#REF!),-2)</f>
        <v>#REF!</v>
      </c>
      <c r="R25" s="915"/>
      <c r="S25" s="915" t="e">
        <f>SUM(Q25*AM25+R25)</f>
        <v>#REF!</v>
      </c>
      <c r="T25" s="915">
        <v>150000</v>
      </c>
      <c r="U25" s="915"/>
      <c r="V25" s="915"/>
      <c r="W25" s="915"/>
      <c r="X25" s="915"/>
      <c r="Y25" s="904">
        <f>(168980*AM25)/12</f>
        <v>168980</v>
      </c>
      <c r="Z25" s="915"/>
      <c r="AA25" s="913">
        <v>10000</v>
      </c>
      <c r="AB25" s="918">
        <f>SUM(AA25*12)</f>
        <v>120000</v>
      </c>
      <c r="AC25" s="915"/>
      <c r="AD25" s="915"/>
      <c r="AE25" s="915"/>
      <c r="AF25" s="915"/>
      <c r="AG25" s="909" t="e">
        <f t="shared" si="6"/>
        <v>#REF!</v>
      </c>
      <c r="AH25" s="919"/>
      <c r="AI25" s="915"/>
      <c r="AJ25" s="915"/>
      <c r="AK25" s="909">
        <f t="shared" si="7"/>
        <v>0</v>
      </c>
      <c r="AL25" s="911" t="e">
        <f t="shared" si="3"/>
        <v>#REF!</v>
      </c>
      <c r="AM25" s="829">
        <v>12</v>
      </c>
      <c r="AN25" s="662" t="e">
        <f t="shared" si="4"/>
        <v>#REF!</v>
      </c>
      <c r="AO25" s="658"/>
      <c r="AP25" s="658"/>
      <c r="AQ25" s="656">
        <v>33320</v>
      </c>
      <c r="AR25" s="656"/>
      <c r="AS25" s="656"/>
      <c r="AT25" s="656">
        <v>35700</v>
      </c>
      <c r="AU25" s="691" t="e">
        <f>SUM(AN25:AT25)</f>
        <v>#REF!</v>
      </c>
      <c r="AV25" s="716"/>
    </row>
    <row r="26" spans="1:48" s="725" customFormat="1" ht="16.5" thickBot="1" x14ac:dyDescent="0.25">
      <c r="A26" s="835"/>
      <c r="B26" s="743"/>
      <c r="C26" s="744"/>
      <c r="D26" s="743"/>
      <c r="E26" s="743"/>
      <c r="F26" s="745"/>
      <c r="G26" s="743"/>
      <c r="H26" s="920"/>
      <c r="I26" s="921"/>
      <c r="J26" s="921"/>
      <c r="K26" s="920"/>
      <c r="L26" s="920"/>
      <c r="M26" s="922"/>
      <c r="N26" s="923"/>
      <c r="O26" s="924"/>
      <c r="P26" s="922"/>
      <c r="Q26" s="922"/>
      <c r="R26" s="922"/>
      <c r="S26" s="922"/>
      <c r="T26" s="922"/>
      <c r="U26" s="922"/>
      <c r="V26" s="922"/>
      <c r="W26" s="922"/>
      <c r="X26" s="922"/>
      <c r="Y26" s="922"/>
      <c r="Z26" s="922"/>
      <c r="AA26" s="921"/>
      <c r="AB26" s="925"/>
      <c r="AC26" s="922"/>
      <c r="AD26" s="922"/>
      <c r="AE26" s="922"/>
      <c r="AF26" s="922"/>
      <c r="AG26" s="926"/>
      <c r="AH26" s="922"/>
      <c r="AI26" s="922"/>
      <c r="AJ26" s="922"/>
      <c r="AK26" s="926"/>
      <c r="AL26" s="926"/>
      <c r="AM26" s="821"/>
      <c r="AN26" s="821"/>
      <c r="AO26" s="821"/>
      <c r="AP26" s="821"/>
      <c r="AQ26" s="821"/>
      <c r="AR26" s="821"/>
      <c r="AS26" s="821"/>
      <c r="AT26" s="821"/>
      <c r="AU26" s="893"/>
    </row>
    <row r="27" spans="1:48" s="717" customFormat="1" ht="30.75" customHeight="1" thickTop="1" x14ac:dyDescent="0.2">
      <c r="A27" s="1618" t="s">
        <v>23</v>
      </c>
      <c r="B27" s="1619"/>
      <c r="C27" s="1619"/>
      <c r="D27" s="1619"/>
      <c r="E27" s="1619"/>
      <c r="F27" s="1619"/>
      <c r="G27" s="1619"/>
      <c r="H27" s="927"/>
      <c r="I27" s="927"/>
      <c r="J27" s="927"/>
      <c r="K27" s="927"/>
      <c r="L27" s="927"/>
      <c r="M27" s="927"/>
      <c r="N27" s="927"/>
      <c r="O27" s="927"/>
      <c r="P27" s="927"/>
      <c r="Q27" s="928">
        <f>SUM(Q28:Q55)</f>
        <v>7263300</v>
      </c>
      <c r="R27" s="927"/>
      <c r="S27" s="929">
        <f t="shared" ref="S27:AE27" si="8">SUM(S28:S55)</f>
        <v>79345307.671232879</v>
      </c>
      <c r="T27" s="929">
        <f t="shared" si="8"/>
        <v>5100000</v>
      </c>
      <c r="U27" s="929">
        <f t="shared" si="8"/>
        <v>600000</v>
      </c>
      <c r="V27" s="929" t="e">
        <f t="shared" si="8"/>
        <v>#REF!</v>
      </c>
      <c r="W27" s="929">
        <f t="shared" si="8"/>
        <v>0</v>
      </c>
      <c r="X27" s="929">
        <f t="shared" si="8"/>
        <v>0</v>
      </c>
      <c r="Y27" s="929">
        <f t="shared" si="8"/>
        <v>4081638.5981735163</v>
      </c>
      <c r="Z27" s="929">
        <f t="shared" si="8"/>
        <v>0</v>
      </c>
      <c r="AA27" s="929">
        <f t="shared" si="8"/>
        <v>72500</v>
      </c>
      <c r="AB27" s="929">
        <f t="shared" si="8"/>
        <v>806000</v>
      </c>
      <c r="AC27" s="929">
        <f t="shared" si="8"/>
        <v>350000</v>
      </c>
      <c r="AD27" s="929">
        <f t="shared" si="8"/>
        <v>0</v>
      </c>
      <c r="AE27" s="929">
        <f t="shared" si="8"/>
        <v>0</v>
      </c>
      <c r="AF27" s="929">
        <v>600000</v>
      </c>
      <c r="AG27" s="930" t="e">
        <f>SUM(AG28:AG55)</f>
        <v>#REF!</v>
      </c>
      <c r="AH27" s="928">
        <f>SUM(AH28:AH55)</f>
        <v>0</v>
      </c>
      <c r="AI27" s="928">
        <f>SUM(AI28:AI55)</f>
        <v>0</v>
      </c>
      <c r="AJ27" s="928" t="e">
        <f>SUM(#REF!*12)</f>
        <v>#REF!</v>
      </c>
      <c r="AK27" s="928" t="e">
        <f>SUM(AH27:AJ27)</f>
        <v>#REF!</v>
      </c>
      <c r="AL27" s="931" t="e">
        <f t="shared" ref="AL27:AL55" si="9">SUM(AG27,AK27)</f>
        <v>#REF!</v>
      </c>
      <c r="AM27" s="882"/>
      <c r="AN27" s="681" t="e">
        <f>SUM(AN28:AN55)</f>
        <v>#REF!</v>
      </c>
      <c r="AO27" s="680">
        <v>964500</v>
      </c>
      <c r="AP27" s="680">
        <f>SUM(AP28:AP55)</f>
        <v>0</v>
      </c>
      <c r="AQ27" s="680">
        <f>SUM(AF27*1.19*0.27)</f>
        <v>192780</v>
      </c>
      <c r="AR27" s="680">
        <f>SUM(AR28:AR55)</f>
        <v>0</v>
      </c>
      <c r="AS27" s="680">
        <f>SUM(AS28:AS55)</f>
        <v>0</v>
      </c>
      <c r="AT27" s="680">
        <f>SUM(AF27*1.19*0.15)</f>
        <v>107100</v>
      </c>
      <c r="AU27" s="685" t="e">
        <f>SUM(AN27:AT27)</f>
        <v>#REF!</v>
      </c>
      <c r="AV27" s="716"/>
    </row>
    <row r="28" spans="1:48" s="717" customFormat="1" outlineLevel="1" x14ac:dyDescent="0.2">
      <c r="A28" s="886">
        <v>1</v>
      </c>
      <c r="B28" s="753" t="s">
        <v>1268</v>
      </c>
      <c r="C28" s="754" t="s">
        <v>1269</v>
      </c>
      <c r="D28" s="754" t="s">
        <v>1693</v>
      </c>
      <c r="E28" s="753"/>
      <c r="F28" s="755">
        <v>8</v>
      </c>
      <c r="G28" s="756"/>
      <c r="H28" s="932">
        <v>299538</v>
      </c>
      <c r="I28" s="932">
        <f t="shared" ref="I28:I55" si="10">SUM(H28*0.2)</f>
        <v>59907.600000000006</v>
      </c>
      <c r="J28" s="932">
        <v>61840</v>
      </c>
      <c r="K28" s="932"/>
      <c r="L28" s="932">
        <v>59908</v>
      </c>
      <c r="M28" s="933">
        <f t="shared" ref="M28:M55" si="11">ROUND(SUM(H28:L28),-2)</f>
        <v>481200</v>
      </c>
      <c r="N28" s="934" t="s">
        <v>1270</v>
      </c>
      <c r="O28" s="935"/>
      <c r="P28" s="932">
        <f>SUM(M28*N28)</f>
        <v>0</v>
      </c>
      <c r="Q28" s="936">
        <f t="shared" ref="Q28:Q33" si="12">ROUND(SUM(M28+P28),-2)</f>
        <v>481200</v>
      </c>
      <c r="R28" s="933"/>
      <c r="S28" s="937">
        <f t="shared" ref="S28:S37" si="13">SUM(Q28*AM28+R28)</f>
        <v>5774400</v>
      </c>
      <c r="T28" s="938">
        <v>600000</v>
      </c>
      <c r="U28" s="938">
        <v>200000</v>
      </c>
      <c r="V28" s="938"/>
      <c r="W28" s="937"/>
      <c r="X28" s="937"/>
      <c r="Y28" s="937">
        <f t="shared" ref="Y28:Y37" si="14">(168980*AM28)/12</f>
        <v>168980</v>
      </c>
      <c r="Z28" s="937"/>
      <c r="AA28" s="932">
        <v>9000</v>
      </c>
      <c r="AB28" s="938">
        <f t="shared" ref="AB28:AB37" si="15">SUM(AA28*AM28)</f>
        <v>108000</v>
      </c>
      <c r="AC28" s="937"/>
      <c r="AD28" s="937"/>
      <c r="AE28" s="937"/>
      <c r="AF28" s="937"/>
      <c r="AG28" s="939">
        <f t="shared" ref="AG28:AG55" si="16">SUM(S28,T28,U28,V28,W28,X28,Y28,Z28,AB28,AC28,AD28,AE28,AF28)</f>
        <v>6851380</v>
      </c>
      <c r="AH28" s="937"/>
      <c r="AI28" s="937"/>
      <c r="AJ28" s="937"/>
      <c r="AK28" s="939"/>
      <c r="AL28" s="940">
        <f t="shared" si="9"/>
        <v>6851380</v>
      </c>
      <c r="AM28" s="883">
        <v>12</v>
      </c>
      <c r="AN28" s="660">
        <f t="shared" ref="AN28:AN33" si="17">SUM(AL28*0.27)</f>
        <v>1849872.6</v>
      </c>
      <c r="AO28" s="655"/>
      <c r="AP28" s="655"/>
      <c r="AQ28" s="656">
        <v>33320</v>
      </c>
      <c r="AR28" s="656"/>
      <c r="AS28" s="656"/>
      <c r="AT28" s="656">
        <v>35700</v>
      </c>
      <c r="AU28" s="686">
        <f t="shared" ref="AU28:AU33" si="18">SUM(AN28:AT28)</f>
        <v>1918892.6</v>
      </c>
      <c r="AV28" s="716"/>
    </row>
    <row r="29" spans="1:48" s="717" customFormat="1" outlineLevel="1" x14ac:dyDescent="0.2">
      <c r="A29" s="886">
        <v>2</v>
      </c>
      <c r="B29" s="753" t="s">
        <v>1268</v>
      </c>
      <c r="C29" s="754" t="s">
        <v>1271</v>
      </c>
      <c r="D29" s="754" t="s">
        <v>1694</v>
      </c>
      <c r="E29" s="753"/>
      <c r="F29" s="755">
        <v>7</v>
      </c>
      <c r="G29" s="756"/>
      <c r="H29" s="932">
        <v>270550</v>
      </c>
      <c r="I29" s="932">
        <f t="shared" si="10"/>
        <v>54110</v>
      </c>
      <c r="J29" s="932"/>
      <c r="K29" s="932"/>
      <c r="L29" s="932">
        <v>27055</v>
      </c>
      <c r="M29" s="933">
        <f t="shared" si="11"/>
        <v>351700</v>
      </c>
      <c r="N29" s="934">
        <v>0.2</v>
      </c>
      <c r="O29" s="935" t="s">
        <v>1272</v>
      </c>
      <c r="P29" s="932">
        <f>SUM(M29*N29)</f>
        <v>70340</v>
      </c>
      <c r="Q29" s="936">
        <f t="shared" si="12"/>
        <v>422000</v>
      </c>
      <c r="R29" s="933"/>
      <c r="S29" s="937">
        <f t="shared" si="13"/>
        <v>5064000</v>
      </c>
      <c r="T29" s="937">
        <v>200000</v>
      </c>
      <c r="U29" s="937"/>
      <c r="V29" s="937"/>
      <c r="W29" s="937"/>
      <c r="X29" s="937"/>
      <c r="Y29" s="937">
        <f t="shared" si="14"/>
        <v>168980</v>
      </c>
      <c r="Z29" s="937"/>
      <c r="AA29" s="932">
        <v>0</v>
      </c>
      <c r="AB29" s="938">
        <f t="shared" si="15"/>
        <v>0</v>
      </c>
      <c r="AC29" s="937"/>
      <c r="AD29" s="937"/>
      <c r="AE29" s="937"/>
      <c r="AF29" s="937"/>
      <c r="AG29" s="939">
        <f t="shared" si="16"/>
        <v>5432980</v>
      </c>
      <c r="AH29" s="937"/>
      <c r="AI29" s="937"/>
      <c r="AJ29" s="937"/>
      <c r="AK29" s="939"/>
      <c r="AL29" s="940">
        <f t="shared" si="9"/>
        <v>5432980</v>
      </c>
      <c r="AM29" s="883">
        <v>12</v>
      </c>
      <c r="AN29" s="660">
        <f t="shared" si="17"/>
        <v>1466904.6</v>
      </c>
      <c r="AO29" s="655"/>
      <c r="AP29" s="655"/>
      <c r="AQ29" s="656">
        <v>33320</v>
      </c>
      <c r="AR29" s="656"/>
      <c r="AS29" s="656"/>
      <c r="AT29" s="656">
        <v>35700</v>
      </c>
      <c r="AU29" s="686">
        <f t="shared" si="18"/>
        <v>1535924.6</v>
      </c>
      <c r="AV29" s="716"/>
    </row>
    <row r="30" spans="1:48" s="717" customFormat="1" outlineLevel="1" x14ac:dyDescent="0.2">
      <c r="A30" s="886">
        <v>3</v>
      </c>
      <c r="B30" s="753" t="s">
        <v>1268</v>
      </c>
      <c r="C30" s="754" t="s">
        <v>1273</v>
      </c>
      <c r="D30" s="754" t="s">
        <v>26</v>
      </c>
      <c r="E30" s="753"/>
      <c r="F30" s="755">
        <v>7</v>
      </c>
      <c r="G30" s="756"/>
      <c r="H30" s="932">
        <v>270550</v>
      </c>
      <c r="I30" s="932">
        <f t="shared" si="10"/>
        <v>54110</v>
      </c>
      <c r="J30" s="932">
        <v>23190</v>
      </c>
      <c r="K30" s="932"/>
      <c r="L30" s="932">
        <v>27055</v>
      </c>
      <c r="M30" s="933">
        <f t="shared" si="11"/>
        <v>374900</v>
      </c>
      <c r="N30" s="934" t="s">
        <v>1274</v>
      </c>
      <c r="O30" s="935" t="s">
        <v>1275</v>
      </c>
      <c r="P30" s="932">
        <f>SUM(M30*N30)</f>
        <v>26243.000000000004</v>
      </c>
      <c r="Q30" s="936">
        <f t="shared" si="12"/>
        <v>401100</v>
      </c>
      <c r="R30" s="933"/>
      <c r="S30" s="937">
        <f t="shared" si="13"/>
        <v>4813200</v>
      </c>
      <c r="T30" s="937">
        <v>200000</v>
      </c>
      <c r="U30" s="937"/>
      <c r="V30" s="937"/>
      <c r="W30" s="937"/>
      <c r="X30" s="937"/>
      <c r="Y30" s="937">
        <f t="shared" si="14"/>
        <v>168980</v>
      </c>
      <c r="Z30" s="937"/>
      <c r="AA30" s="932">
        <v>12000</v>
      </c>
      <c r="AB30" s="938">
        <f t="shared" si="15"/>
        <v>144000</v>
      </c>
      <c r="AC30" s="937"/>
      <c r="AD30" s="937"/>
      <c r="AE30" s="937"/>
      <c r="AF30" s="937"/>
      <c r="AG30" s="939">
        <f t="shared" si="16"/>
        <v>5326180</v>
      </c>
      <c r="AH30" s="937"/>
      <c r="AI30" s="937"/>
      <c r="AJ30" s="937"/>
      <c r="AK30" s="939"/>
      <c r="AL30" s="940">
        <f t="shared" si="9"/>
        <v>5326180</v>
      </c>
      <c r="AM30" s="883">
        <v>12</v>
      </c>
      <c r="AN30" s="660">
        <f t="shared" si="17"/>
        <v>1438068.6</v>
      </c>
      <c r="AO30" s="655"/>
      <c r="AP30" s="655"/>
      <c r="AQ30" s="656">
        <v>33320</v>
      </c>
      <c r="AR30" s="656"/>
      <c r="AS30" s="656"/>
      <c r="AT30" s="656">
        <v>35700</v>
      </c>
      <c r="AU30" s="686">
        <f t="shared" si="18"/>
        <v>1507088.6</v>
      </c>
      <c r="AV30" s="716"/>
    </row>
    <row r="31" spans="1:48" s="717" customFormat="1" outlineLevel="1" x14ac:dyDescent="0.2">
      <c r="A31" s="886">
        <v>4</v>
      </c>
      <c r="B31" s="753" t="s">
        <v>1268</v>
      </c>
      <c r="C31" s="754" t="s">
        <v>1276</v>
      </c>
      <c r="D31" s="754" t="s">
        <v>26</v>
      </c>
      <c r="E31" s="753"/>
      <c r="F31" s="755">
        <v>7</v>
      </c>
      <c r="G31" s="756"/>
      <c r="H31" s="932">
        <v>270550</v>
      </c>
      <c r="I31" s="932">
        <f t="shared" si="10"/>
        <v>54110</v>
      </c>
      <c r="J31" s="932"/>
      <c r="K31" s="932"/>
      <c r="L31" s="932">
        <v>27055</v>
      </c>
      <c r="M31" s="933">
        <f t="shared" si="11"/>
        <v>351700</v>
      </c>
      <c r="N31" s="934" t="s">
        <v>1277</v>
      </c>
      <c r="O31" s="935" t="s">
        <v>1278</v>
      </c>
      <c r="P31" s="932"/>
      <c r="Q31" s="936">
        <f t="shared" si="12"/>
        <v>351700</v>
      </c>
      <c r="R31" s="933"/>
      <c r="S31" s="937">
        <f t="shared" si="13"/>
        <v>4220400</v>
      </c>
      <c r="T31" s="937">
        <v>300000</v>
      </c>
      <c r="U31" s="937"/>
      <c r="V31" s="937"/>
      <c r="W31" s="937"/>
      <c r="X31" s="937"/>
      <c r="Y31" s="937">
        <f t="shared" si="14"/>
        <v>168980</v>
      </c>
      <c r="Z31" s="937"/>
      <c r="AA31" s="932"/>
      <c r="AB31" s="938">
        <f t="shared" si="15"/>
        <v>0</v>
      </c>
      <c r="AC31" s="937"/>
      <c r="AD31" s="937"/>
      <c r="AE31" s="937"/>
      <c r="AF31" s="937"/>
      <c r="AG31" s="939">
        <f t="shared" si="16"/>
        <v>4689380</v>
      </c>
      <c r="AH31" s="937"/>
      <c r="AI31" s="937"/>
      <c r="AJ31" s="937"/>
      <c r="AK31" s="939"/>
      <c r="AL31" s="940">
        <f t="shared" si="9"/>
        <v>4689380</v>
      </c>
      <c r="AM31" s="884">
        <v>12</v>
      </c>
      <c r="AN31" s="660">
        <f t="shared" si="17"/>
        <v>1266132.6000000001</v>
      </c>
      <c r="AO31" s="655"/>
      <c r="AP31" s="655"/>
      <c r="AQ31" s="656">
        <v>33320</v>
      </c>
      <c r="AR31" s="656"/>
      <c r="AS31" s="656"/>
      <c r="AT31" s="656">
        <v>35700</v>
      </c>
      <c r="AU31" s="686">
        <f t="shared" si="18"/>
        <v>1335152.6000000001</v>
      </c>
      <c r="AV31" s="716"/>
    </row>
    <row r="32" spans="1:48" s="722" customFormat="1" outlineLevel="1" x14ac:dyDescent="0.2">
      <c r="A32" s="887"/>
      <c r="B32" s="757" t="s">
        <v>1268</v>
      </c>
      <c r="C32" s="758" t="s">
        <v>1279</v>
      </c>
      <c r="D32" s="758" t="s">
        <v>26</v>
      </c>
      <c r="E32" s="757"/>
      <c r="F32" s="759" t="s">
        <v>478</v>
      </c>
      <c r="G32" s="760"/>
      <c r="H32" s="941">
        <v>220305</v>
      </c>
      <c r="I32" s="941">
        <f t="shared" si="10"/>
        <v>44061</v>
      </c>
      <c r="J32" s="941"/>
      <c r="K32" s="941"/>
      <c r="L32" s="941"/>
      <c r="M32" s="941">
        <f t="shared" si="11"/>
        <v>264400</v>
      </c>
      <c r="N32" s="942"/>
      <c r="O32" s="943"/>
      <c r="P32" s="941">
        <f t="shared" ref="P32:P41" si="19">SUM(M32*N32)</f>
        <v>0</v>
      </c>
      <c r="Q32" s="944">
        <f t="shared" si="12"/>
        <v>264400</v>
      </c>
      <c r="R32" s="941"/>
      <c r="S32" s="944">
        <f t="shared" si="13"/>
        <v>226007.67123287672</v>
      </c>
      <c r="T32" s="944">
        <v>0</v>
      </c>
      <c r="U32" s="944"/>
      <c r="V32" s="944"/>
      <c r="W32" s="944"/>
      <c r="X32" s="944"/>
      <c r="Y32" s="944">
        <f t="shared" si="14"/>
        <v>12036.931506849316</v>
      </c>
      <c r="Z32" s="944"/>
      <c r="AA32" s="941"/>
      <c r="AB32" s="945">
        <f t="shared" si="15"/>
        <v>0</v>
      </c>
      <c r="AC32" s="944"/>
      <c r="AD32" s="944"/>
      <c r="AE32" s="944"/>
      <c r="AF32" s="944"/>
      <c r="AG32" s="946">
        <f t="shared" si="16"/>
        <v>238044.60273972602</v>
      </c>
      <c r="AH32" s="944"/>
      <c r="AI32" s="944"/>
      <c r="AJ32" s="944"/>
      <c r="AK32" s="946"/>
      <c r="AL32" s="947">
        <f t="shared" si="9"/>
        <v>238044.60273972602</v>
      </c>
      <c r="AM32" s="885">
        <f>SUM(12*26)/365</f>
        <v>0.85479452054794525</v>
      </c>
      <c r="AN32" s="666">
        <f t="shared" si="17"/>
        <v>64272.042739726028</v>
      </c>
      <c r="AO32" s="664"/>
      <c r="AP32" s="664"/>
      <c r="AQ32" s="665">
        <v>33320</v>
      </c>
      <c r="AR32" s="665"/>
      <c r="AS32" s="665"/>
      <c r="AT32" s="665">
        <v>35700</v>
      </c>
      <c r="AU32" s="687">
        <f t="shared" si="18"/>
        <v>133292.04273972602</v>
      </c>
      <c r="AV32" s="721"/>
    </row>
    <row r="33" spans="1:48" s="717" customFormat="1" outlineLevel="1" x14ac:dyDescent="0.2">
      <c r="A33" s="886">
        <v>5</v>
      </c>
      <c r="B33" s="753" t="s">
        <v>1268</v>
      </c>
      <c r="C33" s="754" t="s">
        <v>1280</v>
      </c>
      <c r="D33" s="754" t="s">
        <v>26</v>
      </c>
      <c r="E33" s="753"/>
      <c r="F33" s="755">
        <v>7</v>
      </c>
      <c r="G33" s="756"/>
      <c r="H33" s="932">
        <v>270550</v>
      </c>
      <c r="I33" s="932">
        <f t="shared" si="10"/>
        <v>54110</v>
      </c>
      <c r="J33" s="932"/>
      <c r="K33" s="932"/>
      <c r="L33" s="932">
        <v>27055</v>
      </c>
      <c r="M33" s="933">
        <f t="shared" si="11"/>
        <v>351700</v>
      </c>
      <c r="N33" s="934"/>
      <c r="O33" s="935"/>
      <c r="P33" s="932">
        <f t="shared" si="19"/>
        <v>0</v>
      </c>
      <c r="Q33" s="936">
        <f t="shared" si="12"/>
        <v>351700</v>
      </c>
      <c r="R33" s="933">
        <v>241500</v>
      </c>
      <c r="S33" s="937">
        <f t="shared" si="13"/>
        <v>4110200</v>
      </c>
      <c r="T33" s="937">
        <v>200000</v>
      </c>
      <c r="U33" s="937"/>
      <c r="V33" s="937"/>
      <c r="W33" s="937"/>
      <c r="X33" s="937"/>
      <c r="Y33" s="937">
        <f t="shared" si="14"/>
        <v>154898.33333333334</v>
      </c>
      <c r="Z33" s="937"/>
      <c r="AA33" s="932">
        <v>10000</v>
      </c>
      <c r="AB33" s="938">
        <f t="shared" si="15"/>
        <v>110000</v>
      </c>
      <c r="AC33" s="937"/>
      <c r="AD33" s="937"/>
      <c r="AE33" s="937"/>
      <c r="AF33" s="937"/>
      <c r="AG33" s="939">
        <f t="shared" si="16"/>
        <v>4575098.333333333</v>
      </c>
      <c r="AH33" s="937"/>
      <c r="AI33" s="937"/>
      <c r="AJ33" s="937"/>
      <c r="AK33" s="939"/>
      <c r="AL33" s="940">
        <f t="shared" si="9"/>
        <v>4575098.333333333</v>
      </c>
      <c r="AM33" s="883">
        <v>11</v>
      </c>
      <c r="AN33" s="660">
        <f t="shared" si="17"/>
        <v>1235276.55</v>
      </c>
      <c r="AO33" s="655"/>
      <c r="AP33" s="655"/>
      <c r="AQ33" s="656">
        <v>33320</v>
      </c>
      <c r="AR33" s="656"/>
      <c r="AS33" s="656"/>
      <c r="AT33" s="656">
        <v>35700</v>
      </c>
      <c r="AU33" s="690">
        <f t="shared" si="18"/>
        <v>1304296.55</v>
      </c>
      <c r="AV33" s="716"/>
    </row>
    <row r="34" spans="1:48" s="717" customFormat="1" outlineLevel="1" x14ac:dyDescent="0.2">
      <c r="A34" s="886">
        <v>6</v>
      </c>
      <c r="B34" s="753" t="s">
        <v>1268</v>
      </c>
      <c r="C34" s="754" t="s">
        <v>1281</v>
      </c>
      <c r="D34" s="754" t="s">
        <v>1695</v>
      </c>
      <c r="E34" s="753"/>
      <c r="F34" s="755">
        <v>19</v>
      </c>
      <c r="G34" s="756"/>
      <c r="H34" s="932">
        <v>197115</v>
      </c>
      <c r="I34" s="932">
        <f t="shared" si="10"/>
        <v>39423</v>
      </c>
      <c r="J34" s="932"/>
      <c r="K34" s="932"/>
      <c r="L34" s="932"/>
      <c r="M34" s="933">
        <f t="shared" si="11"/>
        <v>236500</v>
      </c>
      <c r="N34" s="934">
        <v>0.1</v>
      </c>
      <c r="O34" s="935"/>
      <c r="P34" s="932">
        <f t="shared" si="19"/>
        <v>23650</v>
      </c>
      <c r="Q34" s="936">
        <f>ROUND(SUM(M34+P34),-2)</f>
        <v>260200</v>
      </c>
      <c r="R34" s="933"/>
      <c r="S34" s="937">
        <f t="shared" si="13"/>
        <v>3122400</v>
      </c>
      <c r="T34" s="938">
        <v>250000</v>
      </c>
      <c r="U34" s="938"/>
      <c r="V34" s="938" t="e">
        <f>SUM(#REF!*#REF!)</f>
        <v>#REF!</v>
      </c>
      <c r="W34" s="937"/>
      <c r="X34" s="937"/>
      <c r="Y34" s="937">
        <f t="shared" si="14"/>
        <v>168980</v>
      </c>
      <c r="Z34" s="937"/>
      <c r="AA34" s="932">
        <v>2500</v>
      </c>
      <c r="AB34" s="938">
        <f t="shared" si="15"/>
        <v>30000</v>
      </c>
      <c r="AC34" s="937">
        <v>150000</v>
      </c>
      <c r="AD34" s="937"/>
      <c r="AE34" s="937"/>
      <c r="AF34" s="937"/>
      <c r="AG34" s="939" t="e">
        <f t="shared" si="16"/>
        <v>#REF!</v>
      </c>
      <c r="AH34" s="937"/>
      <c r="AI34" s="937"/>
      <c r="AJ34" s="937"/>
      <c r="AK34" s="939"/>
      <c r="AL34" s="940" t="e">
        <f t="shared" si="9"/>
        <v>#REF!</v>
      </c>
      <c r="AM34" s="883">
        <v>12</v>
      </c>
      <c r="AN34" s="660" t="e">
        <f t="shared" ref="AN34:AN42" si="20">SUM(AL34*0.27)</f>
        <v>#REF!</v>
      </c>
      <c r="AO34" s="655"/>
      <c r="AP34" s="655"/>
      <c r="AQ34" s="656">
        <v>33320</v>
      </c>
      <c r="AR34" s="656"/>
      <c r="AS34" s="656"/>
      <c r="AT34" s="656">
        <v>35700</v>
      </c>
      <c r="AU34" s="686" t="e">
        <f t="shared" ref="AU34:AU41" si="21">SUM(AN34:AT34)</f>
        <v>#REF!</v>
      </c>
      <c r="AV34" s="716"/>
    </row>
    <row r="35" spans="1:48" s="717" customFormat="1" outlineLevel="1" x14ac:dyDescent="0.2">
      <c r="A35" s="886">
        <v>7</v>
      </c>
      <c r="B35" s="753" t="s">
        <v>1268</v>
      </c>
      <c r="C35" s="754" t="s">
        <v>1282</v>
      </c>
      <c r="D35" s="754" t="s">
        <v>1695</v>
      </c>
      <c r="E35" s="753"/>
      <c r="F35" s="755">
        <v>19</v>
      </c>
      <c r="G35" s="756"/>
      <c r="H35" s="932">
        <v>177790</v>
      </c>
      <c r="I35" s="932">
        <f t="shared" si="10"/>
        <v>35558</v>
      </c>
      <c r="J35" s="932">
        <v>23190</v>
      </c>
      <c r="K35" s="932"/>
      <c r="L35" s="932"/>
      <c r="M35" s="933">
        <f t="shared" si="11"/>
        <v>236500</v>
      </c>
      <c r="N35" s="934"/>
      <c r="O35" s="935"/>
      <c r="P35" s="932">
        <f t="shared" si="19"/>
        <v>0</v>
      </c>
      <c r="Q35" s="936">
        <f t="shared" ref="Q35:Q55" si="22">ROUND(SUM(M35+P35),-2)</f>
        <v>236500</v>
      </c>
      <c r="R35" s="933"/>
      <c r="S35" s="937">
        <f t="shared" si="13"/>
        <v>2838000</v>
      </c>
      <c r="T35" s="938">
        <v>300000</v>
      </c>
      <c r="U35" s="938"/>
      <c r="V35" s="938"/>
      <c r="W35" s="937"/>
      <c r="X35" s="937"/>
      <c r="Y35" s="937">
        <f t="shared" si="14"/>
        <v>168980</v>
      </c>
      <c r="Z35" s="937"/>
      <c r="AA35" s="932"/>
      <c r="AB35" s="938">
        <f t="shared" si="15"/>
        <v>0</v>
      </c>
      <c r="AC35" s="937"/>
      <c r="AD35" s="937"/>
      <c r="AE35" s="937"/>
      <c r="AF35" s="937"/>
      <c r="AG35" s="939">
        <f t="shared" si="16"/>
        <v>3306980</v>
      </c>
      <c r="AH35" s="937"/>
      <c r="AI35" s="937"/>
      <c r="AJ35" s="937"/>
      <c r="AK35" s="939"/>
      <c r="AL35" s="940">
        <f t="shared" si="9"/>
        <v>3306980</v>
      </c>
      <c r="AM35" s="883">
        <v>12</v>
      </c>
      <c r="AN35" s="660">
        <f t="shared" si="20"/>
        <v>892884.60000000009</v>
      </c>
      <c r="AO35" s="655"/>
      <c r="AP35" s="655"/>
      <c r="AQ35" s="656">
        <v>33320</v>
      </c>
      <c r="AR35" s="656"/>
      <c r="AS35" s="656"/>
      <c r="AT35" s="656">
        <v>35700</v>
      </c>
      <c r="AU35" s="686">
        <f t="shared" si="21"/>
        <v>961904.60000000009</v>
      </c>
      <c r="AV35" s="716"/>
    </row>
    <row r="36" spans="1:48" s="717" customFormat="1" outlineLevel="1" x14ac:dyDescent="0.2">
      <c r="A36" s="886">
        <v>8</v>
      </c>
      <c r="B36" s="753" t="s">
        <v>28</v>
      </c>
      <c r="C36" s="754" t="s">
        <v>1283</v>
      </c>
      <c r="D36" s="754" t="s">
        <v>1696</v>
      </c>
      <c r="E36" s="753"/>
      <c r="F36" s="755">
        <v>59</v>
      </c>
      <c r="G36" s="756"/>
      <c r="H36" s="932"/>
      <c r="I36" s="932"/>
      <c r="J36" s="932"/>
      <c r="K36" s="932"/>
      <c r="L36" s="932"/>
      <c r="M36" s="933">
        <v>250000</v>
      </c>
      <c r="N36" s="934"/>
      <c r="O36" s="935"/>
      <c r="P36" s="932">
        <f t="shared" si="19"/>
        <v>0</v>
      </c>
      <c r="Q36" s="936">
        <f t="shared" si="22"/>
        <v>250000</v>
      </c>
      <c r="R36" s="933"/>
      <c r="S36" s="937">
        <f t="shared" si="13"/>
        <v>1500000</v>
      </c>
      <c r="T36" s="938">
        <v>100000</v>
      </c>
      <c r="U36" s="938"/>
      <c r="V36" s="938"/>
      <c r="W36" s="937"/>
      <c r="X36" s="937"/>
      <c r="Y36" s="937">
        <f t="shared" si="14"/>
        <v>84490</v>
      </c>
      <c r="Z36" s="937"/>
      <c r="AA36" s="932"/>
      <c r="AB36" s="938">
        <f t="shared" si="15"/>
        <v>0</v>
      </c>
      <c r="AC36" s="937"/>
      <c r="AD36" s="937"/>
      <c r="AE36" s="937"/>
      <c r="AF36" s="937"/>
      <c r="AG36" s="939">
        <f t="shared" si="16"/>
        <v>1684490</v>
      </c>
      <c r="AH36" s="937"/>
      <c r="AI36" s="937"/>
      <c r="AJ36" s="937"/>
      <c r="AK36" s="939"/>
      <c r="AL36" s="940">
        <f t="shared" si="9"/>
        <v>1684490</v>
      </c>
      <c r="AM36" s="883">
        <v>6</v>
      </c>
      <c r="AN36" s="660">
        <f t="shared" si="20"/>
        <v>454812.30000000005</v>
      </c>
      <c r="AO36" s="655"/>
      <c r="AP36" s="655"/>
      <c r="AQ36" s="656">
        <v>33320</v>
      </c>
      <c r="AR36" s="656"/>
      <c r="AS36" s="656"/>
      <c r="AT36" s="656">
        <v>35700</v>
      </c>
      <c r="AU36" s="686">
        <f t="shared" si="21"/>
        <v>523832.30000000005</v>
      </c>
      <c r="AV36" s="716"/>
    </row>
    <row r="37" spans="1:48" s="717" customFormat="1" outlineLevel="1" x14ac:dyDescent="0.2">
      <c r="A37" s="886">
        <v>9</v>
      </c>
      <c r="B37" s="753" t="s">
        <v>1268</v>
      </c>
      <c r="C37" s="754" t="s">
        <v>1284</v>
      </c>
      <c r="D37" s="754" t="s">
        <v>1695</v>
      </c>
      <c r="E37" s="753"/>
      <c r="F37" s="755">
        <v>19</v>
      </c>
      <c r="G37" s="756"/>
      <c r="H37" s="932">
        <v>185520</v>
      </c>
      <c r="I37" s="932">
        <f t="shared" si="10"/>
        <v>37104</v>
      </c>
      <c r="J37" s="932"/>
      <c r="K37" s="932"/>
      <c r="L37" s="932"/>
      <c r="M37" s="933">
        <f t="shared" si="11"/>
        <v>222600</v>
      </c>
      <c r="N37" s="934">
        <v>0.35</v>
      </c>
      <c r="O37" s="935">
        <v>42339</v>
      </c>
      <c r="P37" s="932">
        <f t="shared" si="19"/>
        <v>77910</v>
      </c>
      <c r="Q37" s="936">
        <f t="shared" si="22"/>
        <v>300500</v>
      </c>
      <c r="R37" s="933"/>
      <c r="S37" s="937">
        <f t="shared" si="13"/>
        <v>3606000</v>
      </c>
      <c r="T37" s="937">
        <v>300000</v>
      </c>
      <c r="U37" s="937"/>
      <c r="V37" s="938" t="e">
        <f>SUM(#REF!*#REF!)</f>
        <v>#REF!</v>
      </c>
      <c r="W37" s="937"/>
      <c r="X37" s="937"/>
      <c r="Y37" s="937">
        <f t="shared" si="14"/>
        <v>168980</v>
      </c>
      <c r="Z37" s="937"/>
      <c r="AA37" s="932">
        <v>2500</v>
      </c>
      <c r="AB37" s="938">
        <f t="shared" si="15"/>
        <v>30000</v>
      </c>
      <c r="AC37" s="937"/>
      <c r="AD37" s="937"/>
      <c r="AE37" s="937"/>
      <c r="AF37" s="937"/>
      <c r="AG37" s="939" t="e">
        <f t="shared" si="16"/>
        <v>#REF!</v>
      </c>
      <c r="AH37" s="937"/>
      <c r="AI37" s="937"/>
      <c r="AJ37" s="937"/>
      <c r="AK37" s="939"/>
      <c r="AL37" s="940" t="e">
        <f t="shared" si="9"/>
        <v>#REF!</v>
      </c>
      <c r="AM37" s="883">
        <v>12</v>
      </c>
      <c r="AN37" s="660" t="e">
        <f t="shared" si="20"/>
        <v>#REF!</v>
      </c>
      <c r="AO37" s="655"/>
      <c r="AP37" s="655"/>
      <c r="AQ37" s="656">
        <v>33320</v>
      </c>
      <c r="AR37" s="656"/>
      <c r="AS37" s="656"/>
      <c r="AT37" s="656">
        <v>35700</v>
      </c>
      <c r="AU37" s="686" t="e">
        <f t="shared" si="21"/>
        <v>#REF!</v>
      </c>
      <c r="AV37" s="716"/>
    </row>
    <row r="38" spans="1:48" s="717" customFormat="1" outlineLevel="1" x14ac:dyDescent="0.2">
      <c r="A38" s="886"/>
      <c r="B38" s="753"/>
      <c r="C38" s="754" t="s">
        <v>1284</v>
      </c>
      <c r="D38" s="754" t="s">
        <v>26</v>
      </c>
      <c r="E38" s="753"/>
      <c r="F38" s="755"/>
      <c r="G38" s="756"/>
      <c r="H38" s="932"/>
      <c r="I38" s="932"/>
      <c r="J38" s="932"/>
      <c r="K38" s="932"/>
      <c r="L38" s="932"/>
      <c r="M38" s="933"/>
      <c r="N38" s="934"/>
      <c r="O38" s="935"/>
      <c r="P38" s="932"/>
      <c r="Q38" s="936"/>
      <c r="R38" s="933"/>
      <c r="S38" s="937"/>
      <c r="T38" s="937"/>
      <c r="U38" s="937"/>
      <c r="V38" s="938"/>
      <c r="W38" s="937"/>
      <c r="X38" s="937"/>
      <c r="Y38" s="937"/>
      <c r="Z38" s="937"/>
      <c r="AA38" s="932"/>
      <c r="AB38" s="938"/>
      <c r="AC38" s="937"/>
      <c r="AD38" s="937"/>
      <c r="AE38" s="937"/>
      <c r="AF38" s="937"/>
      <c r="AG38" s="939"/>
      <c r="AH38" s="937"/>
      <c r="AI38" s="937"/>
      <c r="AJ38" s="937"/>
      <c r="AK38" s="939"/>
      <c r="AL38" s="940"/>
      <c r="AM38" s="883"/>
      <c r="AN38" s="660"/>
      <c r="AO38" s="655"/>
      <c r="AP38" s="655"/>
      <c r="AQ38" s="656"/>
      <c r="AR38" s="656"/>
      <c r="AS38" s="656"/>
      <c r="AT38" s="656"/>
      <c r="AU38" s="686"/>
      <c r="AV38" s="716"/>
    </row>
    <row r="39" spans="1:48" s="717" customFormat="1" outlineLevel="1" x14ac:dyDescent="0.2">
      <c r="A39" s="886">
        <v>10</v>
      </c>
      <c r="B39" s="753" t="s">
        <v>1268</v>
      </c>
      <c r="C39" s="754" t="s">
        <v>1285</v>
      </c>
      <c r="D39" s="754" t="s">
        <v>1697</v>
      </c>
      <c r="E39" s="753"/>
      <c r="F39" s="755">
        <v>20</v>
      </c>
      <c r="G39" s="756"/>
      <c r="H39" s="932">
        <v>170060</v>
      </c>
      <c r="I39" s="932">
        <f t="shared" si="10"/>
        <v>34012</v>
      </c>
      <c r="J39" s="932"/>
      <c r="K39" s="932"/>
      <c r="L39" s="932"/>
      <c r="M39" s="933">
        <f t="shared" si="11"/>
        <v>204100</v>
      </c>
      <c r="N39" s="934">
        <v>0.5</v>
      </c>
      <c r="O39" s="935">
        <v>42339</v>
      </c>
      <c r="P39" s="932">
        <f t="shared" si="19"/>
        <v>102050</v>
      </c>
      <c r="Q39" s="936">
        <f t="shared" si="22"/>
        <v>306200</v>
      </c>
      <c r="R39" s="933"/>
      <c r="S39" s="937">
        <f t="shared" ref="S39:S55" si="23">SUM(Q39*AM39+R39)</f>
        <v>3674400</v>
      </c>
      <c r="T39" s="937">
        <v>0</v>
      </c>
      <c r="U39" s="937">
        <v>200000</v>
      </c>
      <c r="V39" s="937"/>
      <c r="W39" s="937"/>
      <c r="X39" s="937"/>
      <c r="Y39" s="937">
        <f t="shared" ref="Y39:Y55" si="24">(168980*AM39)/12</f>
        <v>168980</v>
      </c>
      <c r="Z39" s="937"/>
      <c r="AA39" s="932">
        <v>8000</v>
      </c>
      <c r="AB39" s="938">
        <f t="shared" ref="AB39:AB55" si="25">SUM(AA39*AM39)</f>
        <v>96000</v>
      </c>
      <c r="AC39" s="937"/>
      <c r="AD39" s="937"/>
      <c r="AE39" s="937"/>
      <c r="AF39" s="937"/>
      <c r="AG39" s="939">
        <f t="shared" si="16"/>
        <v>4139380</v>
      </c>
      <c r="AH39" s="937"/>
      <c r="AI39" s="937"/>
      <c r="AJ39" s="937"/>
      <c r="AK39" s="939"/>
      <c r="AL39" s="940">
        <f t="shared" si="9"/>
        <v>4139380</v>
      </c>
      <c r="AM39" s="883">
        <v>12</v>
      </c>
      <c r="AN39" s="660">
        <f t="shared" si="20"/>
        <v>1117632.6000000001</v>
      </c>
      <c r="AO39" s="655"/>
      <c r="AP39" s="655"/>
      <c r="AQ39" s="656">
        <v>33320</v>
      </c>
      <c r="AR39" s="656"/>
      <c r="AS39" s="656"/>
      <c r="AT39" s="656">
        <v>35700</v>
      </c>
      <c r="AU39" s="686">
        <f t="shared" si="21"/>
        <v>1186652.6000000001</v>
      </c>
      <c r="AV39" s="716"/>
    </row>
    <row r="40" spans="1:48" s="717" customFormat="1" outlineLevel="1" x14ac:dyDescent="0.2">
      <c r="A40" s="886">
        <v>11</v>
      </c>
      <c r="B40" s="753" t="s">
        <v>1268</v>
      </c>
      <c r="C40" s="754" t="s">
        <v>1286</v>
      </c>
      <c r="D40" s="754" t="s">
        <v>1697</v>
      </c>
      <c r="E40" s="753"/>
      <c r="F40" s="755">
        <v>20</v>
      </c>
      <c r="G40" s="756"/>
      <c r="H40" s="932">
        <v>96625</v>
      </c>
      <c r="I40" s="932">
        <f t="shared" si="10"/>
        <v>19325</v>
      </c>
      <c r="J40" s="932"/>
      <c r="K40" s="932"/>
      <c r="L40" s="932"/>
      <c r="M40" s="933">
        <f t="shared" si="11"/>
        <v>116000</v>
      </c>
      <c r="N40" s="934">
        <v>0.4</v>
      </c>
      <c r="O40" s="935">
        <v>42339</v>
      </c>
      <c r="P40" s="932">
        <f t="shared" si="19"/>
        <v>46400</v>
      </c>
      <c r="Q40" s="936">
        <f t="shared" si="22"/>
        <v>162400</v>
      </c>
      <c r="R40" s="933"/>
      <c r="S40" s="937">
        <f t="shared" si="23"/>
        <v>1948800</v>
      </c>
      <c r="T40" s="937">
        <v>200000</v>
      </c>
      <c r="U40" s="937"/>
      <c r="V40" s="937"/>
      <c r="W40" s="937"/>
      <c r="X40" s="937"/>
      <c r="Y40" s="937">
        <f t="shared" si="24"/>
        <v>168980</v>
      </c>
      <c r="Z40" s="937"/>
      <c r="AA40" s="932"/>
      <c r="AB40" s="938">
        <f t="shared" si="25"/>
        <v>0</v>
      </c>
      <c r="AC40" s="937"/>
      <c r="AD40" s="937"/>
      <c r="AE40" s="937"/>
      <c r="AF40" s="937"/>
      <c r="AG40" s="939">
        <f t="shared" si="16"/>
        <v>2317780</v>
      </c>
      <c r="AH40" s="937"/>
      <c r="AI40" s="937"/>
      <c r="AJ40" s="937"/>
      <c r="AK40" s="939"/>
      <c r="AL40" s="940">
        <f t="shared" si="9"/>
        <v>2317780</v>
      </c>
      <c r="AM40" s="883">
        <v>12</v>
      </c>
      <c r="AN40" s="660">
        <f t="shared" si="20"/>
        <v>625800.60000000009</v>
      </c>
      <c r="AO40" s="655"/>
      <c r="AP40" s="655"/>
      <c r="AQ40" s="656">
        <v>33320</v>
      </c>
      <c r="AR40" s="656"/>
      <c r="AS40" s="656"/>
      <c r="AT40" s="656">
        <v>35700</v>
      </c>
      <c r="AU40" s="686">
        <f t="shared" si="21"/>
        <v>694820.60000000009</v>
      </c>
      <c r="AV40" s="716"/>
    </row>
    <row r="41" spans="1:48" s="717" customFormat="1" outlineLevel="1" x14ac:dyDescent="0.2">
      <c r="A41" s="886">
        <v>12</v>
      </c>
      <c r="B41" s="753" t="s">
        <v>1268</v>
      </c>
      <c r="C41" s="754" t="s">
        <v>1287</v>
      </c>
      <c r="D41" s="754" t="s">
        <v>1697</v>
      </c>
      <c r="E41" s="753"/>
      <c r="F41" s="755">
        <v>20</v>
      </c>
      <c r="G41" s="756"/>
      <c r="H41" s="932">
        <v>162330</v>
      </c>
      <c r="I41" s="932">
        <f t="shared" si="10"/>
        <v>32466</v>
      </c>
      <c r="J41" s="932"/>
      <c r="K41" s="932"/>
      <c r="L41" s="932"/>
      <c r="M41" s="933">
        <f t="shared" si="11"/>
        <v>194800</v>
      </c>
      <c r="N41" s="934">
        <v>0.1</v>
      </c>
      <c r="O41" s="935">
        <v>42339</v>
      </c>
      <c r="P41" s="932">
        <f t="shared" si="19"/>
        <v>19480</v>
      </c>
      <c r="Q41" s="936">
        <f t="shared" si="22"/>
        <v>214300</v>
      </c>
      <c r="R41" s="933"/>
      <c r="S41" s="937">
        <f t="shared" si="23"/>
        <v>214300</v>
      </c>
      <c r="T41" s="938">
        <v>150000</v>
      </c>
      <c r="U41" s="938"/>
      <c r="V41" s="938"/>
      <c r="W41" s="937"/>
      <c r="X41" s="937"/>
      <c r="Y41" s="937">
        <f t="shared" si="24"/>
        <v>14081.666666666666</v>
      </c>
      <c r="Z41" s="937"/>
      <c r="AA41" s="932">
        <v>4000</v>
      </c>
      <c r="AB41" s="938">
        <f t="shared" si="25"/>
        <v>4000</v>
      </c>
      <c r="AC41" s="937"/>
      <c r="AD41" s="937"/>
      <c r="AE41" s="937"/>
      <c r="AF41" s="937"/>
      <c r="AG41" s="939">
        <f t="shared" si="16"/>
        <v>382381.66666666669</v>
      </c>
      <c r="AH41" s="937"/>
      <c r="AI41" s="937"/>
      <c r="AJ41" s="937"/>
      <c r="AK41" s="939"/>
      <c r="AL41" s="940">
        <f t="shared" si="9"/>
        <v>382381.66666666669</v>
      </c>
      <c r="AM41" s="883">
        <v>1</v>
      </c>
      <c r="AN41" s="660">
        <f t="shared" si="20"/>
        <v>103243.05000000002</v>
      </c>
      <c r="AO41" s="655"/>
      <c r="AP41" s="655"/>
      <c r="AQ41" s="656">
        <v>33320</v>
      </c>
      <c r="AR41" s="656"/>
      <c r="AS41" s="656"/>
      <c r="AT41" s="656">
        <v>35700</v>
      </c>
      <c r="AU41" s="686">
        <f t="shared" si="21"/>
        <v>172263.05000000002</v>
      </c>
      <c r="AV41" s="716"/>
    </row>
    <row r="42" spans="1:48" s="717" customFormat="1" outlineLevel="1" x14ac:dyDescent="0.2">
      <c r="A42" s="886">
        <v>13</v>
      </c>
      <c r="B42" s="753" t="s">
        <v>1268</v>
      </c>
      <c r="C42" s="761" t="s">
        <v>1288</v>
      </c>
      <c r="D42" s="754" t="s">
        <v>1697</v>
      </c>
      <c r="E42" s="753"/>
      <c r="F42" s="755">
        <v>20</v>
      </c>
      <c r="G42" s="756"/>
      <c r="H42" s="932"/>
      <c r="I42" s="932">
        <f t="shared" si="10"/>
        <v>0</v>
      </c>
      <c r="J42" s="932"/>
      <c r="K42" s="932"/>
      <c r="L42" s="932"/>
      <c r="M42" s="933">
        <v>260000</v>
      </c>
      <c r="N42" s="934" t="s">
        <v>1277</v>
      </c>
      <c r="O42" s="935">
        <v>42217</v>
      </c>
      <c r="P42" s="932"/>
      <c r="Q42" s="936">
        <f t="shared" si="22"/>
        <v>260000</v>
      </c>
      <c r="R42" s="933"/>
      <c r="S42" s="937">
        <f t="shared" si="23"/>
        <v>3120000</v>
      </c>
      <c r="T42" s="938">
        <v>100000</v>
      </c>
      <c r="U42" s="938"/>
      <c r="V42" s="938"/>
      <c r="W42" s="937"/>
      <c r="X42" s="937"/>
      <c r="Y42" s="937">
        <f t="shared" si="24"/>
        <v>168980</v>
      </c>
      <c r="Z42" s="937"/>
      <c r="AA42" s="932">
        <v>8500</v>
      </c>
      <c r="AB42" s="938">
        <f t="shared" si="25"/>
        <v>102000</v>
      </c>
      <c r="AC42" s="937"/>
      <c r="AD42" s="937"/>
      <c r="AE42" s="937"/>
      <c r="AF42" s="937"/>
      <c r="AG42" s="939">
        <f t="shared" si="16"/>
        <v>3490980</v>
      </c>
      <c r="AH42" s="937"/>
      <c r="AI42" s="937"/>
      <c r="AJ42" s="937"/>
      <c r="AK42" s="939"/>
      <c r="AL42" s="940">
        <f t="shared" si="9"/>
        <v>3490980</v>
      </c>
      <c r="AM42" s="883">
        <v>12</v>
      </c>
      <c r="AN42" s="660">
        <f t="shared" si="20"/>
        <v>942564.60000000009</v>
      </c>
      <c r="AO42" s="655"/>
      <c r="AP42" s="655"/>
      <c r="AQ42" s="656">
        <v>33320</v>
      </c>
      <c r="AR42" s="656"/>
      <c r="AS42" s="656"/>
      <c r="AT42" s="656">
        <v>35700</v>
      </c>
      <c r="AU42" s="690">
        <f>SUM(AN42:AT42)</f>
        <v>1011584.6000000001</v>
      </c>
      <c r="AV42" s="716"/>
    </row>
    <row r="43" spans="1:48" s="717" customFormat="1" outlineLevel="1" x14ac:dyDescent="0.2">
      <c r="A43" s="886">
        <v>14</v>
      </c>
      <c r="B43" s="753" t="s">
        <v>1268</v>
      </c>
      <c r="C43" s="761" t="s">
        <v>1289</v>
      </c>
      <c r="D43" s="754" t="s">
        <v>1695</v>
      </c>
      <c r="E43" s="753"/>
      <c r="F43" s="755">
        <v>19</v>
      </c>
      <c r="G43" s="756"/>
      <c r="H43" s="932">
        <v>220305</v>
      </c>
      <c r="I43" s="932">
        <f t="shared" si="10"/>
        <v>44061</v>
      </c>
      <c r="J43" s="932"/>
      <c r="K43" s="932"/>
      <c r="L43" s="932"/>
      <c r="M43" s="933">
        <f t="shared" si="11"/>
        <v>264400</v>
      </c>
      <c r="N43" s="934">
        <v>0.15</v>
      </c>
      <c r="O43" s="935"/>
      <c r="P43" s="932">
        <f>SUM(M43*N43)</f>
        <v>39660</v>
      </c>
      <c r="Q43" s="936">
        <f t="shared" si="22"/>
        <v>304100</v>
      </c>
      <c r="R43" s="933"/>
      <c r="S43" s="937">
        <f t="shared" si="23"/>
        <v>3649200</v>
      </c>
      <c r="T43" s="937">
        <v>0</v>
      </c>
      <c r="U43" s="937"/>
      <c r="V43" s="937"/>
      <c r="W43" s="937"/>
      <c r="X43" s="937"/>
      <c r="Y43" s="937">
        <f t="shared" si="24"/>
        <v>168980</v>
      </c>
      <c r="Z43" s="937"/>
      <c r="AA43" s="932"/>
      <c r="AB43" s="938">
        <f t="shared" si="25"/>
        <v>0</v>
      </c>
      <c r="AC43" s="937"/>
      <c r="AD43" s="937"/>
      <c r="AE43" s="937"/>
      <c r="AF43" s="937"/>
      <c r="AG43" s="939">
        <f t="shared" si="16"/>
        <v>3818180</v>
      </c>
      <c r="AH43" s="937"/>
      <c r="AI43" s="937"/>
      <c r="AJ43" s="937"/>
      <c r="AK43" s="939"/>
      <c r="AL43" s="940">
        <f t="shared" si="9"/>
        <v>3818180</v>
      </c>
      <c r="AM43" s="883">
        <v>12</v>
      </c>
      <c r="AN43" s="660">
        <f t="shared" ref="AN43:AN55" si="26">SUM(AL43*0.27)</f>
        <v>1030908.6000000001</v>
      </c>
      <c r="AO43" s="655"/>
      <c r="AP43" s="655"/>
      <c r="AQ43" s="656">
        <v>33320</v>
      </c>
      <c r="AR43" s="656"/>
      <c r="AS43" s="656"/>
      <c r="AT43" s="656">
        <v>35700</v>
      </c>
      <c r="AU43" s="686">
        <f t="shared" ref="AU43:AU106" si="27">SUM(AN43:AT43)</f>
        <v>1099928.6000000001</v>
      </c>
      <c r="AV43" s="716"/>
    </row>
    <row r="44" spans="1:48" s="717" customFormat="1" outlineLevel="1" x14ac:dyDescent="0.2">
      <c r="A44" s="886">
        <v>15</v>
      </c>
      <c r="B44" s="753" t="s">
        <v>1268</v>
      </c>
      <c r="C44" s="754" t="s">
        <v>1290</v>
      </c>
      <c r="D44" s="754" t="s">
        <v>1697</v>
      </c>
      <c r="E44" s="753"/>
      <c r="F44" s="755">
        <v>20</v>
      </c>
      <c r="G44" s="756"/>
      <c r="H44" s="932">
        <v>154600</v>
      </c>
      <c r="I44" s="932">
        <f t="shared" si="10"/>
        <v>30920</v>
      </c>
      <c r="J44" s="948"/>
      <c r="K44" s="932"/>
      <c r="L44" s="932"/>
      <c r="M44" s="933">
        <f t="shared" si="11"/>
        <v>185500</v>
      </c>
      <c r="N44" s="934">
        <v>0.1</v>
      </c>
      <c r="O44" s="935"/>
      <c r="P44" s="932">
        <f>SUM(M44*N44)</f>
        <v>18550</v>
      </c>
      <c r="Q44" s="936">
        <f t="shared" si="22"/>
        <v>204100</v>
      </c>
      <c r="R44" s="933"/>
      <c r="S44" s="937">
        <f t="shared" si="23"/>
        <v>2449200</v>
      </c>
      <c r="T44" s="937">
        <v>250000</v>
      </c>
      <c r="U44" s="937"/>
      <c r="V44" s="937"/>
      <c r="W44" s="937"/>
      <c r="X44" s="937"/>
      <c r="Y44" s="937">
        <f t="shared" si="24"/>
        <v>168980</v>
      </c>
      <c r="Z44" s="937"/>
      <c r="AA44" s="932"/>
      <c r="AB44" s="938">
        <f t="shared" si="25"/>
        <v>0</v>
      </c>
      <c r="AC44" s="937"/>
      <c r="AD44" s="937"/>
      <c r="AE44" s="937"/>
      <c r="AF44" s="937"/>
      <c r="AG44" s="939">
        <f t="shared" si="16"/>
        <v>2868180</v>
      </c>
      <c r="AH44" s="937"/>
      <c r="AI44" s="937"/>
      <c r="AJ44" s="937"/>
      <c r="AK44" s="939"/>
      <c r="AL44" s="940">
        <f t="shared" si="9"/>
        <v>2868180</v>
      </c>
      <c r="AM44" s="883">
        <v>12</v>
      </c>
      <c r="AN44" s="660">
        <f t="shared" si="26"/>
        <v>774408.60000000009</v>
      </c>
      <c r="AO44" s="655"/>
      <c r="AP44" s="655"/>
      <c r="AQ44" s="656">
        <v>33320</v>
      </c>
      <c r="AR44" s="656"/>
      <c r="AS44" s="656"/>
      <c r="AT44" s="656">
        <v>35700</v>
      </c>
      <c r="AU44" s="686">
        <f t="shared" si="27"/>
        <v>843428.60000000009</v>
      </c>
      <c r="AV44" s="716"/>
    </row>
    <row r="45" spans="1:48" s="717" customFormat="1" outlineLevel="1" x14ac:dyDescent="0.2">
      <c r="A45" s="886">
        <v>16</v>
      </c>
      <c r="B45" s="753" t="s">
        <v>1268</v>
      </c>
      <c r="C45" s="754" t="s">
        <v>1291</v>
      </c>
      <c r="D45" s="754" t="s">
        <v>1695</v>
      </c>
      <c r="E45" s="753"/>
      <c r="F45" s="755">
        <v>19</v>
      </c>
      <c r="G45" s="756"/>
      <c r="H45" s="932">
        <v>220305</v>
      </c>
      <c r="I45" s="932">
        <f t="shared" si="10"/>
        <v>44061</v>
      </c>
      <c r="J45" s="932"/>
      <c r="K45" s="932"/>
      <c r="L45" s="932"/>
      <c r="M45" s="933">
        <f t="shared" si="11"/>
        <v>264400</v>
      </c>
      <c r="N45" s="934"/>
      <c r="O45" s="935"/>
      <c r="P45" s="932">
        <f>SUM(M45*N45)</f>
        <v>0</v>
      </c>
      <c r="Q45" s="936">
        <f t="shared" si="22"/>
        <v>264400</v>
      </c>
      <c r="R45" s="933"/>
      <c r="S45" s="937">
        <f t="shared" si="23"/>
        <v>3172800</v>
      </c>
      <c r="T45" s="937">
        <v>200000</v>
      </c>
      <c r="U45" s="937"/>
      <c r="V45" s="937"/>
      <c r="W45" s="937"/>
      <c r="X45" s="937"/>
      <c r="Y45" s="937">
        <f t="shared" si="24"/>
        <v>168980</v>
      </c>
      <c r="Z45" s="937"/>
      <c r="AA45" s="932"/>
      <c r="AB45" s="938">
        <f t="shared" si="25"/>
        <v>0</v>
      </c>
      <c r="AC45" s="937"/>
      <c r="AD45" s="937"/>
      <c r="AE45" s="937"/>
      <c r="AF45" s="937"/>
      <c r="AG45" s="939">
        <f t="shared" si="16"/>
        <v>3541780</v>
      </c>
      <c r="AH45" s="937"/>
      <c r="AI45" s="937"/>
      <c r="AJ45" s="937"/>
      <c r="AK45" s="939"/>
      <c r="AL45" s="940">
        <f t="shared" si="9"/>
        <v>3541780</v>
      </c>
      <c r="AM45" s="883">
        <v>12</v>
      </c>
      <c r="AN45" s="660">
        <f t="shared" si="26"/>
        <v>956280.60000000009</v>
      </c>
      <c r="AO45" s="655"/>
      <c r="AP45" s="655"/>
      <c r="AQ45" s="656">
        <v>33320</v>
      </c>
      <c r="AR45" s="656"/>
      <c r="AS45" s="656"/>
      <c r="AT45" s="656">
        <v>35700</v>
      </c>
      <c r="AU45" s="686">
        <f t="shared" si="27"/>
        <v>1025300.6000000001</v>
      </c>
      <c r="AV45" s="716"/>
    </row>
    <row r="46" spans="1:48" s="717" customFormat="1" outlineLevel="1" x14ac:dyDescent="0.2">
      <c r="A46" s="886">
        <v>17</v>
      </c>
      <c r="B46" s="753" t="s">
        <v>1268</v>
      </c>
      <c r="C46" s="754" t="s">
        <v>1292</v>
      </c>
      <c r="D46" s="754" t="s">
        <v>1697</v>
      </c>
      <c r="E46" s="753"/>
      <c r="F46" s="755">
        <v>20</v>
      </c>
      <c r="G46" s="756"/>
      <c r="H46" s="932">
        <v>170060</v>
      </c>
      <c r="I46" s="932">
        <f t="shared" si="10"/>
        <v>34012</v>
      </c>
      <c r="J46" s="932"/>
      <c r="K46" s="932"/>
      <c r="L46" s="932"/>
      <c r="M46" s="933">
        <f t="shared" si="11"/>
        <v>204100</v>
      </c>
      <c r="N46" s="934">
        <v>0.1</v>
      </c>
      <c r="O46" s="935">
        <v>42430</v>
      </c>
      <c r="P46" s="932">
        <f>SUM(M46*N46)</f>
        <v>20410</v>
      </c>
      <c r="Q46" s="936">
        <f t="shared" si="22"/>
        <v>224500</v>
      </c>
      <c r="R46" s="933"/>
      <c r="S46" s="937">
        <f t="shared" si="23"/>
        <v>2694000</v>
      </c>
      <c r="T46" s="938">
        <v>200000</v>
      </c>
      <c r="U46" s="938"/>
      <c r="V46" s="938"/>
      <c r="W46" s="937"/>
      <c r="X46" s="937"/>
      <c r="Y46" s="937">
        <f t="shared" si="24"/>
        <v>168980</v>
      </c>
      <c r="Z46" s="937"/>
      <c r="AA46" s="932"/>
      <c r="AB46" s="938">
        <f t="shared" si="25"/>
        <v>0</v>
      </c>
      <c r="AC46" s="937"/>
      <c r="AD46" s="937"/>
      <c r="AE46" s="937"/>
      <c r="AF46" s="937"/>
      <c r="AG46" s="939">
        <f t="shared" si="16"/>
        <v>3062980</v>
      </c>
      <c r="AH46" s="937"/>
      <c r="AI46" s="937"/>
      <c r="AJ46" s="937"/>
      <c r="AK46" s="939"/>
      <c r="AL46" s="940">
        <f t="shared" si="9"/>
        <v>3062980</v>
      </c>
      <c r="AM46" s="883">
        <v>12</v>
      </c>
      <c r="AN46" s="660">
        <f t="shared" si="26"/>
        <v>827004.60000000009</v>
      </c>
      <c r="AO46" s="655"/>
      <c r="AP46" s="655"/>
      <c r="AQ46" s="656">
        <v>33320</v>
      </c>
      <c r="AR46" s="656"/>
      <c r="AS46" s="656"/>
      <c r="AT46" s="656">
        <v>35700</v>
      </c>
      <c r="AU46" s="686">
        <f t="shared" si="27"/>
        <v>896024.60000000009</v>
      </c>
      <c r="AV46" s="716"/>
    </row>
    <row r="47" spans="1:48" s="717" customFormat="1" outlineLevel="1" x14ac:dyDescent="0.2">
      <c r="A47" s="886">
        <v>18</v>
      </c>
      <c r="B47" s="753" t="s">
        <v>1268</v>
      </c>
      <c r="C47" s="754" t="s">
        <v>1293</v>
      </c>
      <c r="D47" s="754" t="s">
        <v>1697</v>
      </c>
      <c r="E47" s="753"/>
      <c r="F47" s="755">
        <v>20</v>
      </c>
      <c r="G47" s="756"/>
      <c r="H47" s="932">
        <v>154600</v>
      </c>
      <c r="I47" s="932">
        <f t="shared" si="10"/>
        <v>30920</v>
      </c>
      <c r="J47" s="932"/>
      <c r="K47" s="932"/>
      <c r="L47" s="932"/>
      <c r="M47" s="933">
        <f t="shared" si="11"/>
        <v>185500</v>
      </c>
      <c r="N47" s="934">
        <v>0.2</v>
      </c>
      <c r="O47" s="935"/>
      <c r="P47" s="932">
        <f>SUM(M47*N47)</f>
        <v>37100</v>
      </c>
      <c r="Q47" s="936">
        <f t="shared" si="22"/>
        <v>222600</v>
      </c>
      <c r="R47" s="933"/>
      <c r="S47" s="937">
        <f t="shared" si="23"/>
        <v>2671200</v>
      </c>
      <c r="T47" s="937">
        <v>200000</v>
      </c>
      <c r="U47" s="937"/>
      <c r="V47" s="937"/>
      <c r="W47" s="937"/>
      <c r="X47" s="937"/>
      <c r="Y47" s="937">
        <f t="shared" si="24"/>
        <v>168980</v>
      </c>
      <c r="Z47" s="937"/>
      <c r="AA47" s="932"/>
      <c r="AB47" s="938">
        <f t="shared" si="25"/>
        <v>0</v>
      </c>
      <c r="AC47" s="937"/>
      <c r="AD47" s="937"/>
      <c r="AE47" s="937"/>
      <c r="AF47" s="937"/>
      <c r="AG47" s="939">
        <f t="shared" si="16"/>
        <v>3040180</v>
      </c>
      <c r="AH47" s="937"/>
      <c r="AI47" s="937"/>
      <c r="AJ47" s="937"/>
      <c r="AK47" s="939"/>
      <c r="AL47" s="940">
        <f t="shared" si="9"/>
        <v>3040180</v>
      </c>
      <c r="AM47" s="883">
        <v>12</v>
      </c>
      <c r="AN47" s="660">
        <f t="shared" si="26"/>
        <v>820848.60000000009</v>
      </c>
      <c r="AO47" s="655"/>
      <c r="AP47" s="655"/>
      <c r="AQ47" s="656">
        <v>33320</v>
      </c>
      <c r="AR47" s="656"/>
      <c r="AS47" s="656"/>
      <c r="AT47" s="656">
        <v>35700</v>
      </c>
      <c r="AU47" s="686">
        <f t="shared" si="27"/>
        <v>889868.60000000009</v>
      </c>
      <c r="AV47" s="716"/>
    </row>
    <row r="48" spans="1:48" s="717" customFormat="1" outlineLevel="1" x14ac:dyDescent="0.2">
      <c r="A48" s="886">
        <v>19</v>
      </c>
      <c r="B48" s="753" t="s">
        <v>1268</v>
      </c>
      <c r="C48" s="754" t="s">
        <v>1294</v>
      </c>
      <c r="D48" s="754" t="s">
        <v>1697</v>
      </c>
      <c r="E48" s="753"/>
      <c r="F48" s="755">
        <v>20</v>
      </c>
      <c r="G48" s="756"/>
      <c r="H48" s="932">
        <v>77300</v>
      </c>
      <c r="I48" s="932">
        <f t="shared" si="10"/>
        <v>15460</v>
      </c>
      <c r="J48" s="932"/>
      <c r="K48" s="932"/>
      <c r="L48" s="932"/>
      <c r="M48" s="933">
        <f t="shared" si="11"/>
        <v>92800</v>
      </c>
      <c r="N48" s="934" t="s">
        <v>1277</v>
      </c>
      <c r="O48" s="935">
        <v>42339</v>
      </c>
      <c r="P48" s="932"/>
      <c r="Q48" s="936">
        <v>190000</v>
      </c>
      <c r="R48" s="933"/>
      <c r="S48" s="937">
        <f t="shared" si="23"/>
        <v>2280000</v>
      </c>
      <c r="T48" s="937">
        <v>200000</v>
      </c>
      <c r="U48" s="937">
        <v>200000</v>
      </c>
      <c r="V48" s="938" t="e">
        <f>SUM(#REF!*#REF!)</f>
        <v>#REF!</v>
      </c>
      <c r="W48" s="937"/>
      <c r="X48" s="937"/>
      <c r="Y48" s="937">
        <f t="shared" si="24"/>
        <v>168980</v>
      </c>
      <c r="Z48" s="937"/>
      <c r="AA48" s="932"/>
      <c r="AB48" s="938">
        <f t="shared" si="25"/>
        <v>0</v>
      </c>
      <c r="AC48" s="937"/>
      <c r="AD48" s="937"/>
      <c r="AE48" s="937"/>
      <c r="AF48" s="937"/>
      <c r="AG48" s="939" t="e">
        <f t="shared" si="16"/>
        <v>#REF!</v>
      </c>
      <c r="AH48" s="937"/>
      <c r="AI48" s="937"/>
      <c r="AJ48" s="937"/>
      <c r="AK48" s="939"/>
      <c r="AL48" s="940" t="e">
        <f t="shared" si="9"/>
        <v>#REF!</v>
      </c>
      <c r="AM48" s="883">
        <v>12</v>
      </c>
      <c r="AN48" s="660" t="e">
        <f t="shared" si="26"/>
        <v>#REF!</v>
      </c>
      <c r="AO48" s="655"/>
      <c r="AP48" s="655"/>
      <c r="AQ48" s="656">
        <v>33320</v>
      </c>
      <c r="AR48" s="656"/>
      <c r="AS48" s="656"/>
      <c r="AT48" s="656">
        <v>35700</v>
      </c>
      <c r="AU48" s="686" t="e">
        <f t="shared" si="27"/>
        <v>#REF!</v>
      </c>
      <c r="AV48" s="716"/>
    </row>
    <row r="49" spans="1:48" s="717" customFormat="1" outlineLevel="1" x14ac:dyDescent="0.2">
      <c r="A49" s="886">
        <v>20</v>
      </c>
      <c r="B49" s="753" t="s">
        <v>1268</v>
      </c>
      <c r="C49" s="754" t="s">
        <v>1295</v>
      </c>
      <c r="D49" s="754" t="s">
        <v>1695</v>
      </c>
      <c r="E49" s="753"/>
      <c r="F49" s="755">
        <v>19</v>
      </c>
      <c r="G49" s="756"/>
      <c r="H49" s="932">
        <v>197115</v>
      </c>
      <c r="I49" s="932">
        <f t="shared" si="10"/>
        <v>39423</v>
      </c>
      <c r="J49" s="932"/>
      <c r="K49" s="932"/>
      <c r="L49" s="932"/>
      <c r="M49" s="933">
        <f t="shared" si="11"/>
        <v>236500</v>
      </c>
      <c r="N49" s="934">
        <v>0.15</v>
      </c>
      <c r="O49" s="935">
        <v>42339</v>
      </c>
      <c r="P49" s="932">
        <f t="shared" ref="P49:P55" si="28">SUM(M49*N49)</f>
        <v>35475</v>
      </c>
      <c r="Q49" s="936">
        <f t="shared" si="22"/>
        <v>272000</v>
      </c>
      <c r="R49" s="933"/>
      <c r="S49" s="937">
        <f t="shared" si="23"/>
        <v>3264000</v>
      </c>
      <c r="T49" s="937">
        <v>250000</v>
      </c>
      <c r="U49" s="937"/>
      <c r="V49" s="937"/>
      <c r="W49" s="937"/>
      <c r="X49" s="937"/>
      <c r="Y49" s="937">
        <f t="shared" si="24"/>
        <v>168980</v>
      </c>
      <c r="Z49" s="937"/>
      <c r="AA49" s="932"/>
      <c r="AB49" s="938">
        <f t="shared" si="25"/>
        <v>0</v>
      </c>
      <c r="AC49" s="937">
        <v>200000</v>
      </c>
      <c r="AD49" s="937"/>
      <c r="AE49" s="937"/>
      <c r="AF49" s="937"/>
      <c r="AG49" s="939">
        <f t="shared" si="16"/>
        <v>3882980</v>
      </c>
      <c r="AH49" s="937"/>
      <c r="AI49" s="937"/>
      <c r="AJ49" s="937"/>
      <c r="AK49" s="939"/>
      <c r="AL49" s="940">
        <f t="shared" si="9"/>
        <v>3882980</v>
      </c>
      <c r="AM49" s="883">
        <v>12</v>
      </c>
      <c r="AN49" s="660">
        <f t="shared" si="26"/>
        <v>1048404.6000000001</v>
      </c>
      <c r="AO49" s="655"/>
      <c r="AP49" s="655"/>
      <c r="AQ49" s="656">
        <v>33320</v>
      </c>
      <c r="AR49" s="656"/>
      <c r="AS49" s="656"/>
      <c r="AT49" s="656">
        <v>35700</v>
      </c>
      <c r="AU49" s="686">
        <f t="shared" si="27"/>
        <v>1117424.6000000001</v>
      </c>
      <c r="AV49" s="716"/>
    </row>
    <row r="50" spans="1:48" s="717" customFormat="1" outlineLevel="1" x14ac:dyDescent="0.2">
      <c r="A50" s="886">
        <v>21</v>
      </c>
      <c r="B50" s="753" t="s">
        <v>1268</v>
      </c>
      <c r="C50" s="754" t="s">
        <v>1296</v>
      </c>
      <c r="D50" s="754" t="s">
        <v>1697</v>
      </c>
      <c r="E50" s="753"/>
      <c r="F50" s="755">
        <v>20</v>
      </c>
      <c r="G50" s="756"/>
      <c r="H50" s="932">
        <v>104355</v>
      </c>
      <c r="I50" s="932">
        <f t="shared" si="10"/>
        <v>20871</v>
      </c>
      <c r="J50" s="932"/>
      <c r="K50" s="932"/>
      <c r="L50" s="932"/>
      <c r="M50" s="933">
        <f t="shared" si="11"/>
        <v>125200</v>
      </c>
      <c r="N50" s="934">
        <v>0.4</v>
      </c>
      <c r="O50" s="935">
        <v>42339</v>
      </c>
      <c r="P50" s="932">
        <f t="shared" si="28"/>
        <v>50080</v>
      </c>
      <c r="Q50" s="936">
        <f t="shared" si="22"/>
        <v>175300</v>
      </c>
      <c r="R50" s="933"/>
      <c r="S50" s="937">
        <f t="shared" si="23"/>
        <v>2103600</v>
      </c>
      <c r="T50" s="937">
        <v>250000</v>
      </c>
      <c r="U50" s="937"/>
      <c r="V50" s="937"/>
      <c r="W50" s="937"/>
      <c r="X50" s="937"/>
      <c r="Y50" s="937">
        <f t="shared" si="24"/>
        <v>168980</v>
      </c>
      <c r="Z50" s="937"/>
      <c r="AA50" s="932"/>
      <c r="AB50" s="938">
        <f t="shared" si="25"/>
        <v>0</v>
      </c>
      <c r="AC50" s="937"/>
      <c r="AD50" s="937"/>
      <c r="AE50" s="937"/>
      <c r="AF50" s="937"/>
      <c r="AG50" s="939">
        <f t="shared" si="16"/>
        <v>2522580</v>
      </c>
      <c r="AH50" s="937"/>
      <c r="AI50" s="937"/>
      <c r="AJ50" s="937"/>
      <c r="AK50" s="939"/>
      <c r="AL50" s="940">
        <f t="shared" si="9"/>
        <v>2522580</v>
      </c>
      <c r="AM50" s="883">
        <v>12</v>
      </c>
      <c r="AN50" s="660">
        <f t="shared" si="26"/>
        <v>681096.60000000009</v>
      </c>
      <c r="AO50" s="655"/>
      <c r="AP50" s="655"/>
      <c r="AQ50" s="656">
        <v>33320</v>
      </c>
      <c r="AR50" s="656"/>
      <c r="AS50" s="656"/>
      <c r="AT50" s="656">
        <v>35700</v>
      </c>
      <c r="AU50" s="686">
        <f t="shared" si="27"/>
        <v>750116.60000000009</v>
      </c>
      <c r="AV50" s="716"/>
    </row>
    <row r="51" spans="1:48" s="717" customFormat="1" outlineLevel="1" x14ac:dyDescent="0.2">
      <c r="A51" s="886">
        <v>22</v>
      </c>
      <c r="B51" s="753" t="s">
        <v>28</v>
      </c>
      <c r="C51" s="754" t="s">
        <v>1297</v>
      </c>
      <c r="D51" s="754" t="s">
        <v>1698</v>
      </c>
      <c r="E51" s="753"/>
      <c r="F51" s="755">
        <v>60</v>
      </c>
      <c r="G51" s="756"/>
      <c r="H51" s="932"/>
      <c r="I51" s="932"/>
      <c r="J51" s="932"/>
      <c r="K51" s="932"/>
      <c r="L51" s="932"/>
      <c r="M51" s="933">
        <v>260000</v>
      </c>
      <c r="N51" s="934"/>
      <c r="O51" s="935"/>
      <c r="P51" s="932">
        <f t="shared" si="28"/>
        <v>0</v>
      </c>
      <c r="Q51" s="936">
        <f t="shared" si="22"/>
        <v>260000</v>
      </c>
      <c r="R51" s="933"/>
      <c r="S51" s="937">
        <f t="shared" si="23"/>
        <v>3120000</v>
      </c>
      <c r="T51" s="937">
        <v>200000</v>
      </c>
      <c r="U51" s="937"/>
      <c r="V51" s="937"/>
      <c r="W51" s="937"/>
      <c r="X51" s="937"/>
      <c r="Y51" s="937">
        <f t="shared" si="24"/>
        <v>168980</v>
      </c>
      <c r="Z51" s="937"/>
      <c r="AA51" s="932"/>
      <c r="AB51" s="938">
        <f t="shared" si="25"/>
        <v>0</v>
      </c>
      <c r="AC51" s="937"/>
      <c r="AD51" s="937"/>
      <c r="AE51" s="937"/>
      <c r="AF51" s="937"/>
      <c r="AG51" s="939">
        <f t="shared" si="16"/>
        <v>3488980</v>
      </c>
      <c r="AH51" s="937"/>
      <c r="AI51" s="937"/>
      <c r="AJ51" s="937"/>
      <c r="AK51" s="939"/>
      <c r="AL51" s="940">
        <f t="shared" si="9"/>
        <v>3488980</v>
      </c>
      <c r="AM51" s="883">
        <v>12</v>
      </c>
      <c r="AN51" s="660">
        <f t="shared" si="26"/>
        <v>942024.60000000009</v>
      </c>
      <c r="AO51" s="655"/>
      <c r="AP51" s="655"/>
      <c r="AQ51" s="656">
        <v>33320</v>
      </c>
      <c r="AR51" s="656"/>
      <c r="AS51" s="656"/>
      <c r="AT51" s="656">
        <v>35700</v>
      </c>
      <c r="AU51" s="686">
        <f t="shared" si="27"/>
        <v>1011044.6000000001</v>
      </c>
      <c r="AV51" s="716"/>
    </row>
    <row r="52" spans="1:48" s="717" customFormat="1" outlineLevel="1" x14ac:dyDescent="0.2">
      <c r="A52" s="886">
        <v>23</v>
      </c>
      <c r="B52" s="753" t="s">
        <v>1268</v>
      </c>
      <c r="C52" s="754" t="s">
        <v>1298</v>
      </c>
      <c r="D52" s="754" t="s">
        <v>1695</v>
      </c>
      <c r="E52" s="753"/>
      <c r="F52" s="755">
        <v>19</v>
      </c>
      <c r="G52" s="756"/>
      <c r="H52" s="932">
        <v>220305</v>
      </c>
      <c r="I52" s="932">
        <f t="shared" si="10"/>
        <v>44061</v>
      </c>
      <c r="J52" s="932"/>
      <c r="K52" s="932"/>
      <c r="L52" s="932"/>
      <c r="M52" s="933">
        <f t="shared" si="11"/>
        <v>264400</v>
      </c>
      <c r="N52" s="934"/>
      <c r="O52" s="935"/>
      <c r="P52" s="932">
        <f t="shared" si="28"/>
        <v>0</v>
      </c>
      <c r="Q52" s="936">
        <f t="shared" si="22"/>
        <v>264400</v>
      </c>
      <c r="R52" s="933"/>
      <c r="S52" s="937">
        <f t="shared" si="23"/>
        <v>3172800</v>
      </c>
      <c r="T52" s="937">
        <v>100000</v>
      </c>
      <c r="U52" s="937"/>
      <c r="V52" s="938" t="e">
        <f>SUM(#REF!*#REF!)</f>
        <v>#REF!</v>
      </c>
      <c r="W52" s="937"/>
      <c r="X52" s="937"/>
      <c r="Y52" s="937">
        <f t="shared" si="24"/>
        <v>168980</v>
      </c>
      <c r="Z52" s="937"/>
      <c r="AA52" s="932"/>
      <c r="AB52" s="938">
        <f t="shared" si="25"/>
        <v>0</v>
      </c>
      <c r="AC52" s="937"/>
      <c r="AD52" s="937"/>
      <c r="AE52" s="937"/>
      <c r="AF52" s="937"/>
      <c r="AG52" s="939" t="e">
        <f t="shared" si="16"/>
        <v>#REF!</v>
      </c>
      <c r="AH52" s="937"/>
      <c r="AI52" s="937"/>
      <c r="AJ52" s="937"/>
      <c r="AK52" s="939"/>
      <c r="AL52" s="940" t="e">
        <f t="shared" si="9"/>
        <v>#REF!</v>
      </c>
      <c r="AM52" s="883">
        <v>12</v>
      </c>
      <c r="AN52" s="660" t="e">
        <f t="shared" si="26"/>
        <v>#REF!</v>
      </c>
      <c r="AO52" s="655"/>
      <c r="AP52" s="655"/>
      <c r="AQ52" s="656">
        <v>33320</v>
      </c>
      <c r="AR52" s="656"/>
      <c r="AS52" s="656"/>
      <c r="AT52" s="656">
        <v>35700</v>
      </c>
      <c r="AU52" s="686" t="e">
        <f t="shared" si="27"/>
        <v>#REF!</v>
      </c>
      <c r="AV52" s="716"/>
    </row>
    <row r="53" spans="1:48" s="717" customFormat="1" outlineLevel="1" x14ac:dyDescent="0.2">
      <c r="A53" s="886">
        <v>24</v>
      </c>
      <c r="B53" s="753" t="s">
        <v>1268</v>
      </c>
      <c r="C53" s="754" t="s">
        <v>1299</v>
      </c>
      <c r="D53" s="754" t="s">
        <v>1697</v>
      </c>
      <c r="E53" s="753"/>
      <c r="F53" s="755">
        <v>20</v>
      </c>
      <c r="G53" s="756"/>
      <c r="H53" s="932">
        <v>102423</v>
      </c>
      <c r="I53" s="932">
        <f t="shared" si="10"/>
        <v>20484.600000000002</v>
      </c>
      <c r="J53" s="932">
        <v>11595</v>
      </c>
      <c r="K53" s="932"/>
      <c r="L53" s="932"/>
      <c r="M53" s="933">
        <f t="shared" si="11"/>
        <v>134500</v>
      </c>
      <c r="N53" s="934">
        <v>0.2</v>
      </c>
      <c r="O53" s="935">
        <v>42339</v>
      </c>
      <c r="P53" s="932">
        <f t="shared" si="28"/>
        <v>26900</v>
      </c>
      <c r="Q53" s="936">
        <f t="shared" si="22"/>
        <v>161400</v>
      </c>
      <c r="R53" s="933"/>
      <c r="S53" s="937">
        <f t="shared" si="23"/>
        <v>1936800</v>
      </c>
      <c r="T53" s="937">
        <v>250000</v>
      </c>
      <c r="U53" s="937"/>
      <c r="V53" s="937"/>
      <c r="W53" s="937"/>
      <c r="X53" s="937"/>
      <c r="Y53" s="937">
        <f t="shared" si="24"/>
        <v>168980</v>
      </c>
      <c r="Z53" s="937"/>
      <c r="AA53" s="932">
        <v>14000</v>
      </c>
      <c r="AB53" s="938">
        <f t="shared" si="25"/>
        <v>168000</v>
      </c>
      <c r="AC53" s="937"/>
      <c r="AD53" s="937"/>
      <c r="AE53" s="937"/>
      <c r="AF53" s="937"/>
      <c r="AG53" s="939">
        <f t="shared" si="16"/>
        <v>2523780</v>
      </c>
      <c r="AH53" s="937"/>
      <c r="AI53" s="937"/>
      <c r="AJ53" s="937"/>
      <c r="AK53" s="939"/>
      <c r="AL53" s="940">
        <f t="shared" si="9"/>
        <v>2523780</v>
      </c>
      <c r="AM53" s="883">
        <v>12</v>
      </c>
      <c r="AN53" s="660">
        <f t="shared" si="26"/>
        <v>681420.60000000009</v>
      </c>
      <c r="AO53" s="655"/>
      <c r="AP53" s="655"/>
      <c r="AQ53" s="656">
        <v>33320</v>
      </c>
      <c r="AR53" s="656"/>
      <c r="AS53" s="656"/>
      <c r="AT53" s="656">
        <v>35700</v>
      </c>
      <c r="AU53" s="686">
        <f t="shared" si="27"/>
        <v>750440.60000000009</v>
      </c>
      <c r="AV53" s="716"/>
    </row>
    <row r="54" spans="1:48" s="717" customFormat="1" outlineLevel="1" x14ac:dyDescent="0.2">
      <c r="A54" s="886">
        <v>25</v>
      </c>
      <c r="B54" s="753"/>
      <c r="C54" s="754" t="s">
        <v>1441</v>
      </c>
      <c r="D54" s="754" t="s">
        <v>1697</v>
      </c>
      <c r="E54" s="753"/>
      <c r="F54" s="755"/>
      <c r="G54" s="756"/>
      <c r="H54" s="932"/>
      <c r="I54" s="932"/>
      <c r="J54" s="932"/>
      <c r="K54" s="932"/>
      <c r="L54" s="932"/>
      <c r="M54" s="933"/>
      <c r="N54" s="934"/>
      <c r="O54" s="935"/>
      <c r="P54" s="932"/>
      <c r="Q54" s="936">
        <v>180000</v>
      </c>
      <c r="R54" s="933"/>
      <c r="S54" s="937">
        <f t="shared" si="23"/>
        <v>1260000</v>
      </c>
      <c r="T54" s="937">
        <v>100000</v>
      </c>
      <c r="U54" s="937"/>
      <c r="V54" s="937"/>
      <c r="W54" s="937"/>
      <c r="X54" s="937"/>
      <c r="Y54" s="937">
        <f t="shared" si="24"/>
        <v>98571.666666666672</v>
      </c>
      <c r="Z54" s="937"/>
      <c r="AA54" s="932">
        <v>2000</v>
      </c>
      <c r="AB54" s="938">
        <f t="shared" si="25"/>
        <v>14000</v>
      </c>
      <c r="AC54" s="937"/>
      <c r="AD54" s="937"/>
      <c r="AE54" s="937"/>
      <c r="AF54" s="937"/>
      <c r="AG54" s="939">
        <f t="shared" si="16"/>
        <v>1472571.6666666667</v>
      </c>
      <c r="AH54" s="937"/>
      <c r="AI54" s="937"/>
      <c r="AJ54" s="937"/>
      <c r="AK54" s="939"/>
      <c r="AL54" s="940">
        <f t="shared" si="9"/>
        <v>1472571.6666666667</v>
      </c>
      <c r="AM54" s="883">
        <v>7</v>
      </c>
      <c r="AN54" s="660">
        <f t="shared" ref="AN54" si="29">SUM(AL54*0.27)</f>
        <v>397594.35000000003</v>
      </c>
      <c r="AO54" s="655"/>
      <c r="AP54" s="655"/>
      <c r="AQ54" s="656">
        <v>33320</v>
      </c>
      <c r="AR54" s="656"/>
      <c r="AS54" s="656"/>
      <c r="AT54" s="656">
        <v>35700</v>
      </c>
      <c r="AU54" s="686">
        <f t="shared" ref="AU54" si="30">SUM(AN54:AT54)</f>
        <v>466614.35000000003</v>
      </c>
      <c r="AV54" s="716"/>
    </row>
    <row r="55" spans="1:48" s="722" customFormat="1" ht="16.5" outlineLevel="1" thickBot="1" x14ac:dyDescent="0.25">
      <c r="A55" s="888">
        <v>26</v>
      </c>
      <c r="B55" s="889" t="s">
        <v>1268</v>
      </c>
      <c r="C55" s="890" t="s">
        <v>1442</v>
      </c>
      <c r="D55" s="890" t="s">
        <v>1300</v>
      </c>
      <c r="E55" s="889"/>
      <c r="F55" s="891">
        <v>19</v>
      </c>
      <c r="G55" s="892"/>
      <c r="H55" s="949">
        <v>231900</v>
      </c>
      <c r="I55" s="949">
        <f t="shared" si="10"/>
        <v>46380</v>
      </c>
      <c r="J55" s="949"/>
      <c r="K55" s="949"/>
      <c r="L55" s="949"/>
      <c r="M55" s="949">
        <f t="shared" si="11"/>
        <v>278300</v>
      </c>
      <c r="N55" s="950"/>
      <c r="O55" s="951"/>
      <c r="P55" s="949">
        <f t="shared" si="28"/>
        <v>0</v>
      </c>
      <c r="Q55" s="952">
        <f t="shared" si="22"/>
        <v>278300</v>
      </c>
      <c r="R55" s="949"/>
      <c r="S55" s="952">
        <f t="shared" si="23"/>
        <v>3339600</v>
      </c>
      <c r="T55" s="952">
        <v>0</v>
      </c>
      <c r="U55" s="952"/>
      <c r="V55" s="952"/>
      <c r="W55" s="952"/>
      <c r="X55" s="952"/>
      <c r="Y55" s="952">
        <f t="shared" si="24"/>
        <v>168980</v>
      </c>
      <c r="Z55" s="952"/>
      <c r="AA55" s="949"/>
      <c r="AB55" s="953">
        <f t="shared" si="25"/>
        <v>0</v>
      </c>
      <c r="AC55" s="952"/>
      <c r="AD55" s="952"/>
      <c r="AE55" s="952"/>
      <c r="AF55" s="952"/>
      <c r="AG55" s="954">
        <f t="shared" si="16"/>
        <v>3508580</v>
      </c>
      <c r="AH55" s="952"/>
      <c r="AI55" s="952"/>
      <c r="AJ55" s="952"/>
      <c r="AK55" s="954"/>
      <c r="AL55" s="955">
        <f t="shared" si="9"/>
        <v>3508580</v>
      </c>
      <c r="AM55" s="885">
        <v>12</v>
      </c>
      <c r="AN55" s="666">
        <f t="shared" si="26"/>
        <v>947316.60000000009</v>
      </c>
      <c r="AO55" s="664"/>
      <c r="AP55" s="664"/>
      <c r="AQ55" s="665">
        <v>33320</v>
      </c>
      <c r="AR55" s="665"/>
      <c r="AS55" s="665"/>
      <c r="AT55" s="665">
        <v>35700</v>
      </c>
      <c r="AU55" s="687">
        <f t="shared" si="27"/>
        <v>1016336.6000000001</v>
      </c>
      <c r="AV55" s="721"/>
    </row>
    <row r="56" spans="1:48" s="725" customFormat="1" ht="17.25" thickTop="1" thickBot="1" x14ac:dyDescent="0.25">
      <c r="A56" s="835"/>
      <c r="B56" s="743"/>
      <c r="C56" s="809"/>
      <c r="D56" s="743"/>
      <c r="E56" s="743"/>
      <c r="F56" s="745"/>
      <c r="G56" s="743"/>
      <c r="H56" s="956"/>
      <c r="I56" s="956"/>
      <c r="J56" s="956"/>
      <c r="K56" s="956"/>
      <c r="L56" s="956"/>
      <c r="M56" s="956"/>
      <c r="N56" s="957"/>
      <c r="O56" s="958"/>
      <c r="P56" s="956"/>
      <c r="Q56" s="956"/>
      <c r="R56" s="956"/>
      <c r="S56" s="956"/>
      <c r="T56" s="956"/>
      <c r="U56" s="956"/>
      <c r="V56" s="956"/>
      <c r="W56" s="956"/>
      <c r="X56" s="956"/>
      <c r="Y56" s="956"/>
      <c r="Z56" s="956"/>
      <c r="AA56" s="956"/>
      <c r="AB56" s="956"/>
      <c r="AC56" s="956"/>
      <c r="AD56" s="956"/>
      <c r="AE56" s="956"/>
      <c r="AF56" s="956"/>
      <c r="AG56" s="956"/>
      <c r="AH56" s="956"/>
      <c r="AI56" s="956"/>
      <c r="AJ56" s="956"/>
      <c r="AK56" s="956"/>
      <c r="AL56" s="956"/>
      <c r="AM56" s="822"/>
      <c r="AN56" s="822"/>
      <c r="AO56" s="822"/>
      <c r="AP56" s="822"/>
      <c r="AQ56" s="822"/>
      <c r="AR56" s="822"/>
      <c r="AS56" s="822"/>
      <c r="AT56" s="822"/>
      <c r="AU56" s="822"/>
    </row>
    <row r="57" spans="1:48" s="724" customFormat="1" ht="30.75" customHeight="1" collapsed="1" x14ac:dyDescent="0.2">
      <c r="A57" s="1620" t="s">
        <v>35</v>
      </c>
      <c r="B57" s="1621"/>
      <c r="C57" s="1621"/>
      <c r="D57" s="1621"/>
      <c r="E57" s="1621"/>
      <c r="F57" s="1621"/>
      <c r="G57" s="1622"/>
      <c r="H57" s="959"/>
      <c r="I57" s="959"/>
      <c r="J57" s="959"/>
      <c r="K57" s="959"/>
      <c r="L57" s="959"/>
      <c r="M57" s="959"/>
      <c r="N57" s="959"/>
      <c r="O57" s="959"/>
      <c r="P57" s="959"/>
      <c r="Q57" s="959">
        <f>SUM(Q58:Q107)</f>
        <v>10798500</v>
      </c>
      <c r="R57" s="959"/>
      <c r="S57" s="959">
        <f t="shared" ref="S57:AL57" si="31">SUM(S58:S107)</f>
        <v>129582156</v>
      </c>
      <c r="T57" s="959">
        <f t="shared" si="31"/>
        <v>10230000</v>
      </c>
      <c r="U57" s="959">
        <v>400000</v>
      </c>
      <c r="V57" s="959">
        <v>5000000</v>
      </c>
      <c r="W57" s="959">
        <f t="shared" si="31"/>
        <v>0</v>
      </c>
      <c r="X57" s="959">
        <f t="shared" si="31"/>
        <v>9058851</v>
      </c>
      <c r="Y57" s="959">
        <f t="shared" si="31"/>
        <v>8380020</v>
      </c>
      <c r="Z57" s="959">
        <v>0</v>
      </c>
      <c r="AA57" s="959">
        <f t="shared" si="31"/>
        <v>102200</v>
      </c>
      <c r="AB57" s="959">
        <f t="shared" si="31"/>
        <v>1082400</v>
      </c>
      <c r="AC57" s="959"/>
      <c r="AD57" s="959">
        <f t="shared" si="31"/>
        <v>0</v>
      </c>
      <c r="AE57" s="959">
        <f t="shared" si="31"/>
        <v>0</v>
      </c>
      <c r="AF57" s="959">
        <f t="shared" si="31"/>
        <v>0</v>
      </c>
      <c r="AG57" s="959">
        <f>SUM(S57,T57,U57,V57,W57,X57,Y57,Z57,AB57,AC57,AE57,AD57,AF57)</f>
        <v>163733427</v>
      </c>
      <c r="AH57" s="959">
        <f t="shared" si="31"/>
        <v>0</v>
      </c>
      <c r="AI57" s="959">
        <f t="shared" si="31"/>
        <v>0</v>
      </c>
      <c r="AJ57" s="959"/>
      <c r="AK57" s="959">
        <f t="shared" si="31"/>
        <v>0</v>
      </c>
      <c r="AL57" s="960">
        <f t="shared" si="31"/>
        <v>158333427</v>
      </c>
      <c r="AM57" s="826"/>
      <c r="AN57" s="683">
        <f t="shared" ref="AN57:AT57" si="32">SUM(AN58:AN107)</f>
        <v>42750025.290000029</v>
      </c>
      <c r="AO57" s="682">
        <v>1929000</v>
      </c>
      <c r="AP57" s="682">
        <f t="shared" si="32"/>
        <v>0</v>
      </c>
      <c r="AQ57" s="682">
        <f t="shared" si="32"/>
        <v>1666000</v>
      </c>
      <c r="AR57" s="682">
        <f t="shared" si="32"/>
        <v>0</v>
      </c>
      <c r="AS57" s="682">
        <f t="shared" si="32"/>
        <v>0</v>
      </c>
      <c r="AT57" s="682">
        <f t="shared" si="32"/>
        <v>1785000</v>
      </c>
      <c r="AU57" s="686">
        <f t="shared" si="27"/>
        <v>48130025.290000029</v>
      </c>
      <c r="AV57" s="723"/>
    </row>
    <row r="58" spans="1:48" s="717" customFormat="1" hidden="1" outlineLevel="1" x14ac:dyDescent="0.25">
      <c r="A58" s="836">
        <v>1</v>
      </c>
      <c r="B58" s="762" t="s">
        <v>22</v>
      </c>
      <c r="C58" s="763" t="s">
        <v>1303</v>
      </c>
      <c r="D58" s="764" t="s">
        <v>1301</v>
      </c>
      <c r="E58" s="765" t="s">
        <v>1302</v>
      </c>
      <c r="F58" s="766">
        <v>32</v>
      </c>
      <c r="G58" s="767">
        <v>42736</v>
      </c>
      <c r="H58" s="961">
        <v>325700</v>
      </c>
      <c r="I58" s="962"/>
      <c r="J58" s="963"/>
      <c r="K58" s="962"/>
      <c r="L58" s="964"/>
      <c r="M58" s="964">
        <f>SUM(H58:L58)</f>
        <v>325700</v>
      </c>
      <c r="N58" s="963"/>
      <c r="O58" s="965"/>
      <c r="P58" s="965"/>
      <c r="Q58" s="966">
        <f t="shared" ref="Q58:Q107" si="33">ROUND(SUM(M58+P58),-2)</f>
        <v>325700</v>
      </c>
      <c r="R58" s="963"/>
      <c r="S58" s="967">
        <f t="shared" ref="S58:S89" si="34">SUM(M58*12)+L58</f>
        <v>3908400</v>
      </c>
      <c r="T58" s="965">
        <v>400000</v>
      </c>
      <c r="U58" s="967"/>
      <c r="V58" s="967"/>
      <c r="W58" s="967"/>
      <c r="X58" s="967"/>
      <c r="Y58" s="967">
        <f t="shared" ref="Y58:Y98" si="35">(168980*AM58)/12</f>
        <v>168980</v>
      </c>
      <c r="Z58" s="967"/>
      <c r="AA58" s="961"/>
      <c r="AB58" s="965">
        <f>SUM(AA58*12)</f>
        <v>0</v>
      </c>
      <c r="AC58" s="967"/>
      <c r="AD58" s="967"/>
      <c r="AE58" s="968"/>
      <c r="AF58" s="967"/>
      <c r="AG58" s="968">
        <f t="shared" ref="AG58:AG89" si="36">SUM(S58,T58,U58,V58,W58,X58,Y58,Z58,AB58,AC58,AD58,AE58,AF58)</f>
        <v>4477380</v>
      </c>
      <c r="AH58" s="967"/>
      <c r="AI58" s="967"/>
      <c r="AJ58" s="967"/>
      <c r="AK58" s="968">
        <f t="shared" ref="AK58:AK89" si="37">SUM(AH58,AI58,AJ58)</f>
        <v>0</v>
      </c>
      <c r="AL58" s="969">
        <f t="shared" ref="AL58:AL89" si="38">SUM(AG58,AK58)</f>
        <v>4477380</v>
      </c>
      <c r="AM58" s="829">
        <v>12</v>
      </c>
      <c r="AN58" s="660">
        <f t="shared" ref="AN58:AN107" si="39">SUM(AL58*0.27)</f>
        <v>1208892.6000000001</v>
      </c>
      <c r="AO58" s="657"/>
      <c r="AP58" s="657"/>
      <c r="AQ58" s="656">
        <v>33320</v>
      </c>
      <c r="AR58" s="656"/>
      <c r="AS58" s="656"/>
      <c r="AT58" s="656">
        <v>35700</v>
      </c>
      <c r="AU58" s="686">
        <f t="shared" si="27"/>
        <v>1277912.6000000001</v>
      </c>
      <c r="AV58" s="716"/>
    </row>
    <row r="59" spans="1:48" s="717" customFormat="1" hidden="1" outlineLevel="1" x14ac:dyDescent="0.25">
      <c r="A59" s="836">
        <v>2</v>
      </c>
      <c r="B59" s="762" t="s">
        <v>22</v>
      </c>
      <c r="C59" s="763" t="s">
        <v>1306</v>
      </c>
      <c r="D59" s="768" t="s">
        <v>1304</v>
      </c>
      <c r="E59" s="769" t="s">
        <v>1305</v>
      </c>
      <c r="F59" s="770">
        <v>27</v>
      </c>
      <c r="G59" s="767">
        <v>42370</v>
      </c>
      <c r="H59" s="964">
        <v>129000</v>
      </c>
      <c r="I59" s="962"/>
      <c r="J59" s="963"/>
      <c r="K59" s="962"/>
      <c r="L59" s="964"/>
      <c r="M59" s="964">
        <v>129000</v>
      </c>
      <c r="N59" s="963"/>
      <c r="O59" s="965"/>
      <c r="P59" s="965"/>
      <c r="Q59" s="966">
        <f t="shared" si="33"/>
        <v>129000</v>
      </c>
      <c r="R59" s="963"/>
      <c r="S59" s="967">
        <f t="shared" si="34"/>
        <v>1548000</v>
      </c>
      <c r="T59" s="965">
        <v>120000</v>
      </c>
      <c r="U59" s="967"/>
      <c r="V59" s="967"/>
      <c r="W59" s="967"/>
      <c r="X59" s="967"/>
      <c r="Y59" s="967">
        <f t="shared" si="35"/>
        <v>168980</v>
      </c>
      <c r="Z59" s="967"/>
      <c r="AA59" s="961"/>
      <c r="AB59" s="965"/>
      <c r="AC59" s="967"/>
      <c r="AD59" s="967"/>
      <c r="AE59" s="968"/>
      <c r="AF59" s="967"/>
      <c r="AG59" s="968">
        <f t="shared" si="36"/>
        <v>1836980</v>
      </c>
      <c r="AH59" s="967"/>
      <c r="AI59" s="967"/>
      <c r="AJ59" s="967"/>
      <c r="AK59" s="968">
        <f t="shared" si="37"/>
        <v>0</v>
      </c>
      <c r="AL59" s="969">
        <f t="shared" si="38"/>
        <v>1836980</v>
      </c>
      <c r="AM59" s="829">
        <v>12</v>
      </c>
      <c r="AN59" s="660">
        <f t="shared" si="39"/>
        <v>495984.60000000003</v>
      </c>
      <c r="AO59" s="657"/>
      <c r="AP59" s="657"/>
      <c r="AQ59" s="656">
        <v>33320</v>
      </c>
      <c r="AR59" s="656"/>
      <c r="AS59" s="656"/>
      <c r="AT59" s="656">
        <v>35700</v>
      </c>
      <c r="AU59" s="686">
        <f t="shared" si="27"/>
        <v>565004.60000000009</v>
      </c>
      <c r="AV59" s="716"/>
    </row>
    <row r="60" spans="1:48" s="717" customFormat="1" hidden="1" outlineLevel="1" x14ac:dyDescent="0.25">
      <c r="A60" s="836">
        <v>3</v>
      </c>
      <c r="B60" s="762" t="s">
        <v>22</v>
      </c>
      <c r="C60" s="763" t="s">
        <v>1308</v>
      </c>
      <c r="D60" s="764" t="s">
        <v>1301</v>
      </c>
      <c r="E60" s="765" t="s">
        <v>1307</v>
      </c>
      <c r="F60" s="766">
        <v>32</v>
      </c>
      <c r="G60" s="767">
        <v>42736</v>
      </c>
      <c r="H60" s="961">
        <v>334300</v>
      </c>
      <c r="I60" s="970"/>
      <c r="J60" s="963"/>
      <c r="K60" s="970"/>
      <c r="L60" s="964"/>
      <c r="M60" s="964">
        <f>SUM(H60:K60)</f>
        <v>334300</v>
      </c>
      <c r="N60" s="963"/>
      <c r="O60" s="967"/>
      <c r="P60" s="967"/>
      <c r="Q60" s="966">
        <f t="shared" si="33"/>
        <v>334300</v>
      </c>
      <c r="R60" s="963"/>
      <c r="S60" s="967">
        <f t="shared" si="34"/>
        <v>4011600</v>
      </c>
      <c r="T60" s="965">
        <v>300000</v>
      </c>
      <c r="U60" s="967"/>
      <c r="V60" s="967"/>
      <c r="W60" s="967"/>
      <c r="X60" s="967"/>
      <c r="Y60" s="967">
        <f t="shared" si="35"/>
        <v>168980</v>
      </c>
      <c r="Z60" s="967"/>
      <c r="AA60" s="966">
        <v>12000</v>
      </c>
      <c r="AB60" s="965">
        <f>SUM(AA60*12)</f>
        <v>144000</v>
      </c>
      <c r="AC60" s="967"/>
      <c r="AD60" s="967"/>
      <c r="AE60" s="968"/>
      <c r="AF60" s="967"/>
      <c r="AG60" s="968">
        <f t="shared" si="36"/>
        <v>4624580</v>
      </c>
      <c r="AH60" s="967"/>
      <c r="AI60" s="967"/>
      <c r="AJ60" s="967"/>
      <c r="AK60" s="968">
        <f t="shared" si="37"/>
        <v>0</v>
      </c>
      <c r="AL60" s="969">
        <f t="shared" si="38"/>
        <v>4624580</v>
      </c>
      <c r="AM60" s="829">
        <v>12</v>
      </c>
      <c r="AN60" s="660">
        <f t="shared" si="39"/>
        <v>1248636.6000000001</v>
      </c>
      <c r="AO60" s="657"/>
      <c r="AP60" s="657"/>
      <c r="AQ60" s="656">
        <v>33320</v>
      </c>
      <c r="AR60" s="656"/>
      <c r="AS60" s="656"/>
      <c r="AT60" s="656">
        <v>35700</v>
      </c>
      <c r="AU60" s="686">
        <f t="shared" si="27"/>
        <v>1317656.6000000001</v>
      </c>
      <c r="AV60" s="716"/>
    </row>
    <row r="61" spans="1:48" s="717" customFormat="1" hidden="1" outlineLevel="1" x14ac:dyDescent="0.25">
      <c r="A61" s="836">
        <v>4</v>
      </c>
      <c r="B61" s="762" t="s">
        <v>22</v>
      </c>
      <c r="C61" s="763" t="s">
        <v>1310</v>
      </c>
      <c r="D61" s="764" t="s">
        <v>1301</v>
      </c>
      <c r="E61" s="765" t="s">
        <v>1309</v>
      </c>
      <c r="F61" s="766">
        <v>31</v>
      </c>
      <c r="G61" s="767">
        <v>43101</v>
      </c>
      <c r="H61" s="961">
        <v>291428</v>
      </c>
      <c r="I61" s="962"/>
      <c r="J61" s="963"/>
      <c r="K61" s="962">
        <v>8572</v>
      </c>
      <c r="L61" s="964"/>
      <c r="M61" s="964">
        <f>SUM(H61:K61)</f>
        <v>300000</v>
      </c>
      <c r="N61" s="963"/>
      <c r="O61" s="967"/>
      <c r="P61" s="967"/>
      <c r="Q61" s="966">
        <f t="shared" si="33"/>
        <v>300000</v>
      </c>
      <c r="R61" s="963"/>
      <c r="S61" s="967">
        <f t="shared" si="34"/>
        <v>3600000</v>
      </c>
      <c r="T61" s="967">
        <v>250000</v>
      </c>
      <c r="U61" s="967"/>
      <c r="V61" s="967"/>
      <c r="W61" s="967"/>
      <c r="X61" s="967">
        <f>H61*2</f>
        <v>582856</v>
      </c>
      <c r="Y61" s="967">
        <f t="shared" si="35"/>
        <v>168980</v>
      </c>
      <c r="Z61" s="967"/>
      <c r="AA61" s="961"/>
      <c r="AB61" s="965">
        <f>SUM(AA61*12)</f>
        <v>0</v>
      </c>
      <c r="AC61" s="967"/>
      <c r="AD61" s="967"/>
      <c r="AE61" s="968"/>
      <c r="AF61" s="967"/>
      <c r="AG61" s="968">
        <f t="shared" si="36"/>
        <v>4601836</v>
      </c>
      <c r="AH61" s="967"/>
      <c r="AI61" s="967"/>
      <c r="AJ61" s="967"/>
      <c r="AK61" s="968">
        <f t="shared" si="37"/>
        <v>0</v>
      </c>
      <c r="AL61" s="969">
        <f t="shared" si="38"/>
        <v>4601836</v>
      </c>
      <c r="AM61" s="829">
        <v>12</v>
      </c>
      <c r="AN61" s="660">
        <f t="shared" si="39"/>
        <v>1242495.72</v>
      </c>
      <c r="AO61" s="657"/>
      <c r="AP61" s="657"/>
      <c r="AQ61" s="656">
        <v>33320</v>
      </c>
      <c r="AR61" s="656"/>
      <c r="AS61" s="656"/>
      <c r="AT61" s="656">
        <v>35700</v>
      </c>
      <c r="AU61" s="686">
        <f t="shared" si="27"/>
        <v>1311515.72</v>
      </c>
      <c r="AV61" s="716"/>
    </row>
    <row r="62" spans="1:48" s="717" customFormat="1" hidden="1" outlineLevel="1" x14ac:dyDescent="0.25">
      <c r="A62" s="836">
        <v>5</v>
      </c>
      <c r="B62" s="762" t="s">
        <v>22</v>
      </c>
      <c r="C62" s="763" t="s">
        <v>1312</v>
      </c>
      <c r="D62" s="764" t="s">
        <v>1301</v>
      </c>
      <c r="E62" s="765" t="s">
        <v>1311</v>
      </c>
      <c r="F62" s="766">
        <v>31</v>
      </c>
      <c r="G62" s="767">
        <v>42370</v>
      </c>
      <c r="H62" s="971">
        <v>291437</v>
      </c>
      <c r="I62" s="970"/>
      <c r="J62" s="963"/>
      <c r="K62" s="972"/>
      <c r="L62" s="964"/>
      <c r="M62" s="964">
        <f>SUM(H62:K62)</f>
        <v>291437</v>
      </c>
      <c r="N62" s="963"/>
      <c r="O62" s="967"/>
      <c r="P62" s="967"/>
      <c r="Q62" s="966">
        <f t="shared" si="33"/>
        <v>291400</v>
      </c>
      <c r="R62" s="963"/>
      <c r="S62" s="967">
        <f t="shared" si="34"/>
        <v>3497244</v>
      </c>
      <c r="T62" s="967">
        <v>250000</v>
      </c>
      <c r="U62" s="967"/>
      <c r="V62" s="967"/>
      <c r="W62" s="967"/>
      <c r="X62" s="967"/>
      <c r="Y62" s="967">
        <f t="shared" si="35"/>
        <v>168980</v>
      </c>
      <c r="Z62" s="967"/>
      <c r="AA62" s="966">
        <v>12000</v>
      </c>
      <c r="AB62" s="965">
        <f>SUM(AA62*12)</f>
        <v>144000</v>
      </c>
      <c r="AC62" s="967"/>
      <c r="AD62" s="967"/>
      <c r="AE62" s="968"/>
      <c r="AF62" s="967"/>
      <c r="AG62" s="968">
        <f t="shared" si="36"/>
        <v>4060224</v>
      </c>
      <c r="AH62" s="967"/>
      <c r="AI62" s="967"/>
      <c r="AJ62" s="967"/>
      <c r="AK62" s="968">
        <f t="shared" si="37"/>
        <v>0</v>
      </c>
      <c r="AL62" s="969">
        <f t="shared" si="38"/>
        <v>4060224</v>
      </c>
      <c r="AM62" s="829">
        <v>12</v>
      </c>
      <c r="AN62" s="660">
        <f t="shared" si="39"/>
        <v>1096260.48</v>
      </c>
      <c r="AO62" s="657"/>
      <c r="AP62" s="657"/>
      <c r="AQ62" s="656">
        <v>33320</v>
      </c>
      <c r="AR62" s="656"/>
      <c r="AS62" s="656"/>
      <c r="AT62" s="656">
        <v>35700</v>
      </c>
      <c r="AU62" s="686">
        <f t="shared" si="27"/>
        <v>1165280.48</v>
      </c>
      <c r="AV62" s="716"/>
    </row>
    <row r="63" spans="1:48" s="717" customFormat="1" hidden="1" outlineLevel="1" x14ac:dyDescent="0.25">
      <c r="A63" s="836">
        <v>6</v>
      </c>
      <c r="B63" s="762" t="s">
        <v>22</v>
      </c>
      <c r="C63" s="763" t="s">
        <v>1315</v>
      </c>
      <c r="D63" s="771" t="s">
        <v>1313</v>
      </c>
      <c r="E63" s="765" t="s">
        <v>1314</v>
      </c>
      <c r="F63" s="766">
        <v>32</v>
      </c>
      <c r="G63" s="767">
        <v>43101</v>
      </c>
      <c r="H63" s="961">
        <v>308627</v>
      </c>
      <c r="I63" s="970"/>
      <c r="J63" s="963"/>
      <c r="K63" s="970">
        <v>68573</v>
      </c>
      <c r="L63" s="964"/>
      <c r="M63" s="964">
        <f>SUM(H63:K63)</f>
        <v>377200</v>
      </c>
      <c r="N63" s="963"/>
      <c r="O63" s="967"/>
      <c r="P63" s="967"/>
      <c r="Q63" s="966">
        <f t="shared" si="33"/>
        <v>377200</v>
      </c>
      <c r="R63" s="963"/>
      <c r="S63" s="967">
        <f t="shared" si="34"/>
        <v>4526400</v>
      </c>
      <c r="T63" s="965">
        <v>300000</v>
      </c>
      <c r="U63" s="967"/>
      <c r="V63" s="967"/>
      <c r="W63" s="967"/>
      <c r="X63" s="967"/>
      <c r="Y63" s="967">
        <f t="shared" si="35"/>
        <v>168980</v>
      </c>
      <c r="Z63" s="967"/>
      <c r="AA63" s="966">
        <v>1200</v>
      </c>
      <c r="AB63" s="965">
        <f>SUM(AA63*12)</f>
        <v>14400</v>
      </c>
      <c r="AC63" s="967"/>
      <c r="AD63" s="967"/>
      <c r="AE63" s="968"/>
      <c r="AF63" s="967"/>
      <c r="AG63" s="968">
        <f t="shared" si="36"/>
        <v>5009780</v>
      </c>
      <c r="AH63" s="967"/>
      <c r="AI63" s="967"/>
      <c r="AJ63" s="967"/>
      <c r="AK63" s="968">
        <f t="shared" si="37"/>
        <v>0</v>
      </c>
      <c r="AL63" s="969">
        <f t="shared" si="38"/>
        <v>5009780</v>
      </c>
      <c r="AM63" s="829">
        <v>12</v>
      </c>
      <c r="AN63" s="660">
        <f t="shared" si="39"/>
        <v>1352640.6</v>
      </c>
      <c r="AO63" s="657"/>
      <c r="AP63" s="657"/>
      <c r="AQ63" s="656">
        <v>33320</v>
      </c>
      <c r="AR63" s="656"/>
      <c r="AS63" s="656"/>
      <c r="AT63" s="656">
        <v>35700</v>
      </c>
      <c r="AU63" s="686">
        <f t="shared" si="27"/>
        <v>1421660.6</v>
      </c>
      <c r="AV63" s="716"/>
    </row>
    <row r="64" spans="1:48" s="717" customFormat="1" hidden="1" outlineLevel="1" x14ac:dyDescent="0.25">
      <c r="A64" s="836">
        <v>7</v>
      </c>
      <c r="B64" s="762" t="s">
        <v>22</v>
      </c>
      <c r="C64" s="763" t="s">
        <v>1317</v>
      </c>
      <c r="D64" s="764" t="s">
        <v>1301</v>
      </c>
      <c r="E64" s="765" t="s">
        <v>1316</v>
      </c>
      <c r="F64" s="766">
        <v>31</v>
      </c>
      <c r="G64" s="767">
        <v>42736</v>
      </c>
      <c r="H64" s="961">
        <v>282900</v>
      </c>
      <c r="I64" s="970"/>
      <c r="J64" s="963"/>
      <c r="K64" s="970"/>
      <c r="L64" s="964"/>
      <c r="M64" s="964">
        <f>SUM(H64:K64)</f>
        <v>282900</v>
      </c>
      <c r="N64" s="963"/>
      <c r="O64" s="967"/>
      <c r="P64" s="967"/>
      <c r="Q64" s="966">
        <f t="shared" si="33"/>
        <v>282900</v>
      </c>
      <c r="R64" s="963"/>
      <c r="S64" s="967">
        <f t="shared" si="34"/>
        <v>3394800</v>
      </c>
      <c r="T64" s="967">
        <v>250000</v>
      </c>
      <c r="U64" s="967"/>
      <c r="V64" s="967"/>
      <c r="W64" s="967"/>
      <c r="X64" s="967"/>
      <c r="Y64" s="967">
        <f t="shared" si="35"/>
        <v>168980</v>
      </c>
      <c r="Z64" s="967"/>
      <c r="AA64" s="966"/>
      <c r="AB64" s="965">
        <f>SUM(AA64*12)</f>
        <v>0</v>
      </c>
      <c r="AC64" s="967"/>
      <c r="AD64" s="967"/>
      <c r="AE64" s="968"/>
      <c r="AF64" s="967"/>
      <c r="AG64" s="968">
        <f t="shared" si="36"/>
        <v>3813780</v>
      </c>
      <c r="AH64" s="967"/>
      <c r="AI64" s="967"/>
      <c r="AJ64" s="967"/>
      <c r="AK64" s="968">
        <f t="shared" si="37"/>
        <v>0</v>
      </c>
      <c r="AL64" s="969">
        <f t="shared" si="38"/>
        <v>3813780</v>
      </c>
      <c r="AM64" s="829">
        <v>12</v>
      </c>
      <c r="AN64" s="660">
        <f t="shared" si="39"/>
        <v>1029720.6000000001</v>
      </c>
      <c r="AO64" s="657"/>
      <c r="AP64" s="657"/>
      <c r="AQ64" s="656">
        <v>33320</v>
      </c>
      <c r="AR64" s="656"/>
      <c r="AS64" s="656"/>
      <c r="AT64" s="656">
        <v>35700</v>
      </c>
      <c r="AU64" s="686">
        <f t="shared" si="27"/>
        <v>1098740.6000000001</v>
      </c>
      <c r="AV64" s="716"/>
    </row>
    <row r="65" spans="1:48" s="717" customFormat="1" hidden="1" outlineLevel="1" x14ac:dyDescent="0.25">
      <c r="A65" s="836">
        <v>8</v>
      </c>
      <c r="B65" s="762" t="s">
        <v>22</v>
      </c>
      <c r="C65" s="763" t="s">
        <v>1319</v>
      </c>
      <c r="D65" s="768" t="s">
        <v>1304</v>
      </c>
      <c r="E65" s="772" t="s">
        <v>1318</v>
      </c>
      <c r="F65" s="770">
        <v>27</v>
      </c>
      <c r="G65" s="767">
        <v>42736</v>
      </c>
      <c r="H65" s="964">
        <v>129000</v>
      </c>
      <c r="I65" s="970"/>
      <c r="J65" s="963"/>
      <c r="K65" s="970"/>
      <c r="L65" s="964"/>
      <c r="M65" s="964">
        <v>129000</v>
      </c>
      <c r="N65" s="963"/>
      <c r="O65" s="967"/>
      <c r="P65" s="967"/>
      <c r="Q65" s="966">
        <f t="shared" si="33"/>
        <v>129000</v>
      </c>
      <c r="R65" s="963"/>
      <c r="S65" s="967">
        <f t="shared" si="34"/>
        <v>1548000</v>
      </c>
      <c r="T65" s="965">
        <v>120000</v>
      </c>
      <c r="U65" s="967"/>
      <c r="V65" s="967"/>
      <c r="W65" s="967"/>
      <c r="X65" s="967"/>
      <c r="Y65" s="967">
        <f t="shared" si="35"/>
        <v>168980</v>
      </c>
      <c r="Z65" s="967"/>
      <c r="AA65" s="966">
        <v>12000</v>
      </c>
      <c r="AB65" s="965"/>
      <c r="AC65" s="967"/>
      <c r="AD65" s="967"/>
      <c r="AE65" s="968"/>
      <c r="AF65" s="967"/>
      <c r="AG65" s="968">
        <f t="shared" si="36"/>
        <v>1836980</v>
      </c>
      <c r="AH65" s="967"/>
      <c r="AI65" s="967"/>
      <c r="AJ65" s="967"/>
      <c r="AK65" s="968">
        <f t="shared" si="37"/>
        <v>0</v>
      </c>
      <c r="AL65" s="969">
        <f t="shared" si="38"/>
        <v>1836980</v>
      </c>
      <c r="AM65" s="829">
        <v>12</v>
      </c>
      <c r="AN65" s="660">
        <f t="shared" si="39"/>
        <v>495984.60000000003</v>
      </c>
      <c r="AO65" s="657"/>
      <c r="AP65" s="657"/>
      <c r="AQ65" s="656">
        <v>33320</v>
      </c>
      <c r="AR65" s="656"/>
      <c r="AS65" s="656"/>
      <c r="AT65" s="656">
        <v>35700</v>
      </c>
      <c r="AU65" s="686">
        <f t="shared" si="27"/>
        <v>565004.60000000009</v>
      </c>
      <c r="AV65" s="716"/>
    </row>
    <row r="66" spans="1:48" s="717" customFormat="1" hidden="1" outlineLevel="1" x14ac:dyDescent="0.25">
      <c r="A66" s="836">
        <v>9</v>
      </c>
      <c r="B66" s="762" t="s">
        <v>22</v>
      </c>
      <c r="C66" s="763" t="s">
        <v>1322</v>
      </c>
      <c r="D66" s="771" t="s">
        <v>1320</v>
      </c>
      <c r="E66" s="765" t="s">
        <v>1321</v>
      </c>
      <c r="F66" s="766">
        <v>27</v>
      </c>
      <c r="G66" s="767">
        <v>43101</v>
      </c>
      <c r="H66" s="964">
        <v>129000</v>
      </c>
      <c r="I66" s="962"/>
      <c r="J66" s="963"/>
      <c r="K66" s="962"/>
      <c r="L66" s="964"/>
      <c r="M66" s="964">
        <v>129000</v>
      </c>
      <c r="N66" s="963"/>
      <c r="O66" s="967"/>
      <c r="P66" s="967"/>
      <c r="Q66" s="966">
        <f t="shared" si="33"/>
        <v>129000</v>
      </c>
      <c r="R66" s="963"/>
      <c r="S66" s="967">
        <f t="shared" si="34"/>
        <v>1548000</v>
      </c>
      <c r="T66" s="965">
        <v>120000</v>
      </c>
      <c r="U66" s="967"/>
      <c r="V66" s="967"/>
      <c r="W66" s="967"/>
      <c r="X66" s="967"/>
      <c r="Y66" s="967">
        <f t="shared" si="35"/>
        <v>168980</v>
      </c>
      <c r="Z66" s="967"/>
      <c r="AA66" s="961"/>
      <c r="AB66" s="965">
        <f t="shared" ref="AB66:AB72" si="40">SUM(AA66*12)</f>
        <v>0</v>
      </c>
      <c r="AC66" s="967"/>
      <c r="AD66" s="967"/>
      <c r="AE66" s="968"/>
      <c r="AF66" s="967"/>
      <c r="AG66" s="968">
        <f t="shared" si="36"/>
        <v>1836980</v>
      </c>
      <c r="AH66" s="967"/>
      <c r="AI66" s="967"/>
      <c r="AJ66" s="967"/>
      <c r="AK66" s="968">
        <f t="shared" si="37"/>
        <v>0</v>
      </c>
      <c r="AL66" s="969">
        <f t="shared" si="38"/>
        <v>1836980</v>
      </c>
      <c r="AM66" s="829">
        <v>12</v>
      </c>
      <c r="AN66" s="660">
        <f t="shared" si="39"/>
        <v>495984.60000000003</v>
      </c>
      <c r="AO66" s="657"/>
      <c r="AP66" s="657"/>
      <c r="AQ66" s="656">
        <v>33320</v>
      </c>
      <c r="AR66" s="656"/>
      <c r="AS66" s="656"/>
      <c r="AT66" s="656">
        <v>35700</v>
      </c>
      <c r="AU66" s="686">
        <f t="shared" si="27"/>
        <v>565004.60000000009</v>
      </c>
      <c r="AV66" s="716"/>
    </row>
    <row r="67" spans="1:48" s="717" customFormat="1" hidden="1" outlineLevel="1" x14ac:dyDescent="0.25">
      <c r="A67" s="836">
        <v>10</v>
      </c>
      <c r="B67" s="762" t="s">
        <v>22</v>
      </c>
      <c r="C67" s="763" t="s">
        <v>1324</v>
      </c>
      <c r="D67" s="764" t="s">
        <v>1301</v>
      </c>
      <c r="E67" s="772" t="s">
        <v>1323</v>
      </c>
      <c r="F67" s="770">
        <v>30</v>
      </c>
      <c r="G67" s="767">
        <v>43101</v>
      </c>
      <c r="H67" s="961">
        <v>171400</v>
      </c>
      <c r="I67" s="962"/>
      <c r="J67" s="963"/>
      <c r="K67" s="962"/>
      <c r="L67" s="964"/>
      <c r="M67" s="964">
        <f>SUM(H67:K67)</f>
        <v>171400</v>
      </c>
      <c r="N67" s="963"/>
      <c r="O67" s="967"/>
      <c r="P67" s="967"/>
      <c r="Q67" s="966">
        <f t="shared" si="33"/>
        <v>171400</v>
      </c>
      <c r="R67" s="963"/>
      <c r="S67" s="967">
        <f t="shared" si="34"/>
        <v>2056800</v>
      </c>
      <c r="T67" s="967">
        <v>170000</v>
      </c>
      <c r="U67" s="967"/>
      <c r="V67" s="967"/>
      <c r="W67" s="967"/>
      <c r="X67" s="967"/>
      <c r="Y67" s="967">
        <f t="shared" si="35"/>
        <v>168980</v>
      </c>
      <c r="Z67" s="967"/>
      <c r="AA67" s="961">
        <v>12000</v>
      </c>
      <c r="AB67" s="965">
        <f t="shared" si="40"/>
        <v>144000</v>
      </c>
      <c r="AC67" s="967"/>
      <c r="AD67" s="967"/>
      <c r="AE67" s="968"/>
      <c r="AF67" s="967"/>
      <c r="AG67" s="968">
        <f t="shared" si="36"/>
        <v>2539780</v>
      </c>
      <c r="AH67" s="967"/>
      <c r="AI67" s="967"/>
      <c r="AJ67" s="967"/>
      <c r="AK67" s="968">
        <f t="shared" si="37"/>
        <v>0</v>
      </c>
      <c r="AL67" s="969">
        <f t="shared" si="38"/>
        <v>2539780</v>
      </c>
      <c r="AM67" s="829">
        <v>12</v>
      </c>
      <c r="AN67" s="660">
        <f t="shared" si="39"/>
        <v>685740.60000000009</v>
      </c>
      <c r="AO67" s="657"/>
      <c r="AP67" s="657"/>
      <c r="AQ67" s="656">
        <v>33320</v>
      </c>
      <c r="AR67" s="656"/>
      <c r="AS67" s="656"/>
      <c r="AT67" s="656">
        <v>35700</v>
      </c>
      <c r="AU67" s="686">
        <f t="shared" si="27"/>
        <v>754760.60000000009</v>
      </c>
      <c r="AV67" s="716"/>
    </row>
    <row r="68" spans="1:48" s="717" customFormat="1" hidden="1" outlineLevel="1" x14ac:dyDescent="0.25">
      <c r="A68" s="836">
        <v>11</v>
      </c>
      <c r="B68" s="762" t="s">
        <v>22</v>
      </c>
      <c r="C68" s="763" t="s">
        <v>1326</v>
      </c>
      <c r="D68" s="764" t="s">
        <v>1301</v>
      </c>
      <c r="E68" s="765" t="s">
        <v>1325</v>
      </c>
      <c r="F68" s="766">
        <v>31</v>
      </c>
      <c r="G68" s="767">
        <v>42370</v>
      </c>
      <c r="H68" s="961">
        <v>248579</v>
      </c>
      <c r="I68" s="970"/>
      <c r="J68" s="963"/>
      <c r="K68" s="970"/>
      <c r="L68" s="964"/>
      <c r="M68" s="964">
        <f>SUM(H68:K68)</f>
        <v>248579</v>
      </c>
      <c r="N68" s="963"/>
      <c r="O68" s="967"/>
      <c r="P68" s="967"/>
      <c r="Q68" s="966">
        <f t="shared" si="33"/>
        <v>248600</v>
      </c>
      <c r="R68" s="963"/>
      <c r="S68" s="967">
        <f t="shared" si="34"/>
        <v>2982948</v>
      </c>
      <c r="T68" s="967">
        <v>250000</v>
      </c>
      <c r="U68" s="967"/>
      <c r="V68" s="967"/>
      <c r="W68" s="967"/>
      <c r="X68" s="967"/>
      <c r="Y68" s="967">
        <f t="shared" si="35"/>
        <v>168980</v>
      </c>
      <c r="Z68" s="967"/>
      <c r="AA68" s="966"/>
      <c r="AB68" s="965">
        <f t="shared" si="40"/>
        <v>0</v>
      </c>
      <c r="AC68" s="967"/>
      <c r="AD68" s="967"/>
      <c r="AE68" s="968"/>
      <c r="AF68" s="967"/>
      <c r="AG68" s="968">
        <f t="shared" si="36"/>
        <v>3401928</v>
      </c>
      <c r="AH68" s="967"/>
      <c r="AI68" s="967"/>
      <c r="AJ68" s="967"/>
      <c r="AK68" s="968">
        <f t="shared" si="37"/>
        <v>0</v>
      </c>
      <c r="AL68" s="969">
        <f t="shared" si="38"/>
        <v>3401928</v>
      </c>
      <c r="AM68" s="829">
        <v>12</v>
      </c>
      <c r="AN68" s="660">
        <f t="shared" si="39"/>
        <v>918520.56</v>
      </c>
      <c r="AO68" s="657"/>
      <c r="AP68" s="657"/>
      <c r="AQ68" s="656">
        <v>33320</v>
      </c>
      <c r="AR68" s="656"/>
      <c r="AS68" s="656"/>
      <c r="AT68" s="656">
        <v>35700</v>
      </c>
      <c r="AU68" s="686">
        <f t="shared" si="27"/>
        <v>987540.56</v>
      </c>
      <c r="AV68" s="716"/>
    </row>
    <row r="69" spans="1:48" s="717" customFormat="1" hidden="1" outlineLevel="1" x14ac:dyDescent="0.25">
      <c r="A69" s="836">
        <v>12</v>
      </c>
      <c r="B69" s="762" t="s">
        <v>22</v>
      </c>
      <c r="C69" s="763" t="s">
        <v>1327</v>
      </c>
      <c r="D69" s="764" t="s">
        <v>1301</v>
      </c>
      <c r="E69" s="765" t="s">
        <v>1307</v>
      </c>
      <c r="F69" s="766">
        <v>32</v>
      </c>
      <c r="G69" s="767">
        <v>42370</v>
      </c>
      <c r="H69" s="971">
        <v>317152</v>
      </c>
      <c r="I69" s="973"/>
      <c r="J69" s="963"/>
      <c r="K69" s="973"/>
      <c r="L69" s="964"/>
      <c r="M69" s="964">
        <f>SUM(H69:K69)</f>
        <v>317152</v>
      </c>
      <c r="N69" s="963"/>
      <c r="O69" s="967"/>
      <c r="P69" s="967"/>
      <c r="Q69" s="966">
        <f t="shared" si="33"/>
        <v>317200</v>
      </c>
      <c r="R69" s="963"/>
      <c r="S69" s="967">
        <f t="shared" si="34"/>
        <v>3805824</v>
      </c>
      <c r="T69" s="967">
        <v>300000</v>
      </c>
      <c r="U69" s="967"/>
      <c r="V69" s="967"/>
      <c r="W69" s="967"/>
      <c r="X69" s="967"/>
      <c r="Y69" s="967">
        <f t="shared" si="35"/>
        <v>168980</v>
      </c>
      <c r="Z69" s="967"/>
      <c r="AA69" s="971"/>
      <c r="AB69" s="965">
        <f t="shared" si="40"/>
        <v>0</v>
      </c>
      <c r="AC69" s="967"/>
      <c r="AD69" s="967"/>
      <c r="AE69" s="968"/>
      <c r="AF69" s="967"/>
      <c r="AG69" s="968">
        <f t="shared" si="36"/>
        <v>4274804</v>
      </c>
      <c r="AH69" s="967"/>
      <c r="AI69" s="967"/>
      <c r="AJ69" s="967"/>
      <c r="AK69" s="968">
        <f t="shared" si="37"/>
        <v>0</v>
      </c>
      <c r="AL69" s="969">
        <f t="shared" si="38"/>
        <v>4274804</v>
      </c>
      <c r="AM69" s="829">
        <v>12</v>
      </c>
      <c r="AN69" s="660">
        <f t="shared" si="39"/>
        <v>1154197.08</v>
      </c>
      <c r="AO69" s="657"/>
      <c r="AP69" s="657"/>
      <c r="AQ69" s="656">
        <v>33320</v>
      </c>
      <c r="AR69" s="656"/>
      <c r="AS69" s="656"/>
      <c r="AT69" s="656">
        <v>35700</v>
      </c>
      <c r="AU69" s="686">
        <f t="shared" si="27"/>
        <v>1223217.08</v>
      </c>
      <c r="AV69" s="716"/>
    </row>
    <row r="70" spans="1:48" s="717" customFormat="1" hidden="1" outlineLevel="1" x14ac:dyDescent="0.25">
      <c r="A70" s="836">
        <v>13</v>
      </c>
      <c r="B70" s="762" t="s">
        <v>22</v>
      </c>
      <c r="C70" s="763" t="s">
        <v>1328</v>
      </c>
      <c r="D70" s="768" t="s">
        <v>1304</v>
      </c>
      <c r="E70" s="765" t="s">
        <v>725</v>
      </c>
      <c r="F70" s="766">
        <v>26</v>
      </c>
      <c r="G70" s="767">
        <v>42736</v>
      </c>
      <c r="H70" s="964">
        <v>129000</v>
      </c>
      <c r="I70" s="974"/>
      <c r="J70" s="963"/>
      <c r="K70" s="974"/>
      <c r="L70" s="964"/>
      <c r="M70" s="964">
        <v>129000</v>
      </c>
      <c r="N70" s="963"/>
      <c r="O70" s="975"/>
      <c r="P70" s="975"/>
      <c r="Q70" s="966">
        <f t="shared" si="33"/>
        <v>129000</v>
      </c>
      <c r="R70" s="963"/>
      <c r="S70" s="967">
        <f t="shared" si="34"/>
        <v>1548000</v>
      </c>
      <c r="T70" s="965">
        <v>120000</v>
      </c>
      <c r="U70" s="975"/>
      <c r="V70" s="975"/>
      <c r="W70" s="975"/>
      <c r="X70" s="975"/>
      <c r="Y70" s="967">
        <f t="shared" si="35"/>
        <v>168980</v>
      </c>
      <c r="Z70" s="975"/>
      <c r="AA70" s="976"/>
      <c r="AB70" s="965">
        <f t="shared" si="40"/>
        <v>0</v>
      </c>
      <c r="AC70" s="975"/>
      <c r="AD70" s="967"/>
      <c r="AE70" s="968"/>
      <c r="AF70" s="975"/>
      <c r="AG70" s="968">
        <f t="shared" si="36"/>
        <v>1836980</v>
      </c>
      <c r="AH70" s="975"/>
      <c r="AI70" s="975"/>
      <c r="AJ70" s="975"/>
      <c r="AK70" s="968">
        <f t="shared" si="37"/>
        <v>0</v>
      </c>
      <c r="AL70" s="969">
        <f t="shared" si="38"/>
        <v>1836980</v>
      </c>
      <c r="AM70" s="829">
        <v>12</v>
      </c>
      <c r="AN70" s="660">
        <f t="shared" si="39"/>
        <v>495984.60000000003</v>
      </c>
      <c r="AO70" s="657"/>
      <c r="AP70" s="657"/>
      <c r="AQ70" s="656">
        <v>33320</v>
      </c>
      <c r="AR70" s="656"/>
      <c r="AS70" s="656"/>
      <c r="AT70" s="656">
        <v>35700</v>
      </c>
      <c r="AU70" s="686">
        <f t="shared" si="27"/>
        <v>565004.60000000009</v>
      </c>
      <c r="AV70" s="716"/>
    </row>
    <row r="71" spans="1:48" s="717" customFormat="1" hidden="1" outlineLevel="1" x14ac:dyDescent="0.25">
      <c r="A71" s="836">
        <v>14</v>
      </c>
      <c r="B71" s="762" t="s">
        <v>22</v>
      </c>
      <c r="C71" s="763" t="s">
        <v>1329</v>
      </c>
      <c r="D71" s="768" t="s">
        <v>1304</v>
      </c>
      <c r="E71" s="765" t="s">
        <v>68</v>
      </c>
      <c r="F71" s="766">
        <v>26</v>
      </c>
      <c r="G71" s="767">
        <v>42370</v>
      </c>
      <c r="H71" s="964">
        <v>129000</v>
      </c>
      <c r="I71" s="962"/>
      <c r="J71" s="963"/>
      <c r="K71" s="962"/>
      <c r="L71" s="964"/>
      <c r="M71" s="964">
        <v>129000</v>
      </c>
      <c r="N71" s="963"/>
      <c r="O71" s="967"/>
      <c r="P71" s="967"/>
      <c r="Q71" s="966">
        <f t="shared" si="33"/>
        <v>129000</v>
      </c>
      <c r="R71" s="963"/>
      <c r="S71" s="967">
        <f t="shared" si="34"/>
        <v>1548000</v>
      </c>
      <c r="T71" s="965">
        <v>120000</v>
      </c>
      <c r="U71" s="967"/>
      <c r="V71" s="967"/>
      <c r="W71" s="967"/>
      <c r="X71" s="967">
        <f>H71*2</f>
        <v>258000</v>
      </c>
      <c r="Y71" s="967">
        <f t="shared" si="35"/>
        <v>168980</v>
      </c>
      <c r="Z71" s="967"/>
      <c r="AA71" s="961"/>
      <c r="AB71" s="965">
        <f t="shared" si="40"/>
        <v>0</v>
      </c>
      <c r="AC71" s="967"/>
      <c r="AD71" s="967"/>
      <c r="AE71" s="968"/>
      <c r="AF71" s="967"/>
      <c r="AG71" s="968">
        <f t="shared" si="36"/>
        <v>2094980</v>
      </c>
      <c r="AH71" s="967"/>
      <c r="AI71" s="967"/>
      <c r="AJ71" s="967"/>
      <c r="AK71" s="968">
        <f t="shared" si="37"/>
        <v>0</v>
      </c>
      <c r="AL71" s="969">
        <f t="shared" si="38"/>
        <v>2094980</v>
      </c>
      <c r="AM71" s="829">
        <v>12</v>
      </c>
      <c r="AN71" s="660">
        <f t="shared" si="39"/>
        <v>565644.60000000009</v>
      </c>
      <c r="AO71" s="657"/>
      <c r="AP71" s="657"/>
      <c r="AQ71" s="656">
        <v>33320</v>
      </c>
      <c r="AR71" s="656"/>
      <c r="AS71" s="656"/>
      <c r="AT71" s="656">
        <v>35700</v>
      </c>
      <c r="AU71" s="686">
        <f t="shared" si="27"/>
        <v>634664.60000000009</v>
      </c>
      <c r="AV71" s="716"/>
    </row>
    <row r="72" spans="1:48" s="717" customFormat="1" hidden="1" outlineLevel="1" x14ac:dyDescent="0.25">
      <c r="A72" s="836">
        <v>15</v>
      </c>
      <c r="B72" s="762" t="s">
        <v>22</v>
      </c>
      <c r="C72" s="763" t="s">
        <v>1330</v>
      </c>
      <c r="D72" s="764" t="s">
        <v>1301</v>
      </c>
      <c r="E72" s="765" t="s">
        <v>1309</v>
      </c>
      <c r="F72" s="766">
        <v>31</v>
      </c>
      <c r="G72" s="767">
        <v>43101</v>
      </c>
      <c r="H72" s="961">
        <v>300000</v>
      </c>
      <c r="I72" s="970"/>
      <c r="J72" s="963"/>
      <c r="K72" s="970"/>
      <c r="L72" s="964"/>
      <c r="M72" s="964">
        <f>SUM(H72:K72)</f>
        <v>300000</v>
      </c>
      <c r="N72" s="963"/>
      <c r="O72" s="967"/>
      <c r="P72" s="967"/>
      <c r="Q72" s="966">
        <f t="shared" si="33"/>
        <v>300000</v>
      </c>
      <c r="R72" s="963"/>
      <c r="S72" s="967">
        <f t="shared" si="34"/>
        <v>3600000</v>
      </c>
      <c r="T72" s="965">
        <v>300000</v>
      </c>
      <c r="U72" s="967"/>
      <c r="V72" s="967"/>
      <c r="W72" s="967"/>
      <c r="X72" s="967"/>
      <c r="Y72" s="967">
        <f t="shared" si="35"/>
        <v>168980</v>
      </c>
      <c r="Z72" s="967"/>
      <c r="AA72" s="966"/>
      <c r="AB72" s="965">
        <f t="shared" si="40"/>
        <v>0</v>
      </c>
      <c r="AC72" s="967"/>
      <c r="AD72" s="967"/>
      <c r="AE72" s="968"/>
      <c r="AF72" s="967"/>
      <c r="AG72" s="968">
        <f t="shared" si="36"/>
        <v>4068980</v>
      </c>
      <c r="AH72" s="967"/>
      <c r="AI72" s="967"/>
      <c r="AJ72" s="967"/>
      <c r="AK72" s="968">
        <f t="shared" si="37"/>
        <v>0</v>
      </c>
      <c r="AL72" s="969">
        <f t="shared" si="38"/>
        <v>4068980</v>
      </c>
      <c r="AM72" s="829">
        <v>12</v>
      </c>
      <c r="AN72" s="660">
        <f t="shared" si="39"/>
        <v>1098624.6000000001</v>
      </c>
      <c r="AO72" s="657"/>
      <c r="AP72" s="657"/>
      <c r="AQ72" s="656">
        <v>33320</v>
      </c>
      <c r="AR72" s="656"/>
      <c r="AS72" s="656"/>
      <c r="AT72" s="656">
        <v>35700</v>
      </c>
      <c r="AU72" s="686">
        <f t="shared" si="27"/>
        <v>1167644.6000000001</v>
      </c>
      <c r="AV72" s="716"/>
    </row>
    <row r="73" spans="1:48" s="717" customFormat="1" hidden="1" outlineLevel="1" x14ac:dyDescent="0.25">
      <c r="A73" s="836">
        <v>16</v>
      </c>
      <c r="B73" s="762" t="s">
        <v>22</v>
      </c>
      <c r="C73" s="763" t="s">
        <v>1333</v>
      </c>
      <c r="D73" s="771" t="s">
        <v>1331</v>
      </c>
      <c r="E73" s="767" t="s">
        <v>1332</v>
      </c>
      <c r="F73" s="766">
        <v>31</v>
      </c>
      <c r="G73" s="767">
        <v>42736</v>
      </c>
      <c r="H73" s="961">
        <v>340600</v>
      </c>
      <c r="I73" s="970"/>
      <c r="J73" s="963"/>
      <c r="K73" s="970"/>
      <c r="L73" s="964"/>
      <c r="M73" s="964">
        <f>SUM(H73:K73)</f>
        <v>340600</v>
      </c>
      <c r="N73" s="963"/>
      <c r="O73" s="967"/>
      <c r="P73" s="967"/>
      <c r="Q73" s="966">
        <f t="shared" si="33"/>
        <v>340600</v>
      </c>
      <c r="R73" s="963"/>
      <c r="S73" s="967">
        <f t="shared" si="34"/>
        <v>4087200</v>
      </c>
      <c r="T73" s="965">
        <v>300000</v>
      </c>
      <c r="U73" s="967"/>
      <c r="V73" s="967"/>
      <c r="W73" s="967"/>
      <c r="X73" s="967">
        <f>H73*5</f>
        <v>1703000</v>
      </c>
      <c r="Y73" s="967">
        <f t="shared" si="35"/>
        <v>168980</v>
      </c>
      <c r="Z73" s="967"/>
      <c r="AA73" s="966"/>
      <c r="AB73" s="965"/>
      <c r="AC73" s="967"/>
      <c r="AD73" s="967"/>
      <c r="AE73" s="968"/>
      <c r="AF73" s="967"/>
      <c r="AG73" s="968">
        <f t="shared" si="36"/>
        <v>6259180</v>
      </c>
      <c r="AH73" s="967"/>
      <c r="AI73" s="967"/>
      <c r="AJ73" s="967"/>
      <c r="AK73" s="968">
        <f t="shared" si="37"/>
        <v>0</v>
      </c>
      <c r="AL73" s="969">
        <f t="shared" si="38"/>
        <v>6259180</v>
      </c>
      <c r="AM73" s="829">
        <v>12</v>
      </c>
      <c r="AN73" s="660">
        <f t="shared" si="39"/>
        <v>1689978.6</v>
      </c>
      <c r="AO73" s="657"/>
      <c r="AP73" s="657"/>
      <c r="AQ73" s="656">
        <v>33320</v>
      </c>
      <c r="AR73" s="656"/>
      <c r="AS73" s="656"/>
      <c r="AT73" s="656">
        <v>35700</v>
      </c>
      <c r="AU73" s="686">
        <f t="shared" si="27"/>
        <v>1758998.6</v>
      </c>
      <c r="AV73" s="716"/>
    </row>
    <row r="74" spans="1:48" s="717" customFormat="1" hidden="1" outlineLevel="1" x14ac:dyDescent="0.25">
      <c r="A74" s="836">
        <v>17</v>
      </c>
      <c r="B74" s="762" t="s">
        <v>22</v>
      </c>
      <c r="C74" s="763" t="s">
        <v>1335</v>
      </c>
      <c r="D74" s="771" t="s">
        <v>1334</v>
      </c>
      <c r="E74" s="765" t="s">
        <v>1305</v>
      </c>
      <c r="F74" s="766">
        <v>27</v>
      </c>
      <c r="G74" s="767">
        <v>43101</v>
      </c>
      <c r="H74" s="961">
        <v>64500</v>
      </c>
      <c r="I74" s="970"/>
      <c r="J74" s="963"/>
      <c r="K74" s="970"/>
      <c r="L74" s="964"/>
      <c r="M74" s="964">
        <f>SUM(H74:K74)</f>
        <v>64500</v>
      </c>
      <c r="N74" s="963"/>
      <c r="O74" s="967"/>
      <c r="P74" s="967"/>
      <c r="Q74" s="966">
        <f t="shared" si="33"/>
        <v>64500</v>
      </c>
      <c r="R74" s="963"/>
      <c r="S74" s="967">
        <f t="shared" si="34"/>
        <v>774000</v>
      </c>
      <c r="T74" s="965">
        <v>120000</v>
      </c>
      <c r="U74" s="967"/>
      <c r="V74" s="967"/>
      <c r="W74" s="967"/>
      <c r="X74" s="967"/>
      <c r="Y74" s="967">
        <f t="shared" si="35"/>
        <v>168980</v>
      </c>
      <c r="Z74" s="967"/>
      <c r="AA74" s="966"/>
      <c r="AB74" s="965">
        <f t="shared" ref="AB74:AB79" si="41">SUM(AA74*12)</f>
        <v>0</v>
      </c>
      <c r="AC74" s="967"/>
      <c r="AD74" s="967"/>
      <c r="AE74" s="968"/>
      <c r="AF74" s="967"/>
      <c r="AG74" s="968">
        <f t="shared" si="36"/>
        <v>1062980</v>
      </c>
      <c r="AH74" s="967"/>
      <c r="AI74" s="967"/>
      <c r="AJ74" s="967"/>
      <c r="AK74" s="968">
        <f t="shared" si="37"/>
        <v>0</v>
      </c>
      <c r="AL74" s="969">
        <f t="shared" si="38"/>
        <v>1062980</v>
      </c>
      <c r="AM74" s="829">
        <v>12</v>
      </c>
      <c r="AN74" s="660">
        <f t="shared" si="39"/>
        <v>287004.60000000003</v>
      </c>
      <c r="AO74" s="657"/>
      <c r="AP74" s="657"/>
      <c r="AQ74" s="656">
        <v>33320</v>
      </c>
      <c r="AR74" s="656"/>
      <c r="AS74" s="656"/>
      <c r="AT74" s="656">
        <v>35700</v>
      </c>
      <c r="AU74" s="686">
        <f t="shared" si="27"/>
        <v>356024.60000000003</v>
      </c>
      <c r="AV74" s="716"/>
    </row>
    <row r="75" spans="1:48" s="717" customFormat="1" hidden="1" outlineLevel="1" x14ac:dyDescent="0.25">
      <c r="A75" s="836">
        <v>18</v>
      </c>
      <c r="B75" s="762" t="s">
        <v>22</v>
      </c>
      <c r="C75" s="763" t="s">
        <v>1336</v>
      </c>
      <c r="D75" s="764" t="s">
        <v>1301</v>
      </c>
      <c r="E75" s="765" t="s">
        <v>1323</v>
      </c>
      <c r="F75" s="766">
        <v>30</v>
      </c>
      <c r="G75" s="767">
        <v>42736</v>
      </c>
      <c r="H75" s="961">
        <v>171400</v>
      </c>
      <c r="I75" s="970"/>
      <c r="J75" s="963"/>
      <c r="K75" s="970"/>
      <c r="L75" s="964"/>
      <c r="M75" s="964">
        <f>SUM(H75:K75)</f>
        <v>171400</v>
      </c>
      <c r="N75" s="963"/>
      <c r="O75" s="967"/>
      <c r="P75" s="967"/>
      <c r="Q75" s="966">
        <f t="shared" si="33"/>
        <v>171400</v>
      </c>
      <c r="R75" s="963"/>
      <c r="S75" s="967">
        <f t="shared" si="34"/>
        <v>2056800</v>
      </c>
      <c r="T75" s="967">
        <v>170000</v>
      </c>
      <c r="U75" s="967"/>
      <c r="V75" s="967"/>
      <c r="W75" s="967"/>
      <c r="X75" s="967"/>
      <c r="Y75" s="967">
        <f t="shared" si="35"/>
        <v>168980</v>
      </c>
      <c r="Z75" s="967"/>
      <c r="AA75" s="966">
        <v>12000</v>
      </c>
      <c r="AB75" s="965">
        <f t="shared" si="41"/>
        <v>144000</v>
      </c>
      <c r="AC75" s="967"/>
      <c r="AD75" s="967"/>
      <c r="AE75" s="968"/>
      <c r="AF75" s="967"/>
      <c r="AG75" s="968">
        <f t="shared" si="36"/>
        <v>2539780</v>
      </c>
      <c r="AH75" s="967"/>
      <c r="AI75" s="967"/>
      <c r="AJ75" s="967"/>
      <c r="AK75" s="968">
        <f t="shared" si="37"/>
        <v>0</v>
      </c>
      <c r="AL75" s="969">
        <f t="shared" si="38"/>
        <v>2539780</v>
      </c>
      <c r="AM75" s="829">
        <v>12</v>
      </c>
      <c r="AN75" s="660">
        <f t="shared" si="39"/>
        <v>685740.60000000009</v>
      </c>
      <c r="AO75" s="657"/>
      <c r="AP75" s="657"/>
      <c r="AQ75" s="656">
        <v>33320</v>
      </c>
      <c r="AR75" s="656"/>
      <c r="AS75" s="656"/>
      <c r="AT75" s="656">
        <v>35700</v>
      </c>
      <c r="AU75" s="686">
        <f t="shared" si="27"/>
        <v>754760.60000000009</v>
      </c>
      <c r="AV75" s="716"/>
    </row>
    <row r="76" spans="1:48" s="717" customFormat="1" hidden="1" outlineLevel="1" x14ac:dyDescent="0.25">
      <c r="A76" s="836">
        <v>19</v>
      </c>
      <c r="B76" s="762" t="s">
        <v>22</v>
      </c>
      <c r="C76" s="763" t="s">
        <v>1338</v>
      </c>
      <c r="D76" s="768" t="s">
        <v>1304</v>
      </c>
      <c r="E76" s="765" t="s">
        <v>1337</v>
      </c>
      <c r="F76" s="766">
        <v>26</v>
      </c>
      <c r="G76" s="767">
        <v>42370</v>
      </c>
      <c r="H76" s="964">
        <v>129000</v>
      </c>
      <c r="I76" s="962"/>
      <c r="J76" s="963"/>
      <c r="K76" s="962"/>
      <c r="L76" s="964"/>
      <c r="M76" s="964">
        <v>129000</v>
      </c>
      <c r="N76" s="963"/>
      <c r="O76" s="967"/>
      <c r="P76" s="967"/>
      <c r="Q76" s="966">
        <f t="shared" si="33"/>
        <v>129000</v>
      </c>
      <c r="R76" s="963"/>
      <c r="S76" s="967">
        <f t="shared" si="34"/>
        <v>1548000</v>
      </c>
      <c r="T76" s="965">
        <v>120000</v>
      </c>
      <c r="U76" s="967"/>
      <c r="V76" s="967"/>
      <c r="W76" s="967"/>
      <c r="X76" s="967"/>
      <c r="Y76" s="967">
        <f t="shared" si="35"/>
        <v>168980</v>
      </c>
      <c r="Z76" s="967"/>
      <c r="AA76" s="961"/>
      <c r="AB76" s="965">
        <f t="shared" si="41"/>
        <v>0</v>
      </c>
      <c r="AC76" s="967"/>
      <c r="AD76" s="967"/>
      <c r="AE76" s="968"/>
      <c r="AF76" s="967"/>
      <c r="AG76" s="968">
        <f t="shared" si="36"/>
        <v>1836980</v>
      </c>
      <c r="AH76" s="967"/>
      <c r="AI76" s="967"/>
      <c r="AJ76" s="967"/>
      <c r="AK76" s="968">
        <f t="shared" si="37"/>
        <v>0</v>
      </c>
      <c r="AL76" s="969">
        <f t="shared" si="38"/>
        <v>1836980</v>
      </c>
      <c r="AM76" s="829">
        <v>12</v>
      </c>
      <c r="AN76" s="660">
        <f t="shared" si="39"/>
        <v>495984.60000000003</v>
      </c>
      <c r="AO76" s="657"/>
      <c r="AP76" s="657"/>
      <c r="AQ76" s="656">
        <v>33320</v>
      </c>
      <c r="AR76" s="656"/>
      <c r="AS76" s="656"/>
      <c r="AT76" s="656">
        <v>35700</v>
      </c>
      <c r="AU76" s="686">
        <f t="shared" si="27"/>
        <v>565004.60000000009</v>
      </c>
      <c r="AV76" s="716"/>
    </row>
    <row r="77" spans="1:48" s="717" customFormat="1" hidden="1" outlineLevel="1" x14ac:dyDescent="0.25">
      <c r="A77" s="836">
        <v>20</v>
      </c>
      <c r="B77" s="762" t="s">
        <v>22</v>
      </c>
      <c r="C77" s="763" t="s">
        <v>1340</v>
      </c>
      <c r="D77" s="764" t="s">
        <v>1301</v>
      </c>
      <c r="E77" s="765" t="s">
        <v>1339</v>
      </c>
      <c r="F77" s="766">
        <v>30</v>
      </c>
      <c r="G77" s="767">
        <v>42370</v>
      </c>
      <c r="H77" s="961">
        <v>171400</v>
      </c>
      <c r="I77" s="962"/>
      <c r="J77" s="963"/>
      <c r="K77" s="962"/>
      <c r="L77" s="964"/>
      <c r="M77" s="964">
        <f>SUM(H77:K77)</f>
        <v>171400</v>
      </c>
      <c r="N77" s="963"/>
      <c r="O77" s="967"/>
      <c r="P77" s="967"/>
      <c r="Q77" s="966">
        <f t="shared" si="33"/>
        <v>171400</v>
      </c>
      <c r="R77" s="963"/>
      <c r="S77" s="967">
        <f t="shared" si="34"/>
        <v>2056800</v>
      </c>
      <c r="T77" s="967">
        <v>170000</v>
      </c>
      <c r="U77" s="967"/>
      <c r="V77" s="967"/>
      <c r="W77" s="967"/>
      <c r="X77" s="967"/>
      <c r="Y77" s="967">
        <f t="shared" si="35"/>
        <v>168980</v>
      </c>
      <c r="Z77" s="967"/>
      <c r="AA77" s="961"/>
      <c r="AB77" s="965">
        <f t="shared" si="41"/>
        <v>0</v>
      </c>
      <c r="AC77" s="967"/>
      <c r="AD77" s="967"/>
      <c r="AE77" s="968"/>
      <c r="AF77" s="967"/>
      <c r="AG77" s="968">
        <f t="shared" si="36"/>
        <v>2395780</v>
      </c>
      <c r="AH77" s="967"/>
      <c r="AI77" s="967"/>
      <c r="AJ77" s="967"/>
      <c r="AK77" s="968">
        <f t="shared" si="37"/>
        <v>0</v>
      </c>
      <c r="AL77" s="969">
        <f t="shared" si="38"/>
        <v>2395780</v>
      </c>
      <c r="AM77" s="829">
        <v>12</v>
      </c>
      <c r="AN77" s="660">
        <f t="shared" si="39"/>
        <v>646860.60000000009</v>
      </c>
      <c r="AO77" s="657"/>
      <c r="AP77" s="657"/>
      <c r="AQ77" s="656">
        <v>33320</v>
      </c>
      <c r="AR77" s="656"/>
      <c r="AS77" s="656"/>
      <c r="AT77" s="656">
        <v>35700</v>
      </c>
      <c r="AU77" s="686">
        <f t="shared" si="27"/>
        <v>715880.60000000009</v>
      </c>
      <c r="AV77" s="716"/>
    </row>
    <row r="78" spans="1:48" s="717" customFormat="1" hidden="1" outlineLevel="1" x14ac:dyDescent="0.25">
      <c r="A78" s="836">
        <v>21</v>
      </c>
      <c r="B78" s="762" t="s">
        <v>22</v>
      </c>
      <c r="C78" s="763" t="s">
        <v>1342</v>
      </c>
      <c r="D78" s="764" t="s">
        <v>1301</v>
      </c>
      <c r="E78" s="765" t="s">
        <v>1341</v>
      </c>
      <c r="F78" s="766">
        <v>31</v>
      </c>
      <c r="G78" s="767">
        <v>42370</v>
      </c>
      <c r="H78" s="977">
        <v>265722</v>
      </c>
      <c r="I78" s="978"/>
      <c r="J78" s="963"/>
      <c r="K78" s="978"/>
      <c r="L78" s="964"/>
      <c r="M78" s="964">
        <f>SUM(H78:K78)</f>
        <v>265722</v>
      </c>
      <c r="N78" s="963"/>
      <c r="O78" s="967"/>
      <c r="P78" s="967"/>
      <c r="Q78" s="966">
        <f t="shared" si="33"/>
        <v>265700</v>
      </c>
      <c r="R78" s="963"/>
      <c r="S78" s="967">
        <f t="shared" si="34"/>
        <v>3188664</v>
      </c>
      <c r="T78" s="967">
        <v>250000</v>
      </c>
      <c r="U78" s="967"/>
      <c r="V78" s="967"/>
      <c r="W78" s="967"/>
      <c r="X78" s="967"/>
      <c r="Y78" s="967">
        <f t="shared" si="35"/>
        <v>168980</v>
      </c>
      <c r="Z78" s="967"/>
      <c r="AA78" s="979"/>
      <c r="AB78" s="965">
        <f t="shared" si="41"/>
        <v>0</v>
      </c>
      <c r="AC78" s="967"/>
      <c r="AD78" s="967"/>
      <c r="AE78" s="968"/>
      <c r="AF78" s="967"/>
      <c r="AG78" s="968">
        <f t="shared" si="36"/>
        <v>3607644</v>
      </c>
      <c r="AH78" s="967"/>
      <c r="AI78" s="967"/>
      <c r="AJ78" s="967"/>
      <c r="AK78" s="968">
        <f t="shared" si="37"/>
        <v>0</v>
      </c>
      <c r="AL78" s="969">
        <f t="shared" si="38"/>
        <v>3607644</v>
      </c>
      <c r="AM78" s="829">
        <v>12</v>
      </c>
      <c r="AN78" s="660">
        <f t="shared" si="39"/>
        <v>974063.88000000012</v>
      </c>
      <c r="AO78" s="657"/>
      <c r="AP78" s="657"/>
      <c r="AQ78" s="656">
        <v>33320</v>
      </c>
      <c r="AR78" s="656"/>
      <c r="AS78" s="656"/>
      <c r="AT78" s="656">
        <v>35700</v>
      </c>
      <c r="AU78" s="686">
        <f t="shared" si="27"/>
        <v>1043083.8800000001</v>
      </c>
      <c r="AV78" s="716"/>
    </row>
    <row r="79" spans="1:48" s="717" customFormat="1" hidden="1" outlineLevel="1" x14ac:dyDescent="0.25">
      <c r="A79" s="836">
        <v>22</v>
      </c>
      <c r="B79" s="762" t="s">
        <v>22</v>
      </c>
      <c r="C79" s="763" t="s">
        <v>1344</v>
      </c>
      <c r="D79" s="768" t="s">
        <v>1304</v>
      </c>
      <c r="E79" s="765" t="s">
        <v>1343</v>
      </c>
      <c r="F79" s="766">
        <v>26</v>
      </c>
      <c r="G79" s="767">
        <v>42736</v>
      </c>
      <c r="H79" s="964">
        <v>129000</v>
      </c>
      <c r="I79" s="962"/>
      <c r="J79" s="963"/>
      <c r="K79" s="962"/>
      <c r="L79" s="964"/>
      <c r="M79" s="964">
        <v>129000</v>
      </c>
      <c r="N79" s="963"/>
      <c r="O79" s="967"/>
      <c r="P79" s="967"/>
      <c r="Q79" s="966">
        <f t="shared" si="33"/>
        <v>129000</v>
      </c>
      <c r="R79" s="963"/>
      <c r="S79" s="967">
        <f t="shared" si="34"/>
        <v>1548000</v>
      </c>
      <c r="T79" s="965">
        <v>120000</v>
      </c>
      <c r="U79" s="967"/>
      <c r="V79" s="967"/>
      <c r="W79" s="967"/>
      <c r="X79" s="967"/>
      <c r="Y79" s="967">
        <f t="shared" si="35"/>
        <v>168980</v>
      </c>
      <c r="Z79" s="967"/>
      <c r="AA79" s="961"/>
      <c r="AB79" s="965">
        <f t="shared" si="41"/>
        <v>0</v>
      </c>
      <c r="AC79" s="967"/>
      <c r="AD79" s="967"/>
      <c r="AE79" s="968"/>
      <c r="AF79" s="967"/>
      <c r="AG79" s="968">
        <f t="shared" si="36"/>
        <v>1836980</v>
      </c>
      <c r="AH79" s="967"/>
      <c r="AI79" s="967"/>
      <c r="AJ79" s="967"/>
      <c r="AK79" s="968">
        <f t="shared" si="37"/>
        <v>0</v>
      </c>
      <c r="AL79" s="969">
        <f t="shared" si="38"/>
        <v>1836980</v>
      </c>
      <c r="AM79" s="829">
        <v>12</v>
      </c>
      <c r="AN79" s="660">
        <f t="shared" si="39"/>
        <v>495984.60000000003</v>
      </c>
      <c r="AO79" s="657"/>
      <c r="AP79" s="657"/>
      <c r="AQ79" s="656">
        <v>33320</v>
      </c>
      <c r="AR79" s="656"/>
      <c r="AS79" s="656"/>
      <c r="AT79" s="656">
        <v>35700</v>
      </c>
      <c r="AU79" s="686">
        <f t="shared" si="27"/>
        <v>565004.60000000009</v>
      </c>
      <c r="AV79" s="716"/>
    </row>
    <row r="80" spans="1:48" s="717" customFormat="1" hidden="1" outlineLevel="1" x14ac:dyDescent="0.25">
      <c r="A80" s="836">
        <v>23</v>
      </c>
      <c r="B80" s="762" t="s">
        <v>22</v>
      </c>
      <c r="C80" s="763" t="s">
        <v>1346</v>
      </c>
      <c r="D80" s="764" t="s">
        <v>1301</v>
      </c>
      <c r="E80" s="765" t="s">
        <v>1325</v>
      </c>
      <c r="F80" s="773">
        <v>31</v>
      </c>
      <c r="G80" s="774" t="s">
        <v>1345</v>
      </c>
      <c r="H80" s="961">
        <v>240000</v>
      </c>
      <c r="I80" s="962"/>
      <c r="J80" s="963"/>
      <c r="K80" s="962"/>
      <c r="L80" s="964"/>
      <c r="M80" s="964">
        <f>SUM(H80:K80)</f>
        <v>240000</v>
      </c>
      <c r="N80" s="963"/>
      <c r="O80" s="967"/>
      <c r="P80" s="967"/>
      <c r="Q80" s="966">
        <f t="shared" si="33"/>
        <v>240000</v>
      </c>
      <c r="R80" s="963"/>
      <c r="S80" s="967">
        <f t="shared" si="34"/>
        <v>2880000</v>
      </c>
      <c r="T80" s="967">
        <v>250000</v>
      </c>
      <c r="U80" s="967"/>
      <c r="V80" s="967"/>
      <c r="W80" s="967"/>
      <c r="X80" s="967"/>
      <c r="Y80" s="967">
        <f t="shared" si="35"/>
        <v>168980</v>
      </c>
      <c r="Z80" s="967"/>
      <c r="AA80" s="961"/>
      <c r="AB80" s="965"/>
      <c r="AC80" s="967"/>
      <c r="AD80" s="967"/>
      <c r="AE80" s="968"/>
      <c r="AF80" s="967"/>
      <c r="AG80" s="968">
        <f t="shared" si="36"/>
        <v>3298980</v>
      </c>
      <c r="AH80" s="967"/>
      <c r="AI80" s="967"/>
      <c r="AJ80" s="967"/>
      <c r="AK80" s="968">
        <f t="shared" si="37"/>
        <v>0</v>
      </c>
      <c r="AL80" s="969">
        <f t="shared" si="38"/>
        <v>3298980</v>
      </c>
      <c r="AM80" s="829">
        <v>12</v>
      </c>
      <c r="AN80" s="660">
        <f t="shared" si="39"/>
        <v>890724.60000000009</v>
      </c>
      <c r="AO80" s="657"/>
      <c r="AP80" s="657"/>
      <c r="AQ80" s="656">
        <v>33320</v>
      </c>
      <c r="AR80" s="656"/>
      <c r="AS80" s="656"/>
      <c r="AT80" s="656">
        <v>35700</v>
      </c>
      <c r="AU80" s="686">
        <f t="shared" si="27"/>
        <v>959744.60000000009</v>
      </c>
      <c r="AV80" s="716"/>
    </row>
    <row r="81" spans="1:48" s="717" customFormat="1" hidden="1" outlineLevel="1" x14ac:dyDescent="0.25">
      <c r="A81" s="836">
        <v>24</v>
      </c>
      <c r="B81" s="762" t="s">
        <v>22</v>
      </c>
      <c r="C81" s="763" t="s">
        <v>1348</v>
      </c>
      <c r="D81" s="768" t="s">
        <v>1304</v>
      </c>
      <c r="E81" s="765" t="s">
        <v>1347</v>
      </c>
      <c r="F81" s="766">
        <v>27</v>
      </c>
      <c r="G81" s="767">
        <v>43101</v>
      </c>
      <c r="H81" s="964">
        <v>129000</v>
      </c>
      <c r="I81" s="970"/>
      <c r="J81" s="963"/>
      <c r="K81" s="970"/>
      <c r="L81" s="964"/>
      <c r="M81" s="964">
        <v>129000</v>
      </c>
      <c r="N81" s="963"/>
      <c r="O81" s="967"/>
      <c r="P81" s="967"/>
      <c r="Q81" s="966">
        <f t="shared" si="33"/>
        <v>129000</v>
      </c>
      <c r="R81" s="963"/>
      <c r="S81" s="967">
        <f t="shared" si="34"/>
        <v>1548000</v>
      </c>
      <c r="T81" s="965">
        <v>120000</v>
      </c>
      <c r="U81" s="967"/>
      <c r="V81" s="967"/>
      <c r="W81" s="967"/>
      <c r="X81" s="967"/>
      <c r="Y81" s="967">
        <f t="shared" si="35"/>
        <v>168980</v>
      </c>
      <c r="Z81" s="967"/>
      <c r="AA81" s="966"/>
      <c r="AB81" s="965">
        <f t="shared" ref="AB81:AB90" si="42">SUM(AA81*12)</f>
        <v>0</v>
      </c>
      <c r="AC81" s="967"/>
      <c r="AD81" s="967"/>
      <c r="AE81" s="968"/>
      <c r="AF81" s="967"/>
      <c r="AG81" s="968">
        <f t="shared" si="36"/>
        <v>1836980</v>
      </c>
      <c r="AH81" s="967"/>
      <c r="AI81" s="967"/>
      <c r="AJ81" s="967"/>
      <c r="AK81" s="968">
        <f t="shared" si="37"/>
        <v>0</v>
      </c>
      <c r="AL81" s="969">
        <f t="shared" si="38"/>
        <v>1836980</v>
      </c>
      <c r="AM81" s="829">
        <v>12</v>
      </c>
      <c r="AN81" s="660">
        <f t="shared" si="39"/>
        <v>495984.60000000003</v>
      </c>
      <c r="AO81" s="657"/>
      <c r="AP81" s="657"/>
      <c r="AQ81" s="656">
        <v>33320</v>
      </c>
      <c r="AR81" s="656"/>
      <c r="AS81" s="656"/>
      <c r="AT81" s="656">
        <v>35700</v>
      </c>
      <c r="AU81" s="686">
        <f t="shared" si="27"/>
        <v>565004.60000000009</v>
      </c>
      <c r="AV81" s="716"/>
    </row>
    <row r="82" spans="1:48" s="717" customFormat="1" hidden="1" outlineLevel="1" x14ac:dyDescent="0.25">
      <c r="A82" s="836">
        <v>25</v>
      </c>
      <c r="B82" s="762" t="s">
        <v>22</v>
      </c>
      <c r="C82" s="775" t="s">
        <v>1350</v>
      </c>
      <c r="D82" s="771" t="s">
        <v>1349</v>
      </c>
      <c r="E82" s="772" t="s">
        <v>1347</v>
      </c>
      <c r="F82" s="770">
        <v>27</v>
      </c>
      <c r="G82" s="767">
        <v>42736</v>
      </c>
      <c r="H82" s="964">
        <v>129000</v>
      </c>
      <c r="I82" s="962"/>
      <c r="J82" s="963"/>
      <c r="K82" s="962">
        <v>50000</v>
      </c>
      <c r="L82" s="964"/>
      <c r="M82" s="964">
        <f>SUM(H82:K82)</f>
        <v>179000</v>
      </c>
      <c r="N82" s="963"/>
      <c r="O82" s="967"/>
      <c r="P82" s="967"/>
      <c r="Q82" s="966">
        <f t="shared" si="33"/>
        <v>179000</v>
      </c>
      <c r="R82" s="963"/>
      <c r="S82" s="967">
        <f t="shared" si="34"/>
        <v>2148000</v>
      </c>
      <c r="T82" s="967">
        <v>120000</v>
      </c>
      <c r="U82" s="967"/>
      <c r="V82" s="967"/>
      <c r="W82" s="967"/>
      <c r="X82" s="967"/>
      <c r="Y82" s="967">
        <f t="shared" si="35"/>
        <v>168980</v>
      </c>
      <c r="Z82" s="967"/>
      <c r="AA82" s="961"/>
      <c r="AB82" s="965">
        <f t="shared" si="42"/>
        <v>0</v>
      </c>
      <c r="AC82" s="967"/>
      <c r="AD82" s="967"/>
      <c r="AE82" s="968"/>
      <c r="AF82" s="967"/>
      <c r="AG82" s="968">
        <f t="shared" si="36"/>
        <v>2436980</v>
      </c>
      <c r="AH82" s="967"/>
      <c r="AI82" s="967"/>
      <c r="AJ82" s="967"/>
      <c r="AK82" s="968">
        <f t="shared" si="37"/>
        <v>0</v>
      </c>
      <c r="AL82" s="969">
        <f t="shared" si="38"/>
        <v>2436980</v>
      </c>
      <c r="AM82" s="829">
        <v>12</v>
      </c>
      <c r="AN82" s="660">
        <f t="shared" si="39"/>
        <v>657984.60000000009</v>
      </c>
      <c r="AO82" s="657"/>
      <c r="AP82" s="657"/>
      <c r="AQ82" s="656">
        <v>33320</v>
      </c>
      <c r="AR82" s="656"/>
      <c r="AS82" s="656"/>
      <c r="AT82" s="656">
        <v>35700</v>
      </c>
      <c r="AU82" s="686">
        <f t="shared" si="27"/>
        <v>727004.60000000009</v>
      </c>
      <c r="AV82" s="716"/>
    </row>
    <row r="83" spans="1:48" s="717" customFormat="1" hidden="1" outlineLevel="1" x14ac:dyDescent="0.25">
      <c r="A83" s="836">
        <v>26</v>
      </c>
      <c r="B83" s="762" t="s">
        <v>22</v>
      </c>
      <c r="C83" s="763" t="s">
        <v>1351</v>
      </c>
      <c r="D83" s="771" t="s">
        <v>1320</v>
      </c>
      <c r="E83" s="765" t="s">
        <v>1347</v>
      </c>
      <c r="F83" s="766">
        <v>27</v>
      </c>
      <c r="G83" s="767">
        <v>43101</v>
      </c>
      <c r="H83" s="964">
        <v>129000</v>
      </c>
      <c r="I83" s="962"/>
      <c r="J83" s="963"/>
      <c r="K83" s="962"/>
      <c r="L83" s="964"/>
      <c r="M83" s="964">
        <v>129000</v>
      </c>
      <c r="N83" s="963"/>
      <c r="O83" s="967"/>
      <c r="P83" s="967"/>
      <c r="Q83" s="966">
        <f t="shared" si="33"/>
        <v>129000</v>
      </c>
      <c r="R83" s="963"/>
      <c r="S83" s="967">
        <f t="shared" si="34"/>
        <v>1548000</v>
      </c>
      <c r="T83" s="965">
        <v>120000</v>
      </c>
      <c r="U83" s="967"/>
      <c r="V83" s="967"/>
      <c r="W83" s="967"/>
      <c r="X83" s="967"/>
      <c r="Y83" s="967">
        <f t="shared" si="35"/>
        <v>168980</v>
      </c>
      <c r="Z83" s="967"/>
      <c r="AA83" s="961"/>
      <c r="AB83" s="965">
        <f t="shared" si="42"/>
        <v>0</v>
      </c>
      <c r="AC83" s="967"/>
      <c r="AD83" s="967"/>
      <c r="AE83" s="968"/>
      <c r="AF83" s="967"/>
      <c r="AG83" s="968">
        <f t="shared" si="36"/>
        <v>1836980</v>
      </c>
      <c r="AH83" s="967"/>
      <c r="AI83" s="967"/>
      <c r="AJ83" s="967"/>
      <c r="AK83" s="968">
        <f t="shared" si="37"/>
        <v>0</v>
      </c>
      <c r="AL83" s="969">
        <f t="shared" si="38"/>
        <v>1836980</v>
      </c>
      <c r="AM83" s="829">
        <v>12</v>
      </c>
      <c r="AN83" s="660">
        <f t="shared" si="39"/>
        <v>495984.60000000003</v>
      </c>
      <c r="AO83" s="657"/>
      <c r="AP83" s="657"/>
      <c r="AQ83" s="656">
        <v>33320</v>
      </c>
      <c r="AR83" s="656"/>
      <c r="AS83" s="656"/>
      <c r="AT83" s="656">
        <v>35700</v>
      </c>
      <c r="AU83" s="686">
        <f t="shared" si="27"/>
        <v>565004.60000000009</v>
      </c>
      <c r="AV83" s="716"/>
    </row>
    <row r="84" spans="1:48" s="717" customFormat="1" hidden="1" outlineLevel="1" x14ac:dyDescent="0.25">
      <c r="A84" s="836">
        <v>27</v>
      </c>
      <c r="B84" s="762" t="s">
        <v>22</v>
      </c>
      <c r="C84" s="763" t="s">
        <v>1353</v>
      </c>
      <c r="D84" s="764" t="s">
        <v>1301</v>
      </c>
      <c r="E84" s="765" t="s">
        <v>1352</v>
      </c>
      <c r="F84" s="766">
        <v>31</v>
      </c>
      <c r="G84" s="767">
        <v>42370</v>
      </c>
      <c r="H84" s="961">
        <v>317199</v>
      </c>
      <c r="I84" s="970"/>
      <c r="J84" s="963"/>
      <c r="K84" s="970">
        <v>48001</v>
      </c>
      <c r="L84" s="964"/>
      <c r="M84" s="964">
        <f>SUM(H84:K84)</f>
        <v>365200</v>
      </c>
      <c r="N84" s="963"/>
      <c r="O84" s="967"/>
      <c r="P84" s="967"/>
      <c r="Q84" s="966">
        <f t="shared" si="33"/>
        <v>365200</v>
      </c>
      <c r="R84" s="963"/>
      <c r="S84" s="967">
        <f t="shared" si="34"/>
        <v>4382400</v>
      </c>
      <c r="T84" s="965">
        <v>300000</v>
      </c>
      <c r="U84" s="967"/>
      <c r="V84" s="967"/>
      <c r="W84" s="967"/>
      <c r="X84" s="967">
        <f>H84*5</f>
        <v>1585995</v>
      </c>
      <c r="Y84" s="967">
        <f t="shared" si="35"/>
        <v>168980</v>
      </c>
      <c r="Z84" s="967"/>
      <c r="AA84" s="966"/>
      <c r="AB84" s="965">
        <f t="shared" si="42"/>
        <v>0</v>
      </c>
      <c r="AC84" s="967"/>
      <c r="AD84" s="967"/>
      <c r="AE84" s="968"/>
      <c r="AF84" s="967"/>
      <c r="AG84" s="968">
        <f t="shared" si="36"/>
        <v>6437375</v>
      </c>
      <c r="AH84" s="967"/>
      <c r="AI84" s="967"/>
      <c r="AJ84" s="967"/>
      <c r="AK84" s="968">
        <f t="shared" si="37"/>
        <v>0</v>
      </c>
      <c r="AL84" s="969">
        <f t="shared" si="38"/>
        <v>6437375</v>
      </c>
      <c r="AM84" s="829">
        <v>12</v>
      </c>
      <c r="AN84" s="660">
        <f t="shared" si="39"/>
        <v>1738091.25</v>
      </c>
      <c r="AO84" s="657"/>
      <c r="AP84" s="657"/>
      <c r="AQ84" s="656">
        <v>33320</v>
      </c>
      <c r="AR84" s="656"/>
      <c r="AS84" s="656"/>
      <c r="AT84" s="656">
        <v>35700</v>
      </c>
      <c r="AU84" s="686">
        <f t="shared" si="27"/>
        <v>1807111.25</v>
      </c>
      <c r="AV84" s="716"/>
    </row>
    <row r="85" spans="1:48" s="717" customFormat="1" hidden="1" outlineLevel="1" x14ac:dyDescent="0.25">
      <c r="A85" s="836">
        <v>28</v>
      </c>
      <c r="B85" s="762" t="s">
        <v>22</v>
      </c>
      <c r="C85" s="763" t="s">
        <v>1355</v>
      </c>
      <c r="D85" s="768" t="s">
        <v>1304</v>
      </c>
      <c r="E85" s="765" t="s">
        <v>1354</v>
      </c>
      <c r="F85" s="766">
        <v>27</v>
      </c>
      <c r="G85" s="767">
        <v>43466</v>
      </c>
      <c r="H85" s="964">
        <v>129000</v>
      </c>
      <c r="I85" s="970"/>
      <c r="J85" s="963"/>
      <c r="K85" s="970"/>
      <c r="L85" s="964"/>
      <c r="M85" s="964">
        <v>129000</v>
      </c>
      <c r="N85" s="963"/>
      <c r="O85" s="967"/>
      <c r="P85" s="967"/>
      <c r="Q85" s="966">
        <f t="shared" si="33"/>
        <v>129000</v>
      </c>
      <c r="R85" s="963"/>
      <c r="S85" s="967">
        <f t="shared" si="34"/>
        <v>1548000</v>
      </c>
      <c r="T85" s="965">
        <v>120000</v>
      </c>
      <c r="U85" s="967"/>
      <c r="V85" s="967"/>
      <c r="W85" s="967"/>
      <c r="X85" s="967"/>
      <c r="Y85" s="967">
        <f t="shared" si="35"/>
        <v>168980</v>
      </c>
      <c r="Z85" s="967"/>
      <c r="AA85" s="966"/>
      <c r="AB85" s="965">
        <f t="shared" si="42"/>
        <v>0</v>
      </c>
      <c r="AC85" s="967"/>
      <c r="AD85" s="967"/>
      <c r="AE85" s="968"/>
      <c r="AF85" s="967"/>
      <c r="AG85" s="968">
        <f t="shared" si="36"/>
        <v>1836980</v>
      </c>
      <c r="AH85" s="967"/>
      <c r="AI85" s="967"/>
      <c r="AJ85" s="967"/>
      <c r="AK85" s="968">
        <f t="shared" si="37"/>
        <v>0</v>
      </c>
      <c r="AL85" s="969">
        <f t="shared" si="38"/>
        <v>1836980</v>
      </c>
      <c r="AM85" s="829">
        <v>12</v>
      </c>
      <c r="AN85" s="660">
        <f t="shared" si="39"/>
        <v>495984.60000000003</v>
      </c>
      <c r="AO85" s="657"/>
      <c r="AP85" s="657"/>
      <c r="AQ85" s="656">
        <v>33320</v>
      </c>
      <c r="AR85" s="656"/>
      <c r="AS85" s="656"/>
      <c r="AT85" s="656">
        <v>35700</v>
      </c>
      <c r="AU85" s="686">
        <f t="shared" si="27"/>
        <v>565004.60000000009</v>
      </c>
      <c r="AV85" s="716"/>
    </row>
    <row r="86" spans="1:48" s="717" customFormat="1" hidden="1" outlineLevel="1" x14ac:dyDescent="0.25">
      <c r="A86" s="836">
        <v>29</v>
      </c>
      <c r="B86" s="762" t="s">
        <v>22</v>
      </c>
      <c r="C86" s="763" t="s">
        <v>1356</v>
      </c>
      <c r="D86" s="764" t="s">
        <v>1301</v>
      </c>
      <c r="E86" s="765" t="s">
        <v>1316</v>
      </c>
      <c r="F86" s="766">
        <v>31</v>
      </c>
      <c r="G86" s="767">
        <v>42370</v>
      </c>
      <c r="H86" s="961">
        <v>282865</v>
      </c>
      <c r="I86" s="970"/>
      <c r="J86" s="963"/>
      <c r="K86" s="970"/>
      <c r="L86" s="964"/>
      <c r="M86" s="964">
        <f>SUM(H86:K86)</f>
        <v>282865</v>
      </c>
      <c r="N86" s="963"/>
      <c r="O86" s="967"/>
      <c r="P86" s="967"/>
      <c r="Q86" s="966">
        <f t="shared" si="33"/>
        <v>282900</v>
      </c>
      <c r="R86" s="963"/>
      <c r="S86" s="967">
        <f t="shared" si="34"/>
        <v>3394380</v>
      </c>
      <c r="T86" s="967">
        <v>250000</v>
      </c>
      <c r="U86" s="967"/>
      <c r="V86" s="967"/>
      <c r="W86" s="967"/>
      <c r="X86" s="967"/>
      <c r="Y86" s="967">
        <f t="shared" si="35"/>
        <v>168980</v>
      </c>
      <c r="Z86" s="967"/>
      <c r="AA86" s="966"/>
      <c r="AB86" s="965">
        <f t="shared" si="42"/>
        <v>0</v>
      </c>
      <c r="AC86" s="967"/>
      <c r="AD86" s="967"/>
      <c r="AE86" s="968"/>
      <c r="AF86" s="967"/>
      <c r="AG86" s="968">
        <f t="shared" si="36"/>
        <v>3813360</v>
      </c>
      <c r="AH86" s="967"/>
      <c r="AI86" s="967"/>
      <c r="AJ86" s="967"/>
      <c r="AK86" s="968">
        <f t="shared" si="37"/>
        <v>0</v>
      </c>
      <c r="AL86" s="969">
        <f t="shared" si="38"/>
        <v>3813360</v>
      </c>
      <c r="AM86" s="829">
        <v>12</v>
      </c>
      <c r="AN86" s="660">
        <f t="shared" si="39"/>
        <v>1029607.2000000001</v>
      </c>
      <c r="AO86" s="657"/>
      <c r="AP86" s="657"/>
      <c r="AQ86" s="656">
        <v>33320</v>
      </c>
      <c r="AR86" s="656"/>
      <c r="AS86" s="656"/>
      <c r="AT86" s="656">
        <v>35700</v>
      </c>
      <c r="AU86" s="686">
        <f t="shared" si="27"/>
        <v>1098627.2000000002</v>
      </c>
      <c r="AV86" s="716"/>
    </row>
    <row r="87" spans="1:48" s="717" customFormat="1" hidden="1" outlineLevel="1" x14ac:dyDescent="0.25">
      <c r="A87" s="836">
        <v>30</v>
      </c>
      <c r="B87" s="762" t="s">
        <v>22</v>
      </c>
      <c r="C87" s="763" t="s">
        <v>1358</v>
      </c>
      <c r="D87" s="764" t="s">
        <v>1301</v>
      </c>
      <c r="E87" s="765" t="s">
        <v>1357</v>
      </c>
      <c r="F87" s="766">
        <v>31</v>
      </c>
      <c r="G87" s="767">
        <v>43101</v>
      </c>
      <c r="H87" s="961">
        <v>222900</v>
      </c>
      <c r="I87" s="970"/>
      <c r="J87" s="963"/>
      <c r="K87" s="970"/>
      <c r="L87" s="964"/>
      <c r="M87" s="964">
        <f>SUM(H87:K87)</f>
        <v>222900</v>
      </c>
      <c r="N87" s="963"/>
      <c r="O87" s="967"/>
      <c r="P87" s="967"/>
      <c r="Q87" s="966">
        <f t="shared" si="33"/>
        <v>222900</v>
      </c>
      <c r="R87" s="963"/>
      <c r="S87" s="967">
        <f t="shared" si="34"/>
        <v>2674800</v>
      </c>
      <c r="T87" s="967">
        <v>250000</v>
      </c>
      <c r="U87" s="967"/>
      <c r="V87" s="967"/>
      <c r="W87" s="967"/>
      <c r="X87" s="967"/>
      <c r="Y87" s="967">
        <f t="shared" si="35"/>
        <v>168980</v>
      </c>
      <c r="Z87" s="967"/>
      <c r="AA87" s="966">
        <v>5000</v>
      </c>
      <c r="AB87" s="965">
        <f t="shared" si="42"/>
        <v>60000</v>
      </c>
      <c r="AC87" s="967"/>
      <c r="AD87" s="967"/>
      <c r="AE87" s="968"/>
      <c r="AF87" s="967"/>
      <c r="AG87" s="968">
        <f t="shared" si="36"/>
        <v>3153780</v>
      </c>
      <c r="AH87" s="967"/>
      <c r="AI87" s="967"/>
      <c r="AJ87" s="967"/>
      <c r="AK87" s="968">
        <f t="shared" si="37"/>
        <v>0</v>
      </c>
      <c r="AL87" s="969">
        <f t="shared" si="38"/>
        <v>3153780</v>
      </c>
      <c r="AM87" s="829">
        <v>12</v>
      </c>
      <c r="AN87" s="660">
        <f t="shared" si="39"/>
        <v>851520.60000000009</v>
      </c>
      <c r="AO87" s="657"/>
      <c r="AP87" s="657"/>
      <c r="AQ87" s="656">
        <v>33320</v>
      </c>
      <c r="AR87" s="656"/>
      <c r="AS87" s="656"/>
      <c r="AT87" s="656">
        <v>35700</v>
      </c>
      <c r="AU87" s="686">
        <f t="shared" si="27"/>
        <v>920540.60000000009</v>
      </c>
      <c r="AV87" s="716"/>
    </row>
    <row r="88" spans="1:48" s="717" customFormat="1" hidden="1" outlineLevel="1" x14ac:dyDescent="0.25">
      <c r="A88" s="836">
        <v>31</v>
      </c>
      <c r="B88" s="762" t="s">
        <v>22</v>
      </c>
      <c r="C88" s="763" t="s">
        <v>1360</v>
      </c>
      <c r="D88" s="768" t="s">
        <v>1304</v>
      </c>
      <c r="E88" s="765" t="s">
        <v>1359</v>
      </c>
      <c r="F88" s="766">
        <v>27</v>
      </c>
      <c r="G88" s="767">
        <v>42736</v>
      </c>
      <c r="H88" s="964">
        <v>129000</v>
      </c>
      <c r="I88" s="970"/>
      <c r="J88" s="963"/>
      <c r="K88" s="970"/>
      <c r="L88" s="964"/>
      <c r="M88" s="964">
        <v>129000</v>
      </c>
      <c r="N88" s="963"/>
      <c r="O88" s="967"/>
      <c r="P88" s="967"/>
      <c r="Q88" s="966">
        <f t="shared" si="33"/>
        <v>129000</v>
      </c>
      <c r="R88" s="963"/>
      <c r="S88" s="967">
        <f t="shared" si="34"/>
        <v>1548000</v>
      </c>
      <c r="T88" s="965">
        <v>120000</v>
      </c>
      <c r="U88" s="967"/>
      <c r="V88" s="967"/>
      <c r="W88" s="967"/>
      <c r="X88" s="967"/>
      <c r="Y88" s="967">
        <f t="shared" si="35"/>
        <v>168980</v>
      </c>
      <c r="Z88" s="967"/>
      <c r="AA88" s="966"/>
      <c r="AB88" s="965">
        <f t="shared" si="42"/>
        <v>0</v>
      </c>
      <c r="AC88" s="967"/>
      <c r="AD88" s="967"/>
      <c r="AE88" s="968"/>
      <c r="AF88" s="967"/>
      <c r="AG88" s="968">
        <f t="shared" si="36"/>
        <v>1836980</v>
      </c>
      <c r="AH88" s="967"/>
      <c r="AI88" s="967"/>
      <c r="AJ88" s="967"/>
      <c r="AK88" s="968">
        <f t="shared" si="37"/>
        <v>0</v>
      </c>
      <c r="AL88" s="969">
        <f t="shared" si="38"/>
        <v>1836980</v>
      </c>
      <c r="AM88" s="829">
        <v>12</v>
      </c>
      <c r="AN88" s="660">
        <f t="shared" si="39"/>
        <v>495984.60000000003</v>
      </c>
      <c r="AO88" s="657"/>
      <c r="AP88" s="657"/>
      <c r="AQ88" s="656">
        <v>33320</v>
      </c>
      <c r="AR88" s="656"/>
      <c r="AS88" s="656"/>
      <c r="AT88" s="656">
        <v>35700</v>
      </c>
      <c r="AU88" s="686">
        <f t="shared" si="27"/>
        <v>565004.60000000009</v>
      </c>
      <c r="AV88" s="716"/>
    </row>
    <row r="89" spans="1:48" s="717" customFormat="1" hidden="1" outlineLevel="1" x14ac:dyDescent="0.25">
      <c r="A89" s="836">
        <v>32</v>
      </c>
      <c r="B89" s="762" t="s">
        <v>22</v>
      </c>
      <c r="C89" s="763" t="s">
        <v>1361</v>
      </c>
      <c r="D89" s="764" t="s">
        <v>1301</v>
      </c>
      <c r="E89" s="765" t="s">
        <v>1357</v>
      </c>
      <c r="F89" s="766">
        <v>31</v>
      </c>
      <c r="G89" s="767">
        <v>43101</v>
      </c>
      <c r="H89" s="961">
        <v>231428</v>
      </c>
      <c r="I89" s="970"/>
      <c r="J89" s="963"/>
      <c r="K89" s="970">
        <v>8572</v>
      </c>
      <c r="L89" s="964"/>
      <c r="M89" s="964">
        <f>SUM(H89:K89)</f>
        <v>240000</v>
      </c>
      <c r="N89" s="963"/>
      <c r="O89" s="967"/>
      <c r="P89" s="967"/>
      <c r="Q89" s="966">
        <f t="shared" si="33"/>
        <v>240000</v>
      </c>
      <c r="R89" s="963"/>
      <c r="S89" s="967">
        <f t="shared" si="34"/>
        <v>2880000</v>
      </c>
      <c r="T89" s="967">
        <v>250000</v>
      </c>
      <c r="U89" s="967"/>
      <c r="V89" s="967"/>
      <c r="W89" s="967"/>
      <c r="X89" s="967"/>
      <c r="Y89" s="967">
        <f t="shared" si="35"/>
        <v>168980</v>
      </c>
      <c r="Z89" s="967"/>
      <c r="AA89" s="966">
        <v>12000</v>
      </c>
      <c r="AB89" s="965">
        <f t="shared" si="42"/>
        <v>144000</v>
      </c>
      <c r="AC89" s="967"/>
      <c r="AD89" s="967"/>
      <c r="AE89" s="968"/>
      <c r="AF89" s="967"/>
      <c r="AG89" s="968">
        <f t="shared" si="36"/>
        <v>3442980</v>
      </c>
      <c r="AH89" s="967"/>
      <c r="AI89" s="967"/>
      <c r="AJ89" s="967"/>
      <c r="AK89" s="968">
        <f t="shared" si="37"/>
        <v>0</v>
      </c>
      <c r="AL89" s="969">
        <f t="shared" si="38"/>
        <v>3442980</v>
      </c>
      <c r="AM89" s="829">
        <v>12</v>
      </c>
      <c r="AN89" s="660">
        <f t="shared" si="39"/>
        <v>929604.60000000009</v>
      </c>
      <c r="AO89" s="657"/>
      <c r="AP89" s="657"/>
      <c r="AQ89" s="656">
        <v>33320</v>
      </c>
      <c r="AR89" s="656"/>
      <c r="AS89" s="656"/>
      <c r="AT89" s="656">
        <v>35700</v>
      </c>
      <c r="AU89" s="686">
        <f t="shared" si="27"/>
        <v>998624.60000000009</v>
      </c>
      <c r="AV89" s="716"/>
    </row>
    <row r="90" spans="1:48" s="717" customFormat="1" hidden="1" outlineLevel="1" x14ac:dyDescent="0.25">
      <c r="A90" s="836">
        <v>33</v>
      </c>
      <c r="B90" s="762" t="s">
        <v>22</v>
      </c>
      <c r="C90" s="763" t="s">
        <v>1362</v>
      </c>
      <c r="D90" s="764" t="s">
        <v>1301</v>
      </c>
      <c r="E90" s="765" t="s">
        <v>1352</v>
      </c>
      <c r="F90" s="766">
        <v>31</v>
      </c>
      <c r="G90" s="767">
        <v>43101</v>
      </c>
      <c r="H90" s="961">
        <v>317200</v>
      </c>
      <c r="I90" s="970"/>
      <c r="J90" s="963"/>
      <c r="K90" s="970"/>
      <c r="L90" s="964"/>
      <c r="M90" s="964">
        <f>SUM(H90:K90)</f>
        <v>317200</v>
      </c>
      <c r="N90" s="963"/>
      <c r="O90" s="967"/>
      <c r="P90" s="967"/>
      <c r="Q90" s="966">
        <f t="shared" si="33"/>
        <v>317200</v>
      </c>
      <c r="R90" s="963"/>
      <c r="S90" s="967">
        <f t="shared" ref="S90:S107" si="43">SUM(M90*12)+L90</f>
        <v>3806400</v>
      </c>
      <c r="T90" s="965">
        <v>300000</v>
      </c>
      <c r="U90" s="967"/>
      <c r="V90" s="967"/>
      <c r="W90" s="967"/>
      <c r="X90" s="967"/>
      <c r="Y90" s="967">
        <f t="shared" si="35"/>
        <v>168980</v>
      </c>
      <c r="Z90" s="967"/>
      <c r="AA90" s="966"/>
      <c r="AB90" s="965">
        <f t="shared" si="42"/>
        <v>0</v>
      </c>
      <c r="AC90" s="967"/>
      <c r="AD90" s="967"/>
      <c r="AE90" s="968"/>
      <c r="AF90" s="967"/>
      <c r="AG90" s="968">
        <f t="shared" ref="AG90:AG107" si="44">SUM(S90,T90,U90,V90,W90,X90,Y90,Z90,AB90,AC90,AD90,AE90,AF90)</f>
        <v>4275380</v>
      </c>
      <c r="AH90" s="967"/>
      <c r="AI90" s="967"/>
      <c r="AJ90" s="967"/>
      <c r="AK90" s="968">
        <f t="shared" ref="AK90:AK107" si="45">SUM(AH90,AI90,AJ90)</f>
        <v>0</v>
      </c>
      <c r="AL90" s="969">
        <f t="shared" ref="AL90:AL107" si="46">SUM(AG90,AK90)</f>
        <v>4275380</v>
      </c>
      <c r="AM90" s="829">
        <v>12</v>
      </c>
      <c r="AN90" s="660">
        <f t="shared" si="39"/>
        <v>1154352.6000000001</v>
      </c>
      <c r="AO90" s="657"/>
      <c r="AP90" s="657"/>
      <c r="AQ90" s="656">
        <v>33320</v>
      </c>
      <c r="AR90" s="656"/>
      <c r="AS90" s="656"/>
      <c r="AT90" s="656">
        <v>35700</v>
      </c>
      <c r="AU90" s="686">
        <f t="shared" si="27"/>
        <v>1223372.6000000001</v>
      </c>
      <c r="AV90" s="716"/>
    </row>
    <row r="91" spans="1:48" s="717" customFormat="1" hidden="1" outlineLevel="1" x14ac:dyDescent="0.25">
      <c r="A91" s="836">
        <v>34</v>
      </c>
      <c r="B91" s="762" t="s">
        <v>22</v>
      </c>
      <c r="C91" s="763" t="s">
        <v>1364</v>
      </c>
      <c r="D91" s="771" t="s">
        <v>1320</v>
      </c>
      <c r="E91" s="776" t="s">
        <v>1363</v>
      </c>
      <c r="F91" s="766">
        <v>27</v>
      </c>
      <c r="G91" s="767">
        <v>42370</v>
      </c>
      <c r="H91" s="964">
        <v>129000</v>
      </c>
      <c r="I91" s="970"/>
      <c r="J91" s="963"/>
      <c r="K91" s="970"/>
      <c r="L91" s="964"/>
      <c r="M91" s="964">
        <v>129000</v>
      </c>
      <c r="N91" s="963"/>
      <c r="O91" s="967"/>
      <c r="P91" s="967"/>
      <c r="Q91" s="966">
        <f t="shared" si="33"/>
        <v>129000</v>
      </c>
      <c r="R91" s="963"/>
      <c r="S91" s="967">
        <f t="shared" si="43"/>
        <v>1548000</v>
      </c>
      <c r="T91" s="965">
        <v>120000</v>
      </c>
      <c r="U91" s="967"/>
      <c r="V91" s="967"/>
      <c r="W91" s="967"/>
      <c r="X91" s="967"/>
      <c r="Y91" s="967">
        <f t="shared" si="35"/>
        <v>168980</v>
      </c>
      <c r="Z91" s="967"/>
      <c r="AA91" s="966"/>
      <c r="AB91" s="965"/>
      <c r="AC91" s="967"/>
      <c r="AD91" s="967"/>
      <c r="AE91" s="968"/>
      <c r="AF91" s="967"/>
      <c r="AG91" s="968">
        <f t="shared" si="44"/>
        <v>1836980</v>
      </c>
      <c r="AH91" s="967"/>
      <c r="AI91" s="967"/>
      <c r="AJ91" s="967"/>
      <c r="AK91" s="968">
        <f t="shared" si="45"/>
        <v>0</v>
      </c>
      <c r="AL91" s="969">
        <f t="shared" si="46"/>
        <v>1836980</v>
      </c>
      <c r="AM91" s="829">
        <v>12</v>
      </c>
      <c r="AN91" s="660">
        <f t="shared" si="39"/>
        <v>495984.60000000003</v>
      </c>
      <c r="AO91" s="657"/>
      <c r="AP91" s="657"/>
      <c r="AQ91" s="656">
        <v>33320</v>
      </c>
      <c r="AR91" s="656"/>
      <c r="AS91" s="656"/>
      <c r="AT91" s="656">
        <v>35700</v>
      </c>
      <c r="AU91" s="686">
        <f t="shared" si="27"/>
        <v>565004.60000000009</v>
      </c>
      <c r="AV91" s="716"/>
    </row>
    <row r="92" spans="1:48" s="717" customFormat="1" hidden="1" outlineLevel="1" x14ac:dyDescent="0.25">
      <c r="A92" s="836">
        <v>35</v>
      </c>
      <c r="B92" s="762" t="s">
        <v>22</v>
      </c>
      <c r="C92" s="763" t="s">
        <v>1365</v>
      </c>
      <c r="D92" s="764" t="s">
        <v>1301</v>
      </c>
      <c r="E92" s="765" t="s">
        <v>1341</v>
      </c>
      <c r="F92" s="766">
        <v>31</v>
      </c>
      <c r="G92" s="767">
        <v>42370</v>
      </c>
      <c r="H92" s="961">
        <v>265722</v>
      </c>
      <c r="I92" s="970"/>
      <c r="J92" s="963"/>
      <c r="K92" s="970">
        <v>48001</v>
      </c>
      <c r="L92" s="964"/>
      <c r="M92" s="964">
        <f t="shared" ref="M92:M107" si="47">SUM(H92:K92)</f>
        <v>313723</v>
      </c>
      <c r="N92" s="963"/>
      <c r="O92" s="967"/>
      <c r="P92" s="967"/>
      <c r="Q92" s="966">
        <f t="shared" si="33"/>
        <v>313700</v>
      </c>
      <c r="R92" s="963"/>
      <c r="S92" s="967">
        <f t="shared" si="43"/>
        <v>3764676</v>
      </c>
      <c r="T92" s="967">
        <v>250000</v>
      </c>
      <c r="U92" s="967"/>
      <c r="V92" s="967"/>
      <c r="W92" s="967"/>
      <c r="X92" s="967"/>
      <c r="Y92" s="967">
        <f t="shared" si="35"/>
        <v>168980</v>
      </c>
      <c r="Z92" s="967"/>
      <c r="AA92" s="966"/>
      <c r="AB92" s="965">
        <f t="shared" ref="AB92:AB97" si="48">SUM(AA92*12)</f>
        <v>0</v>
      </c>
      <c r="AC92" s="967"/>
      <c r="AD92" s="967"/>
      <c r="AE92" s="968"/>
      <c r="AF92" s="967"/>
      <c r="AG92" s="968">
        <f t="shared" si="44"/>
        <v>4183656</v>
      </c>
      <c r="AH92" s="967"/>
      <c r="AI92" s="967"/>
      <c r="AJ92" s="967"/>
      <c r="AK92" s="968">
        <f t="shared" si="45"/>
        <v>0</v>
      </c>
      <c r="AL92" s="969">
        <f t="shared" si="46"/>
        <v>4183656</v>
      </c>
      <c r="AM92" s="829">
        <v>12</v>
      </c>
      <c r="AN92" s="660">
        <f t="shared" si="39"/>
        <v>1129587.1200000001</v>
      </c>
      <c r="AO92" s="657"/>
      <c r="AP92" s="657"/>
      <c r="AQ92" s="656">
        <v>33320</v>
      </c>
      <c r="AR92" s="656"/>
      <c r="AS92" s="656"/>
      <c r="AT92" s="656">
        <v>35700</v>
      </c>
      <c r="AU92" s="686">
        <f t="shared" si="27"/>
        <v>1198607.1200000001</v>
      </c>
      <c r="AV92" s="716"/>
    </row>
    <row r="93" spans="1:48" s="717" customFormat="1" hidden="1" outlineLevel="1" x14ac:dyDescent="0.25">
      <c r="A93" s="836">
        <v>36</v>
      </c>
      <c r="B93" s="762" t="s">
        <v>22</v>
      </c>
      <c r="C93" s="763" t="s">
        <v>1366</v>
      </c>
      <c r="D93" s="764" t="s">
        <v>1301</v>
      </c>
      <c r="E93" s="765" t="s">
        <v>1341</v>
      </c>
      <c r="F93" s="766">
        <v>31</v>
      </c>
      <c r="G93" s="767">
        <v>43101</v>
      </c>
      <c r="H93" s="961">
        <v>257200</v>
      </c>
      <c r="I93" s="970"/>
      <c r="J93" s="963"/>
      <c r="K93" s="970"/>
      <c r="L93" s="964"/>
      <c r="M93" s="964">
        <f t="shared" si="47"/>
        <v>257200</v>
      </c>
      <c r="N93" s="963"/>
      <c r="O93" s="967"/>
      <c r="P93" s="967"/>
      <c r="Q93" s="966">
        <f t="shared" si="33"/>
        <v>257200</v>
      </c>
      <c r="R93" s="963"/>
      <c r="S93" s="967">
        <f t="shared" si="43"/>
        <v>3086400</v>
      </c>
      <c r="T93" s="967">
        <v>250000</v>
      </c>
      <c r="U93" s="967"/>
      <c r="V93" s="967"/>
      <c r="W93" s="967"/>
      <c r="X93" s="967"/>
      <c r="Y93" s="967">
        <f t="shared" si="35"/>
        <v>168980</v>
      </c>
      <c r="Z93" s="967"/>
      <c r="AA93" s="966"/>
      <c r="AB93" s="965">
        <f t="shared" si="48"/>
        <v>0</v>
      </c>
      <c r="AC93" s="967"/>
      <c r="AD93" s="967"/>
      <c r="AE93" s="968"/>
      <c r="AF93" s="967"/>
      <c r="AG93" s="968">
        <f t="shared" si="44"/>
        <v>3505380</v>
      </c>
      <c r="AH93" s="967"/>
      <c r="AI93" s="967"/>
      <c r="AJ93" s="967"/>
      <c r="AK93" s="968">
        <f t="shared" si="45"/>
        <v>0</v>
      </c>
      <c r="AL93" s="969">
        <f t="shared" si="46"/>
        <v>3505380</v>
      </c>
      <c r="AM93" s="829">
        <v>12</v>
      </c>
      <c r="AN93" s="660">
        <f t="shared" si="39"/>
        <v>946452.60000000009</v>
      </c>
      <c r="AO93" s="657"/>
      <c r="AP93" s="657"/>
      <c r="AQ93" s="656">
        <v>33320</v>
      </c>
      <c r="AR93" s="656"/>
      <c r="AS93" s="656"/>
      <c r="AT93" s="656">
        <v>35700</v>
      </c>
      <c r="AU93" s="686">
        <f t="shared" si="27"/>
        <v>1015472.6000000001</v>
      </c>
      <c r="AV93" s="716"/>
    </row>
    <row r="94" spans="1:48" s="717" customFormat="1" hidden="1" outlineLevel="1" x14ac:dyDescent="0.25">
      <c r="A94" s="836">
        <v>37</v>
      </c>
      <c r="B94" s="762" t="s">
        <v>22</v>
      </c>
      <c r="C94" s="763" t="s">
        <v>1367</v>
      </c>
      <c r="D94" s="764" t="s">
        <v>1301</v>
      </c>
      <c r="E94" s="765" t="s">
        <v>1325</v>
      </c>
      <c r="F94" s="766">
        <v>31</v>
      </c>
      <c r="G94" s="767">
        <v>42736</v>
      </c>
      <c r="H94" s="961">
        <v>240000</v>
      </c>
      <c r="I94" s="970"/>
      <c r="J94" s="963"/>
      <c r="K94" s="970"/>
      <c r="L94" s="964"/>
      <c r="M94" s="964">
        <f t="shared" si="47"/>
        <v>240000</v>
      </c>
      <c r="N94" s="963"/>
      <c r="O94" s="967"/>
      <c r="P94" s="967"/>
      <c r="Q94" s="966">
        <f t="shared" si="33"/>
        <v>240000</v>
      </c>
      <c r="R94" s="963"/>
      <c r="S94" s="967">
        <f t="shared" si="43"/>
        <v>2880000</v>
      </c>
      <c r="T94" s="967">
        <v>250000</v>
      </c>
      <c r="U94" s="967"/>
      <c r="V94" s="967"/>
      <c r="W94" s="967"/>
      <c r="X94" s="967"/>
      <c r="Y94" s="967">
        <f t="shared" si="35"/>
        <v>168980</v>
      </c>
      <c r="Z94" s="967"/>
      <c r="AA94" s="966">
        <v>12000</v>
      </c>
      <c r="AB94" s="965">
        <f t="shared" si="48"/>
        <v>144000</v>
      </c>
      <c r="AC94" s="967"/>
      <c r="AD94" s="967"/>
      <c r="AE94" s="968"/>
      <c r="AF94" s="967"/>
      <c r="AG94" s="968">
        <f t="shared" si="44"/>
        <v>3442980</v>
      </c>
      <c r="AH94" s="967"/>
      <c r="AI94" s="967"/>
      <c r="AJ94" s="967"/>
      <c r="AK94" s="968">
        <f t="shared" si="45"/>
        <v>0</v>
      </c>
      <c r="AL94" s="969">
        <f t="shared" si="46"/>
        <v>3442980</v>
      </c>
      <c r="AM94" s="829">
        <v>12</v>
      </c>
      <c r="AN94" s="660">
        <f t="shared" si="39"/>
        <v>929604.60000000009</v>
      </c>
      <c r="AO94" s="657"/>
      <c r="AP94" s="657"/>
      <c r="AQ94" s="656">
        <v>33320</v>
      </c>
      <c r="AR94" s="656"/>
      <c r="AS94" s="656"/>
      <c r="AT94" s="656">
        <v>35700</v>
      </c>
      <c r="AU94" s="686">
        <f t="shared" si="27"/>
        <v>998624.60000000009</v>
      </c>
      <c r="AV94" s="716"/>
    </row>
    <row r="95" spans="1:48" s="717" customFormat="1" hidden="1" outlineLevel="1" x14ac:dyDescent="0.25">
      <c r="A95" s="836">
        <v>38</v>
      </c>
      <c r="B95" s="762" t="s">
        <v>22</v>
      </c>
      <c r="C95" s="763" t="s">
        <v>1369</v>
      </c>
      <c r="D95" s="764" t="s">
        <v>1301</v>
      </c>
      <c r="E95" s="765" t="s">
        <v>1368</v>
      </c>
      <c r="F95" s="766">
        <v>32</v>
      </c>
      <c r="G95" s="767">
        <v>43101</v>
      </c>
      <c r="H95" s="961">
        <v>351400</v>
      </c>
      <c r="I95" s="970"/>
      <c r="J95" s="963"/>
      <c r="K95" s="970"/>
      <c r="L95" s="964"/>
      <c r="M95" s="964">
        <f t="shared" si="47"/>
        <v>351400</v>
      </c>
      <c r="N95" s="963"/>
      <c r="O95" s="967"/>
      <c r="P95" s="967"/>
      <c r="Q95" s="966">
        <f t="shared" si="33"/>
        <v>351400</v>
      </c>
      <c r="R95" s="963"/>
      <c r="S95" s="967">
        <f t="shared" si="43"/>
        <v>4216800</v>
      </c>
      <c r="T95" s="965">
        <v>300000</v>
      </c>
      <c r="U95" s="967"/>
      <c r="V95" s="967"/>
      <c r="W95" s="967"/>
      <c r="X95" s="967">
        <f>H95*5</f>
        <v>1757000</v>
      </c>
      <c r="Y95" s="967">
        <f t="shared" si="35"/>
        <v>168980</v>
      </c>
      <c r="Z95" s="967"/>
      <c r="AA95" s="966"/>
      <c r="AB95" s="965">
        <f t="shared" si="48"/>
        <v>0</v>
      </c>
      <c r="AC95" s="967"/>
      <c r="AD95" s="967"/>
      <c r="AE95" s="968"/>
      <c r="AF95" s="967"/>
      <c r="AG95" s="968">
        <f t="shared" si="44"/>
        <v>6442780</v>
      </c>
      <c r="AH95" s="967"/>
      <c r="AI95" s="967"/>
      <c r="AJ95" s="967"/>
      <c r="AK95" s="968">
        <f t="shared" si="45"/>
        <v>0</v>
      </c>
      <c r="AL95" s="969">
        <f t="shared" si="46"/>
        <v>6442780</v>
      </c>
      <c r="AM95" s="829">
        <v>12</v>
      </c>
      <c r="AN95" s="660">
        <f t="shared" si="39"/>
        <v>1739550.6</v>
      </c>
      <c r="AO95" s="657"/>
      <c r="AP95" s="657"/>
      <c r="AQ95" s="656">
        <v>33320</v>
      </c>
      <c r="AR95" s="656"/>
      <c r="AS95" s="656"/>
      <c r="AT95" s="656">
        <v>35700</v>
      </c>
      <c r="AU95" s="686">
        <f t="shared" si="27"/>
        <v>1808570.6</v>
      </c>
      <c r="AV95" s="716"/>
    </row>
    <row r="96" spans="1:48" s="717" customFormat="1" hidden="1" outlineLevel="1" x14ac:dyDescent="0.25">
      <c r="A96" s="836">
        <v>39</v>
      </c>
      <c r="B96" s="762" t="s">
        <v>22</v>
      </c>
      <c r="C96" s="763" t="s">
        <v>1371</v>
      </c>
      <c r="D96" s="771" t="s">
        <v>1320</v>
      </c>
      <c r="E96" s="777" t="s">
        <v>1370</v>
      </c>
      <c r="F96" s="778">
        <v>28</v>
      </c>
      <c r="G96" s="779">
        <v>42736</v>
      </c>
      <c r="H96" s="964">
        <v>129000</v>
      </c>
      <c r="I96" s="970"/>
      <c r="J96" s="963"/>
      <c r="K96" s="970"/>
      <c r="L96" s="964"/>
      <c r="M96" s="964">
        <f t="shared" si="47"/>
        <v>129000</v>
      </c>
      <c r="N96" s="963"/>
      <c r="O96" s="967"/>
      <c r="P96" s="967"/>
      <c r="Q96" s="966">
        <f t="shared" si="33"/>
        <v>129000</v>
      </c>
      <c r="R96" s="963"/>
      <c r="S96" s="967">
        <f t="shared" si="43"/>
        <v>1548000</v>
      </c>
      <c r="T96" s="965">
        <v>120000</v>
      </c>
      <c r="U96" s="967"/>
      <c r="V96" s="967"/>
      <c r="W96" s="967"/>
      <c r="X96" s="967"/>
      <c r="Y96" s="967">
        <f t="shared" si="35"/>
        <v>168980</v>
      </c>
      <c r="Z96" s="967"/>
      <c r="AA96" s="966"/>
      <c r="AB96" s="965">
        <f t="shared" si="48"/>
        <v>0</v>
      </c>
      <c r="AC96" s="967"/>
      <c r="AD96" s="967"/>
      <c r="AE96" s="968"/>
      <c r="AF96" s="967"/>
      <c r="AG96" s="968">
        <f t="shared" si="44"/>
        <v>1836980</v>
      </c>
      <c r="AH96" s="967"/>
      <c r="AI96" s="967"/>
      <c r="AJ96" s="967"/>
      <c r="AK96" s="968">
        <f t="shared" si="45"/>
        <v>0</v>
      </c>
      <c r="AL96" s="969">
        <f t="shared" si="46"/>
        <v>1836980</v>
      </c>
      <c r="AM96" s="829">
        <v>12</v>
      </c>
      <c r="AN96" s="660">
        <f t="shared" si="39"/>
        <v>495984.60000000003</v>
      </c>
      <c r="AO96" s="657"/>
      <c r="AP96" s="657"/>
      <c r="AQ96" s="656">
        <v>33320</v>
      </c>
      <c r="AR96" s="656"/>
      <c r="AS96" s="656"/>
      <c r="AT96" s="656">
        <v>35700</v>
      </c>
      <c r="AU96" s="686">
        <f t="shared" si="27"/>
        <v>565004.60000000009</v>
      </c>
      <c r="AV96" s="716"/>
    </row>
    <row r="97" spans="1:55" s="717" customFormat="1" hidden="1" outlineLevel="1" x14ac:dyDescent="0.25">
      <c r="A97" s="836">
        <v>40</v>
      </c>
      <c r="B97" s="762" t="s">
        <v>22</v>
      </c>
      <c r="C97" s="780" t="s">
        <v>1373</v>
      </c>
      <c r="D97" s="764" t="s">
        <v>1301</v>
      </c>
      <c r="E97" s="781" t="s">
        <v>1372</v>
      </c>
      <c r="F97" s="782">
        <v>31</v>
      </c>
      <c r="G97" s="783">
        <v>42370</v>
      </c>
      <c r="H97" s="961">
        <v>231435</v>
      </c>
      <c r="I97" s="970"/>
      <c r="J97" s="963"/>
      <c r="K97" s="970"/>
      <c r="L97" s="964"/>
      <c r="M97" s="964">
        <f t="shared" si="47"/>
        <v>231435</v>
      </c>
      <c r="N97" s="963"/>
      <c r="O97" s="967"/>
      <c r="P97" s="967"/>
      <c r="Q97" s="966">
        <f t="shared" si="33"/>
        <v>231400</v>
      </c>
      <c r="R97" s="963"/>
      <c r="S97" s="967">
        <f t="shared" si="43"/>
        <v>2777220</v>
      </c>
      <c r="T97" s="967">
        <v>250000</v>
      </c>
      <c r="U97" s="967"/>
      <c r="V97" s="967"/>
      <c r="W97" s="967"/>
      <c r="X97" s="967"/>
      <c r="Y97" s="967">
        <f t="shared" si="35"/>
        <v>168980</v>
      </c>
      <c r="Z97" s="967"/>
      <c r="AA97" s="966"/>
      <c r="AB97" s="965">
        <f t="shared" si="48"/>
        <v>0</v>
      </c>
      <c r="AC97" s="967"/>
      <c r="AD97" s="967"/>
      <c r="AE97" s="968"/>
      <c r="AF97" s="967"/>
      <c r="AG97" s="968">
        <f t="shared" si="44"/>
        <v>3196200</v>
      </c>
      <c r="AH97" s="967"/>
      <c r="AI97" s="967"/>
      <c r="AJ97" s="967"/>
      <c r="AK97" s="968">
        <f t="shared" si="45"/>
        <v>0</v>
      </c>
      <c r="AL97" s="969">
        <f t="shared" si="46"/>
        <v>3196200</v>
      </c>
      <c r="AM97" s="829">
        <v>12</v>
      </c>
      <c r="AN97" s="660">
        <f t="shared" si="39"/>
        <v>862974</v>
      </c>
      <c r="AO97" s="657"/>
      <c r="AP97" s="657"/>
      <c r="AQ97" s="656">
        <v>33320</v>
      </c>
      <c r="AR97" s="656"/>
      <c r="AS97" s="656"/>
      <c r="AT97" s="656">
        <v>35700</v>
      </c>
      <c r="AU97" s="686">
        <f t="shared" si="27"/>
        <v>931994</v>
      </c>
      <c r="AV97" s="716"/>
    </row>
    <row r="98" spans="1:55" s="717" customFormat="1" hidden="1" outlineLevel="1" x14ac:dyDescent="0.25">
      <c r="A98" s="836">
        <v>41</v>
      </c>
      <c r="B98" s="762" t="s">
        <v>22</v>
      </c>
      <c r="C98" s="780" t="s">
        <v>1376</v>
      </c>
      <c r="D98" s="784" t="s">
        <v>1374</v>
      </c>
      <c r="E98" s="785" t="s">
        <v>1375</v>
      </c>
      <c r="F98" s="786">
        <v>27</v>
      </c>
      <c r="G98" s="783">
        <v>42370</v>
      </c>
      <c r="H98" s="964">
        <v>129000</v>
      </c>
      <c r="I98" s="970"/>
      <c r="J98" s="963"/>
      <c r="K98" s="970"/>
      <c r="L98" s="964"/>
      <c r="M98" s="964">
        <f t="shared" si="47"/>
        <v>129000</v>
      </c>
      <c r="N98" s="963"/>
      <c r="O98" s="967"/>
      <c r="P98" s="967"/>
      <c r="Q98" s="966">
        <f t="shared" si="33"/>
        <v>129000</v>
      </c>
      <c r="R98" s="963"/>
      <c r="S98" s="967">
        <f t="shared" si="43"/>
        <v>1548000</v>
      </c>
      <c r="T98" s="965">
        <v>120000</v>
      </c>
      <c r="U98" s="967"/>
      <c r="V98" s="967"/>
      <c r="W98" s="967"/>
      <c r="X98" s="967"/>
      <c r="Y98" s="967">
        <f t="shared" si="35"/>
        <v>168980</v>
      </c>
      <c r="Z98" s="967"/>
      <c r="AA98" s="966"/>
      <c r="AB98" s="965"/>
      <c r="AC98" s="967"/>
      <c r="AD98" s="967"/>
      <c r="AE98" s="968"/>
      <c r="AF98" s="967"/>
      <c r="AG98" s="968">
        <f t="shared" si="44"/>
        <v>1836980</v>
      </c>
      <c r="AH98" s="967"/>
      <c r="AI98" s="967"/>
      <c r="AJ98" s="967"/>
      <c r="AK98" s="968">
        <f t="shared" si="45"/>
        <v>0</v>
      </c>
      <c r="AL98" s="969">
        <f t="shared" si="46"/>
        <v>1836980</v>
      </c>
      <c r="AM98" s="829">
        <v>12</v>
      </c>
      <c r="AN98" s="660">
        <f t="shared" si="39"/>
        <v>495984.60000000003</v>
      </c>
      <c r="AO98" s="657"/>
      <c r="AP98" s="657"/>
      <c r="AQ98" s="656">
        <v>33320</v>
      </c>
      <c r="AR98" s="656"/>
      <c r="AS98" s="656"/>
      <c r="AT98" s="656">
        <v>35700</v>
      </c>
      <c r="AU98" s="686">
        <f t="shared" si="27"/>
        <v>565004.60000000009</v>
      </c>
      <c r="AV98" s="716"/>
    </row>
    <row r="99" spans="1:55" s="717" customFormat="1" hidden="1" outlineLevel="1" x14ac:dyDescent="0.25">
      <c r="A99" s="836">
        <v>42</v>
      </c>
      <c r="B99" s="762" t="s">
        <v>22</v>
      </c>
      <c r="C99" s="780" t="s">
        <v>1378</v>
      </c>
      <c r="D99" s="784" t="s">
        <v>1374</v>
      </c>
      <c r="E99" s="785" t="s">
        <v>1377</v>
      </c>
      <c r="F99" s="786">
        <v>27</v>
      </c>
      <c r="G99" s="783">
        <v>42736</v>
      </c>
      <c r="H99" s="961">
        <v>64500</v>
      </c>
      <c r="I99" s="970"/>
      <c r="J99" s="963"/>
      <c r="K99" s="970"/>
      <c r="L99" s="964"/>
      <c r="M99" s="964">
        <f t="shared" si="47"/>
        <v>64500</v>
      </c>
      <c r="N99" s="963"/>
      <c r="O99" s="967"/>
      <c r="P99" s="967"/>
      <c r="Q99" s="966">
        <f t="shared" si="33"/>
        <v>64500</v>
      </c>
      <c r="R99" s="963"/>
      <c r="S99" s="967">
        <f t="shared" si="43"/>
        <v>774000</v>
      </c>
      <c r="T99" s="965">
        <v>120000</v>
      </c>
      <c r="U99" s="967"/>
      <c r="V99" s="967"/>
      <c r="W99" s="967"/>
      <c r="X99" s="967"/>
      <c r="Y99" s="967">
        <v>100000</v>
      </c>
      <c r="Z99" s="967"/>
      <c r="AA99" s="966"/>
      <c r="AB99" s="965"/>
      <c r="AC99" s="967"/>
      <c r="AD99" s="967"/>
      <c r="AE99" s="968"/>
      <c r="AF99" s="967"/>
      <c r="AG99" s="968">
        <f t="shared" si="44"/>
        <v>994000</v>
      </c>
      <c r="AH99" s="967"/>
      <c r="AI99" s="967"/>
      <c r="AJ99" s="967"/>
      <c r="AK99" s="968">
        <f t="shared" si="45"/>
        <v>0</v>
      </c>
      <c r="AL99" s="969">
        <f t="shared" si="46"/>
        <v>994000</v>
      </c>
      <c r="AM99" s="829">
        <v>12</v>
      </c>
      <c r="AN99" s="660">
        <f t="shared" si="39"/>
        <v>268380</v>
      </c>
      <c r="AO99" s="657"/>
      <c r="AP99" s="657"/>
      <c r="AQ99" s="656">
        <v>33320</v>
      </c>
      <c r="AR99" s="656"/>
      <c r="AS99" s="656"/>
      <c r="AT99" s="656">
        <v>35700</v>
      </c>
      <c r="AU99" s="686">
        <f t="shared" si="27"/>
        <v>337400</v>
      </c>
      <c r="AV99" s="716"/>
    </row>
    <row r="100" spans="1:55" s="717" customFormat="1" hidden="1" outlineLevel="1" x14ac:dyDescent="0.25">
      <c r="A100" s="836">
        <v>43</v>
      </c>
      <c r="B100" s="762" t="s">
        <v>22</v>
      </c>
      <c r="C100" s="780" t="s">
        <v>1379</v>
      </c>
      <c r="D100" s="768" t="s">
        <v>1304</v>
      </c>
      <c r="E100" s="781" t="s">
        <v>1343</v>
      </c>
      <c r="F100" s="782">
        <v>26</v>
      </c>
      <c r="G100" s="783">
        <v>42736</v>
      </c>
      <c r="H100" s="964">
        <v>129000</v>
      </c>
      <c r="I100" s="970"/>
      <c r="J100" s="963"/>
      <c r="K100" s="970"/>
      <c r="L100" s="964"/>
      <c r="M100" s="964">
        <f t="shared" si="47"/>
        <v>129000</v>
      </c>
      <c r="N100" s="963"/>
      <c r="O100" s="967"/>
      <c r="P100" s="967"/>
      <c r="Q100" s="966">
        <f t="shared" si="33"/>
        <v>129000</v>
      </c>
      <c r="R100" s="963"/>
      <c r="S100" s="967">
        <f t="shared" si="43"/>
        <v>1548000</v>
      </c>
      <c r="T100" s="965">
        <v>120000</v>
      </c>
      <c r="U100" s="967"/>
      <c r="V100" s="967"/>
      <c r="W100" s="967"/>
      <c r="X100" s="967"/>
      <c r="Y100" s="967">
        <f t="shared" ref="Y100:Y107" si="49">(168980*AM100)/12</f>
        <v>168980</v>
      </c>
      <c r="Z100" s="967"/>
      <c r="AA100" s="966"/>
      <c r="AB100" s="965">
        <f t="shared" ref="AB100:AB107" si="50">SUM(AA100*12)</f>
        <v>0</v>
      </c>
      <c r="AC100" s="967"/>
      <c r="AD100" s="967"/>
      <c r="AE100" s="968"/>
      <c r="AF100" s="967"/>
      <c r="AG100" s="968">
        <f t="shared" si="44"/>
        <v>1836980</v>
      </c>
      <c r="AH100" s="967"/>
      <c r="AI100" s="967"/>
      <c r="AJ100" s="967"/>
      <c r="AK100" s="968">
        <f t="shared" si="45"/>
        <v>0</v>
      </c>
      <c r="AL100" s="969">
        <f t="shared" si="46"/>
        <v>1836980</v>
      </c>
      <c r="AM100" s="829">
        <v>12</v>
      </c>
      <c r="AN100" s="660">
        <f t="shared" si="39"/>
        <v>495984.60000000003</v>
      </c>
      <c r="AO100" s="657"/>
      <c r="AP100" s="657"/>
      <c r="AQ100" s="656">
        <v>33320</v>
      </c>
      <c r="AR100" s="656"/>
      <c r="AS100" s="656"/>
      <c r="AT100" s="656">
        <v>35700</v>
      </c>
      <c r="AU100" s="686">
        <f t="shared" si="27"/>
        <v>565004.60000000009</v>
      </c>
      <c r="AV100" s="716"/>
    </row>
    <row r="101" spans="1:55" s="717" customFormat="1" hidden="1" outlineLevel="1" x14ac:dyDescent="0.25">
      <c r="A101" s="836">
        <v>44</v>
      </c>
      <c r="B101" s="762" t="s">
        <v>22</v>
      </c>
      <c r="C101" s="780" t="s">
        <v>1380</v>
      </c>
      <c r="D101" s="768" t="s">
        <v>1304</v>
      </c>
      <c r="E101" s="781" t="s">
        <v>547</v>
      </c>
      <c r="F101" s="782">
        <v>26</v>
      </c>
      <c r="G101" s="783">
        <v>42736</v>
      </c>
      <c r="H101" s="964">
        <v>129000</v>
      </c>
      <c r="I101" s="970"/>
      <c r="J101" s="963"/>
      <c r="K101" s="970"/>
      <c r="L101" s="964"/>
      <c r="M101" s="964">
        <f t="shared" si="47"/>
        <v>129000</v>
      </c>
      <c r="N101" s="963"/>
      <c r="O101" s="967"/>
      <c r="P101" s="967"/>
      <c r="Q101" s="966">
        <f t="shared" si="33"/>
        <v>129000</v>
      </c>
      <c r="R101" s="963"/>
      <c r="S101" s="967">
        <f t="shared" si="43"/>
        <v>1548000</v>
      </c>
      <c r="T101" s="965">
        <v>120000</v>
      </c>
      <c r="U101" s="967"/>
      <c r="V101" s="967"/>
      <c r="W101" s="967"/>
      <c r="X101" s="967"/>
      <c r="Y101" s="967">
        <f t="shared" si="49"/>
        <v>168980</v>
      </c>
      <c r="Z101" s="967"/>
      <c r="AA101" s="966"/>
      <c r="AB101" s="965">
        <f t="shared" si="50"/>
        <v>0</v>
      </c>
      <c r="AC101" s="967"/>
      <c r="AD101" s="967"/>
      <c r="AE101" s="968"/>
      <c r="AF101" s="967"/>
      <c r="AG101" s="968">
        <f t="shared" si="44"/>
        <v>1836980</v>
      </c>
      <c r="AH101" s="967"/>
      <c r="AI101" s="967"/>
      <c r="AJ101" s="967"/>
      <c r="AK101" s="968">
        <f t="shared" si="45"/>
        <v>0</v>
      </c>
      <c r="AL101" s="969">
        <f t="shared" si="46"/>
        <v>1836980</v>
      </c>
      <c r="AM101" s="829">
        <v>12</v>
      </c>
      <c r="AN101" s="660">
        <f t="shared" si="39"/>
        <v>495984.60000000003</v>
      </c>
      <c r="AO101" s="657"/>
      <c r="AP101" s="657"/>
      <c r="AQ101" s="656">
        <v>33320</v>
      </c>
      <c r="AR101" s="656"/>
      <c r="AS101" s="656"/>
      <c r="AT101" s="656">
        <v>35700</v>
      </c>
      <c r="AU101" s="686">
        <f t="shared" si="27"/>
        <v>565004.60000000009</v>
      </c>
      <c r="AV101" s="716"/>
    </row>
    <row r="102" spans="1:55" s="717" customFormat="1" hidden="1" outlineLevel="1" x14ac:dyDescent="0.25">
      <c r="A102" s="836">
        <v>45</v>
      </c>
      <c r="B102" s="762" t="s">
        <v>22</v>
      </c>
      <c r="C102" s="780" t="s">
        <v>1381</v>
      </c>
      <c r="D102" s="764" t="s">
        <v>1301</v>
      </c>
      <c r="E102" s="781" t="s">
        <v>1352</v>
      </c>
      <c r="F102" s="782">
        <v>31</v>
      </c>
      <c r="G102" s="783">
        <v>43101</v>
      </c>
      <c r="H102" s="961">
        <v>317200</v>
      </c>
      <c r="I102" s="970"/>
      <c r="J102" s="963"/>
      <c r="K102" s="970"/>
      <c r="L102" s="964"/>
      <c r="M102" s="964">
        <f t="shared" si="47"/>
        <v>317200</v>
      </c>
      <c r="N102" s="963"/>
      <c r="O102" s="967"/>
      <c r="P102" s="967"/>
      <c r="Q102" s="966">
        <f t="shared" si="33"/>
        <v>317200</v>
      </c>
      <c r="R102" s="963"/>
      <c r="S102" s="967">
        <f t="shared" si="43"/>
        <v>3806400</v>
      </c>
      <c r="T102" s="965">
        <v>300000</v>
      </c>
      <c r="U102" s="967"/>
      <c r="V102" s="967"/>
      <c r="W102" s="967"/>
      <c r="X102" s="967">
        <f>H102*5</f>
        <v>1586000</v>
      </c>
      <c r="Y102" s="967">
        <f t="shared" si="49"/>
        <v>168980</v>
      </c>
      <c r="Z102" s="967"/>
      <c r="AA102" s="966"/>
      <c r="AB102" s="965">
        <f t="shared" si="50"/>
        <v>0</v>
      </c>
      <c r="AC102" s="967"/>
      <c r="AD102" s="967"/>
      <c r="AE102" s="968"/>
      <c r="AF102" s="967"/>
      <c r="AG102" s="968">
        <f t="shared" si="44"/>
        <v>5861380</v>
      </c>
      <c r="AH102" s="967"/>
      <c r="AI102" s="967"/>
      <c r="AJ102" s="967"/>
      <c r="AK102" s="968">
        <f t="shared" si="45"/>
        <v>0</v>
      </c>
      <c r="AL102" s="969">
        <f t="shared" si="46"/>
        <v>5861380</v>
      </c>
      <c r="AM102" s="829">
        <v>12</v>
      </c>
      <c r="AN102" s="660">
        <f t="shared" si="39"/>
        <v>1582572.6</v>
      </c>
      <c r="AO102" s="657"/>
      <c r="AP102" s="657"/>
      <c r="AQ102" s="656">
        <v>33320</v>
      </c>
      <c r="AR102" s="656"/>
      <c r="AS102" s="656"/>
      <c r="AT102" s="656">
        <v>35700</v>
      </c>
      <c r="AU102" s="686">
        <f t="shared" si="27"/>
        <v>1651592.6</v>
      </c>
      <c r="AV102" s="716"/>
    </row>
    <row r="103" spans="1:55" s="717" customFormat="1" hidden="1" outlineLevel="1" x14ac:dyDescent="0.25">
      <c r="A103" s="836">
        <v>46</v>
      </c>
      <c r="B103" s="762" t="s">
        <v>22</v>
      </c>
      <c r="C103" s="780" t="s">
        <v>1382</v>
      </c>
      <c r="D103" s="764" t="s">
        <v>1301</v>
      </c>
      <c r="E103" s="781" t="s">
        <v>1352</v>
      </c>
      <c r="F103" s="782">
        <v>31</v>
      </c>
      <c r="G103" s="783">
        <v>42370</v>
      </c>
      <c r="H103" s="961">
        <v>317200</v>
      </c>
      <c r="I103" s="970"/>
      <c r="J103" s="963"/>
      <c r="K103" s="970"/>
      <c r="L103" s="964"/>
      <c r="M103" s="964">
        <f t="shared" si="47"/>
        <v>317200</v>
      </c>
      <c r="N103" s="963"/>
      <c r="O103" s="967"/>
      <c r="P103" s="967"/>
      <c r="Q103" s="966">
        <f t="shared" si="33"/>
        <v>317200</v>
      </c>
      <c r="R103" s="963"/>
      <c r="S103" s="967">
        <f t="shared" si="43"/>
        <v>3806400</v>
      </c>
      <c r="T103" s="965">
        <v>300000</v>
      </c>
      <c r="U103" s="967"/>
      <c r="V103" s="967"/>
      <c r="W103" s="967"/>
      <c r="X103" s="967">
        <f>H103*5</f>
        <v>1586000</v>
      </c>
      <c r="Y103" s="967">
        <f t="shared" si="49"/>
        <v>168980</v>
      </c>
      <c r="Z103" s="967"/>
      <c r="AA103" s="966"/>
      <c r="AB103" s="965">
        <f t="shared" si="50"/>
        <v>0</v>
      </c>
      <c r="AC103" s="967"/>
      <c r="AD103" s="967"/>
      <c r="AE103" s="968"/>
      <c r="AF103" s="967"/>
      <c r="AG103" s="968">
        <f t="shared" si="44"/>
        <v>5861380</v>
      </c>
      <c r="AH103" s="967"/>
      <c r="AI103" s="967"/>
      <c r="AJ103" s="967"/>
      <c r="AK103" s="968">
        <f t="shared" si="45"/>
        <v>0</v>
      </c>
      <c r="AL103" s="969">
        <f t="shared" si="46"/>
        <v>5861380</v>
      </c>
      <c r="AM103" s="829">
        <v>12</v>
      </c>
      <c r="AN103" s="660">
        <f t="shared" si="39"/>
        <v>1582572.6</v>
      </c>
      <c r="AO103" s="657"/>
      <c r="AP103" s="657"/>
      <c r="AQ103" s="656">
        <v>33320</v>
      </c>
      <c r="AR103" s="656"/>
      <c r="AS103" s="656"/>
      <c r="AT103" s="656">
        <v>35700</v>
      </c>
      <c r="AU103" s="686">
        <f t="shared" si="27"/>
        <v>1651592.6</v>
      </c>
      <c r="AV103" s="716"/>
    </row>
    <row r="104" spans="1:55" s="717" customFormat="1" hidden="1" outlineLevel="1" x14ac:dyDescent="0.25">
      <c r="A104" s="836">
        <v>47</v>
      </c>
      <c r="B104" s="762" t="s">
        <v>22</v>
      </c>
      <c r="C104" s="763" t="s">
        <v>1384</v>
      </c>
      <c r="D104" s="764" t="s">
        <v>1301</v>
      </c>
      <c r="E104" s="787" t="s">
        <v>1383</v>
      </c>
      <c r="F104" s="788">
        <v>32</v>
      </c>
      <c r="G104" s="789">
        <v>43101</v>
      </c>
      <c r="H104" s="961">
        <v>317200</v>
      </c>
      <c r="I104" s="970"/>
      <c r="J104" s="963"/>
      <c r="K104" s="970"/>
      <c r="L104" s="964"/>
      <c r="M104" s="964">
        <f t="shared" si="47"/>
        <v>317200</v>
      </c>
      <c r="N104" s="963"/>
      <c r="O104" s="967"/>
      <c r="P104" s="967"/>
      <c r="Q104" s="966">
        <f t="shared" si="33"/>
        <v>317200</v>
      </c>
      <c r="R104" s="963"/>
      <c r="S104" s="967">
        <f t="shared" si="43"/>
        <v>3806400</v>
      </c>
      <c r="T104" s="965">
        <v>300000</v>
      </c>
      <c r="U104" s="967"/>
      <c r="V104" s="967"/>
      <c r="W104" s="967"/>
      <c r="X104" s="967"/>
      <c r="Y104" s="967">
        <f t="shared" si="49"/>
        <v>168980</v>
      </c>
      <c r="Z104" s="967"/>
      <c r="AA104" s="966">
        <v>12000</v>
      </c>
      <c r="AB104" s="965">
        <f t="shared" si="50"/>
        <v>144000</v>
      </c>
      <c r="AC104" s="967"/>
      <c r="AD104" s="967"/>
      <c r="AE104" s="968"/>
      <c r="AF104" s="967"/>
      <c r="AG104" s="968">
        <f t="shared" si="44"/>
        <v>4419380</v>
      </c>
      <c r="AH104" s="967"/>
      <c r="AI104" s="967"/>
      <c r="AJ104" s="967"/>
      <c r="AK104" s="968">
        <f t="shared" si="45"/>
        <v>0</v>
      </c>
      <c r="AL104" s="969">
        <f t="shared" si="46"/>
        <v>4419380</v>
      </c>
      <c r="AM104" s="829">
        <v>12</v>
      </c>
      <c r="AN104" s="660">
        <f t="shared" si="39"/>
        <v>1193232.6000000001</v>
      </c>
      <c r="AO104" s="657"/>
      <c r="AP104" s="657"/>
      <c r="AQ104" s="656">
        <v>33320</v>
      </c>
      <c r="AR104" s="656"/>
      <c r="AS104" s="656"/>
      <c r="AT104" s="656">
        <v>35700</v>
      </c>
      <c r="AU104" s="686">
        <f t="shared" si="27"/>
        <v>1262252.6000000001</v>
      </c>
      <c r="AV104" s="716"/>
    </row>
    <row r="105" spans="1:55" s="717" customFormat="1" hidden="1" outlineLevel="1" x14ac:dyDescent="0.25">
      <c r="A105" s="836">
        <v>48</v>
      </c>
      <c r="B105" s="762" t="s">
        <v>22</v>
      </c>
      <c r="C105" s="763" t="s">
        <v>1385</v>
      </c>
      <c r="D105" s="768" t="s">
        <v>1304</v>
      </c>
      <c r="E105" s="765" t="s">
        <v>617</v>
      </c>
      <c r="F105" s="766">
        <v>26</v>
      </c>
      <c r="G105" s="767">
        <v>42736</v>
      </c>
      <c r="H105" s="964">
        <v>129000</v>
      </c>
      <c r="I105" s="970"/>
      <c r="J105" s="963"/>
      <c r="K105" s="970"/>
      <c r="L105" s="964"/>
      <c r="M105" s="964">
        <f t="shared" si="47"/>
        <v>129000</v>
      </c>
      <c r="N105" s="963"/>
      <c r="O105" s="967"/>
      <c r="P105" s="967"/>
      <c r="Q105" s="966">
        <f t="shared" si="33"/>
        <v>129000</v>
      </c>
      <c r="R105" s="963"/>
      <c r="S105" s="967">
        <f t="shared" si="43"/>
        <v>1548000</v>
      </c>
      <c r="T105" s="965">
        <v>120000</v>
      </c>
      <c r="U105" s="967"/>
      <c r="V105" s="967"/>
      <c r="W105" s="967"/>
      <c r="X105" s="967"/>
      <c r="Y105" s="967">
        <f t="shared" si="49"/>
        <v>168980</v>
      </c>
      <c r="Z105" s="967"/>
      <c r="AA105" s="966"/>
      <c r="AB105" s="965">
        <f t="shared" si="50"/>
        <v>0</v>
      </c>
      <c r="AC105" s="967"/>
      <c r="AD105" s="967"/>
      <c r="AE105" s="968"/>
      <c r="AF105" s="967"/>
      <c r="AG105" s="968">
        <f t="shared" si="44"/>
        <v>1836980</v>
      </c>
      <c r="AH105" s="967"/>
      <c r="AI105" s="967"/>
      <c r="AJ105" s="967"/>
      <c r="AK105" s="968">
        <f t="shared" si="45"/>
        <v>0</v>
      </c>
      <c r="AL105" s="969">
        <f t="shared" si="46"/>
        <v>1836980</v>
      </c>
      <c r="AM105" s="829">
        <v>12</v>
      </c>
      <c r="AN105" s="660">
        <f t="shared" si="39"/>
        <v>495984.60000000003</v>
      </c>
      <c r="AO105" s="657"/>
      <c r="AP105" s="657"/>
      <c r="AQ105" s="656">
        <v>33320</v>
      </c>
      <c r="AR105" s="656"/>
      <c r="AS105" s="656"/>
      <c r="AT105" s="656">
        <v>35700</v>
      </c>
      <c r="AU105" s="686">
        <f t="shared" si="27"/>
        <v>565004.60000000009</v>
      </c>
      <c r="AV105" s="716"/>
    </row>
    <row r="106" spans="1:55" s="717" customFormat="1" hidden="1" outlineLevel="1" x14ac:dyDescent="0.25">
      <c r="A106" s="837">
        <v>49</v>
      </c>
      <c r="B106" s="790" t="s">
        <v>22</v>
      </c>
      <c r="C106" s="791" t="s">
        <v>1388</v>
      </c>
      <c r="D106" s="792" t="s">
        <v>1386</v>
      </c>
      <c r="E106" s="777" t="s">
        <v>1387</v>
      </c>
      <c r="F106" s="778">
        <v>31</v>
      </c>
      <c r="G106" s="779">
        <v>42736</v>
      </c>
      <c r="H106" s="961">
        <v>248628</v>
      </c>
      <c r="I106" s="970"/>
      <c r="J106" s="963"/>
      <c r="K106" s="970">
        <v>8572</v>
      </c>
      <c r="L106" s="964"/>
      <c r="M106" s="964">
        <f t="shared" si="47"/>
        <v>257200</v>
      </c>
      <c r="N106" s="963"/>
      <c r="O106" s="967"/>
      <c r="P106" s="967"/>
      <c r="Q106" s="980">
        <f t="shared" si="33"/>
        <v>257200</v>
      </c>
      <c r="R106" s="963"/>
      <c r="S106" s="967">
        <f t="shared" si="43"/>
        <v>3086400</v>
      </c>
      <c r="T106" s="967">
        <v>250000</v>
      </c>
      <c r="U106" s="967"/>
      <c r="V106" s="967"/>
      <c r="W106" s="967"/>
      <c r="X106" s="967"/>
      <c r="Y106" s="967">
        <f t="shared" si="49"/>
        <v>168980</v>
      </c>
      <c r="Z106" s="967"/>
      <c r="AA106" s="966"/>
      <c r="AB106" s="965">
        <f t="shared" si="50"/>
        <v>0</v>
      </c>
      <c r="AC106" s="967"/>
      <c r="AD106" s="967"/>
      <c r="AE106" s="968"/>
      <c r="AF106" s="967"/>
      <c r="AG106" s="968">
        <f t="shared" si="44"/>
        <v>3505380</v>
      </c>
      <c r="AH106" s="967"/>
      <c r="AI106" s="967"/>
      <c r="AJ106" s="967"/>
      <c r="AK106" s="968">
        <f t="shared" si="45"/>
        <v>0</v>
      </c>
      <c r="AL106" s="969">
        <f t="shared" si="46"/>
        <v>3505380</v>
      </c>
      <c r="AM106" s="829">
        <v>12</v>
      </c>
      <c r="AN106" s="660">
        <f t="shared" si="39"/>
        <v>946452.60000000009</v>
      </c>
      <c r="AO106" s="657"/>
      <c r="AP106" s="657"/>
      <c r="AQ106" s="656">
        <v>33320</v>
      </c>
      <c r="AR106" s="656"/>
      <c r="AS106" s="656"/>
      <c r="AT106" s="656">
        <v>35700</v>
      </c>
      <c r="AU106" s="686">
        <f t="shared" si="27"/>
        <v>1015472.6000000001</v>
      </c>
      <c r="AV106" s="716"/>
    </row>
    <row r="107" spans="1:55" s="717" customFormat="1" ht="16.5" hidden="1" outlineLevel="1" thickBot="1" x14ac:dyDescent="0.3">
      <c r="A107" s="838">
        <v>50</v>
      </c>
      <c r="B107" s="793" t="s">
        <v>22</v>
      </c>
      <c r="C107" s="794" t="s">
        <v>1389</v>
      </c>
      <c r="D107" s="795" t="s">
        <v>1304</v>
      </c>
      <c r="E107" s="796" t="s">
        <v>1377</v>
      </c>
      <c r="F107" s="797">
        <v>27</v>
      </c>
      <c r="G107" s="798">
        <v>42370</v>
      </c>
      <c r="H107" s="981">
        <v>129000</v>
      </c>
      <c r="I107" s="982"/>
      <c r="J107" s="983"/>
      <c r="K107" s="982"/>
      <c r="L107" s="981"/>
      <c r="M107" s="981">
        <f t="shared" si="47"/>
        <v>129000</v>
      </c>
      <c r="N107" s="983"/>
      <c r="O107" s="984"/>
      <c r="P107" s="984"/>
      <c r="Q107" s="985">
        <f t="shared" si="33"/>
        <v>129000</v>
      </c>
      <c r="R107" s="983"/>
      <c r="S107" s="984">
        <f t="shared" si="43"/>
        <v>1548000</v>
      </c>
      <c r="T107" s="986">
        <v>120000</v>
      </c>
      <c r="U107" s="984"/>
      <c r="V107" s="984"/>
      <c r="W107" s="984"/>
      <c r="X107" s="984"/>
      <c r="Y107" s="967">
        <f t="shared" si="49"/>
        <v>168980</v>
      </c>
      <c r="Z107" s="984"/>
      <c r="AA107" s="987"/>
      <c r="AB107" s="986">
        <f t="shared" si="50"/>
        <v>0</v>
      </c>
      <c r="AC107" s="984"/>
      <c r="AD107" s="984"/>
      <c r="AE107" s="988"/>
      <c r="AF107" s="984"/>
      <c r="AG107" s="968">
        <f t="shared" si="44"/>
        <v>1836980</v>
      </c>
      <c r="AH107" s="984"/>
      <c r="AI107" s="984"/>
      <c r="AJ107" s="984"/>
      <c r="AK107" s="968">
        <f t="shared" si="45"/>
        <v>0</v>
      </c>
      <c r="AL107" s="969">
        <f t="shared" si="46"/>
        <v>1836980</v>
      </c>
      <c r="AM107" s="829">
        <v>12</v>
      </c>
      <c r="AN107" s="660">
        <f t="shared" si="39"/>
        <v>495984.60000000003</v>
      </c>
      <c r="AO107" s="668"/>
      <c r="AP107" s="668"/>
      <c r="AQ107" s="656">
        <v>33320</v>
      </c>
      <c r="AR107" s="656"/>
      <c r="AS107" s="656"/>
      <c r="AT107" s="656">
        <v>35700</v>
      </c>
      <c r="AU107" s="686">
        <f>SUM(AN107:AT107)</f>
        <v>565004.60000000009</v>
      </c>
      <c r="AV107" s="716"/>
    </row>
    <row r="108" spans="1:55" s="726" customFormat="1" ht="16.5" thickBot="1" x14ac:dyDescent="0.25">
      <c r="A108" s="835"/>
      <c r="B108" s="743"/>
      <c r="C108" s="744"/>
      <c r="D108" s="743"/>
      <c r="E108" s="743"/>
      <c r="F108" s="745"/>
      <c r="G108" s="743"/>
      <c r="H108" s="989"/>
      <c r="I108" s="989"/>
      <c r="J108" s="989"/>
      <c r="K108" s="989"/>
      <c r="L108" s="989"/>
      <c r="M108" s="989"/>
      <c r="N108" s="990"/>
      <c r="O108" s="991"/>
      <c r="P108" s="989"/>
      <c r="Q108" s="989"/>
      <c r="R108" s="989"/>
      <c r="S108" s="989"/>
      <c r="T108" s="989"/>
      <c r="U108" s="989"/>
      <c r="V108" s="989"/>
      <c r="W108" s="989"/>
      <c r="X108" s="989"/>
      <c r="Y108" s="989"/>
      <c r="Z108" s="989"/>
      <c r="AA108" s="989"/>
      <c r="AB108" s="989"/>
      <c r="AC108" s="989"/>
      <c r="AD108" s="989"/>
      <c r="AE108" s="989"/>
      <c r="AF108" s="989"/>
      <c r="AG108" s="992"/>
      <c r="AH108" s="989"/>
      <c r="AI108" s="989"/>
      <c r="AJ108" s="989"/>
      <c r="AK108" s="992"/>
      <c r="AL108" s="992"/>
      <c r="AM108" s="44"/>
      <c r="AN108" s="44"/>
      <c r="AO108" s="44"/>
      <c r="AP108" s="44"/>
      <c r="AQ108" s="44"/>
      <c r="AR108" s="44"/>
      <c r="AS108" s="44"/>
      <c r="AT108" s="44"/>
      <c r="AU108" s="894"/>
    </row>
    <row r="109" spans="1:55" s="724" customFormat="1" ht="30.75" customHeight="1" collapsed="1" x14ac:dyDescent="0.2">
      <c r="A109" s="1623" t="s">
        <v>51</v>
      </c>
      <c r="B109" s="1624"/>
      <c r="C109" s="1624"/>
      <c r="D109" s="1624"/>
      <c r="E109" s="1624"/>
      <c r="F109" s="1624"/>
      <c r="G109" s="1625"/>
      <c r="H109" s="993"/>
      <c r="I109" s="993"/>
      <c r="J109" s="993"/>
      <c r="K109" s="993"/>
      <c r="L109" s="993"/>
      <c r="M109" s="993"/>
      <c r="N109" s="993"/>
      <c r="O109" s="993"/>
      <c r="P109" s="993"/>
      <c r="Q109" s="993" t="e">
        <f t="shared" ref="Q109" si="51">SUM(Q110:Q114)</f>
        <v>#REF!</v>
      </c>
      <c r="R109" s="993"/>
      <c r="S109" s="993" t="e">
        <f t="shared" ref="S109:AI109" si="52">SUM(S110:S114)</f>
        <v>#REF!</v>
      </c>
      <c r="T109" s="993">
        <f t="shared" si="52"/>
        <v>750000</v>
      </c>
      <c r="U109" s="993">
        <f>SUM(U110:U114)</f>
        <v>450000</v>
      </c>
      <c r="V109" s="993">
        <f t="shared" si="52"/>
        <v>0</v>
      </c>
      <c r="W109" s="993">
        <f t="shared" si="52"/>
        <v>0</v>
      </c>
      <c r="X109" s="993">
        <f t="shared" si="52"/>
        <v>0</v>
      </c>
      <c r="Y109" s="993">
        <f t="shared" si="52"/>
        <v>732246.66666666663</v>
      </c>
      <c r="Z109" s="993">
        <f t="shared" si="52"/>
        <v>0</v>
      </c>
      <c r="AA109" s="993">
        <f t="shared" si="52"/>
        <v>0</v>
      </c>
      <c r="AB109" s="993">
        <f t="shared" si="52"/>
        <v>0</v>
      </c>
      <c r="AC109" s="993">
        <f t="shared" si="52"/>
        <v>100000</v>
      </c>
      <c r="AD109" s="993">
        <f t="shared" si="52"/>
        <v>0</v>
      </c>
      <c r="AE109" s="993">
        <f t="shared" si="52"/>
        <v>0</v>
      </c>
      <c r="AF109" s="993">
        <f t="shared" si="52"/>
        <v>0</v>
      </c>
      <c r="AG109" s="993" t="e">
        <f t="shared" si="52"/>
        <v>#REF!</v>
      </c>
      <c r="AH109" s="993">
        <f t="shared" si="52"/>
        <v>0</v>
      </c>
      <c r="AI109" s="993">
        <f t="shared" si="52"/>
        <v>0</v>
      </c>
      <c r="AJ109" s="993">
        <v>1500000</v>
      </c>
      <c r="AK109" s="993">
        <f>SUM(AH109:AJ109)</f>
        <v>1500000</v>
      </c>
      <c r="AL109" s="994" t="e">
        <f t="shared" ref="AL109:AL114" si="53">SUM(AG109,AK109)</f>
        <v>#REF!</v>
      </c>
      <c r="AM109" s="826"/>
      <c r="AN109" s="683" t="e">
        <f t="shared" ref="AN109:AU109" si="54">SUM(AN110:AN114)</f>
        <v>#REF!</v>
      </c>
      <c r="AO109" s="682">
        <f t="shared" si="54"/>
        <v>0</v>
      </c>
      <c r="AP109" s="682">
        <f t="shared" si="54"/>
        <v>0</v>
      </c>
      <c r="AQ109" s="682">
        <f t="shared" si="54"/>
        <v>166600</v>
      </c>
      <c r="AR109" s="682">
        <f t="shared" si="54"/>
        <v>0</v>
      </c>
      <c r="AS109" s="682">
        <f t="shared" si="54"/>
        <v>0</v>
      </c>
      <c r="AT109" s="682">
        <f t="shared" si="54"/>
        <v>178500</v>
      </c>
      <c r="AU109" s="688" t="e">
        <f t="shared" si="54"/>
        <v>#REF!</v>
      </c>
      <c r="AV109" s="723"/>
    </row>
    <row r="110" spans="1:55" hidden="1" outlineLevel="1" x14ac:dyDescent="0.2">
      <c r="A110" s="839"/>
      <c r="B110" s="799" t="s">
        <v>22</v>
      </c>
      <c r="C110" s="800" t="s">
        <v>1390</v>
      </c>
      <c r="D110" s="800"/>
      <c r="E110" s="801"/>
      <c r="F110" s="802">
        <v>28</v>
      </c>
      <c r="G110" s="803"/>
      <c r="H110" s="995">
        <v>139995</v>
      </c>
      <c r="I110" s="995">
        <v>40000</v>
      </c>
      <c r="J110" s="995">
        <v>10000</v>
      </c>
      <c r="K110" s="995">
        <v>37500</v>
      </c>
      <c r="L110" s="995">
        <v>22500</v>
      </c>
      <c r="M110" s="996">
        <v>270000</v>
      </c>
      <c r="N110" s="997"/>
      <c r="O110" s="998"/>
      <c r="P110" s="995"/>
      <c r="Q110" s="999" t="e">
        <f>ROUND(SUM(M110+P110+#REF!),-2)</f>
        <v>#REF!</v>
      </c>
      <c r="R110" s="995"/>
      <c r="S110" s="1000" t="e">
        <f>SUM(Q110*AM110+R110)</f>
        <v>#REF!</v>
      </c>
      <c r="T110" s="995">
        <v>300000</v>
      </c>
      <c r="U110" s="995">
        <v>250000</v>
      </c>
      <c r="V110" s="995"/>
      <c r="W110" s="995"/>
      <c r="X110" s="995"/>
      <c r="Y110" s="1000">
        <f>(168980*AM110)/12</f>
        <v>168980</v>
      </c>
      <c r="Z110" s="995"/>
      <c r="AA110" s="995"/>
      <c r="AB110" s="995"/>
      <c r="AC110" s="995">
        <v>60000</v>
      </c>
      <c r="AD110" s="995"/>
      <c r="AE110" s="995"/>
      <c r="AF110" s="995"/>
      <c r="AG110" s="1001" t="e">
        <f>SUM(S110,T110,U110,V110,W110,X110,Y110,Z110,AB110,AC110,AD110,AE110,AF110)</f>
        <v>#REF!</v>
      </c>
      <c r="AH110" s="995"/>
      <c r="AI110" s="995"/>
      <c r="AJ110" s="995"/>
      <c r="AK110" s="1002"/>
      <c r="AL110" s="1003" t="e">
        <f t="shared" si="53"/>
        <v>#REF!</v>
      </c>
      <c r="AM110" s="830">
        <v>12</v>
      </c>
      <c r="AN110" s="660" t="e">
        <f>SUM(AL110*0.27)</f>
        <v>#REF!</v>
      </c>
      <c r="AQ110" s="656">
        <v>33320</v>
      </c>
      <c r="AR110" s="656"/>
      <c r="AS110" s="656"/>
      <c r="AT110" s="656">
        <v>35700</v>
      </c>
      <c r="AU110" s="690" t="e">
        <f>SUM(AN110:AT110)</f>
        <v>#REF!</v>
      </c>
      <c r="AV110" s="727"/>
      <c r="BC110" s="719"/>
    </row>
    <row r="111" spans="1:55" hidden="1" outlineLevel="1" x14ac:dyDescent="0.2">
      <c r="A111" s="839"/>
      <c r="B111" s="799" t="s">
        <v>22</v>
      </c>
      <c r="C111" s="800" t="s">
        <v>1391</v>
      </c>
      <c r="D111" s="800"/>
      <c r="E111" s="801"/>
      <c r="F111" s="802">
        <v>28</v>
      </c>
      <c r="G111" s="803"/>
      <c r="H111" s="995">
        <v>218855</v>
      </c>
      <c r="I111" s="995">
        <v>10943</v>
      </c>
      <c r="J111" s="995"/>
      <c r="K111" s="995">
        <v>40000</v>
      </c>
      <c r="L111" s="995"/>
      <c r="M111" s="996">
        <f>ROUND(SUM(H111:L111),-2)</f>
        <v>269800</v>
      </c>
      <c r="N111" s="997"/>
      <c r="O111" s="998"/>
      <c r="P111" s="995"/>
      <c r="Q111" s="999" t="e">
        <f>ROUND(SUM(M111+P111+#REF!),-2)</f>
        <v>#REF!</v>
      </c>
      <c r="R111" s="995"/>
      <c r="S111" s="1000" t="e">
        <f>SUM(Q111*AM111+R111)</f>
        <v>#REF!</v>
      </c>
      <c r="T111" s="995"/>
      <c r="U111" s="995"/>
      <c r="V111" s="995"/>
      <c r="W111" s="995"/>
      <c r="X111" s="995"/>
      <c r="Y111" s="1000">
        <f>(168980*AM111)/12</f>
        <v>56326.666666666664</v>
      </c>
      <c r="Z111" s="995"/>
      <c r="AA111" s="995"/>
      <c r="AB111" s="995"/>
      <c r="AC111" s="995">
        <v>40000</v>
      </c>
      <c r="AD111" s="995"/>
      <c r="AE111" s="995"/>
      <c r="AF111" s="995"/>
      <c r="AG111" s="1001" t="e">
        <f>SUM(S111,T111,U111,V111,W111,X111,Y111,Z111,AB111,AC111,AD111,AE111,AF111)</f>
        <v>#REF!</v>
      </c>
      <c r="AH111" s="995"/>
      <c r="AI111" s="995"/>
      <c r="AJ111" s="995"/>
      <c r="AK111" s="1002"/>
      <c r="AL111" s="1003" t="e">
        <f t="shared" si="53"/>
        <v>#REF!</v>
      </c>
      <c r="AM111" s="830">
        <v>4</v>
      </c>
      <c r="AN111" s="660" t="e">
        <f>SUM(AL111*0.27)</f>
        <v>#REF!</v>
      </c>
      <c r="AQ111" s="656">
        <v>33320</v>
      </c>
      <c r="AR111" s="656"/>
      <c r="AS111" s="656"/>
      <c r="AT111" s="656">
        <v>35700</v>
      </c>
      <c r="AU111" s="690" t="e">
        <f>SUM(AN111:AT111)</f>
        <v>#REF!</v>
      </c>
      <c r="AV111" s="727"/>
      <c r="BC111" s="719"/>
    </row>
    <row r="112" spans="1:55" hidden="1" outlineLevel="1" x14ac:dyDescent="0.2">
      <c r="A112" s="839"/>
      <c r="B112" s="799" t="s">
        <v>22</v>
      </c>
      <c r="C112" s="800" t="s">
        <v>1392</v>
      </c>
      <c r="D112" s="800"/>
      <c r="E112" s="801"/>
      <c r="F112" s="802">
        <v>26</v>
      </c>
      <c r="G112" s="803"/>
      <c r="H112" s="995">
        <v>81043</v>
      </c>
      <c r="I112" s="995">
        <v>20457</v>
      </c>
      <c r="J112" s="995"/>
      <c r="K112" s="995">
        <v>59000</v>
      </c>
      <c r="L112" s="995">
        <v>19500</v>
      </c>
      <c r="M112" s="996">
        <f>ROUND(SUM(H112:L112),-2)</f>
        <v>180000</v>
      </c>
      <c r="N112" s="997"/>
      <c r="O112" s="998"/>
      <c r="P112" s="995"/>
      <c r="Q112" s="999" t="e">
        <f>ROUND(SUM(M112+P112+#REF!),-2)</f>
        <v>#REF!</v>
      </c>
      <c r="R112" s="995"/>
      <c r="S112" s="1000" t="e">
        <f>SUM(Q112*AM112+R112)</f>
        <v>#REF!</v>
      </c>
      <c r="T112" s="995">
        <v>250000</v>
      </c>
      <c r="U112" s="995">
        <v>150000</v>
      </c>
      <c r="V112" s="995"/>
      <c r="W112" s="995"/>
      <c r="X112" s="995"/>
      <c r="Y112" s="1000">
        <f>(168980*AM112)/12</f>
        <v>168980</v>
      </c>
      <c r="Z112" s="995"/>
      <c r="AA112" s="995"/>
      <c r="AB112" s="995"/>
      <c r="AC112" s="995"/>
      <c r="AD112" s="995"/>
      <c r="AE112" s="995"/>
      <c r="AF112" s="995"/>
      <c r="AG112" s="1001" t="e">
        <f>SUM(S112,T112,U112,V112,W112,X112,Y112,Z112,AB112,AC112,AD112,AE112,AF112)</f>
        <v>#REF!</v>
      </c>
      <c r="AH112" s="995"/>
      <c r="AI112" s="995"/>
      <c r="AJ112" s="995"/>
      <c r="AK112" s="1002"/>
      <c r="AL112" s="1003" t="e">
        <f t="shared" si="53"/>
        <v>#REF!</v>
      </c>
      <c r="AM112" s="830">
        <v>12</v>
      </c>
      <c r="AN112" s="660" t="e">
        <f>SUM(AL112*0.27)</f>
        <v>#REF!</v>
      </c>
      <c r="AQ112" s="656">
        <v>33320</v>
      </c>
      <c r="AR112" s="656"/>
      <c r="AS112" s="656"/>
      <c r="AT112" s="656">
        <v>35700</v>
      </c>
      <c r="AU112" s="690" t="e">
        <f>SUM(AN112:AT112)</f>
        <v>#REF!</v>
      </c>
      <c r="AV112" s="727"/>
      <c r="BC112" s="719"/>
    </row>
    <row r="113" spans="1:55" hidden="1" outlineLevel="1" x14ac:dyDescent="0.2">
      <c r="A113" s="839"/>
      <c r="B113" s="799" t="s">
        <v>22</v>
      </c>
      <c r="C113" s="800" t="s">
        <v>1393</v>
      </c>
      <c r="D113" s="800"/>
      <c r="E113" s="801"/>
      <c r="F113" s="802">
        <v>28</v>
      </c>
      <c r="G113" s="803"/>
      <c r="H113" s="995">
        <v>172883</v>
      </c>
      <c r="I113" s="995">
        <v>13831</v>
      </c>
      <c r="J113" s="995"/>
      <c r="K113" s="995"/>
      <c r="L113" s="995">
        <v>13300</v>
      </c>
      <c r="M113" s="996">
        <f>ROUND(SUM(H113:L113),-2)</f>
        <v>200000</v>
      </c>
      <c r="N113" s="997"/>
      <c r="O113" s="998"/>
      <c r="P113" s="995"/>
      <c r="Q113" s="999" t="e">
        <f>ROUND(SUM(M113+P113+#REF!),-2)</f>
        <v>#REF!</v>
      </c>
      <c r="R113" s="995"/>
      <c r="S113" s="1000" t="e">
        <f>SUM(Q113*AM113+R113)</f>
        <v>#REF!</v>
      </c>
      <c r="T113" s="995">
        <v>150000</v>
      </c>
      <c r="U113" s="995">
        <v>0</v>
      </c>
      <c r="V113" s="995"/>
      <c r="W113" s="995"/>
      <c r="X113" s="995"/>
      <c r="Y113" s="1000">
        <f>(168980*AM113)/12</f>
        <v>168980</v>
      </c>
      <c r="Z113" s="995"/>
      <c r="AA113" s="995"/>
      <c r="AB113" s="995"/>
      <c r="AC113" s="995"/>
      <c r="AD113" s="995"/>
      <c r="AE113" s="995"/>
      <c r="AF113" s="995"/>
      <c r="AG113" s="1001" t="e">
        <f>SUM(S113,T113,U113,V113,W113,X113,Y113,Z113,AB113,AC113,AD113,AE113,AF113)</f>
        <v>#REF!</v>
      </c>
      <c r="AH113" s="995"/>
      <c r="AI113" s="995"/>
      <c r="AJ113" s="995"/>
      <c r="AK113" s="1002"/>
      <c r="AL113" s="1003" t="e">
        <f t="shared" si="53"/>
        <v>#REF!</v>
      </c>
      <c r="AM113" s="830">
        <v>12</v>
      </c>
      <c r="AN113" s="660" t="e">
        <f>SUM(AL113*0.27)</f>
        <v>#REF!</v>
      </c>
      <c r="AQ113" s="656">
        <v>33320</v>
      </c>
      <c r="AR113" s="656"/>
      <c r="AS113" s="656"/>
      <c r="AT113" s="656">
        <v>35700</v>
      </c>
      <c r="AU113" s="690" t="e">
        <f>SUM(AN113:AT113)</f>
        <v>#REF!</v>
      </c>
      <c r="AV113" s="727"/>
      <c r="BC113" s="719"/>
    </row>
    <row r="114" spans="1:55" ht="16.5" hidden="1" outlineLevel="1" thickBot="1" x14ac:dyDescent="0.25">
      <c r="A114" s="840"/>
      <c r="B114" s="804" t="s">
        <v>22</v>
      </c>
      <c r="C114" s="805" t="s">
        <v>1394</v>
      </c>
      <c r="D114" s="805"/>
      <c r="E114" s="806"/>
      <c r="F114" s="807">
        <v>26</v>
      </c>
      <c r="G114" s="808"/>
      <c r="H114" s="1004">
        <v>57750</v>
      </c>
      <c r="I114" s="1004">
        <v>25500</v>
      </c>
      <c r="J114" s="1004"/>
      <c r="K114" s="1004"/>
      <c r="L114" s="1004">
        <v>6700</v>
      </c>
      <c r="M114" s="1005">
        <f>ROUND(SUM(H114:L114),-2)</f>
        <v>90000</v>
      </c>
      <c r="N114" s="1006"/>
      <c r="O114" s="1007"/>
      <c r="P114" s="1004"/>
      <c r="Q114" s="1008" t="e">
        <f>ROUND(SUM(M114+P114+#REF!),-2)</f>
        <v>#REF!</v>
      </c>
      <c r="R114" s="1004"/>
      <c r="S114" s="1009" t="e">
        <f>SUM(Q114*AM114+R114)</f>
        <v>#REF!</v>
      </c>
      <c r="T114" s="1004">
        <v>50000</v>
      </c>
      <c r="U114" s="1004">
        <v>50000</v>
      </c>
      <c r="V114" s="1004"/>
      <c r="W114" s="1004"/>
      <c r="X114" s="1004"/>
      <c r="Y114" s="1000">
        <f>(168980*AM114)/12</f>
        <v>168980</v>
      </c>
      <c r="Z114" s="1004"/>
      <c r="AA114" s="1004"/>
      <c r="AB114" s="1004"/>
      <c r="AC114" s="1004"/>
      <c r="AD114" s="1004"/>
      <c r="AE114" s="1004"/>
      <c r="AF114" s="1004"/>
      <c r="AG114" s="1010" t="e">
        <f>SUM(S114,T114,U114,V114,W114,X114,Y114,Z114,AB114,AC114,AD114,AE114,AF114)</f>
        <v>#REF!</v>
      </c>
      <c r="AH114" s="1004"/>
      <c r="AI114" s="1004"/>
      <c r="AJ114" s="1004"/>
      <c r="AK114" s="1011"/>
      <c r="AL114" s="1012" t="e">
        <f t="shared" si="53"/>
        <v>#REF!</v>
      </c>
      <c r="AM114" s="830">
        <v>12</v>
      </c>
      <c r="AN114" s="662" t="e">
        <f>SUM(AL114*0.27)</f>
        <v>#REF!</v>
      </c>
      <c r="AO114" s="661"/>
      <c r="AP114" s="661"/>
      <c r="AQ114" s="658">
        <v>33320</v>
      </c>
      <c r="AR114" s="658"/>
      <c r="AS114" s="658"/>
      <c r="AT114" s="658">
        <v>35700</v>
      </c>
      <c r="AU114" s="691" t="e">
        <f>SUM(AN114:AT114)</f>
        <v>#REF!</v>
      </c>
      <c r="AV114" s="727"/>
      <c r="BC114" s="719"/>
    </row>
    <row r="115" spans="1:55" x14ac:dyDescent="0.2">
      <c r="A115" s="671"/>
      <c r="B115" s="728"/>
      <c r="C115" s="730"/>
      <c r="D115" s="728"/>
      <c r="E115" s="728"/>
      <c r="F115" s="729"/>
      <c r="G115" s="728"/>
      <c r="H115" s="707"/>
      <c r="I115" s="707"/>
      <c r="J115" s="707"/>
      <c r="K115" s="707"/>
      <c r="L115" s="707"/>
      <c r="M115" s="707"/>
      <c r="N115" s="708"/>
      <c r="O115" s="709"/>
      <c r="P115" s="707"/>
      <c r="Q115" s="707"/>
      <c r="R115" s="707"/>
      <c r="S115" s="707"/>
      <c r="T115" s="707"/>
      <c r="U115" s="707"/>
      <c r="V115" s="707"/>
      <c r="W115" s="707"/>
      <c r="X115" s="707"/>
      <c r="Y115" s="710"/>
      <c r="Z115" s="707"/>
      <c r="AA115" s="707"/>
      <c r="AB115" s="707"/>
      <c r="AC115" s="707"/>
      <c r="AD115" s="707"/>
      <c r="AE115" s="707"/>
      <c r="AF115" s="707"/>
      <c r="AG115" s="711"/>
      <c r="AH115" s="707"/>
      <c r="AI115" s="707"/>
      <c r="AJ115" s="707"/>
      <c r="AK115" s="711"/>
      <c r="AL115" s="711"/>
      <c r="AN115" s="670"/>
      <c r="AO115" s="670"/>
      <c r="AP115" s="670"/>
      <c r="AQ115" s="670"/>
      <c r="AR115" s="670"/>
      <c r="AS115" s="670"/>
      <c r="AT115" s="670"/>
      <c r="AU115" s="689"/>
      <c r="BC115" s="719"/>
    </row>
  </sheetData>
  <mergeCells count="5">
    <mergeCell ref="A3:G3"/>
    <mergeCell ref="A5:G5"/>
    <mergeCell ref="A27:G27"/>
    <mergeCell ref="A57:G57"/>
    <mergeCell ref="A109:G109"/>
  </mergeCells>
  <pageMargins left="0.70866141732283472" right="0.70866141732283472" top="0.74803149606299213" bottom="0.74803149606299213" header="0.31496062992125984" footer="0.31496062992125984"/>
  <pageSetup paperSize="8" scale="25" fitToHeight="0" pageOrder="overThenDown" orientation="landscape" r:id="rId1"/>
  <rowBreaks count="1" manualBreakCount="1">
    <brk id="109" max="54" man="1"/>
  </rowBreaks>
  <colBreaks count="2" manualBreakCount="2">
    <brk id="37" max="116" man="1"/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="80" zoomScaleNormal="100" zoomScaleSheetLayoutView="80" workbookViewId="0"/>
  </sheetViews>
  <sheetFormatPr defaultColWidth="9.140625" defaultRowHeight="12.75" x14ac:dyDescent="0.2"/>
  <cols>
    <col min="1" max="1" width="38.140625" style="3" customWidth="1"/>
    <col min="2" max="2" width="9.85546875" style="4" customWidth="1"/>
    <col min="3" max="3" width="12" style="4" customWidth="1"/>
    <col min="4" max="4" width="12" style="3" customWidth="1"/>
    <col min="5" max="5" width="12" style="4" customWidth="1"/>
    <col min="6" max="16384" width="9.140625" style="3"/>
  </cols>
  <sheetData>
    <row r="1" spans="1:7" x14ac:dyDescent="0.2">
      <c r="A1" s="1238" t="s">
        <v>1839</v>
      </c>
    </row>
    <row r="3" spans="1:7" x14ac:dyDescent="0.2">
      <c r="A3" s="1538" t="s">
        <v>1813</v>
      </c>
      <c r="B3" s="1538"/>
      <c r="C3" s="1538"/>
      <c r="D3" s="1538"/>
      <c r="E3" s="1538"/>
    </row>
    <row r="4" spans="1:7" x14ac:dyDescent="0.2">
      <c r="A4" s="1538" t="s">
        <v>1814</v>
      </c>
      <c r="B4" s="1538"/>
      <c r="C4" s="1538"/>
      <c r="D4" s="1538"/>
      <c r="E4" s="1538"/>
    </row>
    <row r="5" spans="1:7" x14ac:dyDescent="0.2">
      <c r="A5" s="1538" t="s">
        <v>1816</v>
      </c>
      <c r="B5" s="1538"/>
      <c r="C5" s="1538"/>
      <c r="D5" s="1538"/>
      <c r="E5" s="1538"/>
    </row>
    <row r="8" spans="1:7" ht="13.5" thickBot="1" x14ac:dyDescent="0.25"/>
    <row r="9" spans="1:7" s="5" customFormat="1" ht="16.5" customHeight="1" thickTop="1" x14ac:dyDescent="0.2">
      <c r="A9" s="1544"/>
      <c r="B9" s="1545"/>
      <c r="C9" s="1545" t="s">
        <v>1</v>
      </c>
      <c r="D9" s="1545" t="s">
        <v>2</v>
      </c>
      <c r="E9" s="1541" t="s">
        <v>1395</v>
      </c>
    </row>
    <row r="10" spans="1:7" s="5" customFormat="1" ht="16.5" customHeight="1" x14ac:dyDescent="0.2">
      <c r="A10" s="1546"/>
      <c r="B10" s="1547"/>
      <c r="C10" s="1547"/>
      <c r="D10" s="1547"/>
      <c r="E10" s="1542"/>
    </row>
    <row r="11" spans="1:7" s="5" customFormat="1" ht="16.5" customHeight="1" thickBot="1" x14ac:dyDescent="0.25">
      <c r="A11" s="1548" t="s">
        <v>15</v>
      </c>
      <c r="B11" s="1549"/>
      <c r="C11" s="1273">
        <f>SUM(C12,C17,C26,C35)</f>
        <v>101</v>
      </c>
      <c r="D11" s="1273">
        <f>SUM(D12,D17,D26,D35)</f>
        <v>98</v>
      </c>
      <c r="E11" s="1543"/>
      <c r="G11" s="1523" t="s">
        <v>1837</v>
      </c>
    </row>
    <row r="12" spans="1:7" s="67" customFormat="1" ht="16.5" customHeight="1" thickTop="1" x14ac:dyDescent="0.2">
      <c r="A12" s="1539" t="s">
        <v>16</v>
      </c>
      <c r="B12" s="1540"/>
      <c r="C12" s="1274">
        <f>SUM(C13:C16)</f>
        <v>20</v>
      </c>
      <c r="D12" s="1274">
        <f>SUM(D13:D16)</f>
        <v>19</v>
      </c>
      <c r="E12" s="1275"/>
    </row>
    <row r="13" spans="1:7" s="68" customFormat="1" ht="16.5" customHeight="1" x14ac:dyDescent="0.2">
      <c r="A13" s="1276" t="s">
        <v>17</v>
      </c>
      <c r="B13" s="1277" t="s">
        <v>18</v>
      </c>
      <c r="C13" s="1277">
        <v>9</v>
      </c>
      <c r="D13" s="1277">
        <v>9</v>
      </c>
      <c r="E13" s="1278"/>
    </row>
    <row r="14" spans="1:7" s="68" customFormat="1" ht="16.5" customHeight="1" x14ac:dyDescent="0.2">
      <c r="A14" s="1276" t="s">
        <v>19</v>
      </c>
      <c r="B14" s="1277" t="s">
        <v>18</v>
      </c>
      <c r="C14" s="1277">
        <v>1</v>
      </c>
      <c r="D14" s="1277">
        <v>0</v>
      </c>
      <c r="E14" s="1279">
        <v>42472</v>
      </c>
    </row>
    <row r="15" spans="1:7" s="68" customFormat="1" ht="16.5" customHeight="1" x14ac:dyDescent="0.2">
      <c r="A15" s="1276" t="s">
        <v>20</v>
      </c>
      <c r="B15" s="1277" t="s">
        <v>18</v>
      </c>
      <c r="C15" s="1277">
        <v>6</v>
      </c>
      <c r="D15" s="1277">
        <v>6</v>
      </c>
      <c r="E15" s="1278"/>
    </row>
    <row r="16" spans="1:7" s="68" customFormat="1" ht="16.5" customHeight="1" thickBot="1" x14ac:dyDescent="0.25">
      <c r="A16" s="1280" t="s">
        <v>21</v>
      </c>
      <c r="B16" s="1281" t="s">
        <v>22</v>
      </c>
      <c r="C16" s="1281">
        <v>4</v>
      </c>
      <c r="D16" s="1281">
        <v>4</v>
      </c>
      <c r="E16" s="1282"/>
    </row>
    <row r="17" spans="1:5" s="67" customFormat="1" ht="16.5" customHeight="1" thickTop="1" x14ac:dyDescent="0.2">
      <c r="A17" s="1539" t="s">
        <v>23</v>
      </c>
      <c r="B17" s="1540"/>
      <c r="C17" s="1274">
        <f>SUM(C18:C25)</f>
        <v>26</v>
      </c>
      <c r="D17" s="1274">
        <f>SUM(D18:D25)</f>
        <v>25</v>
      </c>
      <c r="E17" s="1275"/>
    </row>
    <row r="18" spans="1:5" s="68" customFormat="1" ht="16.5" customHeight="1" x14ac:dyDescent="0.2">
      <c r="A18" s="1276" t="s">
        <v>24</v>
      </c>
      <c r="B18" s="1277" t="s">
        <v>25</v>
      </c>
      <c r="C18" s="1277">
        <v>2</v>
      </c>
      <c r="D18" s="1277">
        <v>2</v>
      </c>
      <c r="E18" s="1278"/>
    </row>
    <row r="19" spans="1:5" s="68" customFormat="1" ht="16.5" customHeight="1" x14ac:dyDescent="0.2">
      <c r="A19" s="1276" t="s">
        <v>26</v>
      </c>
      <c r="B19" s="1277" t="s">
        <v>25</v>
      </c>
      <c r="C19" s="1277">
        <v>3</v>
      </c>
      <c r="D19" s="1277">
        <v>3</v>
      </c>
      <c r="E19" s="1278"/>
    </row>
    <row r="20" spans="1:5" s="68" customFormat="1" ht="16.5" customHeight="1" x14ac:dyDescent="0.2">
      <c r="A20" s="1276" t="s">
        <v>27</v>
      </c>
      <c r="B20" s="1277" t="s">
        <v>28</v>
      </c>
      <c r="C20" s="1277">
        <v>1</v>
      </c>
      <c r="D20" s="1277">
        <v>0</v>
      </c>
      <c r="E20" s="1279">
        <v>42551</v>
      </c>
    </row>
    <row r="21" spans="1:5" s="68" customFormat="1" ht="16.5" customHeight="1" x14ac:dyDescent="0.2">
      <c r="A21" s="1276" t="s">
        <v>29</v>
      </c>
      <c r="B21" s="1277" t="s">
        <v>25</v>
      </c>
      <c r="C21" s="1277">
        <v>3</v>
      </c>
      <c r="D21" s="1277">
        <v>3</v>
      </c>
      <c r="E21" s="1278"/>
    </row>
    <row r="22" spans="1:5" s="68" customFormat="1" ht="16.5" customHeight="1" x14ac:dyDescent="0.2">
      <c r="A22" s="1276" t="s">
        <v>30</v>
      </c>
      <c r="B22" s="1277" t="s">
        <v>25</v>
      </c>
      <c r="C22" s="1277">
        <v>4</v>
      </c>
      <c r="D22" s="1277">
        <v>4</v>
      </c>
      <c r="E22" s="1278"/>
    </row>
    <row r="23" spans="1:5" s="68" customFormat="1" ht="16.5" customHeight="1" x14ac:dyDescent="0.2">
      <c r="A23" s="1276" t="s">
        <v>31</v>
      </c>
      <c r="B23" s="1277" t="s">
        <v>25</v>
      </c>
      <c r="C23" s="1277">
        <v>5</v>
      </c>
      <c r="D23" s="1277">
        <v>6</v>
      </c>
      <c r="E23" s="1279">
        <v>42552</v>
      </c>
    </row>
    <row r="24" spans="1:5" s="68" customFormat="1" ht="16.5" customHeight="1" x14ac:dyDescent="0.2">
      <c r="A24" s="1276" t="s">
        <v>32</v>
      </c>
      <c r="B24" s="1277" t="s">
        <v>25</v>
      </c>
      <c r="C24" s="1277">
        <v>6</v>
      </c>
      <c r="D24" s="1277">
        <v>6</v>
      </c>
      <c r="E24" s="1278"/>
    </row>
    <row r="25" spans="1:5" s="68" customFormat="1" ht="16.5" customHeight="1" thickBot="1" x14ac:dyDescent="0.25">
      <c r="A25" s="1280" t="s">
        <v>33</v>
      </c>
      <c r="B25" s="1281" t="s">
        <v>34</v>
      </c>
      <c r="C25" s="1281">
        <v>2</v>
      </c>
      <c r="D25" s="1281">
        <v>1</v>
      </c>
      <c r="E25" s="1282"/>
    </row>
    <row r="26" spans="1:5" s="67" customFormat="1" ht="16.5" customHeight="1" thickTop="1" x14ac:dyDescent="0.2">
      <c r="A26" s="1539" t="s">
        <v>35</v>
      </c>
      <c r="B26" s="1540"/>
      <c r="C26" s="1274">
        <f>SUM(C27:C34)</f>
        <v>50</v>
      </c>
      <c r="D26" s="1274">
        <f>SUM(D27:D34)</f>
        <v>50</v>
      </c>
      <c r="E26" s="1275"/>
    </row>
    <row r="27" spans="1:5" s="68" customFormat="1" ht="16.5" customHeight="1" x14ac:dyDescent="0.2">
      <c r="A27" s="1276" t="s">
        <v>36</v>
      </c>
      <c r="B27" s="1277" t="s">
        <v>22</v>
      </c>
      <c r="C27" s="1277">
        <v>1</v>
      </c>
      <c r="D27" s="1277">
        <v>1</v>
      </c>
      <c r="E27" s="1278"/>
    </row>
    <row r="28" spans="1:5" s="68" customFormat="1" ht="16.5" customHeight="1" x14ac:dyDescent="0.2">
      <c r="A28" s="1276" t="s">
        <v>37</v>
      </c>
      <c r="B28" s="1277" t="s">
        <v>22</v>
      </c>
      <c r="C28" s="1277">
        <v>26</v>
      </c>
      <c r="D28" s="1277">
        <v>26</v>
      </c>
      <c r="E28" s="1278"/>
    </row>
    <row r="29" spans="1:5" s="68" customFormat="1" ht="16.5" customHeight="1" x14ac:dyDescent="0.2">
      <c r="A29" s="1276" t="s">
        <v>38</v>
      </c>
      <c r="B29" s="1277" t="s">
        <v>22</v>
      </c>
      <c r="C29" s="1277">
        <v>13</v>
      </c>
      <c r="D29" s="1277">
        <v>13</v>
      </c>
      <c r="E29" s="1278"/>
    </row>
    <row r="30" spans="1:5" s="68" customFormat="1" ht="16.5" customHeight="1" x14ac:dyDescent="0.2">
      <c r="A30" s="1276" t="s">
        <v>39</v>
      </c>
      <c r="B30" s="1277" t="s">
        <v>22</v>
      </c>
      <c r="C30" s="1277">
        <v>4</v>
      </c>
      <c r="D30" s="1277">
        <v>4</v>
      </c>
      <c r="E30" s="1278"/>
    </row>
    <row r="31" spans="1:5" s="68" customFormat="1" ht="16.5" customHeight="1" x14ac:dyDescent="0.2">
      <c r="A31" s="1276" t="s">
        <v>40</v>
      </c>
      <c r="B31" s="1277" t="s">
        <v>22</v>
      </c>
      <c r="C31" s="1277">
        <v>1</v>
      </c>
      <c r="D31" s="1277">
        <v>1</v>
      </c>
      <c r="E31" s="1278"/>
    </row>
    <row r="32" spans="1:5" s="68" customFormat="1" ht="16.5" customHeight="1" x14ac:dyDescent="0.2">
      <c r="A32" s="1276" t="s">
        <v>41</v>
      </c>
      <c r="B32" s="1277" t="s">
        <v>22</v>
      </c>
      <c r="C32" s="1277">
        <v>1</v>
      </c>
      <c r="D32" s="1277">
        <v>1</v>
      </c>
      <c r="E32" s="1278"/>
    </row>
    <row r="33" spans="1:5" s="68" customFormat="1" ht="16.5" customHeight="1" x14ac:dyDescent="0.2">
      <c r="A33" s="1276" t="s">
        <v>42</v>
      </c>
      <c r="B33" s="1277" t="s">
        <v>22</v>
      </c>
      <c r="C33" s="1277">
        <v>1</v>
      </c>
      <c r="D33" s="1277">
        <v>1</v>
      </c>
      <c r="E33" s="1278"/>
    </row>
    <row r="34" spans="1:5" s="68" customFormat="1" ht="16.5" customHeight="1" thickBot="1" x14ac:dyDescent="0.25">
      <c r="A34" s="1280" t="s">
        <v>43</v>
      </c>
      <c r="B34" s="1281" t="s">
        <v>22</v>
      </c>
      <c r="C34" s="1281">
        <v>3</v>
      </c>
      <c r="D34" s="1281">
        <v>3</v>
      </c>
      <c r="E34" s="1282"/>
    </row>
    <row r="35" spans="1:5" s="67" customFormat="1" ht="16.5" customHeight="1" thickTop="1" x14ac:dyDescent="0.2">
      <c r="A35" s="1539" t="s">
        <v>44</v>
      </c>
      <c r="B35" s="1540"/>
      <c r="C35" s="1274">
        <f>SUM(C36:C39)</f>
        <v>5</v>
      </c>
      <c r="D35" s="1274">
        <f>SUM(D36:D39)</f>
        <v>4</v>
      </c>
      <c r="E35" s="1275"/>
    </row>
    <row r="36" spans="1:5" s="68" customFormat="1" ht="16.5" customHeight="1" x14ac:dyDescent="0.2">
      <c r="A36" s="1276" t="s">
        <v>45</v>
      </c>
      <c r="B36" s="1277" t="s">
        <v>22</v>
      </c>
      <c r="C36" s="1277">
        <v>1</v>
      </c>
      <c r="D36" s="1277">
        <v>1</v>
      </c>
      <c r="E36" s="1278"/>
    </row>
    <row r="37" spans="1:5" s="68" customFormat="1" ht="16.5" customHeight="1" x14ac:dyDescent="0.2">
      <c r="A37" s="1276" t="s">
        <v>46</v>
      </c>
      <c r="B37" s="1277" t="s">
        <v>22</v>
      </c>
      <c r="C37" s="1277">
        <v>2</v>
      </c>
      <c r="D37" s="1277">
        <v>1</v>
      </c>
      <c r="E37" s="1279">
        <v>42521</v>
      </c>
    </row>
    <row r="38" spans="1:5" s="68" customFormat="1" ht="16.5" customHeight="1" x14ac:dyDescent="0.2">
      <c r="A38" s="1276" t="s">
        <v>47</v>
      </c>
      <c r="B38" s="1277" t="s">
        <v>22</v>
      </c>
      <c r="C38" s="1277">
        <v>1</v>
      </c>
      <c r="D38" s="1277">
        <v>1</v>
      </c>
      <c r="E38" s="1278"/>
    </row>
    <row r="39" spans="1:5" s="68" customFormat="1" ht="16.5" customHeight="1" thickBot="1" x14ac:dyDescent="0.25">
      <c r="A39" s="1280" t="s">
        <v>43</v>
      </c>
      <c r="B39" s="1281" t="s">
        <v>22</v>
      </c>
      <c r="C39" s="1281">
        <v>1</v>
      </c>
      <c r="D39" s="1281">
        <v>1</v>
      </c>
      <c r="E39" s="1282"/>
    </row>
    <row r="40" spans="1:5" ht="13.5" thickTop="1" x14ac:dyDescent="0.2"/>
  </sheetData>
  <mergeCells count="12">
    <mergeCell ref="A26:B26"/>
    <mergeCell ref="A35:B35"/>
    <mergeCell ref="E9:E11"/>
    <mergeCell ref="A9:B10"/>
    <mergeCell ref="C9:C10"/>
    <mergeCell ref="D9:D10"/>
    <mergeCell ref="A11:B11"/>
    <mergeCell ref="A3:E3"/>
    <mergeCell ref="A4:E4"/>
    <mergeCell ref="A5:E5"/>
    <mergeCell ref="A12:B12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9"/>
  <sheetViews>
    <sheetView showGridLines="0" view="pageBreakPreview" zoomScale="50" zoomScaleNormal="100" zoomScaleSheetLayoutView="50" workbookViewId="0">
      <pane xSplit="3" ySplit="7" topLeftCell="D8" activePane="bottomRight" state="frozen"/>
      <selection pane="topRight" activeCell="D1" sqref="D1"/>
      <selection pane="bottomLeft" activeCell="A3" sqref="A3"/>
      <selection pane="bottomRight"/>
    </sheetView>
  </sheetViews>
  <sheetFormatPr defaultColWidth="9.140625" defaultRowHeight="30" customHeight="1" outlineLevelCol="1" x14ac:dyDescent="0.2"/>
  <cols>
    <col min="1" max="1" width="9.85546875" style="1417" customWidth="1"/>
    <col min="2" max="2" width="70.7109375" style="1418" customWidth="1"/>
    <col min="3" max="3" width="7.28515625" style="1419" customWidth="1"/>
    <col min="4" max="4" width="27.5703125" style="1420" customWidth="1"/>
    <col min="5" max="5" width="27.5703125" style="1421" customWidth="1" collapsed="1"/>
    <col min="6" max="6" width="27.5703125" style="1422" hidden="1" customWidth="1" outlineLevel="1"/>
    <col min="7" max="7" width="27.5703125" style="89" customWidth="1"/>
    <col min="8" max="8" width="27.5703125" style="1423" customWidth="1" collapsed="1"/>
    <col min="9" max="9" width="27.5703125" style="1424" hidden="1" customWidth="1" outlineLevel="1"/>
    <col min="10" max="10" width="27.5703125" style="1425" customWidth="1"/>
    <col min="11" max="11" width="27.5703125" style="1388" customWidth="1" collapsed="1"/>
    <col min="12" max="12" width="27.5703125" style="1426" hidden="1" customWidth="1" outlineLevel="1"/>
    <col min="13" max="13" width="27.5703125" style="89" customWidth="1"/>
    <col min="14" max="14" width="27.5703125" style="1423" customWidth="1" collapsed="1"/>
    <col min="15" max="15" width="27.5703125" style="1424" hidden="1" customWidth="1" outlineLevel="1"/>
    <col min="16" max="16" width="27.5703125" style="89" customWidth="1"/>
    <col min="17" max="17" width="27.5703125" style="1427" customWidth="1" collapsed="1"/>
    <col min="18" max="18" width="27.5703125" style="1424" hidden="1" customWidth="1" outlineLevel="1"/>
    <col min="19" max="20" width="9.140625" style="1370"/>
    <col min="21" max="16384" width="9.140625" style="83"/>
  </cols>
  <sheetData>
    <row r="1" spans="1:20" ht="30" customHeight="1" x14ac:dyDescent="0.2">
      <c r="A1" s="1238" t="s">
        <v>1838</v>
      </c>
      <c r="B1" s="1364"/>
      <c r="C1" s="1365"/>
      <c r="D1" s="1366"/>
      <c r="E1" s="1366"/>
      <c r="F1" s="1366"/>
      <c r="G1" s="1240"/>
      <c r="H1" s="1240"/>
      <c r="I1" s="1240"/>
      <c r="J1" s="1367"/>
      <c r="K1" s="1368"/>
      <c r="L1" s="1367"/>
      <c r="M1" s="1240"/>
      <c r="N1" s="1240"/>
      <c r="O1" s="1240"/>
      <c r="P1" s="1240"/>
      <c r="Q1" s="1369"/>
      <c r="R1" s="1240"/>
    </row>
    <row r="2" spans="1:20" ht="30" customHeight="1" x14ac:dyDescent="0.2">
      <c r="A2" s="1538" t="s">
        <v>1813</v>
      </c>
      <c r="B2" s="1538"/>
      <c r="C2" s="1538"/>
      <c r="D2" s="1538"/>
      <c r="E2" s="1538"/>
      <c r="F2" s="1538"/>
      <c r="G2" s="1538"/>
      <c r="H2" s="1538"/>
      <c r="I2" s="1538"/>
      <c r="J2" s="1538"/>
      <c r="K2" s="1538"/>
      <c r="L2" s="1538"/>
      <c r="M2" s="1538"/>
      <c r="N2" s="1538"/>
      <c r="O2" s="1538"/>
      <c r="P2" s="1538"/>
      <c r="Q2" s="1538"/>
      <c r="R2" s="1538"/>
    </row>
    <row r="3" spans="1:20" ht="17.25" customHeight="1" x14ac:dyDescent="0.2">
      <c r="A3" s="1538" t="s">
        <v>1814</v>
      </c>
      <c r="B3" s="1538"/>
      <c r="C3" s="1538"/>
      <c r="D3" s="1538"/>
      <c r="E3" s="1538"/>
      <c r="F3" s="1538"/>
      <c r="G3" s="1538"/>
      <c r="H3" s="1538"/>
      <c r="I3" s="1538"/>
      <c r="J3" s="1538"/>
      <c r="K3" s="1538"/>
      <c r="L3" s="1538"/>
      <c r="M3" s="1538"/>
      <c r="N3" s="1538"/>
      <c r="O3" s="1538"/>
      <c r="P3" s="1538"/>
      <c r="Q3" s="1538"/>
      <c r="R3" s="1538"/>
    </row>
    <row r="4" spans="1:20" ht="30" customHeight="1" x14ac:dyDescent="0.2">
      <c r="A4" s="1550" t="s">
        <v>1817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</row>
    <row r="5" spans="1:20" ht="30" customHeight="1" thickBot="1" x14ac:dyDescent="0.25">
      <c r="A5" s="1371"/>
      <c r="B5" s="1364"/>
      <c r="C5" s="1365"/>
      <c r="D5" s="1366"/>
      <c r="E5" s="1366"/>
      <c r="F5" s="1366"/>
      <c r="G5" s="1240"/>
      <c r="H5" s="1240"/>
      <c r="I5" s="1240"/>
      <c r="J5" s="1367"/>
      <c r="K5" s="1368"/>
      <c r="L5" s="1367"/>
      <c r="M5" s="1240"/>
      <c r="N5" s="1240"/>
      <c r="O5" s="1240"/>
      <c r="P5" s="1240"/>
      <c r="Q5" s="1369"/>
      <c r="R5" s="1240"/>
    </row>
    <row r="6" spans="1:20" ht="43.5" customHeight="1" thickTop="1" x14ac:dyDescent="0.2">
      <c r="A6" s="1554" t="s">
        <v>48</v>
      </c>
      <c r="B6" s="1556" t="s">
        <v>49</v>
      </c>
      <c r="C6" s="1558" t="s">
        <v>50</v>
      </c>
      <c r="D6" s="1560" t="s">
        <v>16</v>
      </c>
      <c r="E6" s="1561"/>
      <c r="F6" s="1562"/>
      <c r="G6" s="1551" t="s">
        <v>23</v>
      </c>
      <c r="H6" s="1552"/>
      <c r="I6" s="1553"/>
      <c r="J6" s="1551" t="s">
        <v>35</v>
      </c>
      <c r="K6" s="1552"/>
      <c r="L6" s="1553"/>
      <c r="M6" s="1551" t="s">
        <v>51</v>
      </c>
      <c r="N6" s="1552"/>
      <c r="O6" s="1553"/>
      <c r="P6" s="1551" t="s">
        <v>1495</v>
      </c>
      <c r="Q6" s="1552"/>
      <c r="R6" s="1553"/>
    </row>
    <row r="7" spans="1:20" s="84" customFormat="1" ht="40.5" customHeight="1" thickBot="1" x14ac:dyDescent="0.25">
      <c r="A7" s="1555"/>
      <c r="B7" s="1557"/>
      <c r="C7" s="1559"/>
      <c r="D7" s="1372" t="s">
        <v>1481</v>
      </c>
      <c r="E7" s="1373" t="s">
        <v>1482</v>
      </c>
      <c r="F7" s="652" t="s">
        <v>1800</v>
      </c>
      <c r="G7" s="1372" t="s">
        <v>1481</v>
      </c>
      <c r="H7" s="1373" t="s">
        <v>1482</v>
      </c>
      <c r="I7" s="652" t="s">
        <v>1800</v>
      </c>
      <c r="J7" s="1372" t="s">
        <v>1481</v>
      </c>
      <c r="K7" s="1373" t="s">
        <v>1482</v>
      </c>
      <c r="L7" s="652" t="s">
        <v>1800</v>
      </c>
      <c r="M7" s="1372" t="s">
        <v>1481</v>
      </c>
      <c r="N7" s="1373" t="s">
        <v>1482</v>
      </c>
      <c r="O7" s="652" t="s">
        <v>54</v>
      </c>
      <c r="P7" s="1372" t="s">
        <v>1481</v>
      </c>
      <c r="Q7" s="1373" t="s">
        <v>1482</v>
      </c>
      <c r="R7" s="652" t="s">
        <v>54</v>
      </c>
      <c r="S7" s="1374"/>
      <c r="T7" s="1374"/>
    </row>
    <row r="8" spans="1:20" s="85" customFormat="1" ht="32.25" customHeight="1" thickTop="1" x14ac:dyDescent="0.2">
      <c r="A8" s="1375">
        <v>7</v>
      </c>
      <c r="B8" s="1376" t="s">
        <v>1443</v>
      </c>
      <c r="C8" s="654" t="s">
        <v>68</v>
      </c>
      <c r="D8" s="645">
        <f>SUM(Önkorm.!D10)</f>
        <v>292405732</v>
      </c>
      <c r="E8" s="648">
        <f>SUM(Önkorm.!E10)</f>
        <v>341697120</v>
      </c>
      <c r="F8" s="647">
        <v>343133550</v>
      </c>
      <c r="G8" s="645"/>
      <c r="H8" s="648"/>
      <c r="I8" s="647"/>
      <c r="J8" s="1377"/>
      <c r="K8" s="1378"/>
      <c r="L8" s="1379"/>
      <c r="M8" s="645"/>
      <c r="N8" s="648"/>
      <c r="O8" s="647"/>
      <c r="P8" s="645">
        <f t="shared" ref="P8:R13" si="0">SUM(D8,G8,J8,M8)</f>
        <v>292405732</v>
      </c>
      <c r="Q8" s="648">
        <f t="shared" si="0"/>
        <v>341697120</v>
      </c>
      <c r="R8" s="647">
        <f t="shared" si="0"/>
        <v>343133550</v>
      </c>
      <c r="S8" s="1380"/>
      <c r="T8" s="1380"/>
    </row>
    <row r="9" spans="1:20" s="85" customFormat="1" ht="32.25" hidden="1" customHeight="1" x14ac:dyDescent="0.2">
      <c r="A9" s="1381">
        <v>8</v>
      </c>
      <c r="B9" s="243" t="s">
        <v>69</v>
      </c>
      <c r="C9" s="595" t="s">
        <v>70</v>
      </c>
      <c r="D9" s="619"/>
      <c r="E9" s="247"/>
      <c r="F9" s="602"/>
      <c r="G9" s="619"/>
      <c r="H9" s="247"/>
      <c r="I9" s="602"/>
      <c r="J9" s="1382"/>
      <c r="K9" s="1383"/>
      <c r="L9" s="609"/>
      <c r="M9" s="619"/>
      <c r="N9" s="247"/>
      <c r="O9" s="602"/>
      <c r="P9" s="619">
        <f t="shared" si="0"/>
        <v>0</v>
      </c>
      <c r="Q9" s="247">
        <f t="shared" si="0"/>
        <v>0</v>
      </c>
      <c r="R9" s="602">
        <f t="shared" si="0"/>
        <v>0</v>
      </c>
      <c r="S9" s="1380"/>
      <c r="T9" s="1380"/>
    </row>
    <row r="10" spans="1:20" s="85" customFormat="1" ht="32.25" hidden="1" customHeight="1" x14ac:dyDescent="0.2">
      <c r="A10" s="1381">
        <v>9</v>
      </c>
      <c r="B10" s="243" t="s">
        <v>71</v>
      </c>
      <c r="C10" s="595" t="s">
        <v>72</v>
      </c>
      <c r="D10" s="619"/>
      <c r="E10" s="247"/>
      <c r="F10" s="602"/>
      <c r="G10" s="619"/>
      <c r="H10" s="247"/>
      <c r="I10" s="602"/>
      <c r="J10" s="1382"/>
      <c r="K10" s="1383"/>
      <c r="L10" s="609"/>
      <c r="M10" s="619"/>
      <c r="N10" s="247"/>
      <c r="O10" s="602"/>
      <c r="P10" s="619">
        <f t="shared" si="0"/>
        <v>0</v>
      </c>
      <c r="Q10" s="247">
        <f t="shared" si="0"/>
        <v>0</v>
      </c>
      <c r="R10" s="602">
        <f t="shared" si="0"/>
        <v>0</v>
      </c>
      <c r="S10" s="1380"/>
      <c r="T10" s="1380"/>
    </row>
    <row r="11" spans="1:20" s="85" customFormat="1" ht="32.25" hidden="1" customHeight="1" x14ac:dyDescent="0.2">
      <c r="A11" s="1381">
        <v>10</v>
      </c>
      <c r="B11" s="244" t="s">
        <v>1444</v>
      </c>
      <c r="C11" s="595" t="s">
        <v>74</v>
      </c>
      <c r="D11" s="619"/>
      <c r="E11" s="247"/>
      <c r="F11" s="602"/>
      <c r="G11" s="619"/>
      <c r="H11" s="247"/>
      <c r="I11" s="602"/>
      <c r="J11" s="1382"/>
      <c r="K11" s="1383"/>
      <c r="L11" s="609"/>
      <c r="M11" s="619"/>
      <c r="N11" s="247"/>
      <c r="O11" s="602"/>
      <c r="P11" s="619">
        <f t="shared" si="0"/>
        <v>0</v>
      </c>
      <c r="Q11" s="247">
        <f t="shared" si="0"/>
        <v>0</v>
      </c>
      <c r="R11" s="602">
        <f t="shared" si="0"/>
        <v>0</v>
      </c>
      <c r="S11" s="1380"/>
      <c r="T11" s="1380"/>
    </row>
    <row r="12" spans="1:20" s="85" customFormat="1" ht="32.25" hidden="1" customHeight="1" x14ac:dyDescent="0.2">
      <c r="A12" s="1381">
        <v>21</v>
      </c>
      <c r="B12" s="244" t="s">
        <v>1483</v>
      </c>
      <c r="C12" s="595" t="s">
        <v>106</v>
      </c>
      <c r="D12" s="619"/>
      <c r="E12" s="247"/>
      <c r="F12" s="602"/>
      <c r="G12" s="619"/>
      <c r="H12" s="247"/>
      <c r="I12" s="602"/>
      <c r="J12" s="1382"/>
      <c r="K12" s="1383"/>
      <c r="L12" s="609"/>
      <c r="M12" s="619"/>
      <c r="N12" s="247"/>
      <c r="O12" s="602"/>
      <c r="P12" s="619">
        <f t="shared" si="0"/>
        <v>0</v>
      </c>
      <c r="Q12" s="247">
        <f t="shared" si="0"/>
        <v>0</v>
      </c>
      <c r="R12" s="602">
        <f t="shared" si="0"/>
        <v>0</v>
      </c>
      <c r="S12" s="1380"/>
      <c r="T12" s="1380"/>
    </row>
    <row r="13" spans="1:20" s="85" customFormat="1" ht="32.25" customHeight="1" x14ac:dyDescent="0.2">
      <c r="A13" s="1381">
        <v>32</v>
      </c>
      <c r="B13" s="244" t="s">
        <v>1484</v>
      </c>
      <c r="C13" s="595" t="s">
        <v>128</v>
      </c>
      <c r="D13" s="619">
        <f>SUM(Önkorm.!D35)</f>
        <v>38850000</v>
      </c>
      <c r="E13" s="247">
        <f>SUM(Önkorm.!E35)</f>
        <v>16767640</v>
      </c>
      <c r="F13" s="602">
        <v>24401565</v>
      </c>
      <c r="G13" s="619">
        <v>0</v>
      </c>
      <c r="H13" s="247">
        <v>863894</v>
      </c>
      <c r="I13" s="602">
        <v>884324</v>
      </c>
      <c r="J13" s="1382"/>
      <c r="K13" s="1383"/>
      <c r="L13" s="609"/>
      <c r="M13" s="619"/>
      <c r="N13" s="247"/>
      <c r="O13" s="602"/>
      <c r="P13" s="619">
        <f t="shared" si="0"/>
        <v>38850000</v>
      </c>
      <c r="Q13" s="247">
        <f t="shared" si="0"/>
        <v>17631534</v>
      </c>
      <c r="R13" s="602">
        <f t="shared" si="0"/>
        <v>25285889</v>
      </c>
      <c r="S13" s="1380"/>
      <c r="T13" s="1380"/>
    </row>
    <row r="14" spans="1:20" s="86" customFormat="1" ht="32.25" customHeight="1" x14ac:dyDescent="0.2">
      <c r="A14" s="1384">
        <v>43</v>
      </c>
      <c r="B14" s="596" t="s">
        <v>152</v>
      </c>
      <c r="C14" s="597" t="s">
        <v>153</v>
      </c>
      <c r="D14" s="603">
        <f>SUM(D8,D9,D10,D11,D12,D13)</f>
        <v>331255732</v>
      </c>
      <c r="E14" s="604">
        <f>SUM(E8,E9,E10,E11,E12,E13)</f>
        <v>358464760</v>
      </c>
      <c r="F14" s="605">
        <f>SUM(F8:F13)</f>
        <v>367535115</v>
      </c>
      <c r="G14" s="603">
        <v>0</v>
      </c>
      <c r="H14" s="604">
        <f>SUM(H8:H13)</f>
        <v>863894</v>
      </c>
      <c r="I14" s="605">
        <f>SUM(I8:I13)</f>
        <v>884324</v>
      </c>
      <c r="J14" s="603">
        <v>0</v>
      </c>
      <c r="K14" s="604">
        <v>0</v>
      </c>
      <c r="L14" s="622"/>
      <c r="M14" s="603">
        <v>0</v>
      </c>
      <c r="N14" s="604">
        <v>0</v>
      </c>
      <c r="O14" s="605">
        <v>0</v>
      </c>
      <c r="P14" s="603">
        <f>SUM(M14,J14,G14,D14)</f>
        <v>331255732</v>
      </c>
      <c r="Q14" s="604">
        <f>SUM(N14,K14,H14,E14)</f>
        <v>359328654</v>
      </c>
      <c r="R14" s="605">
        <f>SUM(O14,L14,I14,F14)</f>
        <v>368419439</v>
      </c>
      <c r="S14" s="1385"/>
      <c r="T14" s="1385"/>
    </row>
    <row r="15" spans="1:20" s="87" customFormat="1" ht="32.25" customHeight="1" x14ac:dyDescent="0.2">
      <c r="A15" s="1386" t="s">
        <v>154</v>
      </c>
      <c r="B15" s="244" t="s">
        <v>155</v>
      </c>
      <c r="C15" s="1387" t="s">
        <v>156</v>
      </c>
      <c r="D15" s="619">
        <f>SUM(Önkorm.!D48)</f>
        <v>44000000</v>
      </c>
      <c r="E15" s="247">
        <f>SUM(Önkorm.!E48)</f>
        <v>45515000</v>
      </c>
      <c r="F15" s="602">
        <v>45515000</v>
      </c>
      <c r="G15" s="619"/>
      <c r="H15" s="247"/>
      <c r="I15" s="602"/>
      <c r="J15" s="619"/>
      <c r="K15" s="247"/>
      <c r="L15" s="610"/>
      <c r="M15" s="619"/>
      <c r="N15" s="247"/>
      <c r="O15" s="602"/>
      <c r="P15" s="619">
        <f t="shared" ref="P15:R19" si="1">SUM(D15,G15,J15,M15)</f>
        <v>44000000</v>
      </c>
      <c r="Q15" s="247">
        <f t="shared" si="1"/>
        <v>45515000</v>
      </c>
      <c r="R15" s="602">
        <f t="shared" si="1"/>
        <v>45515000</v>
      </c>
      <c r="S15" s="1388"/>
      <c r="T15" s="1388"/>
    </row>
    <row r="16" spans="1:20" s="87" customFormat="1" ht="32.25" hidden="1" customHeight="1" x14ac:dyDescent="0.2">
      <c r="A16" s="1386" t="s">
        <v>157</v>
      </c>
      <c r="B16" s="243" t="s">
        <v>158</v>
      </c>
      <c r="C16" s="595" t="s">
        <v>159</v>
      </c>
      <c r="D16" s="619"/>
      <c r="E16" s="247"/>
      <c r="F16" s="602"/>
      <c r="G16" s="619"/>
      <c r="H16" s="247"/>
      <c r="I16" s="602"/>
      <c r="J16" s="619"/>
      <c r="K16" s="247"/>
      <c r="L16" s="610"/>
      <c r="M16" s="619"/>
      <c r="N16" s="247"/>
      <c r="O16" s="602"/>
      <c r="P16" s="619">
        <f t="shared" si="1"/>
        <v>0</v>
      </c>
      <c r="Q16" s="247">
        <f t="shared" si="1"/>
        <v>0</v>
      </c>
      <c r="R16" s="602">
        <f t="shared" si="1"/>
        <v>0</v>
      </c>
      <c r="S16" s="1388"/>
      <c r="T16" s="1388"/>
    </row>
    <row r="17" spans="1:20" s="87" customFormat="1" ht="32.25" hidden="1" customHeight="1" x14ac:dyDescent="0.2">
      <c r="A17" s="1386" t="s">
        <v>160</v>
      </c>
      <c r="B17" s="244" t="s">
        <v>1485</v>
      </c>
      <c r="C17" s="595" t="s">
        <v>162</v>
      </c>
      <c r="D17" s="619"/>
      <c r="E17" s="247"/>
      <c r="F17" s="602"/>
      <c r="G17" s="619"/>
      <c r="H17" s="247"/>
      <c r="I17" s="602"/>
      <c r="J17" s="619"/>
      <c r="K17" s="247"/>
      <c r="L17" s="602"/>
      <c r="M17" s="619"/>
      <c r="N17" s="247"/>
      <c r="O17" s="602"/>
      <c r="P17" s="619">
        <f t="shared" si="1"/>
        <v>0</v>
      </c>
      <c r="Q17" s="247">
        <f t="shared" si="1"/>
        <v>0</v>
      </c>
      <c r="R17" s="602">
        <f t="shared" si="1"/>
        <v>0</v>
      </c>
      <c r="S17" s="1388"/>
      <c r="T17" s="1388"/>
    </row>
    <row r="18" spans="1:20" s="87" customFormat="1" ht="32.25" hidden="1" customHeight="1" x14ac:dyDescent="0.2">
      <c r="A18" s="1381">
        <v>57</v>
      </c>
      <c r="B18" s="244" t="s">
        <v>1448</v>
      </c>
      <c r="C18" s="595" t="s">
        <v>184</v>
      </c>
      <c r="D18" s="619"/>
      <c r="E18" s="247"/>
      <c r="F18" s="602"/>
      <c r="G18" s="619"/>
      <c r="H18" s="247"/>
      <c r="I18" s="602"/>
      <c r="J18" s="619"/>
      <c r="K18" s="247"/>
      <c r="L18" s="602"/>
      <c r="M18" s="619"/>
      <c r="N18" s="247"/>
      <c r="O18" s="602"/>
      <c r="P18" s="619">
        <f t="shared" si="1"/>
        <v>0</v>
      </c>
      <c r="Q18" s="247">
        <f t="shared" si="1"/>
        <v>0</v>
      </c>
      <c r="R18" s="602">
        <f t="shared" si="1"/>
        <v>0</v>
      </c>
      <c r="S18" s="1388"/>
      <c r="T18" s="1388"/>
    </row>
    <row r="19" spans="1:20" s="87" customFormat="1" ht="32.25" hidden="1" customHeight="1" x14ac:dyDescent="0.2">
      <c r="A19" s="1381">
        <v>68</v>
      </c>
      <c r="B19" s="244" t="s">
        <v>1486</v>
      </c>
      <c r="C19" s="595" t="s">
        <v>206</v>
      </c>
      <c r="D19" s="619"/>
      <c r="E19" s="247"/>
      <c r="F19" s="602"/>
      <c r="G19" s="619"/>
      <c r="H19" s="247"/>
      <c r="I19" s="602"/>
      <c r="J19" s="619"/>
      <c r="K19" s="247"/>
      <c r="L19" s="602"/>
      <c r="M19" s="619"/>
      <c r="N19" s="247"/>
      <c r="O19" s="602"/>
      <c r="P19" s="619">
        <f t="shared" si="1"/>
        <v>0</v>
      </c>
      <c r="Q19" s="247">
        <f t="shared" si="1"/>
        <v>0</v>
      </c>
      <c r="R19" s="602">
        <f t="shared" si="1"/>
        <v>0</v>
      </c>
      <c r="S19" s="1388"/>
      <c r="T19" s="1388"/>
    </row>
    <row r="20" spans="1:20" s="88" customFormat="1" ht="32.25" customHeight="1" x14ac:dyDescent="0.2">
      <c r="A20" s="598">
        <v>79</v>
      </c>
      <c r="B20" s="596" t="s">
        <v>227</v>
      </c>
      <c r="C20" s="1389" t="s">
        <v>228</v>
      </c>
      <c r="D20" s="603">
        <f>SUM(D15,D16,D17,D18,D19)</f>
        <v>44000000</v>
      </c>
      <c r="E20" s="604">
        <f>SUM(E15,E16,E17,E18,E19)</f>
        <v>45515000</v>
      </c>
      <c r="F20" s="605">
        <f>SUM(F15:F19)</f>
        <v>45515000</v>
      </c>
      <c r="G20" s="603">
        <f t="shared" ref="G20:R20" si="2">SUM(G15,G16,G17,G18,G19)</f>
        <v>0</v>
      </c>
      <c r="H20" s="604">
        <f t="shared" si="2"/>
        <v>0</v>
      </c>
      <c r="I20" s="605">
        <f t="shared" si="2"/>
        <v>0</v>
      </c>
      <c r="J20" s="603">
        <f t="shared" si="2"/>
        <v>0</v>
      </c>
      <c r="K20" s="604">
        <f t="shared" si="2"/>
        <v>0</v>
      </c>
      <c r="L20" s="605">
        <f t="shared" si="2"/>
        <v>0</v>
      </c>
      <c r="M20" s="603">
        <f t="shared" si="2"/>
        <v>0</v>
      </c>
      <c r="N20" s="604">
        <f t="shared" si="2"/>
        <v>0</v>
      </c>
      <c r="O20" s="605">
        <f t="shared" si="2"/>
        <v>0</v>
      </c>
      <c r="P20" s="603">
        <f t="shared" si="2"/>
        <v>44000000</v>
      </c>
      <c r="Q20" s="604">
        <f t="shared" si="2"/>
        <v>45515000</v>
      </c>
      <c r="R20" s="605">
        <f t="shared" si="2"/>
        <v>45515000</v>
      </c>
      <c r="S20" s="1390"/>
      <c r="T20" s="1390"/>
    </row>
    <row r="21" spans="1:20" s="87" customFormat="1" ht="32.25" hidden="1" customHeight="1" x14ac:dyDescent="0.2">
      <c r="A21" s="1381">
        <v>93</v>
      </c>
      <c r="B21" s="243" t="s">
        <v>1487</v>
      </c>
      <c r="C21" s="595" t="s">
        <v>264</v>
      </c>
      <c r="D21" s="619"/>
      <c r="E21" s="247"/>
      <c r="F21" s="602"/>
      <c r="G21" s="619"/>
      <c r="H21" s="247"/>
      <c r="I21" s="602"/>
      <c r="J21" s="619"/>
      <c r="K21" s="247"/>
      <c r="L21" s="602"/>
      <c r="M21" s="619"/>
      <c r="N21" s="247"/>
      <c r="O21" s="602"/>
      <c r="P21" s="619">
        <f t="shared" ref="P21:R27" si="3">SUM(M21,J21,G21,D21)</f>
        <v>0</v>
      </c>
      <c r="Q21" s="247">
        <f t="shared" si="3"/>
        <v>0</v>
      </c>
      <c r="R21" s="602">
        <f t="shared" si="3"/>
        <v>0</v>
      </c>
      <c r="S21" s="1388"/>
      <c r="T21" s="1388"/>
    </row>
    <row r="22" spans="1:20" s="87" customFormat="1" ht="32.25" hidden="1" customHeight="1" x14ac:dyDescent="0.2">
      <c r="A22" s="1381">
        <v>94</v>
      </c>
      <c r="B22" s="244" t="s">
        <v>1451</v>
      </c>
      <c r="C22" s="595" t="s">
        <v>266</v>
      </c>
      <c r="D22" s="619"/>
      <c r="E22" s="247"/>
      <c r="F22" s="602"/>
      <c r="G22" s="619"/>
      <c r="H22" s="247"/>
      <c r="I22" s="602"/>
      <c r="J22" s="619"/>
      <c r="K22" s="247"/>
      <c r="L22" s="602"/>
      <c r="M22" s="619"/>
      <c r="N22" s="247"/>
      <c r="O22" s="602"/>
      <c r="P22" s="619">
        <f t="shared" si="3"/>
        <v>0</v>
      </c>
      <c r="Q22" s="247">
        <f t="shared" si="3"/>
        <v>0</v>
      </c>
      <c r="R22" s="602">
        <f t="shared" si="3"/>
        <v>0</v>
      </c>
      <c r="S22" s="1388"/>
      <c r="T22" s="1388"/>
    </row>
    <row r="23" spans="1:20" s="87" customFormat="1" ht="32.25" hidden="1" customHeight="1" x14ac:dyDescent="0.2">
      <c r="A23" s="1381">
        <v>104</v>
      </c>
      <c r="B23" s="244" t="s">
        <v>1488</v>
      </c>
      <c r="C23" s="595" t="s">
        <v>295</v>
      </c>
      <c r="D23" s="619"/>
      <c r="E23" s="247"/>
      <c r="F23" s="602"/>
      <c r="G23" s="619"/>
      <c r="H23" s="247"/>
      <c r="I23" s="602"/>
      <c r="J23" s="619"/>
      <c r="K23" s="247"/>
      <c r="L23" s="602"/>
      <c r="M23" s="619"/>
      <c r="N23" s="247"/>
      <c r="O23" s="602"/>
      <c r="P23" s="619">
        <f t="shared" si="3"/>
        <v>0</v>
      </c>
      <c r="Q23" s="247">
        <f t="shared" si="3"/>
        <v>0</v>
      </c>
      <c r="R23" s="602">
        <f t="shared" si="3"/>
        <v>0</v>
      </c>
      <c r="S23" s="1388"/>
      <c r="T23" s="1388"/>
    </row>
    <row r="24" spans="1:20" s="87" customFormat="1" ht="32.25" customHeight="1" x14ac:dyDescent="0.2">
      <c r="A24" s="1381">
        <v>109</v>
      </c>
      <c r="B24" s="244" t="s">
        <v>1489</v>
      </c>
      <c r="C24" s="595" t="s">
        <v>305</v>
      </c>
      <c r="D24" s="619">
        <f>SUM(Önkorm.!D114)</f>
        <v>180000000</v>
      </c>
      <c r="E24" s="247">
        <f>SUM(Önkorm.!E114)</f>
        <v>362000000</v>
      </c>
      <c r="F24" s="602">
        <v>402682465</v>
      </c>
      <c r="G24" s="619"/>
      <c r="H24" s="247"/>
      <c r="I24" s="602"/>
      <c r="J24" s="619"/>
      <c r="K24" s="247"/>
      <c r="L24" s="602"/>
      <c r="M24" s="619"/>
      <c r="N24" s="247"/>
      <c r="O24" s="602"/>
      <c r="P24" s="619">
        <f t="shared" si="3"/>
        <v>180000000</v>
      </c>
      <c r="Q24" s="247">
        <f t="shared" si="3"/>
        <v>362000000</v>
      </c>
      <c r="R24" s="602">
        <f t="shared" si="3"/>
        <v>402682465</v>
      </c>
      <c r="S24" s="1388"/>
      <c r="T24" s="1388"/>
    </row>
    <row r="25" spans="1:20" s="87" customFormat="1" ht="32.25" customHeight="1" x14ac:dyDescent="0.2">
      <c r="A25" s="1381">
        <v>168</v>
      </c>
      <c r="B25" s="243" t="s">
        <v>1458</v>
      </c>
      <c r="C25" s="595" t="s">
        <v>445</v>
      </c>
      <c r="D25" s="619">
        <f>SUM(Önkorm.!D173)</f>
        <v>318000000</v>
      </c>
      <c r="E25" s="247">
        <f>SUM(Önkorm.!E173)</f>
        <v>335300000</v>
      </c>
      <c r="F25" s="602">
        <v>457276413</v>
      </c>
      <c r="G25" s="619"/>
      <c r="H25" s="247"/>
      <c r="I25" s="602"/>
      <c r="J25" s="619"/>
      <c r="K25" s="247"/>
      <c r="L25" s="602"/>
      <c r="M25" s="619"/>
      <c r="N25" s="247"/>
      <c r="O25" s="602"/>
      <c r="P25" s="619">
        <f t="shared" ref="P25:Q26" si="4">SUM(M25,J25,G25,D25)</f>
        <v>318000000</v>
      </c>
      <c r="Q25" s="247">
        <f t="shared" si="4"/>
        <v>335300000</v>
      </c>
      <c r="R25" s="602">
        <f t="shared" si="3"/>
        <v>457276413</v>
      </c>
      <c r="S25" s="1388"/>
      <c r="T25" s="1388"/>
    </row>
    <row r="26" spans="1:20" s="87" customFormat="1" ht="32.25" customHeight="1" x14ac:dyDescent="0.2">
      <c r="A26" s="1381">
        <v>169</v>
      </c>
      <c r="B26" s="244" t="s">
        <v>1459</v>
      </c>
      <c r="C26" s="595" t="s">
        <v>447</v>
      </c>
      <c r="D26" s="619">
        <f>SUM(Önkorm.!D174)</f>
        <v>5700000</v>
      </c>
      <c r="E26" s="247">
        <f>SUM(Önkorm.!E174)</f>
        <v>5720000</v>
      </c>
      <c r="F26" s="602">
        <v>8897249</v>
      </c>
      <c r="G26" s="619"/>
      <c r="H26" s="247"/>
      <c r="I26" s="602"/>
      <c r="J26" s="619"/>
      <c r="K26" s="247"/>
      <c r="L26" s="602"/>
      <c r="M26" s="619"/>
      <c r="N26" s="247"/>
      <c r="O26" s="602"/>
      <c r="P26" s="619">
        <f t="shared" si="4"/>
        <v>5700000</v>
      </c>
      <c r="Q26" s="247">
        <f t="shared" si="4"/>
        <v>5720000</v>
      </c>
      <c r="R26" s="602">
        <f t="shared" si="3"/>
        <v>8897249</v>
      </c>
      <c r="S26" s="1388"/>
      <c r="T26" s="1388"/>
    </row>
    <row r="27" spans="1:20" s="88" customFormat="1" ht="32.25" customHeight="1" x14ac:dyDescent="0.2">
      <c r="A27" s="1384">
        <v>185</v>
      </c>
      <c r="B27" s="596" t="s">
        <v>481</v>
      </c>
      <c r="C27" s="597" t="s">
        <v>482</v>
      </c>
      <c r="D27" s="603">
        <f>SUM(D21,D22,D23,D24,D25,D26)</f>
        <v>503700000</v>
      </c>
      <c r="E27" s="604">
        <f>SUM(E21,E22,E23,E24,E25,E26)</f>
        <v>703020000</v>
      </c>
      <c r="F27" s="605">
        <f>SUM(F21:F26)</f>
        <v>868856127</v>
      </c>
      <c r="G27" s="603">
        <f t="shared" ref="G27:O27" si="5">SUM(G21,G22,G23,G24,G25,G26)</f>
        <v>0</v>
      </c>
      <c r="H27" s="604">
        <f t="shared" si="5"/>
        <v>0</v>
      </c>
      <c r="I27" s="605">
        <f t="shared" si="5"/>
        <v>0</v>
      </c>
      <c r="J27" s="603">
        <f t="shared" si="5"/>
        <v>0</v>
      </c>
      <c r="K27" s="604">
        <f t="shared" si="5"/>
        <v>0</v>
      </c>
      <c r="L27" s="605">
        <f t="shared" si="5"/>
        <v>0</v>
      </c>
      <c r="M27" s="603">
        <f t="shared" si="5"/>
        <v>0</v>
      </c>
      <c r="N27" s="604">
        <f t="shared" si="5"/>
        <v>0</v>
      </c>
      <c r="O27" s="605">
        <f t="shared" si="5"/>
        <v>0</v>
      </c>
      <c r="P27" s="603">
        <f t="shared" ref="P27:Q27" si="6">SUM(M27,J27,G27,D27)</f>
        <v>503700000</v>
      </c>
      <c r="Q27" s="604">
        <f t="shared" si="6"/>
        <v>703020000</v>
      </c>
      <c r="R27" s="605">
        <f t="shared" si="3"/>
        <v>868856127</v>
      </c>
      <c r="S27" s="1390"/>
      <c r="T27" s="1390"/>
    </row>
    <row r="28" spans="1:20" s="88" customFormat="1" ht="32.25" customHeight="1" x14ac:dyDescent="0.2">
      <c r="A28" s="1384">
        <v>215</v>
      </c>
      <c r="B28" s="596" t="s">
        <v>546</v>
      </c>
      <c r="C28" s="597" t="s">
        <v>547</v>
      </c>
      <c r="D28" s="603">
        <f>SUM(Önkorm.!D225)</f>
        <v>16470000</v>
      </c>
      <c r="E28" s="604">
        <f>SUM(Önkorm.!E225)</f>
        <v>22805440</v>
      </c>
      <c r="F28" s="605">
        <v>93310018</v>
      </c>
      <c r="G28" s="603">
        <f>SUM('Polg. Hiv.'!D227)</f>
        <v>320000</v>
      </c>
      <c r="H28" s="604">
        <f>SUM('Polg. Hiv.'!E227)</f>
        <v>887085</v>
      </c>
      <c r="I28" s="605">
        <v>775226</v>
      </c>
      <c r="J28" s="603">
        <f>SUM(Óvoda!D224)</f>
        <v>12617450</v>
      </c>
      <c r="K28" s="604">
        <f>SUM(Óvoda!E224)</f>
        <v>6881000</v>
      </c>
      <c r="L28" s="605">
        <v>7450629</v>
      </c>
      <c r="M28" s="603">
        <f>SUM('Műv. Ház'!D222)</f>
        <v>1950000</v>
      </c>
      <c r="N28" s="604">
        <f>SUM('Műv. Ház'!E222)</f>
        <v>1038531</v>
      </c>
      <c r="O28" s="605">
        <v>1045223</v>
      </c>
      <c r="P28" s="603">
        <f>SUM(M28,J28,G28,D28)</f>
        <v>31357450</v>
      </c>
      <c r="Q28" s="604">
        <f>SUM(N28,K28,H28,E28)</f>
        <v>31612056</v>
      </c>
      <c r="R28" s="605">
        <f>SUM(O28,L28,I28,F28)</f>
        <v>102581096</v>
      </c>
      <c r="S28" s="1390"/>
      <c r="T28" s="1390"/>
    </row>
    <row r="29" spans="1:20" s="87" customFormat="1" ht="32.25" hidden="1" customHeight="1" x14ac:dyDescent="0.2">
      <c r="A29" s="592">
        <v>216</v>
      </c>
      <c r="B29" s="243" t="s">
        <v>548</v>
      </c>
      <c r="C29" s="1387" t="s">
        <v>549</v>
      </c>
      <c r="D29" s="619"/>
      <c r="E29" s="247"/>
      <c r="F29" s="602"/>
      <c r="G29" s="619"/>
      <c r="H29" s="247"/>
      <c r="I29" s="602"/>
      <c r="J29" s="619"/>
      <c r="K29" s="247"/>
      <c r="L29" s="602"/>
      <c r="M29" s="619"/>
      <c r="N29" s="247"/>
      <c r="O29" s="602"/>
      <c r="P29" s="619">
        <f t="shared" ref="P29:R44" si="7">SUM(M29,J29,G29,D29)</f>
        <v>0</v>
      </c>
      <c r="Q29" s="247">
        <f t="shared" si="7"/>
        <v>0</v>
      </c>
      <c r="R29" s="602">
        <f t="shared" si="7"/>
        <v>0</v>
      </c>
      <c r="S29" s="1388"/>
      <c r="T29" s="1388"/>
    </row>
    <row r="30" spans="1:20" s="87" customFormat="1" ht="32.25" hidden="1" customHeight="1" x14ac:dyDescent="0.2">
      <c r="A30" s="592">
        <v>218</v>
      </c>
      <c r="B30" s="243" t="s">
        <v>554</v>
      </c>
      <c r="C30" s="1387" t="s">
        <v>555</v>
      </c>
      <c r="D30" s="619"/>
      <c r="E30" s="247"/>
      <c r="F30" s="602"/>
      <c r="G30" s="619"/>
      <c r="H30" s="247"/>
      <c r="I30" s="602"/>
      <c r="J30" s="619"/>
      <c r="K30" s="247"/>
      <c r="L30" s="602"/>
      <c r="M30" s="619"/>
      <c r="N30" s="247"/>
      <c r="O30" s="602"/>
      <c r="P30" s="619">
        <f t="shared" si="7"/>
        <v>0</v>
      </c>
      <c r="Q30" s="247">
        <f t="shared" si="7"/>
        <v>0</v>
      </c>
      <c r="R30" s="602">
        <f t="shared" si="7"/>
        <v>0</v>
      </c>
      <c r="S30" s="1388"/>
      <c r="T30" s="1388"/>
    </row>
    <row r="31" spans="1:20" s="87" customFormat="1" ht="32.25" hidden="1" customHeight="1" x14ac:dyDescent="0.2">
      <c r="A31" s="592">
        <v>220</v>
      </c>
      <c r="B31" s="243" t="s">
        <v>556</v>
      </c>
      <c r="C31" s="1387" t="s">
        <v>557</v>
      </c>
      <c r="D31" s="619"/>
      <c r="E31" s="247"/>
      <c r="F31" s="602"/>
      <c r="G31" s="619"/>
      <c r="H31" s="247"/>
      <c r="I31" s="602"/>
      <c r="J31" s="619"/>
      <c r="K31" s="247"/>
      <c r="L31" s="602"/>
      <c r="M31" s="619"/>
      <c r="N31" s="247"/>
      <c r="O31" s="602"/>
      <c r="P31" s="619">
        <f t="shared" si="7"/>
        <v>0</v>
      </c>
      <c r="Q31" s="247">
        <f t="shared" si="7"/>
        <v>0</v>
      </c>
      <c r="R31" s="602">
        <f t="shared" si="7"/>
        <v>0</v>
      </c>
      <c r="S31" s="1388"/>
      <c r="T31" s="1388"/>
    </row>
    <row r="32" spans="1:20" s="87" customFormat="1" ht="32.25" hidden="1" customHeight="1" x14ac:dyDescent="0.2">
      <c r="A32" s="592">
        <v>221</v>
      </c>
      <c r="B32" s="243" t="s">
        <v>558</v>
      </c>
      <c r="C32" s="1387" t="s">
        <v>559</v>
      </c>
      <c r="D32" s="619"/>
      <c r="E32" s="247"/>
      <c r="F32" s="602"/>
      <c r="G32" s="619"/>
      <c r="H32" s="247"/>
      <c r="I32" s="602"/>
      <c r="J32" s="619"/>
      <c r="K32" s="247"/>
      <c r="L32" s="602"/>
      <c r="M32" s="619"/>
      <c r="N32" s="247"/>
      <c r="O32" s="602"/>
      <c r="P32" s="619">
        <f t="shared" si="7"/>
        <v>0</v>
      </c>
      <c r="Q32" s="247">
        <f t="shared" si="7"/>
        <v>0</v>
      </c>
      <c r="R32" s="602">
        <f t="shared" si="7"/>
        <v>0</v>
      </c>
      <c r="S32" s="1388"/>
      <c r="T32" s="1388"/>
    </row>
    <row r="33" spans="1:20" s="87" customFormat="1" ht="32.25" hidden="1" customHeight="1" x14ac:dyDescent="0.2">
      <c r="A33" s="592">
        <v>223</v>
      </c>
      <c r="B33" s="243" t="s">
        <v>562</v>
      </c>
      <c r="C33" s="1387" t="s">
        <v>563</v>
      </c>
      <c r="D33" s="619"/>
      <c r="E33" s="247"/>
      <c r="F33" s="602"/>
      <c r="G33" s="619"/>
      <c r="H33" s="247"/>
      <c r="I33" s="602"/>
      <c r="J33" s="619"/>
      <c r="K33" s="247"/>
      <c r="L33" s="602"/>
      <c r="M33" s="619"/>
      <c r="N33" s="247"/>
      <c r="O33" s="602"/>
      <c r="P33" s="619">
        <f t="shared" si="7"/>
        <v>0</v>
      </c>
      <c r="Q33" s="247">
        <f t="shared" si="7"/>
        <v>0</v>
      </c>
      <c r="R33" s="602">
        <f t="shared" si="7"/>
        <v>0</v>
      </c>
      <c r="S33" s="1388"/>
      <c r="T33" s="1388"/>
    </row>
    <row r="34" spans="1:20" s="88" customFormat="1" ht="32.25" customHeight="1" x14ac:dyDescent="0.2">
      <c r="A34" s="599">
        <v>224</v>
      </c>
      <c r="B34" s="596" t="s">
        <v>564</v>
      </c>
      <c r="C34" s="600" t="s">
        <v>565</v>
      </c>
      <c r="D34" s="603">
        <f>SUM(Önkorm.!D235)</f>
        <v>0</v>
      </c>
      <c r="E34" s="604">
        <f>SUM(Önkorm.!E235)</f>
        <v>0</v>
      </c>
      <c r="F34" s="605"/>
      <c r="G34" s="603"/>
      <c r="H34" s="604"/>
      <c r="I34" s="605"/>
      <c r="J34" s="603"/>
      <c r="K34" s="604"/>
      <c r="L34" s="605"/>
      <c r="M34" s="603"/>
      <c r="N34" s="604"/>
      <c r="O34" s="605"/>
      <c r="P34" s="603">
        <f t="shared" si="7"/>
        <v>0</v>
      </c>
      <c r="Q34" s="604">
        <f t="shared" si="7"/>
        <v>0</v>
      </c>
      <c r="R34" s="605">
        <f t="shared" si="7"/>
        <v>0</v>
      </c>
      <c r="S34" s="1390"/>
      <c r="T34" s="1390"/>
    </row>
    <row r="35" spans="1:20" s="87" customFormat="1" ht="32.25" customHeight="1" x14ac:dyDescent="0.2">
      <c r="A35" s="592">
        <v>225</v>
      </c>
      <c r="B35" s="243" t="s">
        <v>566</v>
      </c>
      <c r="C35" s="1387" t="s">
        <v>567</v>
      </c>
      <c r="D35" s="619"/>
      <c r="E35" s="247"/>
      <c r="F35" s="602"/>
      <c r="G35" s="619"/>
      <c r="H35" s="247"/>
      <c r="I35" s="602"/>
      <c r="J35" s="619"/>
      <c r="K35" s="247"/>
      <c r="L35" s="602"/>
      <c r="M35" s="619"/>
      <c r="N35" s="247"/>
      <c r="O35" s="602"/>
      <c r="P35" s="619">
        <f t="shared" ref="P35:Q40" si="8">SUM(M35,J35,G35,D35)</f>
        <v>0</v>
      </c>
      <c r="Q35" s="247">
        <f t="shared" si="8"/>
        <v>0</v>
      </c>
      <c r="R35" s="602">
        <f t="shared" si="7"/>
        <v>0</v>
      </c>
      <c r="S35" s="1388"/>
      <c r="T35" s="1388"/>
    </row>
    <row r="36" spans="1:20" s="87" customFormat="1" ht="32.25" customHeight="1" x14ac:dyDescent="0.2">
      <c r="A36" s="592">
        <v>226</v>
      </c>
      <c r="B36" s="243" t="s">
        <v>568</v>
      </c>
      <c r="C36" s="1387" t="s">
        <v>569</v>
      </c>
      <c r="D36" s="619"/>
      <c r="E36" s="247"/>
      <c r="F36" s="602"/>
      <c r="G36" s="619"/>
      <c r="H36" s="247"/>
      <c r="I36" s="602"/>
      <c r="J36" s="619"/>
      <c r="K36" s="247"/>
      <c r="L36" s="602"/>
      <c r="M36" s="619"/>
      <c r="N36" s="247"/>
      <c r="O36" s="602"/>
      <c r="P36" s="619">
        <f t="shared" si="8"/>
        <v>0</v>
      </c>
      <c r="Q36" s="247">
        <f t="shared" si="8"/>
        <v>0</v>
      </c>
      <c r="R36" s="602">
        <f t="shared" si="7"/>
        <v>0</v>
      </c>
      <c r="S36" s="1388"/>
      <c r="T36" s="1388"/>
    </row>
    <row r="37" spans="1:20" s="87" customFormat="1" ht="32.25" customHeight="1" x14ac:dyDescent="0.2">
      <c r="A37" s="592">
        <v>227</v>
      </c>
      <c r="B37" s="243" t="s">
        <v>570</v>
      </c>
      <c r="C37" s="1387" t="s">
        <v>571</v>
      </c>
      <c r="D37" s="619"/>
      <c r="E37" s="247"/>
      <c r="F37" s="602"/>
      <c r="G37" s="619"/>
      <c r="H37" s="247"/>
      <c r="I37" s="602"/>
      <c r="J37" s="619"/>
      <c r="K37" s="247"/>
      <c r="L37" s="602"/>
      <c r="M37" s="619"/>
      <c r="N37" s="247"/>
      <c r="O37" s="602"/>
      <c r="P37" s="619">
        <f t="shared" si="8"/>
        <v>0</v>
      </c>
      <c r="Q37" s="247">
        <f t="shared" si="8"/>
        <v>0</v>
      </c>
      <c r="R37" s="602">
        <f t="shared" si="7"/>
        <v>0</v>
      </c>
      <c r="S37" s="1388"/>
      <c r="T37" s="1388"/>
    </row>
    <row r="38" spans="1:20" s="87" customFormat="1" ht="32.25" customHeight="1" x14ac:dyDescent="0.2">
      <c r="A38" s="592">
        <v>228</v>
      </c>
      <c r="B38" s="243" t="s">
        <v>572</v>
      </c>
      <c r="C38" s="1387" t="s">
        <v>573</v>
      </c>
      <c r="D38" s="619">
        <f>SUM(Önkorm.!D240)</f>
        <v>0</v>
      </c>
      <c r="E38" s="247">
        <f>SUM(Önkorm.!E240)</f>
        <v>50000</v>
      </c>
      <c r="F38" s="602">
        <v>36394</v>
      </c>
      <c r="G38" s="619"/>
      <c r="H38" s="247"/>
      <c r="I38" s="602"/>
      <c r="J38" s="619"/>
      <c r="K38" s="247"/>
      <c r="L38" s="602"/>
      <c r="M38" s="619"/>
      <c r="N38" s="247"/>
      <c r="O38" s="602"/>
      <c r="P38" s="619">
        <f t="shared" si="8"/>
        <v>0</v>
      </c>
      <c r="Q38" s="247">
        <f t="shared" si="8"/>
        <v>50000</v>
      </c>
      <c r="R38" s="602">
        <f t="shared" si="7"/>
        <v>36394</v>
      </c>
      <c r="S38" s="1388"/>
      <c r="T38" s="1388"/>
    </row>
    <row r="39" spans="1:20" s="87" customFormat="1" ht="32.25" customHeight="1" x14ac:dyDescent="0.2">
      <c r="A39" s="1386">
        <v>238</v>
      </c>
      <c r="B39" s="244" t="s">
        <v>1494</v>
      </c>
      <c r="C39" s="1387" t="s">
        <v>593</v>
      </c>
      <c r="D39" s="619">
        <f>SUM(Önkorm.!D250)</f>
        <v>0</v>
      </c>
      <c r="E39" s="247">
        <f>SUM(Önkorm.!E250)</f>
        <v>3715000</v>
      </c>
      <c r="F39" s="602">
        <v>3714176</v>
      </c>
      <c r="G39" s="619"/>
      <c r="H39" s="247"/>
      <c r="I39" s="602"/>
      <c r="J39" s="619"/>
      <c r="K39" s="247"/>
      <c r="L39" s="602">
        <v>251643</v>
      </c>
      <c r="M39" s="619"/>
      <c r="N39" s="247"/>
      <c r="O39" s="602"/>
      <c r="P39" s="619">
        <f t="shared" si="8"/>
        <v>0</v>
      </c>
      <c r="Q39" s="247">
        <f t="shared" si="8"/>
        <v>3715000</v>
      </c>
      <c r="R39" s="602">
        <f t="shared" si="7"/>
        <v>3965819</v>
      </c>
      <c r="S39" s="1388"/>
      <c r="T39" s="1388"/>
    </row>
    <row r="40" spans="1:20" s="88" customFormat="1" ht="32.25" customHeight="1" x14ac:dyDescent="0.2">
      <c r="A40" s="599">
        <v>250</v>
      </c>
      <c r="B40" s="601" t="s">
        <v>1493</v>
      </c>
      <c r="C40" s="600" t="s">
        <v>617</v>
      </c>
      <c r="D40" s="603">
        <f>SUM(D35,D36,D37,D38,D39)</f>
        <v>0</v>
      </c>
      <c r="E40" s="604">
        <f>SUM(E35,E36,E37,E38,E39)</f>
        <v>3765000</v>
      </c>
      <c r="F40" s="605">
        <f>SUM(F35:F39)</f>
        <v>3750570</v>
      </c>
      <c r="G40" s="603"/>
      <c r="H40" s="604"/>
      <c r="I40" s="605"/>
      <c r="J40" s="603">
        <v>0</v>
      </c>
      <c r="K40" s="604">
        <v>0</v>
      </c>
      <c r="L40" s="605">
        <v>251643</v>
      </c>
      <c r="M40" s="603"/>
      <c r="N40" s="604"/>
      <c r="O40" s="605"/>
      <c r="P40" s="603">
        <f t="shared" si="8"/>
        <v>0</v>
      </c>
      <c r="Q40" s="604">
        <f t="shared" si="8"/>
        <v>3765000</v>
      </c>
      <c r="R40" s="605">
        <f t="shared" si="7"/>
        <v>4002213</v>
      </c>
      <c r="S40" s="1390"/>
      <c r="T40" s="1390"/>
    </row>
    <row r="41" spans="1:20" s="87" customFormat="1" ht="32.25" customHeight="1" x14ac:dyDescent="0.2">
      <c r="A41" s="592">
        <v>251</v>
      </c>
      <c r="B41" s="243" t="s">
        <v>618</v>
      </c>
      <c r="C41" s="1387" t="s">
        <v>619</v>
      </c>
      <c r="D41" s="619"/>
      <c r="E41" s="247"/>
      <c r="F41" s="602"/>
      <c r="G41" s="619"/>
      <c r="H41" s="247"/>
      <c r="I41" s="602"/>
      <c r="J41" s="619"/>
      <c r="K41" s="247"/>
      <c r="L41" s="602"/>
      <c r="M41" s="619"/>
      <c r="N41" s="247"/>
      <c r="O41" s="602"/>
      <c r="P41" s="619">
        <f t="shared" ref="P41:R46" si="9">SUM(M41,J41,G41,D41)</f>
        <v>0</v>
      </c>
      <c r="Q41" s="247">
        <f t="shared" si="9"/>
        <v>0</v>
      </c>
      <c r="R41" s="602">
        <f t="shared" si="7"/>
        <v>0</v>
      </c>
      <c r="S41" s="1388"/>
      <c r="T41" s="1388"/>
    </row>
    <row r="42" spans="1:20" s="87" customFormat="1" ht="32.25" customHeight="1" x14ac:dyDescent="0.2">
      <c r="A42" s="592">
        <v>252</v>
      </c>
      <c r="B42" s="243" t="s">
        <v>620</v>
      </c>
      <c r="C42" s="1387" t="s">
        <v>621</v>
      </c>
      <c r="D42" s="619"/>
      <c r="E42" s="247"/>
      <c r="F42" s="602"/>
      <c r="G42" s="619"/>
      <c r="H42" s="247"/>
      <c r="I42" s="602"/>
      <c r="J42" s="619"/>
      <c r="K42" s="247"/>
      <c r="L42" s="602"/>
      <c r="M42" s="619"/>
      <c r="N42" s="247"/>
      <c r="O42" s="602"/>
      <c r="P42" s="619">
        <f t="shared" si="9"/>
        <v>0</v>
      </c>
      <c r="Q42" s="247">
        <f t="shared" si="9"/>
        <v>0</v>
      </c>
      <c r="R42" s="602">
        <f t="shared" si="7"/>
        <v>0</v>
      </c>
      <c r="S42" s="1388"/>
      <c r="T42" s="1388"/>
    </row>
    <row r="43" spans="1:20" s="87" customFormat="1" ht="32.25" customHeight="1" x14ac:dyDescent="0.2">
      <c r="A43" s="592">
        <v>253</v>
      </c>
      <c r="B43" s="243" t="s">
        <v>622</v>
      </c>
      <c r="C43" s="1387" t="s">
        <v>623</v>
      </c>
      <c r="D43" s="619"/>
      <c r="E43" s="247"/>
      <c r="F43" s="602"/>
      <c r="G43" s="619"/>
      <c r="H43" s="247"/>
      <c r="I43" s="602"/>
      <c r="J43" s="619"/>
      <c r="K43" s="247"/>
      <c r="L43" s="602"/>
      <c r="M43" s="619"/>
      <c r="N43" s="247"/>
      <c r="O43" s="602"/>
      <c r="P43" s="619">
        <f t="shared" si="9"/>
        <v>0</v>
      </c>
      <c r="Q43" s="247">
        <f t="shared" si="9"/>
        <v>0</v>
      </c>
      <c r="R43" s="602">
        <f t="shared" si="7"/>
        <v>0</v>
      </c>
      <c r="S43" s="1388"/>
      <c r="T43" s="1388"/>
    </row>
    <row r="44" spans="1:20" s="87" customFormat="1" ht="32.25" customHeight="1" x14ac:dyDescent="0.2">
      <c r="A44" s="592">
        <v>254</v>
      </c>
      <c r="B44" s="244" t="s">
        <v>1490</v>
      </c>
      <c r="C44" s="1387" t="s">
        <v>625</v>
      </c>
      <c r="D44" s="619"/>
      <c r="E44" s="247"/>
      <c r="F44" s="602"/>
      <c r="G44" s="619"/>
      <c r="H44" s="247"/>
      <c r="I44" s="602"/>
      <c r="J44" s="619"/>
      <c r="K44" s="247"/>
      <c r="L44" s="602"/>
      <c r="M44" s="619"/>
      <c r="N44" s="247"/>
      <c r="O44" s="602"/>
      <c r="P44" s="619">
        <f t="shared" si="9"/>
        <v>0</v>
      </c>
      <c r="Q44" s="247">
        <f t="shared" si="9"/>
        <v>0</v>
      </c>
      <c r="R44" s="602">
        <f t="shared" si="7"/>
        <v>0</v>
      </c>
      <c r="S44" s="1388"/>
      <c r="T44" s="1388"/>
    </row>
    <row r="45" spans="1:20" s="87" customFormat="1" ht="32.25" customHeight="1" x14ac:dyDescent="0.2">
      <c r="A45" s="592">
        <v>264</v>
      </c>
      <c r="B45" s="244" t="s">
        <v>1491</v>
      </c>
      <c r="C45" s="1387" t="s">
        <v>636</v>
      </c>
      <c r="D45" s="619"/>
      <c r="E45" s="247"/>
      <c r="F45" s="602">
        <v>1000000</v>
      </c>
      <c r="G45" s="619"/>
      <c r="H45" s="247"/>
      <c r="I45" s="602"/>
      <c r="J45" s="619"/>
      <c r="K45" s="247"/>
      <c r="L45" s="602"/>
      <c r="M45" s="619"/>
      <c r="N45" s="247"/>
      <c r="O45" s="602"/>
      <c r="P45" s="619">
        <f t="shared" si="9"/>
        <v>0</v>
      </c>
      <c r="Q45" s="247">
        <f t="shared" si="9"/>
        <v>0</v>
      </c>
      <c r="R45" s="602">
        <f t="shared" si="9"/>
        <v>1000000</v>
      </c>
      <c r="S45" s="1388"/>
      <c r="T45" s="1388"/>
    </row>
    <row r="46" spans="1:20" s="88" customFormat="1" ht="32.25" customHeight="1" x14ac:dyDescent="0.2">
      <c r="A46" s="599">
        <v>276</v>
      </c>
      <c r="B46" s="601" t="s">
        <v>648</v>
      </c>
      <c r="C46" s="600" t="s">
        <v>649</v>
      </c>
      <c r="D46" s="603">
        <f>SUM(D41:D45)</f>
        <v>0</v>
      </c>
      <c r="E46" s="604">
        <f>SUM(E41:E45)</f>
        <v>0</v>
      </c>
      <c r="F46" s="605">
        <f>SUM(F41:F45)</f>
        <v>1000000</v>
      </c>
      <c r="G46" s="603"/>
      <c r="H46" s="604"/>
      <c r="I46" s="605"/>
      <c r="J46" s="603"/>
      <c r="K46" s="604"/>
      <c r="L46" s="605"/>
      <c r="M46" s="603"/>
      <c r="N46" s="604"/>
      <c r="O46" s="605"/>
      <c r="P46" s="603">
        <f t="shared" si="9"/>
        <v>0</v>
      </c>
      <c r="Q46" s="604">
        <f t="shared" si="9"/>
        <v>0</v>
      </c>
      <c r="R46" s="605">
        <f t="shared" si="9"/>
        <v>1000000</v>
      </c>
      <c r="S46" s="1390"/>
      <c r="T46" s="1390"/>
    </row>
    <row r="47" spans="1:20" s="88" customFormat="1" ht="32.25" customHeight="1" x14ac:dyDescent="0.2">
      <c r="A47" s="1391">
        <v>277</v>
      </c>
      <c r="B47" s="617" t="s">
        <v>1492</v>
      </c>
      <c r="C47" s="600" t="s">
        <v>651</v>
      </c>
      <c r="D47" s="603">
        <f>SUM(D46,D40,D34,D28,D27,D20,D14)</f>
        <v>895425732</v>
      </c>
      <c r="E47" s="604">
        <f>SUM(E46,E40,E34,E28,E27,E20,E14)</f>
        <v>1133570200</v>
      </c>
      <c r="F47" s="605">
        <f>SUM(F14,F20,F27,F28,F40,F46)</f>
        <v>1379966830</v>
      </c>
      <c r="G47" s="603">
        <f>SUM(G46,G40,G34,G28,G27,G20,G14)</f>
        <v>320000</v>
      </c>
      <c r="H47" s="604">
        <f>SUM(H46,H40,H34,H28,H27,H20,H14)</f>
        <v>1750979</v>
      </c>
      <c r="I47" s="604">
        <f>SUM(I46,I40,I34,I28,I27,I20,I14)</f>
        <v>1659550</v>
      </c>
      <c r="J47" s="603">
        <f>SUM(J46,J40,J34,J28,J27,J20,J14)</f>
        <v>12617450</v>
      </c>
      <c r="K47" s="604">
        <f>SUM(K46,K40,K34,K28,K27,K20,K14)</f>
        <v>6881000</v>
      </c>
      <c r="L47" s="605">
        <f>SUM(L14,L20,L27,L28,L40)</f>
        <v>7702272</v>
      </c>
      <c r="M47" s="603">
        <f>SUM(M46,M40,M34,M28,M27,M20,M14)</f>
        <v>1950000</v>
      </c>
      <c r="N47" s="604">
        <f>SUM(N46,N40,N34,N28,N27,N20,N14)</f>
        <v>1038531</v>
      </c>
      <c r="O47" s="605">
        <f>SUM(O14,O20,O27,O28,O40)</f>
        <v>1045223</v>
      </c>
      <c r="P47" s="603">
        <f>SUM(P46,P40,P34,P28,P27,P20,P14)</f>
        <v>910313182</v>
      </c>
      <c r="Q47" s="604">
        <f>SUM(Q46,Q40,Q34,Q28,Q27,Q20,Q14)</f>
        <v>1143240710</v>
      </c>
      <c r="R47" s="605">
        <f>SUM(R46,R40,R34,R28,R27,R20,R14)</f>
        <v>1390373875</v>
      </c>
      <c r="S47" s="1390"/>
      <c r="T47" s="1390"/>
    </row>
    <row r="48" spans="1:20" s="87" customFormat="1" ht="32.25" customHeight="1" x14ac:dyDescent="0.2">
      <c r="A48" s="592"/>
      <c r="B48" s="243" t="s">
        <v>700</v>
      </c>
      <c r="C48" s="1387" t="s">
        <v>701</v>
      </c>
      <c r="D48" s="619">
        <f>SUM(Önkorm.!D317)</f>
        <v>348722000</v>
      </c>
      <c r="E48" s="247">
        <f>SUM(Önkorm.!E317)</f>
        <v>359967000</v>
      </c>
      <c r="F48" s="602">
        <f>SUM(F49:F51)</f>
        <v>360859358</v>
      </c>
      <c r="G48" s="619">
        <f>SUM('Polg. Hiv.'!D319)</f>
        <v>146229250</v>
      </c>
      <c r="H48" s="247">
        <f>SUM(H49:H50)</f>
        <v>157220007</v>
      </c>
      <c r="I48" s="602">
        <f>SUM(I49:I50)</f>
        <v>146570723</v>
      </c>
      <c r="J48" s="619">
        <f t="shared" ref="J48:N48" si="10">SUM(J49:J50)</f>
        <v>240184002</v>
      </c>
      <c r="K48" s="247">
        <f t="shared" si="10"/>
        <v>259198820</v>
      </c>
      <c r="L48" s="247">
        <f t="shared" si="10"/>
        <v>252154447</v>
      </c>
      <c r="M48" s="619">
        <f t="shared" si="10"/>
        <v>49807738</v>
      </c>
      <c r="N48" s="247">
        <f t="shared" si="10"/>
        <v>59252849</v>
      </c>
      <c r="O48" s="602">
        <f>SUM(O49:O50)</f>
        <v>58590056</v>
      </c>
      <c r="P48" s="619">
        <f t="shared" ref="P48" si="11">SUM(D48,G48,J48,M48)</f>
        <v>784942990</v>
      </c>
      <c r="Q48" s="247">
        <f t="shared" ref="Q48" si="12">SUM(E48,H48,K48,N48)</f>
        <v>835638676</v>
      </c>
      <c r="R48" s="602">
        <f>SUM(F48,I48,L48,O48)</f>
        <v>818174584</v>
      </c>
      <c r="S48" s="1388"/>
      <c r="T48" s="1388"/>
    </row>
    <row r="49" spans="1:20" s="87" customFormat="1" ht="32.25" customHeight="1" x14ac:dyDescent="0.2">
      <c r="A49" s="592"/>
      <c r="B49" s="593" t="s">
        <v>678</v>
      </c>
      <c r="C49" s="1387"/>
      <c r="D49" s="619">
        <f>SUM(Önkorm.!D306)</f>
        <v>339301000</v>
      </c>
      <c r="E49" s="247">
        <f>SUM(Önkorm.!E306)</f>
        <v>350546000</v>
      </c>
      <c r="F49" s="602">
        <v>350546000</v>
      </c>
      <c r="G49" s="619">
        <v>10259000</v>
      </c>
      <c r="H49" s="247">
        <f>SUM('Polg. Hiv.'!E308)</f>
        <v>11335000</v>
      </c>
      <c r="I49" s="602">
        <v>11335000</v>
      </c>
      <c r="J49" s="619">
        <v>9537000</v>
      </c>
      <c r="K49" s="247">
        <v>10821000</v>
      </c>
      <c r="L49" s="602">
        <v>10821000</v>
      </c>
      <c r="M49" s="619">
        <v>245000</v>
      </c>
      <c r="N49" s="247">
        <v>1328000</v>
      </c>
      <c r="O49" s="602">
        <v>1328000</v>
      </c>
      <c r="P49" s="619">
        <f t="shared" ref="P49:P50" si="13">SUM(D49,G49,J49,M49)</f>
        <v>359342000</v>
      </c>
      <c r="Q49" s="247">
        <f t="shared" ref="Q49:Q51" si="14">SUM(E49,H49,K49,N49)</f>
        <v>374030000</v>
      </c>
      <c r="R49" s="602">
        <f>SUM(F49,I49,L49,O49)</f>
        <v>374030000</v>
      </c>
      <c r="S49" s="1388"/>
      <c r="T49" s="1388"/>
    </row>
    <row r="50" spans="1:20" s="87" customFormat="1" ht="32.25" customHeight="1" x14ac:dyDescent="0.2">
      <c r="A50" s="592"/>
      <c r="B50" s="593" t="s">
        <v>688</v>
      </c>
      <c r="C50" s="1387"/>
      <c r="D50" s="619"/>
      <c r="E50" s="247"/>
      <c r="F50" s="602"/>
      <c r="G50" s="619">
        <f>SUM('04 KI ÖSSZ'!G57-'03 BE ÖSSZ'!G47-'03 BE ÖSSZ'!G49)</f>
        <v>135970250</v>
      </c>
      <c r="H50" s="247">
        <f>SUM('Polg. Hiv.'!E313)</f>
        <v>145885007</v>
      </c>
      <c r="I50" s="602">
        <v>135235723</v>
      </c>
      <c r="J50" s="619">
        <f>SUM('04 KI ÖSSZ'!J57-'03 BE ÖSSZ'!J47-'03 BE ÖSSZ'!J49)</f>
        <v>230647002</v>
      </c>
      <c r="K50" s="247">
        <f>SUM('04 KI ÖSSZ'!K57-'03 BE ÖSSZ'!K47-'03 BE ÖSSZ'!K49)</f>
        <v>248377820</v>
      </c>
      <c r="L50" s="602">
        <v>241333447</v>
      </c>
      <c r="M50" s="619">
        <f>SUM('04 KI ÖSSZ'!M57-'03 BE ÖSSZ'!M47-'03 BE ÖSSZ'!M49)</f>
        <v>49562738</v>
      </c>
      <c r="N50" s="247">
        <f>SUM('04 KI ÖSSZ'!N57-'03 BE ÖSSZ'!N47-'03 BE ÖSSZ'!N49)</f>
        <v>57924849</v>
      </c>
      <c r="O50" s="602">
        <v>57262056</v>
      </c>
      <c r="P50" s="619">
        <f t="shared" si="13"/>
        <v>416179990</v>
      </c>
      <c r="Q50" s="247">
        <f t="shared" si="14"/>
        <v>452187676</v>
      </c>
      <c r="R50" s="602">
        <f>SUM(F50,I50,L50,O50)</f>
        <v>433831226</v>
      </c>
      <c r="S50" s="1388"/>
      <c r="T50" s="1388"/>
    </row>
    <row r="51" spans="1:20" s="87" customFormat="1" ht="32.25" customHeight="1" x14ac:dyDescent="0.2">
      <c r="A51" s="592"/>
      <c r="B51" s="593" t="s">
        <v>684</v>
      </c>
      <c r="C51" s="1387"/>
      <c r="D51" s="619">
        <v>9421000</v>
      </c>
      <c r="E51" s="247">
        <v>9421000</v>
      </c>
      <c r="F51" s="602">
        <v>10313358</v>
      </c>
      <c r="G51" s="619"/>
      <c r="H51" s="247"/>
      <c r="I51" s="602"/>
      <c r="J51" s="619"/>
      <c r="K51" s="247"/>
      <c r="L51" s="602"/>
      <c r="M51" s="619"/>
      <c r="N51" s="247"/>
      <c r="O51" s="602"/>
      <c r="P51" s="619"/>
      <c r="Q51" s="247">
        <f t="shared" si="14"/>
        <v>9421000</v>
      </c>
      <c r="R51" s="602">
        <f t="shared" ref="R51" si="15">SUM(F51,I51,L51,O51)</f>
        <v>10313358</v>
      </c>
      <c r="S51" s="1388"/>
      <c r="T51" s="1388"/>
    </row>
    <row r="52" spans="1:20" s="87" customFormat="1" ht="32.25" customHeight="1" x14ac:dyDescent="0.2">
      <c r="A52" s="592"/>
      <c r="B52" s="243" t="s">
        <v>712</v>
      </c>
      <c r="C52" s="1387" t="s">
        <v>713</v>
      </c>
      <c r="D52" s="619"/>
      <c r="E52" s="247"/>
      <c r="F52" s="602"/>
      <c r="G52" s="619"/>
      <c r="H52" s="247"/>
      <c r="I52" s="602"/>
      <c r="J52" s="619"/>
      <c r="K52" s="247"/>
      <c r="L52" s="602"/>
      <c r="M52" s="619"/>
      <c r="N52" s="247"/>
      <c r="O52" s="602"/>
      <c r="P52" s="619">
        <f t="shared" ref="P52:R54" si="16">SUM(M52,J52,G52,D52)</f>
        <v>0</v>
      </c>
      <c r="Q52" s="247">
        <f t="shared" si="16"/>
        <v>0</v>
      </c>
      <c r="R52" s="602">
        <f t="shared" si="16"/>
        <v>0</v>
      </c>
      <c r="S52" s="1388"/>
      <c r="T52" s="1388"/>
    </row>
    <row r="53" spans="1:20" s="87" customFormat="1" ht="32.25" customHeight="1" x14ac:dyDescent="0.2">
      <c r="A53" s="592"/>
      <c r="B53" s="244" t="s">
        <v>714</v>
      </c>
      <c r="C53" s="1387" t="s">
        <v>715</v>
      </c>
      <c r="D53" s="619"/>
      <c r="E53" s="247"/>
      <c r="F53" s="602"/>
      <c r="G53" s="619"/>
      <c r="H53" s="247"/>
      <c r="I53" s="602"/>
      <c r="J53" s="619"/>
      <c r="K53" s="247"/>
      <c r="L53" s="602"/>
      <c r="M53" s="619"/>
      <c r="N53" s="247"/>
      <c r="O53" s="602"/>
      <c r="P53" s="619">
        <f t="shared" si="16"/>
        <v>0</v>
      </c>
      <c r="Q53" s="247">
        <f t="shared" si="16"/>
        <v>0</v>
      </c>
      <c r="R53" s="602">
        <f t="shared" si="16"/>
        <v>0</v>
      </c>
      <c r="S53" s="1388"/>
      <c r="T53" s="1388"/>
    </row>
    <row r="54" spans="1:20" s="87" customFormat="1" ht="32.25" customHeight="1" x14ac:dyDescent="0.2">
      <c r="A54" s="592"/>
      <c r="B54" s="243" t="s">
        <v>716</v>
      </c>
      <c r="C54" s="1387" t="s">
        <v>717</v>
      </c>
      <c r="D54" s="619"/>
      <c r="E54" s="247"/>
      <c r="F54" s="602"/>
      <c r="G54" s="619"/>
      <c r="H54" s="247"/>
      <c r="I54" s="602"/>
      <c r="J54" s="619"/>
      <c r="K54" s="247"/>
      <c r="L54" s="602"/>
      <c r="M54" s="619"/>
      <c r="N54" s="247"/>
      <c r="O54" s="602"/>
      <c r="P54" s="619">
        <f t="shared" si="16"/>
        <v>0</v>
      </c>
      <c r="Q54" s="247">
        <f t="shared" si="16"/>
        <v>0</v>
      </c>
      <c r="R54" s="602">
        <f t="shared" si="16"/>
        <v>0</v>
      </c>
      <c r="S54" s="1388"/>
      <c r="T54" s="1388"/>
    </row>
    <row r="55" spans="1:20" s="88" customFormat="1" ht="32.25" customHeight="1" x14ac:dyDescent="0.2">
      <c r="A55" s="599"/>
      <c r="B55" s="596" t="s">
        <v>724</v>
      </c>
      <c r="C55" s="600" t="s">
        <v>725</v>
      </c>
      <c r="D55" s="603">
        <f>SUM(Önkorm.!D329)</f>
        <v>348722000</v>
      </c>
      <c r="E55" s="604">
        <f>SUM(Önkorm.!E329)</f>
        <v>359967000</v>
      </c>
      <c r="F55" s="605">
        <f>SUM(F49:F54)</f>
        <v>360859358</v>
      </c>
      <c r="G55" s="603">
        <f>SUM(G48,G52,G53,G54)</f>
        <v>146229250</v>
      </c>
      <c r="H55" s="604">
        <f>SUM(H48,H52,H53,H54)</f>
        <v>157220007</v>
      </c>
      <c r="I55" s="605">
        <f>SUM(I49:I54)</f>
        <v>146570723</v>
      </c>
      <c r="J55" s="603">
        <f>SUM(J48,J52,J53,J54)</f>
        <v>240184002</v>
      </c>
      <c r="K55" s="604">
        <f>SUM(K48,K52,K53,K54)</f>
        <v>259198820</v>
      </c>
      <c r="L55" s="605">
        <f>SUM(L49:L54)</f>
        <v>252154447</v>
      </c>
      <c r="M55" s="603">
        <f>SUM(M48,M52,M53,M54)</f>
        <v>49807738</v>
      </c>
      <c r="N55" s="604">
        <f>SUM(N48,N52,N53,N54)</f>
        <v>59252849</v>
      </c>
      <c r="O55" s="605">
        <f>SUM(O49:O54)</f>
        <v>58590056</v>
      </c>
      <c r="P55" s="603">
        <f>SUM(P48,P52,P53,P54)</f>
        <v>784942990</v>
      </c>
      <c r="Q55" s="604">
        <f>SUM(Q48,Q52,Q53,Q54)</f>
        <v>835638676</v>
      </c>
      <c r="R55" s="605">
        <f>SUM(R48,R52,R53,R54)</f>
        <v>818174584</v>
      </c>
      <c r="S55" s="1390"/>
      <c r="T55" s="1390"/>
    </row>
    <row r="56" spans="1:20" s="88" customFormat="1" ht="32.25" customHeight="1" x14ac:dyDescent="0.2">
      <c r="A56" s="599"/>
      <c r="B56" s="596" t="s">
        <v>1535</v>
      </c>
      <c r="C56" s="600" t="s">
        <v>727</v>
      </c>
      <c r="D56" s="606">
        <f>SUM(Önkorm.!D331)</f>
        <v>1244147732</v>
      </c>
      <c r="E56" s="245">
        <f>SUM(Önkorm.!E331)</f>
        <v>1493537200</v>
      </c>
      <c r="F56" s="607">
        <f>SUM(F14,F20,F27,F28,F40,F55)</f>
        <v>1739826188</v>
      </c>
      <c r="G56" s="606">
        <f>SUM(G14,G20,G27,G28,G34,G40,G46,G55)</f>
        <v>146549250</v>
      </c>
      <c r="H56" s="245">
        <f>SUM(H14,H20,H27,H28,H34,H40,H46,H55)</f>
        <v>158970986</v>
      </c>
      <c r="I56" s="607">
        <f>SUM(I14,I20,I27,I28,I40,I55)</f>
        <v>148230273</v>
      </c>
      <c r="J56" s="611">
        <f>SUM(J14,J20,J27,J28,J34,J40,J46,J55)</f>
        <v>252801452</v>
      </c>
      <c r="K56" s="612">
        <f>SUM(K14,K20,K27,K28,K34,K40,K46,K55)</f>
        <v>266079820</v>
      </c>
      <c r="L56" s="607">
        <f>SUM(L14,L20,L27,L28,L40,L55)</f>
        <v>259856719</v>
      </c>
      <c r="M56" s="606">
        <f>SUM(M14,M20,M27,M28,M34,M40,M46,M55)</f>
        <v>51757738</v>
      </c>
      <c r="N56" s="245">
        <f>SUM(N14,N20,N27,N28,N34,N40,N46,N55)</f>
        <v>60291380</v>
      </c>
      <c r="O56" s="607">
        <f>SUM(O14,O20,O27,O28,O40,O55)</f>
        <v>59635279</v>
      </c>
      <c r="P56" s="1392">
        <f>P47+P55</f>
        <v>1695256172</v>
      </c>
      <c r="Q56" s="1392">
        <f t="shared" ref="Q56:R56" si="17">Q47+Q55</f>
        <v>1978879386</v>
      </c>
      <c r="R56" s="1392">
        <f t="shared" si="17"/>
        <v>2208548459</v>
      </c>
      <c r="S56" s="1390"/>
      <c r="T56" s="1390"/>
    </row>
    <row r="57" spans="1:20" ht="32.25" customHeight="1" x14ac:dyDescent="0.2">
      <c r="A57" s="1524"/>
      <c r="B57" s="1525" t="s">
        <v>1540</v>
      </c>
      <c r="C57" s="1387"/>
      <c r="D57" s="1526"/>
      <c r="E57" s="1527"/>
      <c r="F57" s="1461"/>
      <c r="G57" s="1528"/>
      <c r="H57" s="1529"/>
      <c r="I57" s="1530"/>
      <c r="J57" s="1528"/>
      <c r="K57" s="1529"/>
      <c r="L57" s="1530"/>
      <c r="M57" s="1528"/>
      <c r="N57" s="1529"/>
      <c r="O57" s="1530"/>
      <c r="P57" s="619">
        <f>-P50</f>
        <v>-416179990</v>
      </c>
      <c r="Q57" s="619">
        <f t="shared" ref="Q57:R57" si="18">-Q50</f>
        <v>-452187676</v>
      </c>
      <c r="R57" s="619">
        <f t="shared" si="18"/>
        <v>-433831226</v>
      </c>
    </row>
    <row r="58" spans="1:20" s="87" customFormat="1" ht="30" customHeight="1" thickBot="1" x14ac:dyDescent="0.25">
      <c r="A58" s="1393"/>
      <c r="B58" s="1394" t="s">
        <v>1691</v>
      </c>
      <c r="C58" s="1395"/>
      <c r="D58" s="1396">
        <f>SUM(D56-D57)</f>
        <v>1244147732</v>
      </c>
      <c r="E58" s="1397">
        <f t="shared" ref="E58:O58" si="19">SUM(E56-E57)</f>
        <v>1493537200</v>
      </c>
      <c r="F58" s="1398">
        <f t="shared" si="19"/>
        <v>1739826188</v>
      </c>
      <c r="G58" s="608">
        <f t="shared" si="19"/>
        <v>146549250</v>
      </c>
      <c r="H58" s="1399">
        <f t="shared" si="19"/>
        <v>158970986</v>
      </c>
      <c r="I58" s="1400">
        <f t="shared" si="19"/>
        <v>148230273</v>
      </c>
      <c r="J58" s="1401">
        <f t="shared" si="19"/>
        <v>252801452</v>
      </c>
      <c r="K58" s="1402">
        <f t="shared" si="19"/>
        <v>266079820</v>
      </c>
      <c r="L58" s="1403">
        <f t="shared" si="19"/>
        <v>259856719</v>
      </c>
      <c r="M58" s="608">
        <f t="shared" si="19"/>
        <v>51757738</v>
      </c>
      <c r="N58" s="1399">
        <f t="shared" si="19"/>
        <v>60291380</v>
      </c>
      <c r="O58" s="1400">
        <f t="shared" si="19"/>
        <v>59635279</v>
      </c>
      <c r="P58" s="1396">
        <f>SUM(P56:P57)</f>
        <v>1279076182</v>
      </c>
      <c r="Q58" s="1396">
        <f t="shared" ref="Q58:R58" si="20">SUM(Q56:Q57)</f>
        <v>1526691710</v>
      </c>
      <c r="R58" s="1396">
        <f t="shared" si="20"/>
        <v>1774717233</v>
      </c>
      <c r="S58" s="1388"/>
      <c r="T58" s="1388"/>
    </row>
    <row r="59" spans="1:20" ht="30" customHeight="1" thickTop="1" x14ac:dyDescent="0.2">
      <c r="A59" s="1404"/>
      <c r="B59" s="1405"/>
      <c r="C59" s="1406"/>
      <c r="D59" s="1407"/>
      <c r="E59" s="1408"/>
      <c r="F59" s="1409"/>
      <c r="G59" s="594"/>
      <c r="H59" s="1410"/>
      <c r="I59" s="1411"/>
      <c r="J59" s="1412"/>
      <c r="K59" s="1413"/>
      <c r="L59" s="1414"/>
      <c r="M59" s="594"/>
      <c r="N59" s="1410"/>
      <c r="O59" s="1415">
        <f>O47+O55</f>
        <v>59635279</v>
      </c>
      <c r="P59" s="594"/>
      <c r="Q59" s="1416"/>
      <c r="R59" s="1411"/>
    </row>
  </sheetData>
  <mergeCells count="11">
    <mergeCell ref="A2:R2"/>
    <mergeCell ref="A3:R3"/>
    <mergeCell ref="A4:R4"/>
    <mergeCell ref="J6:L6"/>
    <mergeCell ref="M6:O6"/>
    <mergeCell ref="P6:R6"/>
    <mergeCell ref="A6:A7"/>
    <mergeCell ref="B6:B7"/>
    <mergeCell ref="C6:C7"/>
    <mergeCell ref="D6:F6"/>
    <mergeCell ref="G6:I6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5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S69"/>
  <sheetViews>
    <sheetView view="pageBreakPreview" zoomScale="50" zoomScaleNormal="70" zoomScaleSheetLayoutView="50" workbookViewId="0">
      <pane xSplit="3" ySplit="7" topLeftCell="D56" activePane="bottomRight" state="frozen"/>
      <selection pane="topRight" activeCell="D1" sqref="D1"/>
      <selection pane="bottomLeft" activeCell="A3" sqref="A3"/>
      <selection pane="bottomRight"/>
    </sheetView>
  </sheetViews>
  <sheetFormatPr defaultColWidth="9.140625" defaultRowHeight="30" customHeight="1" outlineLevelCol="1" x14ac:dyDescent="0.2"/>
  <cols>
    <col min="1" max="1" width="5.5703125" style="1492" customWidth="1"/>
    <col min="2" max="2" width="70.7109375" style="1493" customWidth="1"/>
    <col min="3" max="3" width="8.140625" style="1494" customWidth="1"/>
    <col min="4" max="4" width="25.140625" style="1495" customWidth="1"/>
    <col min="5" max="5" width="25.140625" style="1496" customWidth="1" collapsed="1"/>
    <col min="6" max="6" width="25.140625" style="1496" hidden="1" customWidth="1" outlineLevel="1"/>
    <col min="7" max="7" width="25.140625" style="100" customWidth="1"/>
    <col min="8" max="8" width="25.140625" style="95" customWidth="1" collapsed="1"/>
    <col min="9" max="9" width="25.140625" style="95" hidden="1" customWidth="1" outlineLevel="1"/>
    <col min="10" max="10" width="25.140625" style="100" customWidth="1"/>
    <col min="11" max="11" width="25.140625" style="95" customWidth="1" collapsed="1"/>
    <col min="12" max="12" width="25.140625" style="95" hidden="1" customWidth="1" outlineLevel="1"/>
    <col min="13" max="13" width="25.140625" style="100" customWidth="1"/>
    <col min="14" max="14" width="25.140625" style="1497" customWidth="1" collapsed="1"/>
    <col min="15" max="15" width="25.140625" style="95" hidden="1" customWidth="1" outlineLevel="1"/>
    <col min="16" max="16" width="25.140625" style="1498" customWidth="1"/>
    <col min="17" max="17" width="25.140625" style="1500" customWidth="1" collapsed="1"/>
    <col min="18" max="18" width="25.140625" style="1500" hidden="1" customWidth="1" outlineLevel="1"/>
    <col min="19" max="19" width="9.140625" style="95"/>
    <col min="20" max="16384" width="9.140625" style="94"/>
  </cols>
  <sheetData>
    <row r="1" spans="1:19" ht="30" customHeight="1" x14ac:dyDescent="0.2">
      <c r="A1" s="1238" t="s">
        <v>1841</v>
      </c>
      <c r="B1" s="1364"/>
      <c r="C1" s="1365"/>
      <c r="D1" s="1366"/>
      <c r="E1" s="1366"/>
      <c r="F1" s="1366"/>
      <c r="G1" s="1240"/>
      <c r="H1" s="1240"/>
      <c r="I1" s="1240"/>
      <c r="J1" s="1367"/>
      <c r="K1" s="1368"/>
      <c r="L1" s="1367"/>
      <c r="M1" s="1240"/>
      <c r="N1" s="1240"/>
      <c r="O1" s="1240"/>
      <c r="P1" s="1240"/>
      <c r="Q1" s="1369"/>
      <c r="R1" s="1240"/>
      <c r="S1" s="633"/>
    </row>
    <row r="2" spans="1:19" ht="30" customHeight="1" x14ac:dyDescent="0.2">
      <c r="A2" s="1538" t="s">
        <v>1813</v>
      </c>
      <c r="B2" s="1538"/>
      <c r="C2" s="1538"/>
      <c r="D2" s="1538"/>
      <c r="E2" s="1538"/>
      <c r="F2" s="1538"/>
      <c r="G2" s="1538"/>
      <c r="H2" s="1538"/>
      <c r="I2" s="1538"/>
      <c r="J2" s="1538"/>
      <c r="K2" s="1538"/>
      <c r="L2" s="1538"/>
      <c r="M2" s="1538"/>
      <c r="N2" s="1538"/>
      <c r="O2" s="1538"/>
      <c r="P2" s="1538"/>
      <c r="Q2" s="1538"/>
      <c r="R2" s="1538"/>
      <c r="S2" s="633"/>
    </row>
    <row r="3" spans="1:19" ht="18" customHeight="1" x14ac:dyDescent="0.2">
      <c r="A3" s="1538" t="s">
        <v>1814</v>
      </c>
      <c r="B3" s="1538"/>
      <c r="C3" s="1538"/>
      <c r="D3" s="1538"/>
      <c r="E3" s="1538"/>
      <c r="F3" s="1538"/>
      <c r="G3" s="1538"/>
      <c r="H3" s="1538"/>
      <c r="I3" s="1538"/>
      <c r="J3" s="1538"/>
      <c r="K3" s="1538"/>
      <c r="L3" s="1538"/>
      <c r="M3" s="1538"/>
      <c r="N3" s="1538"/>
      <c r="O3" s="1538"/>
      <c r="P3" s="1538"/>
      <c r="Q3" s="1538"/>
      <c r="R3" s="1538"/>
      <c r="S3" s="633"/>
    </row>
    <row r="4" spans="1:19" ht="30" customHeight="1" x14ac:dyDescent="0.2">
      <c r="A4" s="1550" t="s">
        <v>1818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633"/>
    </row>
    <row r="5" spans="1:19" ht="30" customHeight="1" thickBot="1" x14ac:dyDescent="0.25">
      <c r="A5" s="1428"/>
      <c r="B5" s="1429"/>
      <c r="C5" s="1430"/>
      <c r="D5" s="1431"/>
      <c r="E5" s="1432"/>
      <c r="F5" s="1433"/>
      <c r="G5" s="1241"/>
      <c r="H5" s="1434"/>
      <c r="I5" s="1435"/>
      <c r="J5" s="1241"/>
      <c r="K5" s="1434"/>
      <c r="L5" s="1435"/>
      <c r="M5" s="1241"/>
      <c r="N5" s="1436"/>
      <c r="O5" s="1435"/>
      <c r="P5" s="1437"/>
      <c r="Q5" s="1438"/>
      <c r="R5" s="1439"/>
      <c r="S5" s="633"/>
    </row>
    <row r="6" spans="1:19" s="90" customFormat="1" ht="43.5" customHeight="1" thickTop="1" x14ac:dyDescent="0.2">
      <c r="A6" s="1563" t="s">
        <v>48</v>
      </c>
      <c r="B6" s="1556" t="s">
        <v>49</v>
      </c>
      <c r="C6" s="1565" t="s">
        <v>50</v>
      </c>
      <c r="D6" s="1560" t="s">
        <v>16</v>
      </c>
      <c r="E6" s="1561"/>
      <c r="F6" s="1562"/>
      <c r="G6" s="1551" t="s">
        <v>23</v>
      </c>
      <c r="H6" s="1552"/>
      <c r="I6" s="1553"/>
      <c r="J6" s="1551" t="s">
        <v>35</v>
      </c>
      <c r="K6" s="1552"/>
      <c r="L6" s="1553"/>
      <c r="M6" s="1551" t="s">
        <v>51</v>
      </c>
      <c r="N6" s="1552"/>
      <c r="O6" s="1553"/>
      <c r="P6" s="1551" t="s">
        <v>52</v>
      </c>
      <c r="Q6" s="1552"/>
      <c r="R6" s="1553"/>
      <c r="S6" s="1440"/>
    </row>
    <row r="7" spans="1:19" s="91" customFormat="1" ht="43.5" customHeight="1" thickBot="1" x14ac:dyDescent="0.25">
      <c r="A7" s="1564"/>
      <c r="B7" s="1557"/>
      <c r="C7" s="1566"/>
      <c r="D7" s="1372" t="s">
        <v>1</v>
      </c>
      <c r="E7" s="1373" t="s">
        <v>728</v>
      </c>
      <c r="F7" s="652" t="s">
        <v>54</v>
      </c>
      <c r="G7" s="1372" t="s">
        <v>1</v>
      </c>
      <c r="H7" s="1441" t="s">
        <v>728</v>
      </c>
      <c r="I7" s="653" t="s">
        <v>54</v>
      </c>
      <c r="J7" s="1372" t="s">
        <v>1</v>
      </c>
      <c r="K7" s="1441" t="s">
        <v>728</v>
      </c>
      <c r="L7" s="653" t="s">
        <v>54</v>
      </c>
      <c r="M7" s="1372" t="s">
        <v>1</v>
      </c>
      <c r="N7" s="1441" t="s">
        <v>2</v>
      </c>
      <c r="O7" s="653" t="s">
        <v>54</v>
      </c>
      <c r="P7" s="1372" t="s">
        <v>1</v>
      </c>
      <c r="Q7" s="1373" t="s">
        <v>728</v>
      </c>
      <c r="R7" s="652" t="s">
        <v>54</v>
      </c>
      <c r="S7" s="1442"/>
    </row>
    <row r="8" spans="1:19" s="92" customFormat="1" ht="35.25" customHeight="1" thickTop="1" x14ac:dyDescent="0.2">
      <c r="A8" s="1443" t="s">
        <v>87</v>
      </c>
      <c r="B8" s="1444" t="s">
        <v>1232</v>
      </c>
      <c r="C8" s="1445" t="s">
        <v>766</v>
      </c>
      <c r="D8" s="645">
        <f>SUM(Önkorm.!D347)</f>
        <v>13317300</v>
      </c>
      <c r="E8" s="646">
        <f>SUM(Önkorm.!E347)</f>
        <v>18175628</v>
      </c>
      <c r="F8" s="647">
        <v>17477328</v>
      </c>
      <c r="G8" s="645">
        <f>SUM('Polg. Hiv.'!D349)</f>
        <v>99036118</v>
      </c>
      <c r="H8" s="648">
        <v>98868179</v>
      </c>
      <c r="I8" s="647">
        <v>93440891</v>
      </c>
      <c r="J8" s="645">
        <f>SUM(Óvoda!D346)</f>
        <v>163733427</v>
      </c>
      <c r="K8" s="648">
        <f>SUM(Óvoda!E346)</f>
        <v>167054009</v>
      </c>
      <c r="L8" s="647">
        <v>160164076</v>
      </c>
      <c r="M8" s="645">
        <f>SUM('Műv. Ház'!D344)</f>
        <v>12041447</v>
      </c>
      <c r="N8" s="648">
        <f>SUM('Műv. Ház'!E344)</f>
        <v>13147858</v>
      </c>
      <c r="O8" s="647">
        <v>12247858</v>
      </c>
      <c r="P8" s="649">
        <f t="shared" ref="P8" si="0">SUM(D8,G8,J8,M8)</f>
        <v>288128292</v>
      </c>
      <c r="Q8" s="650">
        <f t="shared" ref="Q8:R9" si="1">SUM(E8,H8,K8,N8)</f>
        <v>297245674</v>
      </c>
      <c r="R8" s="651">
        <f t="shared" si="1"/>
        <v>283330153</v>
      </c>
      <c r="S8" s="1446"/>
    </row>
    <row r="9" spans="1:19" s="92" customFormat="1" ht="30" customHeight="1" x14ac:dyDescent="0.2">
      <c r="A9" s="1447" t="s">
        <v>99</v>
      </c>
      <c r="B9" s="1448" t="s">
        <v>1233</v>
      </c>
      <c r="C9" s="616" t="s">
        <v>773</v>
      </c>
      <c r="D9" s="619">
        <f>SUM(Önkorm.!D351)</f>
        <v>22795140</v>
      </c>
      <c r="E9" s="613">
        <f>SUM(Önkorm.!E351)</f>
        <v>26548879</v>
      </c>
      <c r="F9" s="602">
        <v>26541245</v>
      </c>
      <c r="G9" s="619">
        <f>SUM('Polg. Hiv.'!D353)</f>
        <v>1200000</v>
      </c>
      <c r="H9" s="247">
        <v>1367939</v>
      </c>
      <c r="I9" s="602">
        <v>805579</v>
      </c>
      <c r="J9" s="619">
        <f>SUM(Óvoda!D350)</f>
        <v>0</v>
      </c>
      <c r="K9" s="247">
        <f>SUM(Óvoda!E350)</f>
        <v>561600</v>
      </c>
      <c r="L9" s="602">
        <v>561600</v>
      </c>
      <c r="M9" s="619">
        <f>SUM('Műv. Ház'!D348)</f>
        <v>1500000</v>
      </c>
      <c r="N9" s="247">
        <f>SUM('Műv. Ház'!E348)</f>
        <v>2068992</v>
      </c>
      <c r="O9" s="602">
        <v>2068992</v>
      </c>
      <c r="P9" s="623">
        <f t="shared" ref="P9:Q9" si="2">SUM(D9,G9,J9,M9)</f>
        <v>25495140</v>
      </c>
      <c r="Q9" s="246">
        <f t="shared" si="2"/>
        <v>30547410</v>
      </c>
      <c r="R9" s="614">
        <f t="shared" si="1"/>
        <v>29977416</v>
      </c>
      <c r="S9" s="1446"/>
    </row>
    <row r="10" spans="1:19" s="93" customFormat="1" ht="30" customHeight="1" x14ac:dyDescent="0.2">
      <c r="A10" s="1449" t="s">
        <v>102</v>
      </c>
      <c r="B10" s="617" t="s">
        <v>1460</v>
      </c>
      <c r="C10" s="1450" t="s">
        <v>774</v>
      </c>
      <c r="D10" s="620">
        <f>SUM(D8:D9)</f>
        <v>36112440</v>
      </c>
      <c r="E10" s="621">
        <f>SUM(E9,E8)</f>
        <v>44724507</v>
      </c>
      <c r="F10" s="622">
        <f>SUM(F8:F9)</f>
        <v>44018573</v>
      </c>
      <c r="G10" s="620">
        <f>SUM(G9,G8)</f>
        <v>100236118</v>
      </c>
      <c r="H10" s="621">
        <f>SUM(H9,H8)</f>
        <v>100236118</v>
      </c>
      <c r="I10" s="622">
        <f>SUM(I8:I9)</f>
        <v>94246470</v>
      </c>
      <c r="J10" s="620">
        <f>SUM(J9,J8)</f>
        <v>163733427</v>
      </c>
      <c r="K10" s="621">
        <f>SUM(K9,K8)</f>
        <v>167615609</v>
      </c>
      <c r="L10" s="622">
        <f>SUM(L8:L9)</f>
        <v>160725676</v>
      </c>
      <c r="M10" s="620">
        <f>SUM(M9,M8)</f>
        <v>13541447</v>
      </c>
      <c r="N10" s="621">
        <f>SUM(N9,N8)</f>
        <v>15216850</v>
      </c>
      <c r="O10" s="622">
        <f>SUM(O8:O9)</f>
        <v>14316850</v>
      </c>
      <c r="P10" s="620">
        <f>SUM(P9,P8)</f>
        <v>313623432</v>
      </c>
      <c r="Q10" s="621">
        <f>SUM(Q9,Q8)</f>
        <v>327793084</v>
      </c>
      <c r="R10" s="622">
        <f>SUM(R9,R8)</f>
        <v>313307569</v>
      </c>
      <c r="S10" s="1451"/>
    </row>
    <row r="11" spans="1:19" s="93" customFormat="1" ht="30" customHeight="1" x14ac:dyDescent="0.2">
      <c r="A11" s="1449">
        <v>21</v>
      </c>
      <c r="B11" s="617" t="s">
        <v>1461</v>
      </c>
      <c r="C11" s="1450" t="s">
        <v>775</v>
      </c>
      <c r="D11" s="620">
        <f>SUM(Önkorm.!D354)</f>
        <v>9970509</v>
      </c>
      <c r="E11" s="621">
        <f>SUM(Önkorm.!E354)</f>
        <v>14936162</v>
      </c>
      <c r="F11" s="622">
        <v>14831846</v>
      </c>
      <c r="G11" s="620">
        <f>SUM('Polg. Hiv.'!D356)</f>
        <v>27842132</v>
      </c>
      <c r="H11" s="621">
        <f>SUM('Polg. Hiv.'!E356)</f>
        <v>27842132</v>
      </c>
      <c r="I11" s="622">
        <v>26661019</v>
      </c>
      <c r="J11" s="620">
        <f>SUM(Óvoda!D353)</f>
        <v>48130025</v>
      </c>
      <c r="K11" s="621">
        <f>SUM(Óvoda!E353)</f>
        <v>48130025</v>
      </c>
      <c r="L11" s="622">
        <v>45767719</v>
      </c>
      <c r="M11" s="620">
        <v>3596291</v>
      </c>
      <c r="N11" s="621">
        <f>SUM('Műv. Ház'!E351)</f>
        <v>4097320</v>
      </c>
      <c r="O11" s="622">
        <v>3854320</v>
      </c>
      <c r="P11" s="620">
        <f t="shared" ref="P11:R26" si="3">SUM(D11,G11,J11,M11)</f>
        <v>89538957</v>
      </c>
      <c r="Q11" s="621">
        <f t="shared" si="3"/>
        <v>95005639</v>
      </c>
      <c r="R11" s="622">
        <f t="shared" si="3"/>
        <v>91114904</v>
      </c>
      <c r="S11" s="1451"/>
    </row>
    <row r="12" spans="1:19" s="92" customFormat="1" ht="30" customHeight="1" x14ac:dyDescent="0.2">
      <c r="A12" s="1447" t="s">
        <v>793</v>
      </c>
      <c r="B12" s="244" t="s">
        <v>1462</v>
      </c>
      <c r="C12" s="616" t="s">
        <v>794</v>
      </c>
      <c r="D12" s="619">
        <f>SUM(Önkorm.!D366)</f>
        <v>1100000</v>
      </c>
      <c r="E12" s="247">
        <f>SUM(Önkorm.!E366)</f>
        <v>1653214</v>
      </c>
      <c r="F12" s="602">
        <v>1653214</v>
      </c>
      <c r="G12" s="619">
        <f>SUM('Polg. Hiv.'!D368)</f>
        <v>3500000</v>
      </c>
      <c r="H12" s="247">
        <f>SUM('Polg. Hiv.'!E368)</f>
        <v>3288991</v>
      </c>
      <c r="I12" s="602">
        <v>2169065</v>
      </c>
      <c r="J12" s="619">
        <f>SUM(Óvoda!D365)</f>
        <v>3830000</v>
      </c>
      <c r="K12" s="247">
        <f>SUM(Óvoda!E365)</f>
        <v>2807775</v>
      </c>
      <c r="L12" s="602">
        <v>2807775</v>
      </c>
      <c r="M12" s="619">
        <f>SUM('Műv. Ház'!D363)</f>
        <v>12450000</v>
      </c>
      <c r="N12" s="247">
        <f>SUM('Műv. Ház'!E363)</f>
        <v>5076992</v>
      </c>
      <c r="O12" s="602">
        <v>4849918</v>
      </c>
      <c r="P12" s="623">
        <f t="shared" ref="P12:Q13" si="4">SUM(D12,G12,J12,M12)</f>
        <v>20880000</v>
      </c>
      <c r="Q12" s="246">
        <f t="shared" si="4"/>
        <v>12826972</v>
      </c>
      <c r="R12" s="614">
        <f t="shared" si="3"/>
        <v>11479972</v>
      </c>
      <c r="S12" s="1446"/>
    </row>
    <row r="13" spans="1:19" s="92" customFormat="1" ht="30" customHeight="1" x14ac:dyDescent="0.2">
      <c r="A13" s="1447" t="s">
        <v>133</v>
      </c>
      <c r="B13" s="244" t="s">
        <v>1463</v>
      </c>
      <c r="C13" s="616" t="s">
        <v>799</v>
      </c>
      <c r="D13" s="619">
        <f>SUM(Önkorm.!D369)</f>
        <v>1630000</v>
      </c>
      <c r="E13" s="247">
        <f>SUM(Önkorm.!E369)</f>
        <v>4455937</v>
      </c>
      <c r="F13" s="602">
        <v>4455937</v>
      </c>
      <c r="G13" s="619">
        <f>SUM('Polg. Hiv.'!D371)</f>
        <v>2651000</v>
      </c>
      <c r="H13" s="247">
        <f>SUM('Polg. Hiv.'!E371)</f>
        <v>6500000</v>
      </c>
      <c r="I13" s="625">
        <v>5846484</v>
      </c>
      <c r="J13" s="619">
        <v>400000</v>
      </c>
      <c r="K13" s="247">
        <f>SUM(Óvoda!E368)</f>
        <v>0</v>
      </c>
      <c r="L13" s="602">
        <v>0</v>
      </c>
      <c r="M13" s="619">
        <f>SUM('Műv. Ház'!D366)</f>
        <v>380000</v>
      </c>
      <c r="N13" s="247">
        <f>SUM('Műv. Ház'!E366)</f>
        <v>497445</v>
      </c>
      <c r="O13" s="602">
        <v>459654</v>
      </c>
      <c r="P13" s="623">
        <f t="shared" si="4"/>
        <v>5061000</v>
      </c>
      <c r="Q13" s="246">
        <f t="shared" si="4"/>
        <v>11453382</v>
      </c>
      <c r="R13" s="614">
        <f t="shared" si="3"/>
        <v>10762075</v>
      </c>
      <c r="S13" s="1446"/>
    </row>
    <row r="14" spans="1:19" s="92" customFormat="1" ht="30" customHeight="1" x14ac:dyDescent="0.2">
      <c r="A14" s="1447">
        <v>45</v>
      </c>
      <c r="B14" s="244" t="s">
        <v>1464</v>
      </c>
      <c r="C14" s="616" t="s">
        <v>817</v>
      </c>
      <c r="D14" s="619">
        <f>SUM(Önkorm.!D379)</f>
        <v>56600000</v>
      </c>
      <c r="E14" s="247">
        <f>SUM(Önkorm.!E379)</f>
        <v>114423393</v>
      </c>
      <c r="F14" s="602">
        <v>108540680</v>
      </c>
      <c r="G14" s="619">
        <f>SUM('Polg. Hiv.'!D381)</f>
        <v>6900000</v>
      </c>
      <c r="H14" s="247">
        <f>SUM('Polg. Hiv.'!E381)</f>
        <v>13624913</v>
      </c>
      <c r="I14" s="602">
        <v>12635259</v>
      </c>
      <c r="J14" s="619">
        <f>SUM(Óvoda!D378)</f>
        <v>28388000</v>
      </c>
      <c r="K14" s="247">
        <f>SUM(Óvoda!E378)</f>
        <v>34281875</v>
      </c>
      <c r="L14" s="602">
        <v>31411450</v>
      </c>
      <c r="M14" s="619">
        <f>SUM('Műv. Ház'!D376)</f>
        <v>21020000</v>
      </c>
      <c r="N14" s="247">
        <f>SUM('Műv. Ház'!E376)</f>
        <v>25216144</v>
      </c>
      <c r="O14" s="602">
        <v>25109370</v>
      </c>
      <c r="P14" s="623">
        <f t="shared" ref="P14:Q14" si="5">SUM(D14,G14,J14,M14)</f>
        <v>112908000</v>
      </c>
      <c r="Q14" s="246">
        <f t="shared" si="5"/>
        <v>187546325</v>
      </c>
      <c r="R14" s="614">
        <f t="shared" si="3"/>
        <v>177696759</v>
      </c>
      <c r="S14" s="1446"/>
    </row>
    <row r="15" spans="1:19" s="92" customFormat="1" ht="30" customHeight="1" x14ac:dyDescent="0.2">
      <c r="A15" s="1447">
        <v>48</v>
      </c>
      <c r="B15" s="244" t="s">
        <v>1465</v>
      </c>
      <c r="C15" s="616" t="s">
        <v>822</v>
      </c>
      <c r="D15" s="619">
        <f>SUM(Önkorm.!D382)</f>
        <v>0</v>
      </c>
      <c r="E15" s="247">
        <f>SUM(Önkorm.!E382)</f>
        <v>7985543</v>
      </c>
      <c r="F15" s="602">
        <v>7985543</v>
      </c>
      <c r="G15" s="619">
        <f>SUM('Polg. Hiv.'!D384)</f>
        <v>120000</v>
      </c>
      <c r="H15" s="247">
        <f>SUM('Polg. Hiv.'!E384)</f>
        <v>120000</v>
      </c>
      <c r="I15" s="602">
        <v>63957</v>
      </c>
      <c r="J15" s="619">
        <f>SUM(Óvoda!D381)</f>
        <v>20000</v>
      </c>
      <c r="K15" s="247">
        <f>SUM(Óvoda!E381)</f>
        <v>13724</v>
      </c>
      <c r="L15" s="602">
        <v>13724</v>
      </c>
      <c r="M15" s="619">
        <f>SUM('Műv. Ház'!D379)</f>
        <v>720000</v>
      </c>
      <c r="N15" s="247">
        <f>SUM('Műv. Ház'!E379)</f>
        <v>733718</v>
      </c>
      <c r="O15" s="602">
        <v>733718</v>
      </c>
      <c r="P15" s="623">
        <f t="shared" ref="P15:Q17" si="6">SUM(D15,G15,J15,M15)</f>
        <v>860000</v>
      </c>
      <c r="Q15" s="246">
        <f t="shared" si="6"/>
        <v>8852985</v>
      </c>
      <c r="R15" s="614">
        <f t="shared" si="3"/>
        <v>8796942</v>
      </c>
      <c r="S15" s="1446"/>
    </row>
    <row r="16" spans="1:19" s="92" customFormat="1" ht="30" customHeight="1" x14ac:dyDescent="0.2">
      <c r="A16" s="1447">
        <v>59</v>
      </c>
      <c r="B16" s="244" t="s">
        <v>1466</v>
      </c>
      <c r="C16" s="616" t="s">
        <v>839</v>
      </c>
      <c r="D16" s="619">
        <f>SUM(Önkorm.!D393)</f>
        <v>114000000</v>
      </c>
      <c r="E16" s="247">
        <f>SUM(Önkorm.!E393)</f>
        <v>83168822</v>
      </c>
      <c r="F16" s="602">
        <v>82828827</v>
      </c>
      <c r="G16" s="619">
        <f>SUM('Polg. Hiv.'!D395)</f>
        <v>5300000</v>
      </c>
      <c r="H16" s="247">
        <f>SUM('Polg. Hiv.'!E395)</f>
        <v>4857096</v>
      </c>
      <c r="I16" s="602">
        <v>4694462</v>
      </c>
      <c r="J16" s="619">
        <f>SUM(Óvoda!D392)</f>
        <v>8300000</v>
      </c>
      <c r="K16" s="247">
        <f>SUM(Óvoda!E392)</f>
        <v>10140162</v>
      </c>
      <c r="L16" s="602">
        <v>9166910</v>
      </c>
      <c r="M16" s="619">
        <f>SUM('Műv. Ház'!D390)</f>
        <v>50000</v>
      </c>
      <c r="N16" s="247">
        <f>SUM('Műv. Ház'!E390)</f>
        <v>6083033</v>
      </c>
      <c r="O16" s="602">
        <v>5984827</v>
      </c>
      <c r="P16" s="623">
        <f t="shared" si="6"/>
        <v>127650000</v>
      </c>
      <c r="Q16" s="246">
        <f t="shared" si="6"/>
        <v>104249113</v>
      </c>
      <c r="R16" s="614">
        <f t="shared" si="3"/>
        <v>102675026</v>
      </c>
      <c r="S16" s="1446"/>
    </row>
    <row r="17" spans="1:19" s="93" customFormat="1" ht="30" customHeight="1" x14ac:dyDescent="0.2">
      <c r="A17" s="1449">
        <v>60</v>
      </c>
      <c r="B17" s="617" t="s">
        <v>1467</v>
      </c>
      <c r="C17" s="1450" t="s">
        <v>840</v>
      </c>
      <c r="D17" s="620">
        <f>SUM(D12+D13+D14+D15+D16)</f>
        <v>173330000</v>
      </c>
      <c r="E17" s="621">
        <f>SUM(E12+E13+E14+E15+E16)</f>
        <v>211686909</v>
      </c>
      <c r="F17" s="622">
        <f>SUM(F12:F16)</f>
        <v>205464201</v>
      </c>
      <c r="G17" s="620">
        <f>SUM('Polg. Hiv.'!D396)</f>
        <v>18471000</v>
      </c>
      <c r="H17" s="621">
        <f>SUM(H12:H16)</f>
        <v>28391000</v>
      </c>
      <c r="I17" s="622">
        <f>SUM(I12:I16)</f>
        <v>25409227</v>
      </c>
      <c r="J17" s="620">
        <f>SUM(J12+J13+J14+J15+J16)</f>
        <v>40938000</v>
      </c>
      <c r="K17" s="621">
        <f>SUM(K12+K13+K14+K15+K16)</f>
        <v>47243536</v>
      </c>
      <c r="L17" s="622">
        <f>SUM(L12:L16)</f>
        <v>43399859</v>
      </c>
      <c r="M17" s="620">
        <f>SUM(M12+M13+M14+M15+M16)</f>
        <v>34620000</v>
      </c>
      <c r="N17" s="621">
        <f>SUM(N12+N13+N14+N15+N16)</f>
        <v>37607332</v>
      </c>
      <c r="O17" s="622">
        <f>SUM(O12:O16)</f>
        <v>37137487</v>
      </c>
      <c r="P17" s="620">
        <f t="shared" si="6"/>
        <v>267359000</v>
      </c>
      <c r="Q17" s="621">
        <f t="shared" si="6"/>
        <v>324928777</v>
      </c>
      <c r="R17" s="622">
        <f t="shared" si="3"/>
        <v>311410774</v>
      </c>
      <c r="S17" s="1451"/>
    </row>
    <row r="18" spans="1:19" ht="30" hidden="1" customHeight="1" x14ac:dyDescent="0.2">
      <c r="A18" s="1447">
        <v>61</v>
      </c>
      <c r="B18" s="615" t="s">
        <v>841</v>
      </c>
      <c r="C18" s="616" t="s">
        <v>842</v>
      </c>
      <c r="D18" s="623">
        <f>SUM(Önkorm.!D396)</f>
        <v>0</v>
      </c>
      <c r="E18" s="246">
        <f>SUM(Önkorm.!E396)</f>
        <v>0</v>
      </c>
      <c r="F18" s="602"/>
      <c r="G18" s="623"/>
      <c r="H18" s="247"/>
      <c r="I18" s="602"/>
      <c r="J18" s="623"/>
      <c r="K18" s="246"/>
      <c r="L18" s="602"/>
      <c r="M18" s="623"/>
      <c r="N18" s="247"/>
      <c r="O18" s="602"/>
      <c r="P18" s="623">
        <f t="shared" ref="P18:Q20" si="7">SUM(D18,G18,J18,M18)</f>
        <v>0</v>
      </c>
      <c r="Q18" s="246">
        <f t="shared" si="7"/>
        <v>0</v>
      </c>
      <c r="R18" s="614">
        <f t="shared" si="3"/>
        <v>0</v>
      </c>
      <c r="S18" s="633"/>
    </row>
    <row r="19" spans="1:19" ht="30" customHeight="1" x14ac:dyDescent="0.2">
      <c r="A19" s="1447">
        <v>62</v>
      </c>
      <c r="B19" s="615" t="s">
        <v>1496</v>
      </c>
      <c r="C19" s="616" t="s">
        <v>843</v>
      </c>
      <c r="D19" s="623">
        <f>SUM(Önkorm.!D397)</f>
        <v>0</v>
      </c>
      <c r="E19" s="246">
        <f>SUM(Önkorm.!E397)</f>
        <v>1281800</v>
      </c>
      <c r="F19" s="614">
        <v>1281800</v>
      </c>
      <c r="G19" s="623"/>
      <c r="H19" s="246"/>
      <c r="I19" s="614"/>
      <c r="J19" s="623"/>
      <c r="K19" s="246"/>
      <c r="L19" s="614"/>
      <c r="M19" s="623"/>
      <c r="N19" s="246"/>
      <c r="O19" s="614"/>
      <c r="P19" s="623">
        <f t="shared" si="7"/>
        <v>0</v>
      </c>
      <c r="Q19" s="246">
        <f t="shared" si="7"/>
        <v>1281800</v>
      </c>
      <c r="R19" s="614">
        <f t="shared" si="3"/>
        <v>1281800</v>
      </c>
      <c r="S19" s="633"/>
    </row>
    <row r="20" spans="1:19" ht="30" customHeight="1" x14ac:dyDescent="0.2">
      <c r="A20" s="1447">
        <v>74</v>
      </c>
      <c r="B20" s="615" t="s">
        <v>866</v>
      </c>
      <c r="C20" s="616" t="s">
        <v>867</v>
      </c>
      <c r="D20" s="623">
        <f>SUM(Önkorm.!D409)</f>
        <v>4000000</v>
      </c>
      <c r="E20" s="246">
        <v>0</v>
      </c>
      <c r="F20" s="614"/>
      <c r="G20" s="623"/>
      <c r="H20" s="246"/>
      <c r="I20" s="614"/>
      <c r="J20" s="623"/>
      <c r="K20" s="246"/>
      <c r="L20" s="614"/>
      <c r="M20" s="623"/>
      <c r="N20" s="246"/>
      <c r="O20" s="614"/>
      <c r="P20" s="623">
        <f t="shared" si="7"/>
        <v>4000000</v>
      </c>
      <c r="Q20" s="246">
        <f t="shared" si="7"/>
        <v>0</v>
      </c>
      <c r="R20" s="614">
        <f t="shared" si="3"/>
        <v>0</v>
      </c>
      <c r="S20" s="633"/>
    </row>
    <row r="21" spans="1:19" ht="30" customHeight="1" x14ac:dyDescent="0.2">
      <c r="A21" s="1447">
        <v>75</v>
      </c>
      <c r="B21" s="615" t="s">
        <v>1497</v>
      </c>
      <c r="C21" s="616" t="s">
        <v>869</v>
      </c>
      <c r="D21" s="623">
        <f>SUM(Önkorm.!D411)</f>
        <v>6400000</v>
      </c>
      <c r="E21" s="246">
        <v>0</v>
      </c>
      <c r="F21" s="614"/>
      <c r="G21" s="623"/>
      <c r="H21" s="246"/>
      <c r="I21" s="614"/>
      <c r="J21" s="623"/>
      <c r="K21" s="246"/>
      <c r="L21" s="614"/>
      <c r="M21" s="623"/>
      <c r="N21" s="246"/>
      <c r="O21" s="614"/>
      <c r="P21" s="623">
        <f t="shared" ref="P21:Q25" si="8">SUM(D21,G21,J21,M21)</f>
        <v>6400000</v>
      </c>
      <c r="Q21" s="246">
        <f t="shared" si="8"/>
        <v>0</v>
      </c>
      <c r="R21" s="614">
        <f t="shared" si="3"/>
        <v>0</v>
      </c>
      <c r="S21" s="633"/>
    </row>
    <row r="22" spans="1:19" s="95" customFormat="1" ht="30" customHeight="1" x14ac:dyDescent="0.2">
      <c r="A22" s="1447">
        <v>85</v>
      </c>
      <c r="B22" s="615" t="s">
        <v>1498</v>
      </c>
      <c r="C22" s="616" t="s">
        <v>888</v>
      </c>
      <c r="D22" s="623">
        <f>SUM(Önkorm.!D421)</f>
        <v>0</v>
      </c>
      <c r="E22" s="246">
        <f>SUM(Önkorm.!E421)</f>
        <v>0</v>
      </c>
      <c r="F22" s="614"/>
      <c r="G22" s="623"/>
      <c r="H22" s="246"/>
      <c r="I22" s="614"/>
      <c r="J22" s="623"/>
      <c r="K22" s="246"/>
      <c r="L22" s="614"/>
      <c r="M22" s="623"/>
      <c r="N22" s="246"/>
      <c r="O22" s="614"/>
      <c r="P22" s="623">
        <f t="shared" si="8"/>
        <v>0</v>
      </c>
      <c r="Q22" s="246">
        <f t="shared" si="8"/>
        <v>0</v>
      </c>
      <c r="R22" s="614">
        <f t="shared" si="3"/>
        <v>0</v>
      </c>
      <c r="S22" s="633"/>
    </row>
    <row r="23" spans="1:19" ht="30" customHeight="1" x14ac:dyDescent="0.2">
      <c r="A23" s="1447">
        <v>95</v>
      </c>
      <c r="B23" s="615" t="s">
        <v>1499</v>
      </c>
      <c r="C23" s="616" t="s">
        <v>907</v>
      </c>
      <c r="D23" s="623">
        <f>SUM(Önkorm.!D431)</f>
        <v>1500000</v>
      </c>
      <c r="E23" s="246">
        <v>0</v>
      </c>
      <c r="F23" s="614"/>
      <c r="G23" s="623"/>
      <c r="H23" s="246"/>
      <c r="I23" s="614"/>
      <c r="J23" s="623"/>
      <c r="K23" s="246"/>
      <c r="L23" s="614"/>
      <c r="M23" s="623"/>
      <c r="N23" s="246"/>
      <c r="O23" s="614"/>
      <c r="P23" s="623">
        <f t="shared" si="8"/>
        <v>1500000</v>
      </c>
      <c r="Q23" s="246">
        <f t="shared" si="8"/>
        <v>0</v>
      </c>
      <c r="R23" s="614">
        <f t="shared" si="3"/>
        <v>0</v>
      </c>
      <c r="S23" s="633"/>
    </row>
    <row r="24" spans="1:19" ht="30" hidden="1" customHeight="1" x14ac:dyDescent="0.2">
      <c r="A24" s="1447">
        <v>102</v>
      </c>
      <c r="B24" s="615" t="s">
        <v>1500</v>
      </c>
      <c r="C24" s="616" t="s">
        <v>920</v>
      </c>
      <c r="D24" s="619">
        <f>SUM(Önkorm.!D438)</f>
        <v>0</v>
      </c>
      <c r="E24" s="247">
        <f>SUM(Önkorm.!E438)</f>
        <v>0</v>
      </c>
      <c r="F24" s="602"/>
      <c r="G24" s="619"/>
      <c r="H24" s="247"/>
      <c r="I24" s="602"/>
      <c r="J24" s="619"/>
      <c r="K24" s="247"/>
      <c r="L24" s="602"/>
      <c r="M24" s="619"/>
      <c r="N24" s="247"/>
      <c r="O24" s="602"/>
      <c r="P24" s="623">
        <f t="shared" si="8"/>
        <v>0</v>
      </c>
      <c r="Q24" s="246">
        <f t="shared" si="8"/>
        <v>0</v>
      </c>
      <c r="R24" s="614">
        <f t="shared" si="3"/>
        <v>0</v>
      </c>
      <c r="S24" s="633"/>
    </row>
    <row r="25" spans="1:19" ht="30" customHeight="1" x14ac:dyDescent="0.2">
      <c r="A25" s="1447">
        <v>105</v>
      </c>
      <c r="B25" s="615" t="s">
        <v>1501</v>
      </c>
      <c r="C25" s="616" t="s">
        <v>925</v>
      </c>
      <c r="D25" s="623">
        <f>SUM(Önkorm.!D441)</f>
        <v>3900000</v>
      </c>
      <c r="E25" s="246">
        <v>15800000</v>
      </c>
      <c r="F25" s="614">
        <v>10210942</v>
      </c>
      <c r="G25" s="623"/>
      <c r="H25" s="246"/>
      <c r="I25" s="614"/>
      <c r="J25" s="623"/>
      <c r="K25" s="246"/>
      <c r="L25" s="614"/>
      <c r="M25" s="623"/>
      <c r="N25" s="246"/>
      <c r="O25" s="614"/>
      <c r="P25" s="623">
        <f t="shared" si="8"/>
        <v>3900000</v>
      </c>
      <c r="Q25" s="246">
        <f t="shared" si="8"/>
        <v>15800000</v>
      </c>
      <c r="R25" s="614">
        <f t="shared" si="3"/>
        <v>10210942</v>
      </c>
      <c r="S25" s="633"/>
    </row>
    <row r="26" spans="1:19" s="93" customFormat="1" ht="30" customHeight="1" x14ac:dyDescent="0.2">
      <c r="A26" s="1449">
        <v>131</v>
      </c>
      <c r="B26" s="617" t="s">
        <v>1516</v>
      </c>
      <c r="C26" s="1450" t="s">
        <v>976</v>
      </c>
      <c r="D26" s="620">
        <f>SUM(Önkorm.!D467)</f>
        <v>15800000</v>
      </c>
      <c r="E26" s="621">
        <f>SUM(Önkorm.!E467)</f>
        <v>16362600</v>
      </c>
      <c r="F26" s="622">
        <f>SUM(F18:F25)</f>
        <v>11492742</v>
      </c>
      <c r="G26" s="620">
        <v>0</v>
      </c>
      <c r="H26" s="621">
        <v>0</v>
      </c>
      <c r="I26" s="622">
        <f>SUM(I18:I25)</f>
        <v>0</v>
      </c>
      <c r="J26" s="620">
        <v>0</v>
      </c>
      <c r="K26" s="621">
        <v>0</v>
      </c>
      <c r="L26" s="622">
        <v>0</v>
      </c>
      <c r="M26" s="620"/>
      <c r="N26" s="621"/>
      <c r="O26" s="622"/>
      <c r="P26" s="620">
        <f t="shared" ref="P26:Q26" si="9">SUM(D26,G26,J26,M26)</f>
        <v>15800000</v>
      </c>
      <c r="Q26" s="621">
        <f t="shared" si="9"/>
        <v>16362600</v>
      </c>
      <c r="R26" s="622">
        <f t="shared" si="3"/>
        <v>11492742</v>
      </c>
      <c r="S26" s="1451"/>
    </row>
    <row r="27" spans="1:19" s="1214" customFormat="1" ht="30" customHeight="1" x14ac:dyDescent="0.2">
      <c r="A27" s="1452"/>
      <c r="B27" s="618" t="s">
        <v>1781</v>
      </c>
      <c r="C27" s="1453"/>
      <c r="D27" s="1215">
        <v>1640567</v>
      </c>
      <c r="E27" s="613">
        <v>1640567</v>
      </c>
      <c r="F27" s="1216">
        <v>1640567</v>
      </c>
      <c r="G27" s="1211"/>
      <c r="H27" s="1212"/>
      <c r="I27" s="1213"/>
      <c r="J27" s="1211"/>
      <c r="K27" s="1212"/>
      <c r="L27" s="1213"/>
      <c r="M27" s="1211"/>
      <c r="N27" s="1212"/>
      <c r="O27" s="1213"/>
      <c r="P27" s="623">
        <f t="shared" ref="P27:R32" si="10">SUM(D27,G27,J27,M27)</f>
        <v>1640567</v>
      </c>
      <c r="Q27" s="246">
        <f t="shared" si="10"/>
        <v>1640567</v>
      </c>
      <c r="R27" s="614">
        <f t="shared" si="10"/>
        <v>1640567</v>
      </c>
      <c r="S27" s="1454"/>
    </row>
    <row r="28" spans="1:19" ht="30" customHeight="1" x14ac:dyDescent="0.2">
      <c r="A28" s="1455"/>
      <c r="B28" s="618" t="s">
        <v>1636</v>
      </c>
      <c r="C28" s="616"/>
      <c r="D28" s="619">
        <f>SUM(Önkorm.!D499)</f>
        <v>1769000</v>
      </c>
      <c r="E28" s="247">
        <f>SUM(Önkorm.!E499)</f>
        <v>3068190</v>
      </c>
      <c r="F28" s="602">
        <v>2308750</v>
      </c>
      <c r="G28" s="626"/>
      <c r="H28" s="1456"/>
      <c r="I28" s="1457"/>
      <c r="J28" s="626"/>
      <c r="K28" s="1456"/>
      <c r="L28" s="1457"/>
      <c r="M28" s="626"/>
      <c r="N28" s="251"/>
      <c r="O28" s="1457"/>
      <c r="P28" s="623">
        <f t="shared" si="10"/>
        <v>1769000</v>
      </c>
      <c r="Q28" s="246">
        <f t="shared" si="10"/>
        <v>3068190</v>
      </c>
      <c r="R28" s="614">
        <f t="shared" si="10"/>
        <v>2308750</v>
      </c>
      <c r="S28" s="633"/>
    </row>
    <row r="29" spans="1:19" ht="30" customHeight="1" x14ac:dyDescent="0.2">
      <c r="A29" s="1455"/>
      <c r="B29" s="618" t="s">
        <v>1633</v>
      </c>
      <c r="C29" s="616"/>
      <c r="D29" s="619">
        <f>SUM(Önkorm.!D527)</f>
        <v>139298000</v>
      </c>
      <c r="E29" s="247">
        <f>SUM(Önkorm.!E527)</f>
        <v>222502640</v>
      </c>
      <c r="F29" s="602">
        <v>222502640</v>
      </c>
      <c r="G29" s="626"/>
      <c r="H29" s="1456"/>
      <c r="I29" s="1457"/>
      <c r="J29" s="626"/>
      <c r="K29" s="1456"/>
      <c r="L29" s="1457"/>
      <c r="M29" s="626"/>
      <c r="N29" s="251"/>
      <c r="O29" s="1457"/>
      <c r="P29" s="623">
        <f t="shared" si="10"/>
        <v>139298000</v>
      </c>
      <c r="Q29" s="246">
        <f t="shared" si="10"/>
        <v>222502640</v>
      </c>
      <c r="R29" s="614">
        <f t="shared" si="10"/>
        <v>222502640</v>
      </c>
      <c r="S29" s="633"/>
    </row>
    <row r="30" spans="1:19" ht="30" customHeight="1" x14ac:dyDescent="0.2">
      <c r="A30" s="1447">
        <v>200</v>
      </c>
      <c r="B30" s="244" t="s">
        <v>1022</v>
      </c>
      <c r="C30" s="616" t="s">
        <v>1023</v>
      </c>
      <c r="D30" s="623">
        <f>SUM(Önkorm.!D547)</f>
        <v>328217793</v>
      </c>
      <c r="E30" s="246">
        <f>SUM('06 tartalékok'!C8)</f>
        <v>308057069</v>
      </c>
      <c r="F30" s="602">
        <v>0</v>
      </c>
      <c r="G30" s="623"/>
      <c r="H30" s="246"/>
      <c r="I30" s="1457"/>
      <c r="J30" s="1458"/>
      <c r="K30" s="1456"/>
      <c r="L30" s="1457"/>
      <c r="M30" s="1458"/>
      <c r="N30" s="251"/>
      <c r="O30" s="1457"/>
      <c r="P30" s="623">
        <f t="shared" si="10"/>
        <v>328217793</v>
      </c>
      <c r="Q30" s="246">
        <f t="shared" si="10"/>
        <v>308057069</v>
      </c>
      <c r="R30" s="614">
        <f t="shared" si="10"/>
        <v>0</v>
      </c>
      <c r="S30" s="633"/>
    </row>
    <row r="31" spans="1:19" ht="30" customHeight="1" x14ac:dyDescent="0.2">
      <c r="A31" s="1447"/>
      <c r="B31" s="1459" t="s">
        <v>1531</v>
      </c>
      <c r="C31" s="616"/>
      <c r="D31" s="623">
        <f>SUM(Önkorm.!D548)</f>
        <v>157088793</v>
      </c>
      <c r="E31" s="246">
        <f>SUM(Önkorm.!E548)</f>
        <v>153602269</v>
      </c>
      <c r="F31" s="602">
        <v>0</v>
      </c>
      <c r="G31" s="623"/>
      <c r="H31" s="246"/>
      <c r="I31" s="1457"/>
      <c r="J31" s="1458"/>
      <c r="K31" s="1456"/>
      <c r="L31" s="1457"/>
      <c r="M31" s="1458"/>
      <c r="N31" s="251"/>
      <c r="O31" s="1457"/>
      <c r="P31" s="623">
        <f t="shared" si="10"/>
        <v>157088793</v>
      </c>
      <c r="Q31" s="246">
        <f t="shared" si="10"/>
        <v>153602269</v>
      </c>
      <c r="R31" s="614">
        <f t="shared" si="10"/>
        <v>0</v>
      </c>
      <c r="S31" s="633"/>
    </row>
    <row r="32" spans="1:19" ht="30" customHeight="1" x14ac:dyDescent="0.2">
      <c r="A32" s="1447"/>
      <c r="B32" s="1459" t="s">
        <v>1532</v>
      </c>
      <c r="C32" s="616"/>
      <c r="D32" s="623">
        <f>SUM(Önkorm.!D549)</f>
        <v>171129000</v>
      </c>
      <c r="E32" s="246">
        <f>SUM(Önkorm.!E549)</f>
        <v>154454800</v>
      </c>
      <c r="F32" s="602">
        <v>0</v>
      </c>
      <c r="G32" s="623"/>
      <c r="H32" s="246"/>
      <c r="I32" s="1457"/>
      <c r="J32" s="1458"/>
      <c r="K32" s="1456"/>
      <c r="L32" s="1457"/>
      <c r="M32" s="1458"/>
      <c r="N32" s="251"/>
      <c r="O32" s="1457"/>
      <c r="P32" s="623">
        <f t="shared" si="10"/>
        <v>171129000</v>
      </c>
      <c r="Q32" s="246">
        <f t="shared" si="10"/>
        <v>154454800</v>
      </c>
      <c r="R32" s="614">
        <f t="shared" si="10"/>
        <v>0</v>
      </c>
      <c r="S32" s="633"/>
    </row>
    <row r="33" spans="1:19" s="93" customFormat="1" ht="30" customHeight="1" x14ac:dyDescent="0.2">
      <c r="A33" s="1449">
        <v>201</v>
      </c>
      <c r="B33" s="617" t="s">
        <v>1502</v>
      </c>
      <c r="C33" s="1450" t="s">
        <v>1028</v>
      </c>
      <c r="D33" s="620">
        <f>SUM(Önkorm.!D550)</f>
        <v>469284793</v>
      </c>
      <c r="E33" s="621">
        <f>SUM(Önkorm.!E550)</f>
        <v>535268466</v>
      </c>
      <c r="F33" s="622">
        <f>SUM(F27:F30)</f>
        <v>226451957</v>
      </c>
      <c r="G33" s="636">
        <v>0</v>
      </c>
      <c r="H33" s="637">
        <v>0</v>
      </c>
      <c r="I33" s="622">
        <v>0</v>
      </c>
      <c r="J33" s="636">
        <v>0</v>
      </c>
      <c r="K33" s="637">
        <v>0</v>
      </c>
      <c r="L33" s="638">
        <v>0</v>
      </c>
      <c r="M33" s="636">
        <v>0</v>
      </c>
      <c r="N33" s="637">
        <v>0</v>
      </c>
      <c r="O33" s="638"/>
      <c r="P33" s="620">
        <f t="shared" ref="P33:R40" si="11">SUM(D33,G33,J33,M33)</f>
        <v>469284793</v>
      </c>
      <c r="Q33" s="621">
        <f t="shared" si="11"/>
        <v>535268466</v>
      </c>
      <c r="R33" s="622">
        <f t="shared" si="11"/>
        <v>226451957</v>
      </c>
      <c r="S33" s="1451"/>
    </row>
    <row r="34" spans="1:19" ht="30" customHeight="1" x14ac:dyDescent="0.2">
      <c r="A34" s="1447">
        <v>202</v>
      </c>
      <c r="B34" s="615" t="s">
        <v>1029</v>
      </c>
      <c r="C34" s="616" t="s">
        <v>1030</v>
      </c>
      <c r="D34" s="623">
        <f>SUM(Önkorm.!D552)</f>
        <v>0</v>
      </c>
      <c r="E34" s="246">
        <f>SUM(Önkorm.!E552)</f>
        <v>2580000</v>
      </c>
      <c r="F34" s="624">
        <v>5000</v>
      </c>
      <c r="G34" s="623">
        <v>0</v>
      </c>
      <c r="H34" s="246">
        <f>SUM('Polg. Hiv.'!E543)</f>
        <v>276000</v>
      </c>
      <c r="I34" s="1460">
        <v>276000</v>
      </c>
      <c r="J34" s="619"/>
      <c r="K34" s="247">
        <f>SUM(Óvoda!E540)</f>
        <v>0</v>
      </c>
      <c r="L34" s="602"/>
      <c r="M34" s="1458"/>
      <c r="N34" s="251"/>
      <c r="O34" s="602"/>
      <c r="P34" s="623">
        <f>SUM(D34,G34,J34,M34)</f>
        <v>0</v>
      </c>
      <c r="Q34" s="246">
        <f>SUM(E34,H34,K34,N34)</f>
        <v>2856000</v>
      </c>
      <c r="R34" s="614">
        <f t="shared" si="11"/>
        <v>281000</v>
      </c>
      <c r="S34" s="633"/>
    </row>
    <row r="35" spans="1:19" ht="30" customHeight="1" x14ac:dyDescent="0.2">
      <c r="A35" s="1447">
        <v>203</v>
      </c>
      <c r="B35" s="615" t="s">
        <v>1503</v>
      </c>
      <c r="C35" s="616" t="s">
        <v>1031</v>
      </c>
      <c r="D35" s="623">
        <f>SUM(Önkorm.!D555)</f>
        <v>112382000</v>
      </c>
      <c r="E35" s="246">
        <f>SUM(Önkorm.!E555)</f>
        <v>104623029.11811024</v>
      </c>
      <c r="F35" s="614">
        <v>83000257</v>
      </c>
      <c r="G35" s="623"/>
      <c r="H35" s="246">
        <f>SUM('Polg. Hiv.'!E544)</f>
        <v>0</v>
      </c>
      <c r="I35" s="1461"/>
      <c r="J35" s="619"/>
      <c r="K35" s="247">
        <f>SUM(Óvoda!E541)</f>
        <v>279006</v>
      </c>
      <c r="L35" s="602">
        <v>279006</v>
      </c>
      <c r="M35" s="1458"/>
      <c r="N35" s="251"/>
      <c r="O35" s="602"/>
      <c r="P35" s="623">
        <f>SUM(D35,G35,J35,M35)</f>
        <v>112382000</v>
      </c>
      <c r="Q35" s="246">
        <f>SUM(E35,H35,K35,N35)</f>
        <v>104902035.11811024</v>
      </c>
      <c r="R35" s="614">
        <f t="shared" si="11"/>
        <v>83279263</v>
      </c>
      <c r="S35" s="633"/>
    </row>
    <row r="36" spans="1:19" ht="30" customHeight="1" x14ac:dyDescent="0.2">
      <c r="A36" s="1447">
        <v>205</v>
      </c>
      <c r="B36" s="615" t="s">
        <v>1038</v>
      </c>
      <c r="C36" s="616" t="s">
        <v>1039</v>
      </c>
      <c r="D36" s="623">
        <f>SUM(Önkorm.!D589)</f>
        <v>0</v>
      </c>
      <c r="E36" s="246">
        <f>SUM(Önkorm.!E589)</f>
        <v>2764360</v>
      </c>
      <c r="F36" s="614">
        <v>2764360</v>
      </c>
      <c r="G36" s="623">
        <v>0</v>
      </c>
      <c r="H36" s="246">
        <f>SUM('Polg. Hiv.'!E545)</f>
        <v>831471</v>
      </c>
      <c r="I36" s="1460">
        <v>401006</v>
      </c>
      <c r="J36" s="619"/>
      <c r="K36" s="247">
        <f>SUM(Óvoda!E542)</f>
        <v>329180</v>
      </c>
      <c r="L36" s="602">
        <v>329180</v>
      </c>
      <c r="M36" s="1458"/>
      <c r="N36" s="251">
        <v>374413</v>
      </c>
      <c r="O36" s="602">
        <v>374413</v>
      </c>
      <c r="P36" s="623">
        <f t="shared" ref="P36:Q40" si="12">SUM(D36,G36,J36,M36)</f>
        <v>0</v>
      </c>
      <c r="Q36" s="246">
        <f t="shared" si="12"/>
        <v>4299424</v>
      </c>
      <c r="R36" s="614">
        <f t="shared" si="11"/>
        <v>3868959</v>
      </c>
      <c r="S36" s="633"/>
    </row>
    <row r="37" spans="1:19" ht="30" customHeight="1" x14ac:dyDescent="0.2">
      <c r="A37" s="1447">
        <v>206</v>
      </c>
      <c r="B37" s="615" t="s">
        <v>1040</v>
      </c>
      <c r="C37" s="616" t="s">
        <v>1041</v>
      </c>
      <c r="D37" s="623">
        <f>SUM(Önkorm.!D593)</f>
        <v>0</v>
      </c>
      <c r="E37" s="246">
        <f>SUM(Önkorm.!E593)</f>
        <v>2960241</v>
      </c>
      <c r="F37" s="614">
        <v>2946131</v>
      </c>
      <c r="G37" s="623">
        <v>0</v>
      </c>
      <c r="H37" s="246">
        <f>SUM('Polg. Hiv.'!E547)</f>
        <v>1164204</v>
      </c>
      <c r="I37" s="1460">
        <v>329375</v>
      </c>
      <c r="J37" s="619"/>
      <c r="K37" s="247">
        <f>SUM(Óvoda!E544)</f>
        <v>1870634</v>
      </c>
      <c r="L37" s="602">
        <v>1795839</v>
      </c>
      <c r="M37" s="1458"/>
      <c r="N37" s="251">
        <v>2294807</v>
      </c>
      <c r="O37" s="602">
        <v>2294807</v>
      </c>
      <c r="P37" s="623">
        <f t="shared" si="12"/>
        <v>0</v>
      </c>
      <c r="Q37" s="246">
        <f t="shared" si="12"/>
        <v>8289886</v>
      </c>
      <c r="R37" s="614">
        <f t="shared" si="11"/>
        <v>7366152</v>
      </c>
      <c r="S37" s="633"/>
    </row>
    <row r="38" spans="1:19" ht="30" hidden="1" customHeight="1" x14ac:dyDescent="0.2">
      <c r="A38" s="1447">
        <v>207</v>
      </c>
      <c r="B38" s="615" t="s">
        <v>1042</v>
      </c>
      <c r="C38" s="616" t="s">
        <v>1043</v>
      </c>
      <c r="D38" s="623">
        <f>SUM(Önkorm.!D600)</f>
        <v>0</v>
      </c>
      <c r="E38" s="246">
        <f>SUM(Önkorm.!E600)</f>
        <v>0</v>
      </c>
      <c r="F38" s="614">
        <v>0</v>
      </c>
      <c r="G38" s="619"/>
      <c r="H38" s="247">
        <f>SUM('Polg. Hiv.'!E549)</f>
        <v>0</v>
      </c>
      <c r="I38" s="1461"/>
      <c r="J38" s="619"/>
      <c r="K38" s="247">
        <f>SUM(Óvoda!E547)</f>
        <v>0</v>
      </c>
      <c r="L38" s="602"/>
      <c r="M38" s="1458"/>
      <c r="N38" s="251"/>
      <c r="O38" s="602"/>
      <c r="P38" s="623">
        <f t="shared" si="12"/>
        <v>0</v>
      </c>
      <c r="Q38" s="246">
        <f t="shared" si="12"/>
        <v>0</v>
      </c>
      <c r="R38" s="614">
        <f t="shared" si="11"/>
        <v>0</v>
      </c>
      <c r="S38" s="633"/>
    </row>
    <row r="39" spans="1:19" ht="30" hidden="1" customHeight="1" x14ac:dyDescent="0.2">
      <c r="A39" s="1447">
        <v>208</v>
      </c>
      <c r="B39" s="615" t="s">
        <v>1044</v>
      </c>
      <c r="C39" s="616" t="s">
        <v>1045</v>
      </c>
      <c r="D39" s="623">
        <f>SUM(Önkorm.!D601)</f>
        <v>0</v>
      </c>
      <c r="E39" s="246">
        <f>SUM(Önkorm.!E601)</f>
        <v>0</v>
      </c>
      <c r="F39" s="614">
        <v>0</v>
      </c>
      <c r="G39" s="619"/>
      <c r="H39" s="247">
        <f>SUM('Polg. Hiv.'!E550)</f>
        <v>0</v>
      </c>
      <c r="I39" s="1461"/>
      <c r="J39" s="619"/>
      <c r="K39" s="247">
        <f>SUM(Óvoda!E548)</f>
        <v>0</v>
      </c>
      <c r="L39" s="602"/>
      <c r="M39" s="1458"/>
      <c r="N39" s="251"/>
      <c r="O39" s="602"/>
      <c r="P39" s="623">
        <f t="shared" si="12"/>
        <v>0</v>
      </c>
      <c r="Q39" s="246">
        <f t="shared" si="12"/>
        <v>0</v>
      </c>
      <c r="R39" s="614">
        <f t="shared" si="11"/>
        <v>0</v>
      </c>
      <c r="S39" s="633"/>
    </row>
    <row r="40" spans="1:19" s="96" customFormat="1" ht="30" customHeight="1" x14ac:dyDescent="0.2">
      <c r="A40" s="1452">
        <v>209</v>
      </c>
      <c r="B40" s="1462" t="s">
        <v>1046</v>
      </c>
      <c r="C40" s="1453" t="s">
        <v>1047</v>
      </c>
      <c r="D40" s="634">
        <f>SUM(Önkorm.!D602)</f>
        <v>0</v>
      </c>
      <c r="E40" s="635">
        <f>SUM(Önkorm.!E602)</f>
        <v>28326463.151889764</v>
      </c>
      <c r="F40" s="624">
        <v>21130633</v>
      </c>
      <c r="G40" s="634"/>
      <c r="H40" s="635">
        <f>SUM('Polg. Hiv.'!E551)</f>
        <v>230061</v>
      </c>
      <c r="I40" s="1463">
        <v>181461</v>
      </c>
      <c r="J40" s="1215"/>
      <c r="K40" s="613">
        <f>SUM(Óvoda!E549)</f>
        <v>611830</v>
      </c>
      <c r="L40" s="1216">
        <v>591635</v>
      </c>
      <c r="M40" s="1464"/>
      <c r="N40" s="1465">
        <v>700658</v>
      </c>
      <c r="O40" s="1216">
        <v>700658</v>
      </c>
      <c r="P40" s="634">
        <f t="shared" si="12"/>
        <v>0</v>
      </c>
      <c r="Q40" s="635">
        <f t="shared" si="12"/>
        <v>29869012.151889764</v>
      </c>
      <c r="R40" s="624">
        <f t="shared" si="11"/>
        <v>22604387</v>
      </c>
      <c r="S40" s="1466"/>
    </row>
    <row r="41" spans="1:19" s="93" customFormat="1" ht="30" customHeight="1" x14ac:dyDescent="0.2">
      <c r="A41" s="1449">
        <v>210</v>
      </c>
      <c r="B41" s="617" t="s">
        <v>1504</v>
      </c>
      <c r="C41" s="1450" t="s">
        <v>1048</v>
      </c>
      <c r="D41" s="620">
        <f t="shared" ref="D41:N41" si="13">SUM(D34,D35,D36,D37,D38,D39,D40)</f>
        <v>112382000</v>
      </c>
      <c r="E41" s="621">
        <f t="shared" si="13"/>
        <v>141254093.27000001</v>
      </c>
      <c r="F41" s="622">
        <f>SUM(F34:F40)</f>
        <v>109846381</v>
      </c>
      <c r="G41" s="620">
        <f t="shared" si="13"/>
        <v>0</v>
      </c>
      <c r="H41" s="621">
        <f>SUM('Polg. Hiv.'!E552)</f>
        <v>2501736</v>
      </c>
      <c r="I41" s="622">
        <f>SUM(I34:I40)</f>
        <v>1187842</v>
      </c>
      <c r="J41" s="620">
        <f t="shared" si="13"/>
        <v>0</v>
      </c>
      <c r="K41" s="621">
        <f t="shared" si="13"/>
        <v>3090650</v>
      </c>
      <c r="L41" s="622">
        <f>SUM(L34:L40)</f>
        <v>2995660</v>
      </c>
      <c r="M41" s="620">
        <f t="shared" si="13"/>
        <v>0</v>
      </c>
      <c r="N41" s="621">
        <f t="shared" si="13"/>
        <v>3369878</v>
      </c>
      <c r="O41" s="622">
        <f>SUM(O34:O40)</f>
        <v>3369878</v>
      </c>
      <c r="P41" s="620">
        <f>SUM(P34:P40)</f>
        <v>112382000</v>
      </c>
      <c r="Q41" s="621">
        <f>SUM(Q34:Q40)</f>
        <v>150216357.27000001</v>
      </c>
      <c r="R41" s="622">
        <f>SUM(R34:R40)</f>
        <v>117399761</v>
      </c>
      <c r="S41" s="1451"/>
    </row>
    <row r="42" spans="1:19" ht="30" customHeight="1" x14ac:dyDescent="0.2">
      <c r="A42" s="1447">
        <v>211</v>
      </c>
      <c r="B42" s="615" t="s">
        <v>1049</v>
      </c>
      <c r="C42" s="616" t="s">
        <v>1050</v>
      </c>
      <c r="D42" s="623">
        <f>SUM(Önkorm.!D605)</f>
        <v>0</v>
      </c>
      <c r="E42" s="246">
        <f>SUM(Önkorm.!E605)</f>
        <v>53415233.291338585</v>
      </c>
      <c r="F42" s="614">
        <v>42034718</v>
      </c>
      <c r="G42" s="623"/>
      <c r="H42" s="246"/>
      <c r="I42" s="1457"/>
      <c r="J42" s="632"/>
      <c r="K42" s="251"/>
      <c r="L42" s="1457"/>
      <c r="M42" s="1458"/>
      <c r="N42" s="251"/>
      <c r="O42" s="1457"/>
      <c r="P42" s="623">
        <f t="shared" ref="P42:R45" si="14">SUM(D42,G42,J42,M42)</f>
        <v>0</v>
      </c>
      <c r="Q42" s="246">
        <f t="shared" si="14"/>
        <v>53415233.291338585</v>
      </c>
      <c r="R42" s="614">
        <f t="shared" si="14"/>
        <v>42034718</v>
      </c>
      <c r="S42" s="633"/>
    </row>
    <row r="43" spans="1:19" ht="30" hidden="1" customHeight="1" x14ac:dyDescent="0.2">
      <c r="A43" s="1447">
        <v>212</v>
      </c>
      <c r="B43" s="615" t="s">
        <v>1051</v>
      </c>
      <c r="C43" s="616" t="s">
        <v>1052</v>
      </c>
      <c r="D43" s="623">
        <f>SUM(Önkorm.!D612)</f>
        <v>0</v>
      </c>
      <c r="E43" s="246">
        <f>SUM(Önkorm.!E612)</f>
        <v>0</v>
      </c>
      <c r="F43" s="614"/>
      <c r="G43" s="619"/>
      <c r="H43" s="247"/>
      <c r="I43" s="1457"/>
      <c r="J43" s="632"/>
      <c r="K43" s="251"/>
      <c r="L43" s="1457"/>
      <c r="M43" s="1458"/>
      <c r="N43" s="251"/>
      <c r="O43" s="1457"/>
      <c r="P43" s="623">
        <f t="shared" si="14"/>
        <v>0</v>
      </c>
      <c r="Q43" s="246">
        <f t="shared" si="14"/>
        <v>0</v>
      </c>
      <c r="R43" s="614">
        <f t="shared" si="14"/>
        <v>0</v>
      </c>
      <c r="S43" s="633"/>
    </row>
    <row r="44" spans="1:19" ht="30" hidden="1" customHeight="1" x14ac:dyDescent="0.2">
      <c r="A44" s="1447">
        <v>213</v>
      </c>
      <c r="B44" s="615" t="s">
        <v>1053</v>
      </c>
      <c r="C44" s="616" t="s">
        <v>1054</v>
      </c>
      <c r="D44" s="623">
        <f>SUM(Önkorm.!D613)</f>
        <v>0</v>
      </c>
      <c r="E44" s="246">
        <f>SUM(Önkorm.!E613)</f>
        <v>0</v>
      </c>
      <c r="F44" s="614">
        <v>0</v>
      </c>
      <c r="G44" s="619"/>
      <c r="H44" s="247"/>
      <c r="I44" s="1457"/>
      <c r="J44" s="632"/>
      <c r="K44" s="251"/>
      <c r="L44" s="1457"/>
      <c r="M44" s="1458"/>
      <c r="N44" s="251"/>
      <c r="O44" s="1457"/>
      <c r="P44" s="623">
        <f t="shared" si="14"/>
        <v>0</v>
      </c>
      <c r="Q44" s="246">
        <f t="shared" si="14"/>
        <v>0</v>
      </c>
      <c r="R44" s="614">
        <f t="shared" si="14"/>
        <v>0</v>
      </c>
      <c r="S44" s="633"/>
    </row>
    <row r="45" spans="1:19" ht="30" customHeight="1" x14ac:dyDescent="0.2">
      <c r="A45" s="1447">
        <v>214</v>
      </c>
      <c r="B45" s="615" t="s">
        <v>1055</v>
      </c>
      <c r="C45" s="616" t="s">
        <v>1056</v>
      </c>
      <c r="D45" s="623">
        <f>SUM(Önkorm.!D614)</f>
        <v>0</v>
      </c>
      <c r="E45" s="246">
        <f>SUM(Önkorm.!E614)</f>
        <v>14260112.268661417</v>
      </c>
      <c r="F45" s="614">
        <v>11281874</v>
      </c>
      <c r="G45" s="623"/>
      <c r="H45" s="246"/>
      <c r="I45" s="1457"/>
      <c r="J45" s="632"/>
      <c r="K45" s="251"/>
      <c r="L45" s="1457"/>
      <c r="M45" s="1458"/>
      <c r="N45" s="251"/>
      <c r="O45" s="1457"/>
      <c r="P45" s="623">
        <f t="shared" si="14"/>
        <v>0</v>
      </c>
      <c r="Q45" s="246">
        <f t="shared" si="14"/>
        <v>14260112.268661417</v>
      </c>
      <c r="R45" s="614">
        <f t="shared" si="14"/>
        <v>11281874</v>
      </c>
      <c r="S45" s="633"/>
    </row>
    <row r="46" spans="1:19" s="93" customFormat="1" ht="30" customHeight="1" x14ac:dyDescent="0.2">
      <c r="A46" s="1449">
        <v>215</v>
      </c>
      <c r="B46" s="617" t="s">
        <v>1505</v>
      </c>
      <c r="C46" s="1450" t="s">
        <v>1058</v>
      </c>
      <c r="D46" s="620">
        <f>SUM(Önkorm.!D615)</f>
        <v>0</v>
      </c>
      <c r="E46" s="621">
        <f>SUM(E42:E45)</f>
        <v>67675345.560000002</v>
      </c>
      <c r="F46" s="622">
        <f>SUM(F42:F45)</f>
        <v>53316592</v>
      </c>
      <c r="G46" s="620">
        <f>SUM(G42,G43:G45)</f>
        <v>0</v>
      </c>
      <c r="H46" s="621">
        <f>SUM(H42:H45)</f>
        <v>0</v>
      </c>
      <c r="I46" s="622">
        <f>SUM(I42:I45)</f>
        <v>0</v>
      </c>
      <c r="J46" s="620">
        <f>SUM(J42:J45)</f>
        <v>0</v>
      </c>
      <c r="K46" s="621">
        <f>SUM(K42:K45)</f>
        <v>0</v>
      </c>
      <c r="L46" s="622">
        <f>SUM(L42:L45)</f>
        <v>0</v>
      </c>
      <c r="M46" s="620">
        <f>SUM(M42,M43:M45)</f>
        <v>0</v>
      </c>
      <c r="N46" s="621">
        <v>0</v>
      </c>
      <c r="O46" s="1467">
        <v>0</v>
      </c>
      <c r="P46" s="620">
        <f>SUM(P42,P43:P45)</f>
        <v>0</v>
      </c>
      <c r="Q46" s="621">
        <f>SUM(Q42,Q43:Q45)</f>
        <v>67675345.560000002</v>
      </c>
      <c r="R46" s="622">
        <f>SUM(R42,R43:R45)</f>
        <v>53316592</v>
      </c>
      <c r="S46" s="1451"/>
    </row>
    <row r="47" spans="1:19" ht="29.25" hidden="1" customHeight="1" x14ac:dyDescent="0.2">
      <c r="A47" s="1447">
        <v>216</v>
      </c>
      <c r="B47" s="615" t="s">
        <v>1059</v>
      </c>
      <c r="C47" s="616" t="s">
        <v>1060</v>
      </c>
      <c r="D47" s="623"/>
      <c r="E47" s="246"/>
      <c r="F47" s="614"/>
      <c r="G47" s="619"/>
      <c r="H47" s="247"/>
      <c r="I47" s="1457"/>
      <c r="J47" s="1458"/>
      <c r="K47" s="1456"/>
      <c r="L47" s="1457"/>
      <c r="M47" s="1458"/>
      <c r="N47" s="251"/>
      <c r="O47" s="1457"/>
      <c r="P47" s="623">
        <f t="shared" ref="P47:R55" si="15">SUM(D47,G47,J47,M47)</f>
        <v>0</v>
      </c>
      <c r="Q47" s="246">
        <f t="shared" si="15"/>
        <v>0</v>
      </c>
      <c r="R47" s="614">
        <f t="shared" si="15"/>
        <v>0</v>
      </c>
      <c r="S47" s="633"/>
    </row>
    <row r="48" spans="1:19" ht="30" hidden="1" customHeight="1" x14ac:dyDescent="0.2">
      <c r="A48" s="1447">
        <v>217</v>
      </c>
      <c r="B48" s="615" t="s">
        <v>1506</v>
      </c>
      <c r="C48" s="616" t="s">
        <v>1061</v>
      </c>
      <c r="D48" s="623"/>
      <c r="E48" s="246"/>
      <c r="F48" s="614"/>
      <c r="G48" s="623"/>
      <c r="H48" s="246"/>
      <c r="I48" s="614"/>
      <c r="J48" s="623"/>
      <c r="K48" s="246"/>
      <c r="L48" s="614"/>
      <c r="M48" s="623"/>
      <c r="N48" s="246"/>
      <c r="O48" s="614"/>
      <c r="P48" s="623">
        <f t="shared" si="15"/>
        <v>0</v>
      </c>
      <c r="Q48" s="246">
        <f t="shared" si="15"/>
        <v>0</v>
      </c>
      <c r="R48" s="614">
        <f t="shared" si="15"/>
        <v>0</v>
      </c>
      <c r="S48" s="633"/>
    </row>
    <row r="49" spans="1:19" ht="30" hidden="1" customHeight="1" x14ac:dyDescent="0.2">
      <c r="A49" s="1447">
        <v>228</v>
      </c>
      <c r="B49" s="615" t="s">
        <v>1507</v>
      </c>
      <c r="C49" s="616" t="s">
        <v>1062</v>
      </c>
      <c r="D49" s="623"/>
      <c r="E49" s="246"/>
      <c r="F49" s="614"/>
      <c r="G49" s="623"/>
      <c r="H49" s="246"/>
      <c r="I49" s="614"/>
      <c r="J49" s="623"/>
      <c r="K49" s="246"/>
      <c r="L49" s="614"/>
      <c r="M49" s="623"/>
      <c r="N49" s="246"/>
      <c r="O49" s="614"/>
      <c r="P49" s="623">
        <f t="shared" si="15"/>
        <v>0</v>
      </c>
      <c r="Q49" s="246">
        <f t="shared" si="15"/>
        <v>0</v>
      </c>
      <c r="R49" s="614">
        <f t="shared" si="15"/>
        <v>0</v>
      </c>
      <c r="S49" s="633"/>
    </row>
    <row r="50" spans="1:19" ht="30" customHeight="1" x14ac:dyDescent="0.2">
      <c r="A50" s="1447">
        <v>239</v>
      </c>
      <c r="B50" s="615" t="s">
        <v>1508</v>
      </c>
      <c r="C50" s="616" t="s">
        <v>1063</v>
      </c>
      <c r="D50" s="623"/>
      <c r="E50" s="246">
        <v>20000</v>
      </c>
      <c r="F50" s="614">
        <v>20000</v>
      </c>
      <c r="G50" s="623"/>
      <c r="H50" s="246"/>
      <c r="I50" s="614"/>
      <c r="J50" s="623"/>
      <c r="K50" s="246"/>
      <c r="L50" s="614"/>
      <c r="M50" s="623"/>
      <c r="N50" s="246"/>
      <c r="O50" s="614"/>
      <c r="P50" s="623">
        <f t="shared" si="15"/>
        <v>0</v>
      </c>
      <c r="Q50" s="246">
        <f t="shared" si="15"/>
        <v>20000</v>
      </c>
      <c r="R50" s="614">
        <f t="shared" si="15"/>
        <v>20000</v>
      </c>
      <c r="S50" s="633"/>
    </row>
    <row r="51" spans="1:19" ht="30" customHeight="1" x14ac:dyDescent="0.2">
      <c r="A51" s="1447">
        <v>250</v>
      </c>
      <c r="B51" s="615" t="s">
        <v>1509</v>
      </c>
      <c r="C51" s="616" t="s">
        <v>1064</v>
      </c>
      <c r="D51" s="623">
        <f>SUM(Önkorm.!D651)</f>
        <v>1667000</v>
      </c>
      <c r="E51" s="246">
        <v>0</v>
      </c>
      <c r="F51" s="614">
        <v>0</v>
      </c>
      <c r="G51" s="619"/>
      <c r="H51" s="247"/>
      <c r="I51" s="1457"/>
      <c r="J51" s="1458"/>
      <c r="K51" s="1456"/>
      <c r="L51" s="1457"/>
      <c r="M51" s="1458"/>
      <c r="N51" s="251"/>
      <c r="O51" s="1457"/>
      <c r="P51" s="623">
        <f t="shared" ref="P51:Q55" si="16">SUM(D51,G51,J51,M51)</f>
        <v>1667000</v>
      </c>
      <c r="Q51" s="246">
        <f t="shared" si="16"/>
        <v>0</v>
      </c>
      <c r="R51" s="614">
        <f t="shared" si="15"/>
        <v>0</v>
      </c>
      <c r="S51" s="633"/>
    </row>
    <row r="52" spans="1:19" ht="30" hidden="1" customHeight="1" x14ac:dyDescent="0.2">
      <c r="A52" s="1447">
        <v>252</v>
      </c>
      <c r="B52" s="615" t="s">
        <v>1510</v>
      </c>
      <c r="C52" s="616" t="s">
        <v>1065</v>
      </c>
      <c r="D52" s="623"/>
      <c r="E52" s="246"/>
      <c r="F52" s="614"/>
      <c r="G52" s="623"/>
      <c r="H52" s="246"/>
      <c r="I52" s="614"/>
      <c r="J52" s="623"/>
      <c r="K52" s="246"/>
      <c r="L52" s="614"/>
      <c r="M52" s="623"/>
      <c r="N52" s="246"/>
      <c r="O52" s="614"/>
      <c r="P52" s="623">
        <f t="shared" si="16"/>
        <v>0</v>
      </c>
      <c r="Q52" s="246">
        <f t="shared" si="16"/>
        <v>0</v>
      </c>
      <c r="R52" s="614">
        <f t="shared" si="15"/>
        <v>0</v>
      </c>
      <c r="S52" s="633"/>
    </row>
    <row r="53" spans="1:19" ht="30" hidden="1" customHeight="1" x14ac:dyDescent="0.2">
      <c r="A53" s="1447">
        <v>264</v>
      </c>
      <c r="B53" s="615" t="s">
        <v>1066</v>
      </c>
      <c r="C53" s="616" t="s">
        <v>1067</v>
      </c>
      <c r="D53" s="623"/>
      <c r="E53" s="246"/>
      <c r="F53" s="614"/>
      <c r="G53" s="619"/>
      <c r="H53" s="247"/>
      <c r="I53" s="1457"/>
      <c r="J53" s="1458"/>
      <c r="K53" s="1456"/>
      <c r="L53" s="1457"/>
      <c r="M53" s="1458"/>
      <c r="N53" s="251"/>
      <c r="O53" s="1457"/>
      <c r="P53" s="623">
        <f t="shared" si="16"/>
        <v>0</v>
      </c>
      <c r="Q53" s="246">
        <f t="shared" si="16"/>
        <v>0</v>
      </c>
      <c r="R53" s="614">
        <f t="shared" si="15"/>
        <v>0</v>
      </c>
      <c r="S53" s="633"/>
    </row>
    <row r="54" spans="1:19" ht="30" hidden="1" customHeight="1" x14ac:dyDescent="0.2">
      <c r="A54" s="1447">
        <v>265</v>
      </c>
      <c r="B54" s="615" t="s">
        <v>1068</v>
      </c>
      <c r="C54" s="616" t="s">
        <v>1069</v>
      </c>
      <c r="D54" s="623"/>
      <c r="E54" s="246"/>
      <c r="F54" s="614"/>
      <c r="G54" s="619"/>
      <c r="H54" s="247"/>
      <c r="I54" s="1457"/>
      <c r="J54" s="1458"/>
      <c r="K54" s="1456"/>
      <c r="L54" s="1457"/>
      <c r="M54" s="1458"/>
      <c r="N54" s="251"/>
      <c r="O54" s="1457"/>
      <c r="P54" s="623">
        <f t="shared" si="16"/>
        <v>0</v>
      </c>
      <c r="Q54" s="246">
        <f t="shared" si="16"/>
        <v>0</v>
      </c>
      <c r="R54" s="614">
        <f t="shared" si="15"/>
        <v>0</v>
      </c>
      <c r="S54" s="633"/>
    </row>
    <row r="55" spans="1:19" ht="30" hidden="1" customHeight="1" x14ac:dyDescent="0.2">
      <c r="A55" s="1447">
        <v>266</v>
      </c>
      <c r="B55" s="615" t="s">
        <v>1511</v>
      </c>
      <c r="C55" s="616" t="s">
        <v>1070</v>
      </c>
      <c r="D55" s="623"/>
      <c r="E55" s="246"/>
      <c r="F55" s="614"/>
      <c r="G55" s="623"/>
      <c r="H55" s="246"/>
      <c r="I55" s="614"/>
      <c r="J55" s="623"/>
      <c r="K55" s="246"/>
      <c r="L55" s="614"/>
      <c r="M55" s="623"/>
      <c r="N55" s="246"/>
      <c r="O55" s="614"/>
      <c r="P55" s="623">
        <f t="shared" si="16"/>
        <v>0</v>
      </c>
      <c r="Q55" s="246">
        <f t="shared" si="16"/>
        <v>0</v>
      </c>
      <c r="R55" s="614">
        <f t="shared" si="15"/>
        <v>0</v>
      </c>
      <c r="S55" s="633"/>
    </row>
    <row r="56" spans="1:19" s="93" customFormat="1" ht="30" customHeight="1" x14ac:dyDescent="0.2">
      <c r="A56" s="1468">
        <v>277</v>
      </c>
      <c r="B56" s="617" t="s">
        <v>1512</v>
      </c>
      <c r="C56" s="1469" t="s">
        <v>1071</v>
      </c>
      <c r="D56" s="620">
        <f>SUM(Önkorm.!D678)</f>
        <v>1667000</v>
      </c>
      <c r="E56" s="621">
        <f t="shared" ref="E56:R56" si="17">SUM(E47,E48,E49,E50,E51,E52,E53,E54,E55)</f>
        <v>20000</v>
      </c>
      <c r="F56" s="622">
        <f>SUM(F47:F55)</f>
        <v>20000</v>
      </c>
      <c r="G56" s="620">
        <f t="shared" si="17"/>
        <v>0</v>
      </c>
      <c r="H56" s="621">
        <f t="shared" si="17"/>
        <v>0</v>
      </c>
      <c r="I56" s="622">
        <f t="shared" si="17"/>
        <v>0</v>
      </c>
      <c r="J56" s="620">
        <f t="shared" si="17"/>
        <v>0</v>
      </c>
      <c r="K56" s="621">
        <f t="shared" si="17"/>
        <v>0</v>
      </c>
      <c r="L56" s="622">
        <f t="shared" si="17"/>
        <v>0</v>
      </c>
      <c r="M56" s="620">
        <f t="shared" si="17"/>
        <v>0</v>
      </c>
      <c r="N56" s="621">
        <f t="shared" si="17"/>
        <v>0</v>
      </c>
      <c r="O56" s="622">
        <f t="shared" si="17"/>
        <v>0</v>
      </c>
      <c r="P56" s="620">
        <f t="shared" si="17"/>
        <v>1667000</v>
      </c>
      <c r="Q56" s="621">
        <f t="shared" si="17"/>
        <v>20000</v>
      </c>
      <c r="R56" s="622">
        <f t="shared" si="17"/>
        <v>20000</v>
      </c>
      <c r="S56" s="1451"/>
    </row>
    <row r="57" spans="1:19" s="93" customFormat="1" ht="30" customHeight="1" x14ac:dyDescent="0.2">
      <c r="A57" s="1468"/>
      <c r="B57" s="617" t="s">
        <v>1515</v>
      </c>
      <c r="C57" s="1469" t="s">
        <v>1072</v>
      </c>
      <c r="D57" s="620">
        <f>SUM(Önkorm.!D680)</f>
        <v>818546742</v>
      </c>
      <c r="E57" s="621">
        <f>SUM(Önkorm.!E680)</f>
        <v>1031928082.8299999</v>
      </c>
      <c r="F57" s="622">
        <f t="shared" ref="F57:O57" si="18">SUM(F10,F11,F17,F26,F33,F41,F46,F56)</f>
        <v>665442292</v>
      </c>
      <c r="G57" s="620">
        <f t="shared" si="18"/>
        <v>146549250</v>
      </c>
      <c r="H57" s="621">
        <f t="shared" si="18"/>
        <v>158970986</v>
      </c>
      <c r="I57" s="622">
        <f t="shared" si="18"/>
        <v>147504558</v>
      </c>
      <c r="J57" s="620">
        <f t="shared" si="18"/>
        <v>252801452</v>
      </c>
      <c r="K57" s="621">
        <f t="shared" si="18"/>
        <v>266079820</v>
      </c>
      <c r="L57" s="622">
        <f t="shared" si="18"/>
        <v>252888914</v>
      </c>
      <c r="M57" s="620">
        <f t="shared" si="18"/>
        <v>51757738</v>
      </c>
      <c r="N57" s="621">
        <f t="shared" si="18"/>
        <v>60291380</v>
      </c>
      <c r="O57" s="622">
        <f t="shared" si="18"/>
        <v>58678535</v>
      </c>
      <c r="P57" s="636">
        <f>SUM(D57,G57,J57,M57)</f>
        <v>1269655182</v>
      </c>
      <c r="Q57" s="637">
        <f>SUM(E57,H57,K57,N57)</f>
        <v>1517270268.8299999</v>
      </c>
      <c r="R57" s="638">
        <f t="shared" ref="R57:R63" si="19">SUM(F57,I57,L57,O57)</f>
        <v>1124514299</v>
      </c>
      <c r="S57" s="1451"/>
    </row>
    <row r="58" spans="1:19" s="97" customFormat="1" ht="30" customHeight="1" x14ac:dyDescent="0.2">
      <c r="A58" s="1470" t="s">
        <v>121</v>
      </c>
      <c r="B58" s="250" t="s">
        <v>1513</v>
      </c>
      <c r="C58" s="616" t="s">
        <v>1128</v>
      </c>
      <c r="D58" s="619">
        <f>SUM(Önkorm.!D710)</f>
        <v>425600990</v>
      </c>
      <c r="E58" s="247">
        <f>SUM(Önkorm.!E710)</f>
        <v>461609117</v>
      </c>
      <c r="F58" s="602">
        <f>SUM(F59:F60)</f>
        <v>443252667</v>
      </c>
      <c r="G58" s="627"/>
      <c r="H58" s="247"/>
      <c r="I58" s="602"/>
      <c r="J58" s="627"/>
      <c r="K58" s="248"/>
      <c r="L58" s="1471"/>
      <c r="M58" s="627"/>
      <c r="N58" s="1472"/>
      <c r="O58" s="1471"/>
      <c r="P58" s="639">
        <f t="shared" ref="P58:Q64" si="20">SUM(D58,G58,J58,M58)</f>
        <v>425600990</v>
      </c>
      <c r="Q58" s="249">
        <f t="shared" si="20"/>
        <v>461609117</v>
      </c>
      <c r="R58" s="640">
        <f t="shared" si="19"/>
        <v>443252667</v>
      </c>
      <c r="S58" s="1473"/>
    </row>
    <row r="59" spans="1:19" ht="30" customHeight="1" x14ac:dyDescent="0.2">
      <c r="A59" s="1470"/>
      <c r="B59" s="244" t="s">
        <v>684</v>
      </c>
      <c r="C59" s="616"/>
      <c r="D59" s="619"/>
      <c r="E59" s="247">
        <v>9421441</v>
      </c>
      <c r="F59" s="602">
        <v>9421441</v>
      </c>
      <c r="G59" s="619"/>
      <c r="H59" s="247"/>
      <c r="I59" s="602"/>
      <c r="J59" s="619"/>
      <c r="K59" s="247"/>
      <c r="L59" s="1457"/>
      <c r="M59" s="619"/>
      <c r="N59" s="251"/>
      <c r="O59" s="1457"/>
      <c r="P59" s="623"/>
      <c r="Q59" s="246">
        <v>9421441</v>
      </c>
      <c r="R59" s="614">
        <f t="shared" ref="R59:R60" si="21">SUM(F59,I59,L59,O59)</f>
        <v>9421441</v>
      </c>
      <c r="S59" s="633"/>
    </row>
    <row r="60" spans="1:19" ht="30" customHeight="1" x14ac:dyDescent="0.2">
      <c r="A60" s="1470"/>
      <c r="B60" s="244" t="s">
        <v>1537</v>
      </c>
      <c r="C60" s="616"/>
      <c r="D60" s="619">
        <f>SUM('03 BE ÖSSZ'!G50,'03 BE ÖSSZ'!J50,'03 BE ÖSSZ'!M50)</f>
        <v>416179990</v>
      </c>
      <c r="E60" s="247">
        <v>452187676</v>
      </c>
      <c r="F60" s="602">
        <v>433831226</v>
      </c>
      <c r="G60" s="619"/>
      <c r="H60" s="247"/>
      <c r="I60" s="602"/>
      <c r="J60" s="619"/>
      <c r="K60" s="247"/>
      <c r="L60" s="1457"/>
      <c r="M60" s="619"/>
      <c r="N60" s="251"/>
      <c r="O60" s="1457"/>
      <c r="P60" s="623">
        <f t="shared" ref="P60" si="22">SUM(D60,G60,J60,M60)</f>
        <v>416179990</v>
      </c>
      <c r="Q60" s="246">
        <f t="shared" ref="Q60" si="23">SUM(E60,H60,K60,N60)</f>
        <v>452187676</v>
      </c>
      <c r="R60" s="614">
        <f t="shared" si="21"/>
        <v>433831226</v>
      </c>
      <c r="S60" s="633"/>
    </row>
    <row r="61" spans="1:19" s="97" customFormat="1" ht="30" hidden="1" customHeight="1" x14ac:dyDescent="0.2">
      <c r="A61" s="1470" t="s">
        <v>137</v>
      </c>
      <c r="B61" s="250" t="s">
        <v>1514</v>
      </c>
      <c r="C61" s="616" t="s">
        <v>1140</v>
      </c>
      <c r="D61" s="619"/>
      <c r="E61" s="247"/>
      <c r="F61" s="602"/>
      <c r="G61" s="627"/>
      <c r="H61" s="248"/>
      <c r="I61" s="628"/>
      <c r="J61" s="627"/>
      <c r="K61" s="248"/>
      <c r="L61" s="628"/>
      <c r="M61" s="627"/>
      <c r="N61" s="248"/>
      <c r="O61" s="628"/>
      <c r="P61" s="639">
        <f t="shared" si="20"/>
        <v>0</v>
      </c>
      <c r="Q61" s="249">
        <f t="shared" si="20"/>
        <v>0</v>
      </c>
      <c r="R61" s="640">
        <f t="shared" si="19"/>
        <v>0</v>
      </c>
      <c r="S61" s="1473"/>
    </row>
    <row r="62" spans="1:19" s="97" customFormat="1" ht="30" hidden="1" customHeight="1" x14ac:dyDescent="0.2">
      <c r="A62" s="1470" t="s">
        <v>142</v>
      </c>
      <c r="B62" s="250" t="s">
        <v>1141</v>
      </c>
      <c r="C62" s="616" t="s">
        <v>1142</v>
      </c>
      <c r="D62" s="619"/>
      <c r="E62" s="247"/>
      <c r="F62" s="602"/>
      <c r="G62" s="626"/>
      <c r="H62" s="1474"/>
      <c r="I62" s="1471"/>
      <c r="J62" s="626"/>
      <c r="K62" s="1474"/>
      <c r="L62" s="1471"/>
      <c r="M62" s="626"/>
      <c r="N62" s="1472"/>
      <c r="O62" s="1471"/>
      <c r="P62" s="639">
        <f t="shared" si="20"/>
        <v>0</v>
      </c>
      <c r="Q62" s="249">
        <f t="shared" si="20"/>
        <v>0</v>
      </c>
      <c r="R62" s="640">
        <f t="shared" si="19"/>
        <v>0</v>
      </c>
      <c r="S62" s="1473"/>
    </row>
    <row r="63" spans="1:19" s="97" customFormat="1" ht="30" hidden="1" customHeight="1" x14ac:dyDescent="0.2">
      <c r="A63" s="1470" t="s">
        <v>144</v>
      </c>
      <c r="B63" s="250" t="s">
        <v>1143</v>
      </c>
      <c r="C63" s="616" t="s">
        <v>1144</v>
      </c>
      <c r="D63" s="619"/>
      <c r="E63" s="247"/>
      <c r="F63" s="602"/>
      <c r="G63" s="626"/>
      <c r="H63" s="1474"/>
      <c r="I63" s="1471"/>
      <c r="J63" s="626"/>
      <c r="K63" s="1474"/>
      <c r="L63" s="1471"/>
      <c r="M63" s="626"/>
      <c r="N63" s="1472"/>
      <c r="O63" s="1471"/>
      <c r="P63" s="639">
        <f t="shared" si="20"/>
        <v>0</v>
      </c>
      <c r="Q63" s="249">
        <f t="shared" si="20"/>
        <v>0</v>
      </c>
      <c r="R63" s="640">
        <f t="shared" si="19"/>
        <v>0</v>
      </c>
      <c r="S63" s="1473"/>
    </row>
    <row r="64" spans="1:19" s="98" customFormat="1" ht="30" customHeight="1" x14ac:dyDescent="0.2">
      <c r="A64" s="1475" t="s">
        <v>146</v>
      </c>
      <c r="B64" s="601" t="s">
        <v>10</v>
      </c>
      <c r="C64" s="1469" t="s">
        <v>1146</v>
      </c>
      <c r="D64" s="603">
        <f>SUM(Önkorm.!D721)</f>
        <v>425600990</v>
      </c>
      <c r="E64" s="604">
        <f>SUM(Önkorm.!E721)</f>
        <v>461609117</v>
      </c>
      <c r="F64" s="605">
        <f>SUM(F59:F63)</f>
        <v>443252667</v>
      </c>
      <c r="G64" s="603">
        <v>0</v>
      </c>
      <c r="H64" s="604">
        <v>0</v>
      </c>
      <c r="I64" s="605">
        <v>0</v>
      </c>
      <c r="J64" s="603">
        <v>0</v>
      </c>
      <c r="K64" s="604">
        <v>0</v>
      </c>
      <c r="L64" s="605">
        <v>0</v>
      </c>
      <c r="M64" s="603">
        <v>0</v>
      </c>
      <c r="N64" s="604">
        <v>0</v>
      </c>
      <c r="O64" s="605">
        <v>0</v>
      </c>
      <c r="P64" s="641">
        <f t="shared" si="20"/>
        <v>425600990</v>
      </c>
      <c r="Q64" s="642">
        <f t="shared" si="20"/>
        <v>461609117</v>
      </c>
      <c r="R64" s="643">
        <f>SUM(R58,R61,R62,R63)</f>
        <v>443252667</v>
      </c>
      <c r="S64" s="1476"/>
    </row>
    <row r="65" spans="1:19" s="97" customFormat="1" ht="30" customHeight="1" x14ac:dyDescent="0.2">
      <c r="A65" s="1449">
        <v>278</v>
      </c>
      <c r="B65" s="617" t="s">
        <v>12</v>
      </c>
      <c r="C65" s="1469" t="s">
        <v>1147</v>
      </c>
      <c r="D65" s="603">
        <f>SUM(Önkorm.!D723)</f>
        <v>1244147732</v>
      </c>
      <c r="E65" s="604">
        <f>SUM(Önkorm.!E723)</f>
        <v>1493537199.8299999</v>
      </c>
      <c r="F65" s="605">
        <f>SUM(F10,F11,F17,F26,F33,F41,F46,F56,F64)</f>
        <v>1108694959</v>
      </c>
      <c r="G65" s="629">
        <f t="shared" ref="G65:O65" si="24">SUM(G57)</f>
        <v>146549250</v>
      </c>
      <c r="H65" s="630">
        <f t="shared" si="24"/>
        <v>158970986</v>
      </c>
      <c r="I65" s="631">
        <f t="shared" si="24"/>
        <v>147504558</v>
      </c>
      <c r="J65" s="629">
        <f t="shared" si="24"/>
        <v>252801452</v>
      </c>
      <c r="K65" s="630">
        <f t="shared" si="24"/>
        <v>266079820</v>
      </c>
      <c r="L65" s="631">
        <f t="shared" si="24"/>
        <v>252888914</v>
      </c>
      <c r="M65" s="629">
        <f t="shared" si="24"/>
        <v>51757738</v>
      </c>
      <c r="N65" s="630">
        <f t="shared" si="24"/>
        <v>60291380</v>
      </c>
      <c r="O65" s="631">
        <f t="shared" si="24"/>
        <v>58678535</v>
      </c>
      <c r="P65" s="641">
        <f>P57+P64</f>
        <v>1695256172</v>
      </c>
      <c r="Q65" s="641">
        <f t="shared" ref="Q65:R65" si="25">Q57+Q64</f>
        <v>1978879385.8299999</v>
      </c>
      <c r="R65" s="641">
        <f t="shared" si="25"/>
        <v>1567766966</v>
      </c>
      <c r="S65" s="1473"/>
    </row>
    <row r="66" spans="1:19" ht="30" customHeight="1" x14ac:dyDescent="0.2">
      <c r="A66" s="1447"/>
      <c r="B66" s="615" t="s">
        <v>1540</v>
      </c>
      <c r="C66" s="616"/>
      <c r="D66" s="619">
        <v>0</v>
      </c>
      <c r="E66" s="619">
        <v>0</v>
      </c>
      <c r="F66" s="619">
        <v>0</v>
      </c>
      <c r="G66" s="632">
        <v>0</v>
      </c>
      <c r="H66" s="632">
        <v>0</v>
      </c>
      <c r="I66" s="632">
        <v>0</v>
      </c>
      <c r="J66" s="632">
        <v>0</v>
      </c>
      <c r="K66" s="251">
        <v>0</v>
      </c>
      <c r="L66" s="610">
        <v>0</v>
      </c>
      <c r="M66" s="632">
        <v>0</v>
      </c>
      <c r="N66" s="251">
        <v>0</v>
      </c>
      <c r="O66" s="610">
        <v>0</v>
      </c>
      <c r="P66" s="623">
        <f>-P60</f>
        <v>-416179990</v>
      </c>
      <c r="Q66" s="623">
        <f t="shared" ref="Q66:R66" si="26">-Q60</f>
        <v>-452187676</v>
      </c>
      <c r="R66" s="623">
        <f t="shared" si="26"/>
        <v>-433831226</v>
      </c>
      <c r="S66" s="633"/>
    </row>
    <row r="67" spans="1:19" s="97" customFormat="1" ht="30" customHeight="1" thickBot="1" x14ac:dyDescent="0.25">
      <c r="A67" s="1477"/>
      <c r="B67" s="1478" t="s">
        <v>1692</v>
      </c>
      <c r="C67" s="1479"/>
      <c r="D67" s="1480">
        <f>SUM(D65-D66)</f>
        <v>1244147732</v>
      </c>
      <c r="E67" s="1481">
        <f>SUM(E65-E66)</f>
        <v>1493537199.8299999</v>
      </c>
      <c r="F67" s="1482">
        <f>SUM(F65-F66)</f>
        <v>1108694959</v>
      </c>
      <c r="G67" s="1480">
        <f t="shared" ref="G67:O67" si="27">SUM(G65-G66)</f>
        <v>146549250</v>
      </c>
      <c r="H67" s="1481">
        <f t="shared" si="27"/>
        <v>158970986</v>
      </c>
      <c r="I67" s="1482">
        <f t="shared" si="27"/>
        <v>147504558</v>
      </c>
      <c r="J67" s="1480">
        <f t="shared" si="27"/>
        <v>252801452</v>
      </c>
      <c r="K67" s="1481">
        <f t="shared" si="27"/>
        <v>266079820</v>
      </c>
      <c r="L67" s="1482">
        <f t="shared" si="27"/>
        <v>252888914</v>
      </c>
      <c r="M67" s="1480">
        <f t="shared" si="27"/>
        <v>51757738</v>
      </c>
      <c r="N67" s="1481">
        <f t="shared" si="27"/>
        <v>60291380</v>
      </c>
      <c r="O67" s="1482">
        <f t="shared" si="27"/>
        <v>58678535</v>
      </c>
      <c r="P67" s="644">
        <f>SUM(P65:P66)</f>
        <v>1279076182</v>
      </c>
      <c r="Q67" s="644">
        <f t="shared" ref="Q67:R67" si="28">SUM(Q65:Q66)</f>
        <v>1526691709.8299999</v>
      </c>
      <c r="R67" s="644">
        <f t="shared" si="28"/>
        <v>1133935740</v>
      </c>
      <c r="S67" s="1473"/>
    </row>
    <row r="68" spans="1:19" ht="30" customHeight="1" thickTop="1" x14ac:dyDescent="0.2">
      <c r="A68" s="1483"/>
      <c r="B68" s="1484"/>
      <c r="C68" s="1485"/>
      <c r="D68" s="1486"/>
      <c r="E68" s="1487"/>
      <c r="F68" s="1487"/>
      <c r="G68" s="99"/>
      <c r="H68" s="1487"/>
      <c r="I68" s="1488"/>
      <c r="J68" s="99"/>
      <c r="K68" s="1488"/>
      <c r="L68" s="1488"/>
      <c r="M68" s="99"/>
      <c r="N68" s="1489"/>
      <c r="O68" s="1488"/>
      <c r="P68" s="1490"/>
      <c r="Q68" s="1490"/>
      <c r="R68" s="1491"/>
    </row>
    <row r="69" spans="1:19" ht="30" customHeight="1" x14ac:dyDescent="0.2">
      <c r="Q69" s="1499"/>
    </row>
  </sheetData>
  <dataConsolidate link="1"/>
  <mergeCells count="11">
    <mergeCell ref="A2:R2"/>
    <mergeCell ref="A3:R3"/>
    <mergeCell ref="A4:R4"/>
    <mergeCell ref="J6:L6"/>
    <mergeCell ref="M6:O6"/>
    <mergeCell ref="P6:R6"/>
    <mergeCell ref="A6:A7"/>
    <mergeCell ref="B6:B7"/>
    <mergeCell ref="C6:C7"/>
    <mergeCell ref="D6:F6"/>
    <mergeCell ref="G6:I6"/>
  </mergeCells>
  <phoneticPr fontId="5" type="noConversion"/>
  <printOptions horizontalCentered="1"/>
  <pageMargins left="0.59055118110236227" right="0.59055118110236227" top="0.78740157480314965" bottom="0.78740157480314965" header="0.31496062992125984" footer="0.51181102362204722"/>
  <pageSetup paperSize="9" scale="40" fitToHeight="0" orientation="landscape" r:id="rId1"/>
  <rowBreaks count="1" manualBreakCount="1">
    <brk id="4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3"/>
  <sheetViews>
    <sheetView view="pageBreakPreview" zoomScale="85" zoomScaleNormal="100" zoomScaleSheetLayoutView="85" workbookViewId="0"/>
  </sheetViews>
  <sheetFormatPr defaultColWidth="9.140625" defaultRowHeight="15" x14ac:dyDescent="0.2"/>
  <cols>
    <col min="1" max="1" width="38.5703125" style="1248" customWidth="1"/>
    <col min="2" max="5" width="9.28515625" style="1248" customWidth="1"/>
    <col min="6" max="6" width="10.42578125" style="1248" bestFit="1" customWidth="1"/>
    <col min="7" max="7" width="10" style="1248" bestFit="1" customWidth="1"/>
    <col min="8" max="11" width="9.28515625" style="1249" customWidth="1"/>
    <col min="12" max="12" width="10.42578125" style="1249" bestFit="1" customWidth="1"/>
    <col min="13" max="13" width="10" style="1248" bestFit="1" customWidth="1"/>
    <col min="14" max="16384" width="9.140625" style="1242"/>
  </cols>
  <sheetData>
    <row r="1" spans="1:15" x14ac:dyDescent="0.2">
      <c r="A1" s="1247" t="s">
        <v>1842</v>
      </c>
    </row>
    <row r="2" spans="1:15" ht="28.5" customHeight="1" x14ac:dyDescent="0.2">
      <c r="A2" s="1567" t="s">
        <v>1813</v>
      </c>
      <c r="B2" s="1567"/>
      <c r="C2" s="1567"/>
      <c r="D2" s="1567"/>
      <c r="E2" s="1567"/>
      <c r="F2" s="1567"/>
      <c r="G2" s="1567"/>
      <c r="H2" s="1567"/>
      <c r="I2" s="1567"/>
      <c r="J2" s="1567"/>
      <c r="K2" s="1567"/>
      <c r="L2" s="1567"/>
      <c r="M2" s="1567"/>
    </row>
    <row r="3" spans="1:15" x14ac:dyDescent="0.2">
      <c r="A3" s="1567" t="s">
        <v>1814</v>
      </c>
      <c r="B3" s="1567"/>
      <c r="C3" s="1567"/>
      <c r="D3" s="1567"/>
      <c r="E3" s="1567"/>
      <c r="F3" s="1567"/>
      <c r="G3" s="1567"/>
      <c r="H3" s="1567"/>
      <c r="I3" s="1567"/>
      <c r="J3" s="1567"/>
      <c r="K3" s="1567"/>
      <c r="L3" s="1567"/>
      <c r="M3" s="1567"/>
    </row>
    <row r="4" spans="1:15" x14ac:dyDescent="0.2">
      <c r="A4" s="1567" t="s">
        <v>1835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</row>
    <row r="5" spans="1:15" ht="15.75" thickBot="1" x14ac:dyDescent="0.25">
      <c r="A5" s="1250"/>
      <c r="B5" s="1250"/>
      <c r="C5" s="1250"/>
      <c r="D5" s="1250"/>
    </row>
    <row r="6" spans="1:15" ht="33.75" customHeight="1" thickBot="1" x14ac:dyDescent="0.25">
      <c r="A6" s="1568" t="s">
        <v>1820</v>
      </c>
      <c r="B6" s="1570" t="s">
        <v>1821</v>
      </c>
      <c r="C6" s="1571"/>
      <c r="D6" s="1571"/>
      <c r="E6" s="1571"/>
      <c r="F6" s="1571"/>
      <c r="G6" s="1572"/>
      <c r="H6" s="1573" t="s">
        <v>1822</v>
      </c>
      <c r="I6" s="1571"/>
      <c r="J6" s="1571"/>
      <c r="K6" s="1571"/>
      <c r="L6" s="1571"/>
      <c r="M6" s="1572"/>
    </row>
    <row r="7" spans="1:15" ht="24" customHeight="1" x14ac:dyDescent="0.2">
      <c r="A7" s="1569"/>
      <c r="B7" s="1574" t="s">
        <v>1823</v>
      </c>
      <c r="C7" s="1575"/>
      <c r="D7" s="1576"/>
      <c r="E7" s="1574" t="s">
        <v>1824</v>
      </c>
      <c r="F7" s="1577"/>
      <c r="G7" s="1578"/>
      <c r="H7" s="1574" t="s">
        <v>1823</v>
      </c>
      <c r="I7" s="1575"/>
      <c r="J7" s="1576"/>
      <c r="K7" s="1574" t="s">
        <v>1824</v>
      </c>
      <c r="L7" s="1577"/>
      <c r="M7" s="1578"/>
    </row>
    <row r="8" spans="1:15" s="1243" customFormat="1" ht="45.75" thickBot="1" x14ac:dyDescent="0.25">
      <c r="A8" s="1569"/>
      <c r="B8" s="1251" t="s">
        <v>1825</v>
      </c>
      <c r="C8" s="1252" t="s">
        <v>1826</v>
      </c>
      <c r="D8" s="1253" t="s">
        <v>1827</v>
      </c>
      <c r="E8" s="1254" t="s">
        <v>1828</v>
      </c>
      <c r="F8" s="1255" t="s">
        <v>1829</v>
      </c>
      <c r="G8" s="1256" t="s">
        <v>1830</v>
      </c>
      <c r="H8" s="1251" t="s">
        <v>1825</v>
      </c>
      <c r="I8" s="1252" t="s">
        <v>1826</v>
      </c>
      <c r="J8" s="1253" t="s">
        <v>1827</v>
      </c>
      <c r="K8" s="1254" t="s">
        <v>1828</v>
      </c>
      <c r="L8" s="1255" t="s">
        <v>1829</v>
      </c>
      <c r="M8" s="1256" t="s">
        <v>1830</v>
      </c>
    </row>
    <row r="9" spans="1:15" s="1243" customFormat="1" ht="31.5" customHeight="1" thickBot="1" x14ac:dyDescent="0.25">
      <c r="A9" s="1257" t="s">
        <v>1831</v>
      </c>
      <c r="B9" s="1258">
        <f t="shared" ref="B9:M9" si="0">SUM(B10:B12)</f>
        <v>95976</v>
      </c>
      <c r="C9" s="1259">
        <f t="shared" si="0"/>
        <v>75571.653543307097</v>
      </c>
      <c r="D9" s="1260">
        <f t="shared" si="0"/>
        <v>20404.346456692918</v>
      </c>
      <c r="E9" s="1258">
        <f t="shared" si="0"/>
        <v>20122</v>
      </c>
      <c r="F9" s="1259">
        <f t="shared" si="0"/>
        <v>44000</v>
      </c>
      <c r="G9" s="1260">
        <f t="shared" si="0"/>
        <v>31854</v>
      </c>
      <c r="H9" s="1258">
        <f t="shared" si="0"/>
        <v>100976</v>
      </c>
      <c r="I9" s="1259">
        <f t="shared" si="0"/>
        <v>79508.60629921261</v>
      </c>
      <c r="J9" s="1260">
        <f t="shared" si="0"/>
        <v>21467.393700787405</v>
      </c>
      <c r="K9" s="1258">
        <f t="shared" si="0"/>
        <v>20122</v>
      </c>
      <c r="L9" s="1259">
        <f t="shared" si="0"/>
        <v>49000</v>
      </c>
      <c r="M9" s="1260">
        <f t="shared" si="0"/>
        <v>31854</v>
      </c>
    </row>
    <row r="10" spans="1:15" s="1244" customFormat="1" ht="101.25" customHeight="1" x14ac:dyDescent="0.2">
      <c r="A10" s="1261" t="s">
        <v>1832</v>
      </c>
      <c r="B10" s="1262">
        <f>SUM(E10:G10)</f>
        <v>21976</v>
      </c>
      <c r="C10" s="1263">
        <f>SUM(B10/1.27)</f>
        <v>17303.937007874014</v>
      </c>
      <c r="D10" s="1264">
        <f>SUM(B10-C10)</f>
        <v>4672.0629921259861</v>
      </c>
      <c r="E10" s="1262">
        <v>10000</v>
      </c>
      <c r="F10" s="1263"/>
      <c r="G10" s="1264">
        <v>11976</v>
      </c>
      <c r="H10" s="1262">
        <f>SUM(K10:M10)</f>
        <v>21976</v>
      </c>
      <c r="I10" s="1263">
        <f>SUM(H10/1.27)</f>
        <v>17303.937007874014</v>
      </c>
      <c r="J10" s="1264">
        <f>SUM(H10-I10)</f>
        <v>4672.0629921259861</v>
      </c>
      <c r="K10" s="1262">
        <v>10000</v>
      </c>
      <c r="L10" s="1263"/>
      <c r="M10" s="1264">
        <v>11976</v>
      </c>
      <c r="O10" s="1246">
        <f>SUM(K10:M10)</f>
        <v>21976</v>
      </c>
    </row>
    <row r="11" spans="1:15" s="1244" customFormat="1" ht="131.25" customHeight="1" x14ac:dyDescent="0.2">
      <c r="A11" s="1265" t="s">
        <v>1833</v>
      </c>
      <c r="B11" s="1266">
        <f>SUM(E11:G11)</f>
        <v>30000</v>
      </c>
      <c r="C11" s="1267">
        <f>SUM(B11)/1.27</f>
        <v>23622.047244094487</v>
      </c>
      <c r="D11" s="1268">
        <f>SUM(C11)*0.27</f>
        <v>6377.9527559055123</v>
      </c>
      <c r="E11" s="1266">
        <v>10122</v>
      </c>
      <c r="F11" s="1267"/>
      <c r="G11" s="1268">
        <v>19878</v>
      </c>
      <c r="H11" s="1266">
        <v>35000</v>
      </c>
      <c r="I11" s="1267">
        <v>27559</v>
      </c>
      <c r="J11" s="1268">
        <v>7441</v>
      </c>
      <c r="K11" s="1266">
        <v>10122</v>
      </c>
      <c r="L11" s="1267">
        <v>5000</v>
      </c>
      <c r="M11" s="1268">
        <v>19878</v>
      </c>
      <c r="O11" s="1246">
        <f>SUM(K11:M11)</f>
        <v>35000</v>
      </c>
    </row>
    <row r="12" spans="1:15" s="1245" customFormat="1" ht="65.25" customHeight="1" thickBot="1" x14ac:dyDescent="0.25">
      <c r="A12" s="1269" t="s">
        <v>1834</v>
      </c>
      <c r="B12" s="1270">
        <f>SUM(E12:G12)</f>
        <v>44000</v>
      </c>
      <c r="C12" s="1271">
        <f>SUM(B12)/1.27</f>
        <v>34645.669291338585</v>
      </c>
      <c r="D12" s="1272">
        <f>SUM(C12)*0.27</f>
        <v>9354.3307086614186</v>
      </c>
      <c r="E12" s="1270"/>
      <c r="F12" s="1271">
        <v>44000</v>
      </c>
      <c r="G12" s="1272"/>
      <c r="H12" s="1270">
        <f>SUM(K12:M12)</f>
        <v>44000</v>
      </c>
      <c r="I12" s="1271">
        <f>SUM(H12)/1.27</f>
        <v>34645.669291338585</v>
      </c>
      <c r="J12" s="1272">
        <f>SUM(I12)*0.27</f>
        <v>9354.3307086614186</v>
      </c>
      <c r="K12" s="1270"/>
      <c r="L12" s="1271">
        <v>44000</v>
      </c>
      <c r="M12" s="1272"/>
      <c r="O12" s="1246">
        <f>SUM(K12:M12)</f>
        <v>44000</v>
      </c>
    </row>
    <row r="13" spans="1:15" x14ac:dyDescent="0.2">
      <c r="B13" s="1249"/>
      <c r="C13" s="1249"/>
      <c r="D13" s="1249"/>
      <c r="E13" s="1249"/>
      <c r="F13" s="1249"/>
      <c r="G13" s="1249"/>
      <c r="H13" s="1248"/>
      <c r="I13" s="1248"/>
      <c r="J13" s="1248"/>
      <c r="K13" s="1248"/>
      <c r="L13" s="1248"/>
    </row>
    <row r="14" spans="1:15" x14ac:dyDescent="0.2">
      <c r="B14" s="1249"/>
      <c r="C14" s="1249"/>
      <c r="D14" s="1249"/>
      <c r="E14" s="1249"/>
      <c r="F14" s="1249"/>
      <c r="G14" s="1249"/>
      <c r="H14" s="1248"/>
      <c r="I14" s="1248"/>
      <c r="J14" s="1248"/>
      <c r="K14" s="1248"/>
      <c r="L14" s="1248"/>
    </row>
    <row r="15" spans="1:15" x14ac:dyDescent="0.2">
      <c r="B15" s="1249"/>
      <c r="C15" s="1249"/>
      <c r="D15" s="1249"/>
      <c r="E15" s="1249"/>
      <c r="F15" s="1249"/>
      <c r="G15" s="1249"/>
      <c r="H15" s="1248"/>
      <c r="I15" s="1248"/>
      <c r="J15" s="1248"/>
      <c r="K15" s="1248"/>
      <c r="L15" s="1248"/>
    </row>
    <row r="16" spans="1:15" x14ac:dyDescent="0.2">
      <c r="B16" s="1249"/>
      <c r="C16" s="1249"/>
      <c r="D16" s="1249"/>
      <c r="E16" s="1249"/>
      <c r="F16" s="1249"/>
      <c r="G16" s="1249"/>
      <c r="H16" s="1248"/>
      <c r="I16" s="1248"/>
      <c r="J16" s="1248"/>
      <c r="K16" s="1248"/>
      <c r="L16" s="1248"/>
    </row>
    <row r="17" spans="2:12" x14ac:dyDescent="0.2">
      <c r="B17" s="1249"/>
      <c r="C17" s="1249"/>
      <c r="D17" s="1249"/>
      <c r="E17" s="1249"/>
      <c r="F17" s="1249"/>
      <c r="G17" s="1249"/>
      <c r="H17" s="1248"/>
      <c r="I17" s="1248"/>
      <c r="J17" s="1248"/>
      <c r="K17" s="1248"/>
      <c r="L17" s="1248"/>
    </row>
    <row r="18" spans="2:12" x14ac:dyDescent="0.2">
      <c r="B18" s="1249"/>
      <c r="C18" s="1249"/>
      <c r="D18" s="1249"/>
      <c r="E18" s="1249"/>
      <c r="F18" s="1249"/>
      <c r="G18" s="1249"/>
      <c r="H18" s="1248"/>
      <c r="I18" s="1248"/>
      <c r="J18" s="1248"/>
      <c r="K18" s="1248"/>
      <c r="L18" s="1248"/>
    </row>
    <row r="19" spans="2:12" x14ac:dyDescent="0.2">
      <c r="B19" s="1249"/>
      <c r="C19" s="1249"/>
      <c r="D19" s="1249"/>
      <c r="E19" s="1249"/>
      <c r="F19" s="1249"/>
      <c r="G19" s="1249"/>
      <c r="H19" s="1248"/>
      <c r="I19" s="1248"/>
      <c r="J19" s="1248"/>
      <c r="K19" s="1248"/>
      <c r="L19" s="1248"/>
    </row>
    <row r="20" spans="2:12" x14ac:dyDescent="0.2">
      <c r="B20" s="1249"/>
      <c r="C20" s="1249"/>
      <c r="D20" s="1249"/>
      <c r="E20" s="1249"/>
      <c r="F20" s="1249"/>
      <c r="G20" s="1249"/>
      <c r="H20" s="1248"/>
      <c r="I20" s="1248"/>
      <c r="J20" s="1248"/>
      <c r="K20" s="1248"/>
      <c r="L20" s="1248"/>
    </row>
    <row r="21" spans="2:12" x14ac:dyDescent="0.2">
      <c r="B21" s="1249"/>
      <c r="C21" s="1249"/>
      <c r="D21" s="1249"/>
      <c r="E21" s="1249"/>
      <c r="F21" s="1249"/>
      <c r="G21" s="1249"/>
      <c r="H21" s="1248"/>
      <c r="I21" s="1248"/>
      <c r="J21" s="1248"/>
      <c r="K21" s="1248"/>
      <c r="L21" s="1248"/>
    </row>
    <row r="22" spans="2:12" x14ac:dyDescent="0.2">
      <c r="B22" s="1249"/>
      <c r="C22" s="1249"/>
      <c r="D22" s="1249"/>
      <c r="E22" s="1249"/>
      <c r="F22" s="1249"/>
      <c r="G22" s="1249"/>
      <c r="H22" s="1248"/>
      <c r="I22" s="1248"/>
      <c r="J22" s="1248"/>
      <c r="K22" s="1248"/>
      <c r="L22" s="1248"/>
    </row>
    <row r="23" spans="2:12" x14ac:dyDescent="0.2">
      <c r="B23" s="1249"/>
      <c r="C23" s="1249"/>
      <c r="D23" s="1249"/>
      <c r="E23" s="1249"/>
      <c r="F23" s="1249"/>
      <c r="G23" s="1249"/>
      <c r="H23" s="1248"/>
      <c r="I23" s="1248"/>
      <c r="J23" s="1248"/>
      <c r="K23" s="1248"/>
      <c r="L23" s="1248"/>
    </row>
    <row r="24" spans="2:12" x14ac:dyDescent="0.2">
      <c r="B24" s="1249"/>
      <c r="C24" s="1249"/>
      <c r="D24" s="1249"/>
      <c r="E24" s="1249"/>
      <c r="F24" s="1249"/>
      <c r="G24" s="1249"/>
      <c r="H24" s="1248"/>
      <c r="I24" s="1248"/>
      <c r="J24" s="1248"/>
      <c r="K24" s="1248"/>
      <c r="L24" s="1248"/>
    </row>
    <row r="25" spans="2:12" x14ac:dyDescent="0.2">
      <c r="B25" s="1249"/>
      <c r="C25" s="1249"/>
      <c r="D25" s="1249"/>
      <c r="E25" s="1249"/>
      <c r="F25" s="1249"/>
      <c r="G25" s="1249"/>
      <c r="H25" s="1248"/>
      <c r="I25" s="1248"/>
      <c r="J25" s="1248"/>
      <c r="K25" s="1248"/>
      <c r="L25" s="1248"/>
    </row>
    <row r="26" spans="2:12" x14ac:dyDescent="0.2">
      <c r="B26" s="1249"/>
      <c r="C26" s="1249"/>
      <c r="D26" s="1249"/>
      <c r="E26" s="1249"/>
      <c r="F26" s="1249"/>
      <c r="G26" s="1249"/>
      <c r="H26" s="1248"/>
      <c r="I26" s="1248"/>
      <c r="J26" s="1248"/>
      <c r="K26" s="1248"/>
      <c r="L26" s="1248"/>
    </row>
    <row r="27" spans="2:12" x14ac:dyDescent="0.2">
      <c r="B27" s="1249"/>
      <c r="C27" s="1249"/>
      <c r="D27" s="1249"/>
      <c r="E27" s="1249"/>
      <c r="F27" s="1249"/>
      <c r="G27" s="1249"/>
      <c r="H27" s="1248"/>
      <c r="I27" s="1248"/>
      <c r="J27" s="1248"/>
      <c r="K27" s="1248"/>
      <c r="L27" s="1248"/>
    </row>
    <row r="28" spans="2:12" x14ac:dyDescent="0.2">
      <c r="B28" s="1249"/>
      <c r="C28" s="1249"/>
      <c r="D28" s="1249"/>
      <c r="E28" s="1249"/>
      <c r="F28" s="1249"/>
      <c r="G28" s="1249"/>
      <c r="H28" s="1248"/>
      <c r="I28" s="1248"/>
      <c r="J28" s="1248"/>
      <c r="K28" s="1248"/>
      <c r="L28" s="1248"/>
    </row>
    <row r="29" spans="2:12" x14ac:dyDescent="0.2">
      <c r="B29" s="1249"/>
      <c r="C29" s="1249"/>
      <c r="D29" s="1249"/>
      <c r="E29" s="1249"/>
      <c r="F29" s="1249"/>
      <c r="G29" s="1249"/>
      <c r="H29" s="1248"/>
      <c r="I29" s="1248"/>
      <c r="J29" s="1248"/>
      <c r="K29" s="1248"/>
      <c r="L29" s="1248"/>
    </row>
    <row r="30" spans="2:12" x14ac:dyDescent="0.2">
      <c r="B30" s="1249"/>
      <c r="C30" s="1249"/>
      <c r="D30" s="1249"/>
      <c r="E30" s="1249"/>
      <c r="F30" s="1249"/>
      <c r="G30" s="1249"/>
      <c r="H30" s="1248"/>
      <c r="I30" s="1248"/>
      <c r="J30" s="1248"/>
      <c r="K30" s="1248"/>
      <c r="L30" s="1248"/>
    </row>
    <row r="31" spans="2:12" x14ac:dyDescent="0.2">
      <c r="B31" s="1249"/>
      <c r="C31" s="1249"/>
      <c r="D31" s="1249"/>
      <c r="E31" s="1249"/>
      <c r="F31" s="1249"/>
      <c r="G31" s="1249"/>
      <c r="H31" s="1248"/>
      <c r="I31" s="1248"/>
      <c r="J31" s="1248"/>
      <c r="K31" s="1248"/>
      <c r="L31" s="1248"/>
    </row>
    <row r="32" spans="2:12" x14ac:dyDescent="0.2">
      <c r="B32" s="1249"/>
      <c r="C32" s="1249"/>
      <c r="D32" s="1249"/>
      <c r="E32" s="1249"/>
      <c r="F32" s="1249"/>
      <c r="G32" s="1249"/>
      <c r="H32" s="1248"/>
      <c r="I32" s="1248"/>
      <c r="J32" s="1248"/>
      <c r="K32" s="1248"/>
      <c r="L32" s="1248"/>
    </row>
    <row r="33" spans="2:12" x14ac:dyDescent="0.2">
      <c r="B33" s="1249"/>
      <c r="C33" s="1249"/>
      <c r="D33" s="1249"/>
      <c r="E33" s="1249"/>
      <c r="F33" s="1249"/>
      <c r="G33" s="1249"/>
      <c r="H33" s="1248"/>
      <c r="I33" s="1248"/>
      <c r="J33" s="1248"/>
      <c r="K33" s="1248"/>
      <c r="L33" s="1248"/>
    </row>
    <row r="34" spans="2:12" x14ac:dyDescent="0.2">
      <c r="B34" s="1249"/>
      <c r="C34" s="1249"/>
      <c r="D34" s="1249"/>
      <c r="E34" s="1249"/>
      <c r="F34" s="1249"/>
      <c r="G34" s="1249"/>
      <c r="H34" s="1248"/>
      <c r="I34" s="1248"/>
      <c r="J34" s="1248"/>
      <c r="K34" s="1248"/>
      <c r="L34" s="1248"/>
    </row>
    <row r="35" spans="2:12" x14ac:dyDescent="0.2">
      <c r="B35" s="1249"/>
      <c r="C35" s="1249"/>
      <c r="D35" s="1249"/>
      <c r="E35" s="1249"/>
      <c r="F35" s="1249"/>
      <c r="G35" s="1249"/>
      <c r="H35" s="1248"/>
      <c r="I35" s="1248"/>
      <c r="J35" s="1248"/>
      <c r="K35" s="1248"/>
      <c r="L35" s="1248"/>
    </row>
    <row r="36" spans="2:12" x14ac:dyDescent="0.2">
      <c r="B36" s="1249"/>
      <c r="C36" s="1249"/>
      <c r="D36" s="1249"/>
      <c r="E36" s="1249"/>
      <c r="F36" s="1249"/>
      <c r="G36" s="1249"/>
      <c r="H36" s="1248"/>
      <c r="I36" s="1248"/>
      <c r="J36" s="1248"/>
      <c r="K36" s="1248"/>
      <c r="L36" s="1248"/>
    </row>
    <row r="37" spans="2:12" x14ac:dyDescent="0.2">
      <c r="B37" s="1249"/>
      <c r="C37" s="1249"/>
      <c r="D37" s="1249"/>
      <c r="E37" s="1249"/>
      <c r="F37" s="1249"/>
      <c r="G37" s="1249"/>
      <c r="H37" s="1248"/>
      <c r="I37" s="1248"/>
      <c r="J37" s="1248"/>
      <c r="K37" s="1248"/>
      <c r="L37" s="1248"/>
    </row>
    <row r="38" spans="2:12" x14ac:dyDescent="0.2">
      <c r="B38" s="1249"/>
      <c r="C38" s="1249"/>
      <c r="D38" s="1249"/>
      <c r="E38" s="1249"/>
      <c r="F38" s="1249"/>
      <c r="G38" s="1249"/>
      <c r="H38" s="1248"/>
      <c r="I38" s="1248"/>
      <c r="J38" s="1248"/>
      <c r="K38" s="1248"/>
      <c r="L38" s="1248"/>
    </row>
    <row r="39" spans="2:12" x14ac:dyDescent="0.2">
      <c r="B39" s="1249"/>
      <c r="C39" s="1249"/>
      <c r="D39" s="1249"/>
      <c r="E39" s="1249"/>
      <c r="F39" s="1249"/>
      <c r="G39" s="1249"/>
      <c r="H39" s="1248"/>
      <c r="I39" s="1248"/>
      <c r="J39" s="1248"/>
      <c r="K39" s="1248"/>
      <c r="L39" s="1248"/>
    </row>
    <row r="40" spans="2:12" x14ac:dyDescent="0.2">
      <c r="B40" s="1249"/>
      <c r="C40" s="1249"/>
      <c r="D40" s="1249"/>
      <c r="E40" s="1249"/>
      <c r="F40" s="1249"/>
      <c r="G40" s="1249"/>
      <c r="H40" s="1248"/>
      <c r="I40" s="1248"/>
      <c r="J40" s="1248"/>
      <c r="K40" s="1248"/>
      <c r="L40" s="1248"/>
    </row>
    <row r="41" spans="2:12" x14ac:dyDescent="0.2">
      <c r="B41" s="1249"/>
      <c r="C41" s="1249"/>
      <c r="D41" s="1249"/>
      <c r="E41" s="1249"/>
      <c r="F41" s="1249"/>
      <c r="G41" s="1249"/>
      <c r="H41" s="1248"/>
      <c r="I41" s="1248"/>
      <c r="J41" s="1248"/>
      <c r="K41" s="1248"/>
      <c r="L41" s="1248"/>
    </row>
    <row r="42" spans="2:12" x14ac:dyDescent="0.2">
      <c r="B42" s="1249"/>
      <c r="C42" s="1249"/>
      <c r="D42" s="1249"/>
      <c r="E42" s="1249"/>
      <c r="F42" s="1249"/>
      <c r="G42" s="1249"/>
      <c r="H42" s="1248"/>
      <c r="I42" s="1248"/>
      <c r="J42" s="1248"/>
      <c r="K42" s="1248"/>
      <c r="L42" s="1248"/>
    </row>
    <row r="43" spans="2:12" x14ac:dyDescent="0.2">
      <c r="B43" s="1249"/>
      <c r="C43" s="1249"/>
      <c r="D43" s="1249"/>
      <c r="E43" s="1249"/>
      <c r="F43" s="1249"/>
      <c r="G43" s="1249"/>
      <c r="H43" s="1248"/>
      <c r="I43" s="1248"/>
      <c r="J43" s="1248"/>
      <c r="K43" s="1248"/>
      <c r="L43" s="1248"/>
    </row>
    <row r="44" spans="2:12" x14ac:dyDescent="0.2">
      <c r="B44" s="1249"/>
      <c r="C44" s="1249"/>
      <c r="D44" s="1249"/>
      <c r="E44" s="1249"/>
      <c r="F44" s="1249"/>
      <c r="G44" s="1249"/>
      <c r="H44" s="1248"/>
      <c r="I44" s="1248"/>
      <c r="J44" s="1248"/>
      <c r="K44" s="1248"/>
      <c r="L44" s="1248"/>
    </row>
    <row r="45" spans="2:12" x14ac:dyDescent="0.2">
      <c r="B45" s="1249"/>
      <c r="C45" s="1249"/>
      <c r="D45" s="1249"/>
      <c r="E45" s="1249"/>
      <c r="F45" s="1249"/>
      <c r="G45" s="1249"/>
      <c r="H45" s="1248"/>
      <c r="I45" s="1248"/>
      <c r="J45" s="1248"/>
      <c r="K45" s="1248"/>
      <c r="L45" s="1248"/>
    </row>
    <row r="46" spans="2:12" x14ac:dyDescent="0.2">
      <c r="B46" s="1249"/>
      <c r="C46" s="1249"/>
      <c r="D46" s="1249"/>
      <c r="E46" s="1249"/>
      <c r="F46" s="1249"/>
      <c r="G46" s="1249"/>
      <c r="H46" s="1248"/>
      <c r="I46" s="1248"/>
      <c r="J46" s="1248"/>
      <c r="K46" s="1248"/>
      <c r="L46" s="1248"/>
    </row>
    <row r="47" spans="2:12" x14ac:dyDescent="0.2">
      <c r="B47" s="1249"/>
      <c r="C47" s="1249"/>
      <c r="D47" s="1249"/>
      <c r="E47" s="1249"/>
      <c r="F47" s="1249"/>
      <c r="G47" s="1249"/>
      <c r="H47" s="1248"/>
      <c r="I47" s="1248"/>
      <c r="J47" s="1248"/>
      <c r="K47" s="1248"/>
      <c r="L47" s="1248"/>
    </row>
    <row r="48" spans="2:12" x14ac:dyDescent="0.2">
      <c r="B48" s="1249"/>
      <c r="C48" s="1249"/>
      <c r="D48" s="1249"/>
      <c r="E48" s="1249"/>
      <c r="F48" s="1249"/>
      <c r="G48" s="1249"/>
      <c r="H48" s="1248"/>
      <c r="I48" s="1248"/>
      <c r="J48" s="1248"/>
      <c r="K48" s="1248"/>
      <c r="L48" s="1248"/>
    </row>
    <row r="49" spans="2:12" x14ac:dyDescent="0.2">
      <c r="B49" s="1249"/>
      <c r="C49" s="1249"/>
      <c r="D49" s="1249"/>
      <c r="E49" s="1249"/>
      <c r="F49" s="1249"/>
      <c r="G49" s="1249"/>
      <c r="H49" s="1248"/>
      <c r="I49" s="1248"/>
      <c r="J49" s="1248"/>
      <c r="K49" s="1248"/>
      <c r="L49" s="1248"/>
    </row>
    <row r="50" spans="2:12" x14ac:dyDescent="0.2">
      <c r="B50" s="1249"/>
      <c r="C50" s="1249"/>
      <c r="D50" s="1249"/>
      <c r="E50" s="1249"/>
      <c r="F50" s="1249"/>
      <c r="G50" s="1249"/>
      <c r="H50" s="1248"/>
      <c r="I50" s="1248"/>
      <c r="J50" s="1248"/>
      <c r="K50" s="1248"/>
      <c r="L50" s="1248"/>
    </row>
    <row r="51" spans="2:12" x14ac:dyDescent="0.2">
      <c r="B51" s="1249"/>
      <c r="C51" s="1249"/>
      <c r="D51" s="1249"/>
      <c r="E51" s="1249"/>
      <c r="F51" s="1249"/>
      <c r="G51" s="1249"/>
      <c r="H51" s="1248"/>
      <c r="I51" s="1248"/>
      <c r="J51" s="1248"/>
      <c r="K51" s="1248"/>
      <c r="L51" s="1248"/>
    </row>
    <row r="52" spans="2:12" x14ac:dyDescent="0.2">
      <c r="B52" s="1249"/>
      <c r="C52" s="1249"/>
      <c r="D52" s="1249"/>
      <c r="E52" s="1249"/>
      <c r="F52" s="1249"/>
      <c r="G52" s="1249"/>
      <c r="H52" s="1248"/>
      <c r="I52" s="1248"/>
      <c r="J52" s="1248"/>
      <c r="K52" s="1248"/>
      <c r="L52" s="1248"/>
    </row>
    <row r="53" spans="2:12" x14ac:dyDescent="0.2">
      <c r="B53" s="1249"/>
      <c r="C53" s="1249"/>
      <c r="D53" s="1249"/>
      <c r="E53" s="1249"/>
      <c r="F53" s="1249"/>
      <c r="G53" s="1249"/>
      <c r="H53" s="1248"/>
      <c r="I53" s="1248"/>
      <c r="J53" s="1248"/>
      <c r="K53" s="1248"/>
      <c r="L53" s="1248"/>
    </row>
    <row r="54" spans="2:12" x14ac:dyDescent="0.2">
      <c r="B54" s="1249"/>
      <c r="C54" s="1249"/>
      <c r="D54" s="1249"/>
      <c r="E54" s="1249"/>
      <c r="F54" s="1249"/>
      <c r="G54" s="1249"/>
      <c r="H54" s="1248"/>
      <c r="I54" s="1248"/>
      <c r="J54" s="1248"/>
      <c r="K54" s="1248"/>
      <c r="L54" s="1248"/>
    </row>
    <row r="55" spans="2:12" x14ac:dyDescent="0.2">
      <c r="B55" s="1249"/>
      <c r="C55" s="1249"/>
      <c r="D55" s="1249"/>
      <c r="E55" s="1249"/>
      <c r="F55" s="1249"/>
      <c r="G55" s="1249"/>
      <c r="H55" s="1248"/>
      <c r="I55" s="1248"/>
      <c r="J55" s="1248"/>
      <c r="K55" s="1248"/>
      <c r="L55" s="1248"/>
    </row>
    <row r="56" spans="2:12" x14ac:dyDescent="0.2">
      <c r="B56" s="1249"/>
      <c r="C56" s="1249"/>
      <c r="D56" s="1249"/>
      <c r="E56" s="1249"/>
      <c r="F56" s="1249"/>
      <c r="G56" s="1249"/>
      <c r="H56" s="1248"/>
      <c r="I56" s="1248"/>
      <c r="J56" s="1248"/>
      <c r="K56" s="1248"/>
      <c r="L56" s="1248"/>
    </row>
    <row r="57" spans="2:12" x14ac:dyDescent="0.2">
      <c r="B57" s="1249"/>
      <c r="C57" s="1249"/>
      <c r="D57" s="1249"/>
      <c r="E57" s="1249"/>
      <c r="F57" s="1249"/>
      <c r="G57" s="1249"/>
      <c r="H57" s="1248"/>
      <c r="I57" s="1248"/>
      <c r="J57" s="1248"/>
      <c r="K57" s="1248"/>
      <c r="L57" s="1248"/>
    </row>
    <row r="58" spans="2:12" x14ac:dyDescent="0.2">
      <c r="B58" s="1249"/>
      <c r="C58" s="1249"/>
      <c r="D58" s="1249"/>
      <c r="E58" s="1249"/>
      <c r="F58" s="1249"/>
      <c r="G58" s="1249"/>
      <c r="H58" s="1248"/>
      <c r="I58" s="1248"/>
      <c r="J58" s="1248"/>
      <c r="K58" s="1248"/>
      <c r="L58" s="1248"/>
    </row>
    <row r="59" spans="2:12" x14ac:dyDescent="0.2">
      <c r="B59" s="1249"/>
      <c r="C59" s="1249"/>
      <c r="D59" s="1249"/>
      <c r="E59" s="1249"/>
      <c r="F59" s="1249"/>
      <c r="G59" s="1249"/>
      <c r="H59" s="1248"/>
      <c r="I59" s="1248"/>
      <c r="J59" s="1248"/>
      <c r="K59" s="1248"/>
      <c r="L59" s="1248"/>
    </row>
    <row r="60" spans="2:12" x14ac:dyDescent="0.2">
      <c r="B60" s="1249"/>
      <c r="C60" s="1249"/>
      <c r="D60" s="1249"/>
      <c r="E60" s="1249"/>
      <c r="F60" s="1249"/>
      <c r="G60" s="1249"/>
      <c r="H60" s="1248"/>
      <c r="I60" s="1248"/>
      <c r="J60" s="1248"/>
      <c r="K60" s="1248"/>
      <c r="L60" s="1248"/>
    </row>
    <row r="61" spans="2:12" x14ac:dyDescent="0.2">
      <c r="B61" s="1249"/>
      <c r="C61" s="1249"/>
      <c r="D61" s="1249"/>
      <c r="E61" s="1249"/>
      <c r="F61" s="1249"/>
      <c r="G61" s="1249"/>
      <c r="H61" s="1248"/>
      <c r="I61" s="1248"/>
      <c r="J61" s="1248"/>
      <c r="K61" s="1248"/>
      <c r="L61" s="1248"/>
    </row>
    <row r="62" spans="2:12" x14ac:dyDescent="0.2">
      <c r="B62" s="1249"/>
      <c r="C62" s="1249"/>
      <c r="D62" s="1249"/>
      <c r="E62" s="1249"/>
      <c r="F62" s="1249"/>
      <c r="G62" s="1249"/>
      <c r="H62" s="1248"/>
      <c r="I62" s="1248"/>
      <c r="J62" s="1248"/>
      <c r="K62" s="1248"/>
      <c r="L62" s="1248"/>
    </row>
    <row r="63" spans="2:12" x14ac:dyDescent="0.2">
      <c r="B63" s="1249"/>
      <c r="C63" s="1249"/>
      <c r="D63" s="1249"/>
      <c r="E63" s="1249"/>
      <c r="F63" s="1249"/>
      <c r="G63" s="1249"/>
      <c r="H63" s="1248"/>
      <c r="I63" s="1248"/>
      <c r="J63" s="1248"/>
      <c r="K63" s="1248"/>
      <c r="L63" s="1248"/>
    </row>
    <row r="64" spans="2:12" x14ac:dyDescent="0.2">
      <c r="B64" s="1249"/>
      <c r="C64" s="1249"/>
      <c r="D64" s="1249"/>
      <c r="E64" s="1249"/>
      <c r="F64" s="1249"/>
      <c r="G64" s="1249"/>
      <c r="H64" s="1248"/>
      <c r="I64" s="1248"/>
      <c r="J64" s="1248"/>
      <c r="K64" s="1248"/>
      <c r="L64" s="1248"/>
    </row>
    <row r="65" spans="2:12" x14ac:dyDescent="0.2">
      <c r="B65" s="1249"/>
      <c r="C65" s="1249"/>
      <c r="D65" s="1249"/>
      <c r="E65" s="1249"/>
      <c r="F65" s="1249"/>
      <c r="G65" s="1249"/>
      <c r="H65" s="1248"/>
      <c r="I65" s="1248"/>
      <c r="J65" s="1248"/>
      <c r="K65" s="1248"/>
      <c r="L65" s="1248"/>
    </row>
    <row r="66" spans="2:12" x14ac:dyDescent="0.2">
      <c r="B66" s="1249"/>
      <c r="C66" s="1249"/>
      <c r="D66" s="1249"/>
      <c r="E66" s="1249"/>
      <c r="F66" s="1249"/>
      <c r="G66" s="1249"/>
      <c r="H66" s="1248"/>
      <c r="I66" s="1248"/>
      <c r="J66" s="1248"/>
      <c r="K66" s="1248"/>
      <c r="L66" s="1248"/>
    </row>
    <row r="67" spans="2:12" x14ac:dyDescent="0.2">
      <c r="B67" s="1249"/>
      <c r="C67" s="1249"/>
      <c r="D67" s="1249"/>
      <c r="E67" s="1249"/>
      <c r="F67" s="1249"/>
      <c r="G67" s="1249"/>
      <c r="H67" s="1248"/>
      <c r="I67" s="1248"/>
      <c r="J67" s="1248"/>
      <c r="K67" s="1248"/>
      <c r="L67" s="1248"/>
    </row>
    <row r="68" spans="2:12" x14ac:dyDescent="0.2">
      <c r="B68" s="1249"/>
      <c r="C68" s="1249"/>
      <c r="D68" s="1249"/>
      <c r="E68" s="1249"/>
      <c r="F68" s="1249"/>
      <c r="G68" s="1249"/>
      <c r="H68" s="1248"/>
      <c r="I68" s="1248"/>
      <c r="J68" s="1248"/>
      <c r="K68" s="1248"/>
      <c r="L68" s="1248"/>
    </row>
    <row r="69" spans="2:12" x14ac:dyDescent="0.2">
      <c r="B69" s="1249"/>
      <c r="C69" s="1249"/>
      <c r="D69" s="1249"/>
      <c r="E69" s="1249"/>
      <c r="F69" s="1249"/>
      <c r="G69" s="1249"/>
      <c r="H69" s="1248"/>
      <c r="I69" s="1248"/>
      <c r="J69" s="1248"/>
      <c r="K69" s="1248"/>
      <c r="L69" s="1248"/>
    </row>
    <row r="70" spans="2:12" x14ac:dyDescent="0.2">
      <c r="B70" s="1249"/>
      <c r="C70" s="1249"/>
      <c r="D70" s="1249"/>
      <c r="E70" s="1249"/>
      <c r="F70" s="1249"/>
      <c r="G70" s="1249"/>
      <c r="H70" s="1248"/>
      <c r="I70" s="1248"/>
      <c r="J70" s="1248"/>
      <c r="K70" s="1248"/>
      <c r="L70" s="1248"/>
    </row>
    <row r="71" spans="2:12" x14ac:dyDescent="0.2">
      <c r="B71" s="1249"/>
      <c r="C71" s="1249"/>
      <c r="D71" s="1249"/>
      <c r="E71" s="1249"/>
      <c r="F71" s="1249"/>
      <c r="G71" s="1249"/>
      <c r="H71" s="1248"/>
      <c r="I71" s="1248"/>
      <c r="J71" s="1248"/>
      <c r="K71" s="1248"/>
      <c r="L71" s="1248"/>
    </row>
    <row r="72" spans="2:12" x14ac:dyDescent="0.2">
      <c r="B72" s="1249"/>
      <c r="C72" s="1249"/>
      <c r="D72" s="1249"/>
      <c r="E72" s="1249"/>
      <c r="F72" s="1249"/>
      <c r="G72" s="1249"/>
      <c r="H72" s="1248"/>
      <c r="I72" s="1248"/>
      <c r="J72" s="1248"/>
      <c r="K72" s="1248"/>
      <c r="L72" s="1248"/>
    </row>
    <row r="73" spans="2:12" x14ac:dyDescent="0.2">
      <c r="B73" s="1249"/>
      <c r="C73" s="1249"/>
      <c r="D73" s="1249"/>
      <c r="E73" s="1249"/>
      <c r="F73" s="1249"/>
      <c r="G73" s="1249"/>
      <c r="H73" s="1248"/>
      <c r="I73" s="1248"/>
      <c r="J73" s="1248"/>
      <c r="K73" s="1248"/>
      <c r="L73" s="1248"/>
    </row>
    <row r="74" spans="2:12" x14ac:dyDescent="0.2">
      <c r="B74" s="1249"/>
      <c r="C74" s="1249"/>
      <c r="D74" s="1249"/>
      <c r="E74" s="1249"/>
      <c r="F74" s="1249"/>
      <c r="G74" s="1249"/>
      <c r="H74" s="1248"/>
      <c r="I74" s="1248"/>
      <c r="J74" s="1248"/>
      <c r="K74" s="1248"/>
      <c r="L74" s="1248"/>
    </row>
    <row r="75" spans="2:12" x14ac:dyDescent="0.2">
      <c r="B75" s="1249"/>
      <c r="C75" s="1249"/>
      <c r="D75" s="1249"/>
      <c r="E75" s="1249"/>
      <c r="F75" s="1249"/>
      <c r="G75" s="1249"/>
      <c r="H75" s="1248"/>
      <c r="I75" s="1248"/>
      <c r="J75" s="1248"/>
      <c r="K75" s="1248"/>
      <c r="L75" s="1248"/>
    </row>
    <row r="76" spans="2:12" x14ac:dyDescent="0.2">
      <c r="B76" s="1249"/>
      <c r="C76" s="1249"/>
      <c r="D76" s="1249"/>
      <c r="E76" s="1249"/>
      <c r="F76" s="1249"/>
      <c r="G76" s="1249"/>
      <c r="H76" s="1248"/>
      <c r="I76" s="1248"/>
      <c r="J76" s="1248"/>
      <c r="K76" s="1248"/>
      <c r="L76" s="1248"/>
    </row>
    <row r="77" spans="2:12" x14ac:dyDescent="0.2">
      <c r="B77" s="1249"/>
      <c r="C77" s="1249"/>
      <c r="D77" s="1249"/>
      <c r="E77" s="1249"/>
      <c r="F77" s="1249"/>
      <c r="G77" s="1249"/>
      <c r="H77" s="1248"/>
      <c r="I77" s="1248"/>
      <c r="J77" s="1248"/>
      <c r="K77" s="1248"/>
      <c r="L77" s="1248"/>
    </row>
    <row r="78" spans="2:12" x14ac:dyDescent="0.2">
      <c r="B78" s="1249"/>
      <c r="C78" s="1249"/>
      <c r="D78" s="1249"/>
      <c r="E78" s="1249"/>
      <c r="F78" s="1249"/>
      <c r="G78" s="1249"/>
      <c r="H78" s="1248"/>
      <c r="I78" s="1248"/>
      <c r="J78" s="1248"/>
      <c r="K78" s="1248"/>
      <c r="L78" s="1248"/>
    </row>
    <row r="79" spans="2:12" x14ac:dyDescent="0.2">
      <c r="B79" s="1249"/>
      <c r="C79" s="1249"/>
      <c r="D79" s="1249"/>
      <c r="E79" s="1249"/>
      <c r="F79" s="1249"/>
      <c r="G79" s="1249"/>
      <c r="H79" s="1248"/>
      <c r="I79" s="1248"/>
      <c r="J79" s="1248"/>
      <c r="K79" s="1248"/>
      <c r="L79" s="1248"/>
    </row>
    <row r="80" spans="2:12" x14ac:dyDescent="0.2">
      <c r="B80" s="1249"/>
      <c r="C80" s="1249"/>
      <c r="D80" s="1249"/>
      <c r="E80" s="1249"/>
      <c r="F80" s="1249"/>
      <c r="G80" s="1249"/>
      <c r="H80" s="1248"/>
      <c r="I80" s="1248"/>
      <c r="J80" s="1248"/>
      <c r="K80" s="1248"/>
      <c r="L80" s="1248"/>
    </row>
    <row r="81" spans="2:12" x14ac:dyDescent="0.2">
      <c r="B81" s="1249"/>
      <c r="C81" s="1249"/>
      <c r="D81" s="1249"/>
      <c r="E81" s="1249"/>
      <c r="F81" s="1249"/>
      <c r="G81" s="1249"/>
      <c r="H81" s="1248"/>
      <c r="I81" s="1248"/>
      <c r="J81" s="1248"/>
      <c r="K81" s="1248"/>
      <c r="L81" s="1248"/>
    </row>
    <row r="82" spans="2:12" x14ac:dyDescent="0.2">
      <c r="B82" s="1249"/>
      <c r="C82" s="1249"/>
      <c r="D82" s="1249"/>
      <c r="E82" s="1249"/>
      <c r="F82" s="1249"/>
      <c r="G82" s="1249"/>
      <c r="H82" s="1248"/>
      <c r="I82" s="1248"/>
      <c r="J82" s="1248"/>
      <c r="K82" s="1248"/>
      <c r="L82" s="1248"/>
    </row>
    <row r="83" spans="2:12" x14ac:dyDescent="0.2">
      <c r="B83" s="1249"/>
      <c r="C83" s="1249"/>
      <c r="D83" s="1249"/>
      <c r="E83" s="1249"/>
      <c r="F83" s="1249"/>
      <c r="G83" s="1249"/>
      <c r="H83" s="1248"/>
      <c r="I83" s="1248"/>
      <c r="J83" s="1248"/>
      <c r="K83" s="1248"/>
      <c r="L83" s="1248"/>
    </row>
    <row r="84" spans="2:12" x14ac:dyDescent="0.2">
      <c r="B84" s="1249"/>
      <c r="C84" s="1249"/>
      <c r="D84" s="1249"/>
      <c r="E84" s="1249"/>
      <c r="F84" s="1249"/>
      <c r="G84" s="1249"/>
      <c r="H84" s="1248"/>
      <c r="I84" s="1248"/>
      <c r="J84" s="1248"/>
      <c r="K84" s="1248"/>
      <c r="L84" s="1248"/>
    </row>
    <row r="85" spans="2:12" x14ac:dyDescent="0.2">
      <c r="B85" s="1249"/>
      <c r="C85" s="1249"/>
      <c r="D85" s="1249"/>
      <c r="E85" s="1249"/>
      <c r="F85" s="1249"/>
      <c r="G85" s="1249"/>
      <c r="H85" s="1248"/>
      <c r="I85" s="1248"/>
      <c r="J85" s="1248"/>
      <c r="K85" s="1248"/>
      <c r="L85" s="1248"/>
    </row>
    <row r="86" spans="2:12" x14ac:dyDescent="0.2">
      <c r="B86" s="1249"/>
      <c r="C86" s="1249"/>
      <c r="D86" s="1249"/>
      <c r="E86" s="1249"/>
      <c r="F86" s="1249"/>
      <c r="G86" s="1249"/>
      <c r="H86" s="1248"/>
      <c r="I86" s="1248"/>
      <c r="J86" s="1248"/>
      <c r="K86" s="1248"/>
      <c r="L86" s="1248"/>
    </row>
    <row r="87" spans="2:12" x14ac:dyDescent="0.2">
      <c r="B87" s="1249"/>
      <c r="C87" s="1249"/>
      <c r="D87" s="1249"/>
      <c r="E87" s="1249"/>
      <c r="F87" s="1249"/>
      <c r="G87" s="1249"/>
      <c r="H87" s="1248"/>
      <c r="I87" s="1248"/>
      <c r="J87" s="1248"/>
      <c r="K87" s="1248"/>
      <c r="L87" s="1248"/>
    </row>
    <row r="88" spans="2:12" x14ac:dyDescent="0.2">
      <c r="B88" s="1249"/>
      <c r="C88" s="1249"/>
      <c r="D88" s="1249"/>
      <c r="E88" s="1249"/>
      <c r="F88" s="1249"/>
      <c r="G88" s="1249"/>
      <c r="H88" s="1248"/>
      <c r="I88" s="1248"/>
      <c r="J88" s="1248"/>
      <c r="K88" s="1248"/>
      <c r="L88" s="1248"/>
    </row>
    <row r="89" spans="2:12" x14ac:dyDescent="0.2">
      <c r="B89" s="1249"/>
      <c r="C89" s="1249"/>
      <c r="D89" s="1249"/>
      <c r="E89" s="1249"/>
      <c r="F89" s="1249"/>
      <c r="G89" s="1249"/>
      <c r="H89" s="1248"/>
      <c r="I89" s="1248"/>
      <c r="J89" s="1248"/>
      <c r="K89" s="1248"/>
      <c r="L89" s="1248"/>
    </row>
    <row r="90" spans="2:12" x14ac:dyDescent="0.2">
      <c r="B90" s="1249"/>
      <c r="C90" s="1249"/>
      <c r="D90" s="1249"/>
      <c r="E90" s="1249"/>
      <c r="F90" s="1249"/>
      <c r="G90" s="1249"/>
      <c r="H90" s="1248"/>
      <c r="I90" s="1248"/>
      <c r="J90" s="1248"/>
      <c r="K90" s="1248"/>
      <c r="L90" s="1248"/>
    </row>
    <row r="91" spans="2:12" x14ac:dyDescent="0.2">
      <c r="B91" s="1249"/>
      <c r="C91" s="1249"/>
      <c r="D91" s="1249"/>
      <c r="E91" s="1249"/>
      <c r="F91" s="1249"/>
      <c r="G91" s="1249"/>
      <c r="H91" s="1248"/>
      <c r="I91" s="1248"/>
      <c r="J91" s="1248"/>
      <c r="K91" s="1248"/>
      <c r="L91" s="1248"/>
    </row>
    <row r="92" spans="2:12" x14ac:dyDescent="0.2">
      <c r="B92" s="1249"/>
      <c r="C92" s="1249"/>
      <c r="D92" s="1249"/>
      <c r="E92" s="1249"/>
      <c r="F92" s="1249"/>
      <c r="G92" s="1249"/>
      <c r="H92" s="1248"/>
      <c r="I92" s="1248"/>
      <c r="J92" s="1248"/>
      <c r="K92" s="1248"/>
      <c r="L92" s="1248"/>
    </row>
    <row r="93" spans="2:12" x14ac:dyDescent="0.2">
      <c r="B93" s="1249"/>
      <c r="C93" s="1249"/>
      <c r="D93" s="1249"/>
      <c r="E93" s="1249"/>
      <c r="F93" s="1249"/>
      <c r="G93" s="1249"/>
      <c r="H93" s="1248"/>
      <c r="I93" s="1248"/>
      <c r="J93" s="1248"/>
      <c r="K93" s="1248"/>
      <c r="L93" s="1248"/>
    </row>
    <row r="94" spans="2:12" x14ac:dyDescent="0.2">
      <c r="B94" s="1249"/>
      <c r="C94" s="1249"/>
      <c r="D94" s="1249"/>
      <c r="E94" s="1249"/>
      <c r="F94" s="1249"/>
      <c r="G94" s="1249"/>
      <c r="H94" s="1248"/>
      <c r="I94" s="1248"/>
      <c r="J94" s="1248"/>
      <c r="K94" s="1248"/>
      <c r="L94" s="1248"/>
    </row>
    <row r="95" spans="2:12" x14ac:dyDescent="0.2">
      <c r="B95" s="1249"/>
      <c r="C95" s="1249"/>
      <c r="D95" s="1249"/>
      <c r="E95" s="1249"/>
      <c r="F95" s="1249"/>
      <c r="G95" s="1249"/>
      <c r="H95" s="1248"/>
      <c r="I95" s="1248"/>
      <c r="J95" s="1248"/>
      <c r="K95" s="1248"/>
      <c r="L95" s="1248"/>
    </row>
    <row r="96" spans="2:12" x14ac:dyDescent="0.2">
      <c r="B96" s="1249"/>
      <c r="C96" s="1249"/>
      <c r="D96" s="1249"/>
      <c r="E96" s="1249"/>
      <c r="F96" s="1249"/>
      <c r="G96" s="1249"/>
      <c r="H96" s="1248"/>
      <c r="I96" s="1248"/>
      <c r="J96" s="1248"/>
      <c r="K96" s="1248"/>
      <c r="L96" s="1248"/>
    </row>
    <row r="97" spans="2:12" x14ac:dyDescent="0.2">
      <c r="B97" s="1249"/>
      <c r="C97" s="1249"/>
      <c r="D97" s="1249"/>
      <c r="E97" s="1249"/>
      <c r="F97" s="1249"/>
      <c r="G97" s="1249"/>
      <c r="H97" s="1248"/>
      <c r="I97" s="1248"/>
      <c r="J97" s="1248"/>
      <c r="K97" s="1248"/>
      <c r="L97" s="1248"/>
    </row>
    <row r="98" spans="2:12" x14ac:dyDescent="0.2">
      <c r="B98" s="1249"/>
      <c r="C98" s="1249"/>
      <c r="D98" s="1249"/>
      <c r="E98" s="1249"/>
      <c r="F98" s="1249"/>
      <c r="G98" s="1249"/>
      <c r="H98" s="1248"/>
      <c r="I98" s="1248"/>
      <c r="J98" s="1248"/>
      <c r="K98" s="1248"/>
      <c r="L98" s="1248"/>
    </row>
    <row r="99" spans="2:12" x14ac:dyDescent="0.2">
      <c r="B99" s="1249"/>
      <c r="C99" s="1249"/>
      <c r="D99" s="1249"/>
      <c r="E99" s="1249"/>
      <c r="F99" s="1249"/>
      <c r="G99" s="1249"/>
      <c r="H99" s="1248"/>
      <c r="I99" s="1248"/>
      <c r="J99" s="1248"/>
      <c r="K99" s="1248"/>
      <c r="L99" s="1248"/>
    </row>
    <row r="100" spans="2:12" x14ac:dyDescent="0.2">
      <c r="B100" s="1249"/>
      <c r="C100" s="1249"/>
      <c r="D100" s="1249"/>
      <c r="E100" s="1249"/>
      <c r="F100" s="1249"/>
      <c r="G100" s="1249"/>
      <c r="H100" s="1248"/>
      <c r="I100" s="1248"/>
      <c r="J100" s="1248"/>
      <c r="K100" s="1248"/>
      <c r="L100" s="1248"/>
    </row>
    <row r="101" spans="2:12" x14ac:dyDescent="0.2">
      <c r="B101" s="1249"/>
      <c r="C101" s="1249"/>
      <c r="D101" s="1249"/>
      <c r="E101" s="1249"/>
      <c r="F101" s="1249"/>
      <c r="G101" s="1249"/>
      <c r="H101" s="1248"/>
      <c r="I101" s="1248"/>
      <c r="J101" s="1248"/>
      <c r="K101" s="1248"/>
      <c r="L101" s="1248"/>
    </row>
    <row r="102" spans="2:12" x14ac:dyDescent="0.2">
      <c r="B102" s="1249"/>
      <c r="C102" s="1249"/>
      <c r="D102" s="1249"/>
      <c r="E102" s="1249"/>
      <c r="F102" s="1249"/>
      <c r="G102" s="1249"/>
      <c r="H102" s="1248"/>
      <c r="I102" s="1248"/>
      <c r="J102" s="1248"/>
      <c r="K102" s="1248"/>
      <c r="L102" s="1248"/>
    </row>
    <row r="103" spans="2:12" x14ac:dyDescent="0.2">
      <c r="B103" s="1249"/>
      <c r="C103" s="1249"/>
      <c r="D103" s="1249"/>
      <c r="E103" s="1249"/>
      <c r="F103" s="1249"/>
      <c r="G103" s="1249"/>
      <c r="H103" s="1248"/>
      <c r="I103" s="1248"/>
      <c r="J103" s="1248"/>
      <c r="K103" s="1248"/>
      <c r="L103" s="1248"/>
    </row>
    <row r="104" spans="2:12" x14ac:dyDescent="0.2">
      <c r="B104" s="1249"/>
      <c r="C104" s="1249"/>
      <c r="D104" s="1249"/>
      <c r="E104" s="1249"/>
      <c r="F104" s="1249"/>
      <c r="G104" s="1249"/>
      <c r="H104" s="1248"/>
      <c r="I104" s="1248"/>
      <c r="J104" s="1248"/>
      <c r="K104" s="1248"/>
      <c r="L104" s="1248"/>
    </row>
    <row r="105" spans="2:12" x14ac:dyDescent="0.2">
      <c r="B105" s="1249"/>
      <c r="C105" s="1249"/>
      <c r="D105" s="1249"/>
      <c r="E105" s="1249"/>
      <c r="F105" s="1249"/>
      <c r="G105" s="1249"/>
      <c r="H105" s="1248"/>
      <c r="I105" s="1248"/>
      <c r="J105" s="1248"/>
      <c r="K105" s="1248"/>
      <c r="L105" s="1248"/>
    </row>
    <row r="106" spans="2:12" x14ac:dyDescent="0.2">
      <c r="B106" s="1249"/>
      <c r="C106" s="1249"/>
      <c r="D106" s="1249"/>
      <c r="E106" s="1249"/>
      <c r="F106" s="1249"/>
      <c r="G106" s="1249"/>
      <c r="H106" s="1248"/>
      <c r="I106" s="1248"/>
      <c r="J106" s="1248"/>
      <c r="K106" s="1248"/>
      <c r="L106" s="1248"/>
    </row>
    <row r="107" spans="2:12" x14ac:dyDescent="0.2">
      <c r="B107" s="1249"/>
      <c r="C107" s="1249"/>
      <c r="D107" s="1249"/>
      <c r="E107" s="1249"/>
      <c r="F107" s="1249"/>
      <c r="G107" s="1249"/>
      <c r="H107" s="1248"/>
      <c r="I107" s="1248"/>
      <c r="J107" s="1248"/>
      <c r="K107" s="1248"/>
      <c r="L107" s="1248"/>
    </row>
    <row r="108" spans="2:12" x14ac:dyDescent="0.2">
      <c r="B108" s="1249"/>
      <c r="C108" s="1249"/>
      <c r="D108" s="1249"/>
      <c r="E108" s="1249"/>
      <c r="F108" s="1249"/>
      <c r="G108" s="1249"/>
      <c r="H108" s="1248"/>
      <c r="I108" s="1248"/>
      <c r="J108" s="1248"/>
      <c r="K108" s="1248"/>
      <c r="L108" s="1248"/>
    </row>
    <row r="109" spans="2:12" x14ac:dyDescent="0.2">
      <c r="B109" s="1249"/>
      <c r="C109" s="1249"/>
      <c r="D109" s="1249"/>
      <c r="E109" s="1249"/>
      <c r="F109" s="1249"/>
      <c r="G109" s="1249"/>
      <c r="H109" s="1248"/>
      <c r="I109" s="1248"/>
      <c r="J109" s="1248"/>
      <c r="K109" s="1248"/>
      <c r="L109" s="1248"/>
    </row>
    <row r="110" spans="2:12" x14ac:dyDescent="0.2">
      <c r="B110" s="1249"/>
      <c r="C110" s="1249"/>
      <c r="D110" s="1249"/>
      <c r="E110" s="1249"/>
      <c r="F110" s="1249"/>
      <c r="G110" s="1249"/>
      <c r="H110" s="1248"/>
      <c r="I110" s="1248"/>
      <c r="J110" s="1248"/>
      <c r="K110" s="1248"/>
      <c r="L110" s="1248"/>
    </row>
    <row r="111" spans="2:12" x14ac:dyDescent="0.2">
      <c r="B111" s="1249"/>
      <c r="C111" s="1249"/>
      <c r="D111" s="1249"/>
      <c r="E111" s="1249"/>
      <c r="F111" s="1249"/>
      <c r="G111" s="1249"/>
      <c r="H111" s="1248"/>
      <c r="I111" s="1248"/>
      <c r="J111" s="1248"/>
      <c r="K111" s="1248"/>
      <c r="L111" s="1248"/>
    </row>
    <row r="112" spans="2:12" x14ac:dyDescent="0.2">
      <c r="B112" s="1249"/>
      <c r="C112" s="1249"/>
      <c r="D112" s="1249"/>
      <c r="E112" s="1249"/>
      <c r="F112" s="1249"/>
      <c r="G112" s="1249"/>
      <c r="H112" s="1248"/>
      <c r="I112" s="1248"/>
      <c r="J112" s="1248"/>
      <c r="K112" s="1248"/>
      <c r="L112" s="1248"/>
    </row>
    <row r="113" spans="2:12" x14ac:dyDescent="0.2">
      <c r="B113" s="1249"/>
      <c r="C113" s="1249"/>
      <c r="D113" s="1249"/>
      <c r="E113" s="1249"/>
      <c r="F113" s="1249"/>
      <c r="G113" s="1249"/>
      <c r="H113" s="1248"/>
      <c r="I113" s="1248"/>
      <c r="J113" s="1248"/>
      <c r="K113" s="1248"/>
      <c r="L113" s="1248"/>
    </row>
    <row r="114" spans="2:12" x14ac:dyDescent="0.2">
      <c r="B114" s="1249"/>
      <c r="C114" s="1249"/>
      <c r="D114" s="1249"/>
      <c r="E114" s="1249"/>
      <c r="F114" s="1249"/>
      <c r="G114" s="1249"/>
      <c r="H114" s="1248"/>
      <c r="I114" s="1248"/>
      <c r="J114" s="1248"/>
      <c r="K114" s="1248"/>
      <c r="L114" s="1248"/>
    </row>
    <row r="115" spans="2:12" x14ac:dyDescent="0.2">
      <c r="B115" s="1249"/>
      <c r="C115" s="1249"/>
      <c r="D115" s="1249"/>
      <c r="E115" s="1249"/>
      <c r="F115" s="1249"/>
      <c r="G115" s="1249"/>
      <c r="H115" s="1248"/>
      <c r="I115" s="1248"/>
      <c r="J115" s="1248"/>
      <c r="K115" s="1248"/>
      <c r="L115" s="1248"/>
    </row>
    <row r="116" spans="2:12" x14ac:dyDescent="0.2">
      <c r="B116" s="1249"/>
      <c r="C116" s="1249"/>
      <c r="D116" s="1249"/>
      <c r="E116" s="1249"/>
      <c r="F116" s="1249"/>
      <c r="G116" s="1249"/>
      <c r="H116" s="1248"/>
      <c r="I116" s="1248"/>
      <c r="J116" s="1248"/>
      <c r="K116" s="1248"/>
      <c r="L116" s="1248"/>
    </row>
    <row r="117" spans="2:12" x14ac:dyDescent="0.2">
      <c r="B117" s="1249"/>
      <c r="C117" s="1249"/>
      <c r="D117" s="1249"/>
      <c r="E117" s="1249"/>
      <c r="F117" s="1249"/>
      <c r="G117" s="1249"/>
      <c r="H117" s="1248"/>
      <c r="I117" s="1248"/>
      <c r="J117" s="1248"/>
      <c r="K117" s="1248"/>
      <c r="L117" s="1248"/>
    </row>
    <row r="118" spans="2:12" x14ac:dyDescent="0.2">
      <c r="B118" s="1249"/>
      <c r="C118" s="1249"/>
      <c r="D118" s="1249"/>
      <c r="E118" s="1249"/>
      <c r="F118" s="1249"/>
      <c r="G118" s="1249"/>
      <c r="H118" s="1248"/>
      <c r="I118" s="1248"/>
      <c r="J118" s="1248"/>
      <c r="K118" s="1248"/>
      <c r="L118" s="1248"/>
    </row>
    <row r="119" spans="2:12" x14ac:dyDescent="0.2">
      <c r="B119" s="1249"/>
      <c r="C119" s="1249"/>
      <c r="D119" s="1249"/>
      <c r="E119" s="1249"/>
      <c r="F119" s="1249"/>
      <c r="G119" s="1249"/>
      <c r="H119" s="1248"/>
      <c r="I119" s="1248"/>
      <c r="J119" s="1248"/>
      <c r="K119" s="1248"/>
      <c r="L119" s="1248"/>
    </row>
    <row r="120" spans="2:12" x14ac:dyDescent="0.2">
      <c r="B120" s="1249"/>
      <c r="C120" s="1249"/>
      <c r="D120" s="1249"/>
      <c r="E120" s="1249"/>
      <c r="F120" s="1249"/>
      <c r="G120" s="1249"/>
      <c r="H120" s="1248"/>
      <c r="I120" s="1248"/>
      <c r="J120" s="1248"/>
      <c r="K120" s="1248"/>
      <c r="L120" s="1248"/>
    </row>
    <row r="121" spans="2:12" x14ac:dyDescent="0.2">
      <c r="B121" s="1249"/>
      <c r="C121" s="1249"/>
      <c r="D121" s="1249"/>
      <c r="E121" s="1249"/>
      <c r="F121" s="1249"/>
      <c r="G121" s="1249"/>
      <c r="H121" s="1248"/>
      <c r="I121" s="1248"/>
      <c r="J121" s="1248"/>
      <c r="K121" s="1248"/>
      <c r="L121" s="1248"/>
    </row>
    <row r="122" spans="2:12" x14ac:dyDescent="0.2">
      <c r="B122" s="1249"/>
      <c r="C122" s="1249"/>
      <c r="D122" s="1249"/>
      <c r="E122" s="1249"/>
      <c r="F122" s="1249"/>
      <c r="G122" s="1249"/>
      <c r="H122" s="1248"/>
      <c r="I122" s="1248"/>
      <c r="J122" s="1248"/>
      <c r="K122" s="1248"/>
      <c r="L122" s="1248"/>
    </row>
    <row r="123" spans="2:12" x14ac:dyDescent="0.2">
      <c r="B123" s="1249"/>
      <c r="C123" s="1249"/>
      <c r="D123" s="1249"/>
      <c r="E123" s="1249"/>
      <c r="F123" s="1249"/>
      <c r="G123" s="1249"/>
      <c r="H123" s="1248"/>
      <c r="I123" s="1248"/>
      <c r="J123" s="1248"/>
      <c r="K123" s="1248"/>
      <c r="L123" s="1248"/>
    </row>
    <row r="124" spans="2:12" x14ac:dyDescent="0.2">
      <c r="B124" s="1249"/>
      <c r="C124" s="1249"/>
      <c r="D124" s="1249"/>
      <c r="E124" s="1249"/>
      <c r="F124" s="1249"/>
      <c r="G124" s="1249"/>
      <c r="H124" s="1248"/>
      <c r="I124" s="1248"/>
      <c r="J124" s="1248"/>
      <c r="K124" s="1248"/>
      <c r="L124" s="1248"/>
    </row>
    <row r="125" spans="2:12" x14ac:dyDescent="0.2">
      <c r="B125" s="1249"/>
      <c r="C125" s="1249"/>
      <c r="D125" s="1249"/>
      <c r="E125" s="1249"/>
      <c r="F125" s="1249"/>
      <c r="G125" s="1249"/>
      <c r="H125" s="1248"/>
      <c r="I125" s="1248"/>
      <c r="J125" s="1248"/>
      <c r="K125" s="1248"/>
      <c r="L125" s="1248"/>
    </row>
    <row r="126" spans="2:12" x14ac:dyDescent="0.2">
      <c r="B126" s="1249"/>
      <c r="C126" s="1249"/>
      <c r="D126" s="1249"/>
      <c r="E126" s="1249"/>
      <c r="F126" s="1249"/>
      <c r="G126" s="1249"/>
      <c r="H126" s="1248"/>
      <c r="I126" s="1248"/>
      <c r="J126" s="1248"/>
      <c r="K126" s="1248"/>
      <c r="L126" s="1248"/>
    </row>
    <row r="127" spans="2:12" x14ac:dyDescent="0.2">
      <c r="B127" s="1249"/>
      <c r="C127" s="1249"/>
      <c r="D127" s="1249"/>
      <c r="E127" s="1249"/>
      <c r="F127" s="1249"/>
      <c r="G127" s="1249"/>
      <c r="H127" s="1248"/>
      <c r="I127" s="1248"/>
      <c r="J127" s="1248"/>
      <c r="K127" s="1248"/>
      <c r="L127" s="1248"/>
    </row>
    <row r="128" spans="2:12" x14ac:dyDescent="0.2">
      <c r="B128" s="1249"/>
      <c r="C128" s="1249"/>
      <c r="D128" s="1249"/>
      <c r="E128" s="1249"/>
      <c r="F128" s="1249"/>
      <c r="G128" s="1249"/>
      <c r="H128" s="1248"/>
      <c r="I128" s="1248"/>
      <c r="J128" s="1248"/>
      <c r="K128" s="1248"/>
      <c r="L128" s="1248"/>
    </row>
    <row r="129" spans="2:12" x14ac:dyDescent="0.2">
      <c r="B129" s="1249"/>
      <c r="C129" s="1249"/>
      <c r="D129" s="1249"/>
      <c r="E129" s="1249"/>
      <c r="F129" s="1249"/>
      <c r="G129" s="1249"/>
      <c r="H129" s="1248"/>
      <c r="I129" s="1248"/>
      <c r="J129" s="1248"/>
      <c r="K129" s="1248"/>
      <c r="L129" s="1248"/>
    </row>
    <row r="130" spans="2:12" x14ac:dyDescent="0.2">
      <c r="B130" s="1249"/>
      <c r="C130" s="1249"/>
      <c r="D130" s="1249"/>
      <c r="E130" s="1249"/>
      <c r="F130" s="1249"/>
      <c r="G130" s="1249"/>
      <c r="H130" s="1248"/>
      <c r="I130" s="1248"/>
      <c r="J130" s="1248"/>
      <c r="K130" s="1248"/>
      <c r="L130" s="1248"/>
    </row>
    <row r="131" spans="2:12" x14ac:dyDescent="0.2">
      <c r="B131" s="1249"/>
      <c r="C131" s="1249"/>
      <c r="D131" s="1249"/>
      <c r="E131" s="1249"/>
      <c r="F131" s="1249"/>
      <c r="G131" s="1249"/>
      <c r="H131" s="1248"/>
      <c r="I131" s="1248"/>
      <c r="J131" s="1248"/>
      <c r="K131" s="1248"/>
      <c r="L131" s="1248"/>
    </row>
    <row r="132" spans="2:12" x14ac:dyDescent="0.2">
      <c r="B132" s="1249"/>
      <c r="C132" s="1249"/>
      <c r="D132" s="1249"/>
      <c r="E132" s="1249"/>
      <c r="F132" s="1249"/>
      <c r="G132" s="1249"/>
      <c r="H132" s="1248"/>
      <c r="I132" s="1248"/>
      <c r="J132" s="1248"/>
      <c r="K132" s="1248"/>
      <c r="L132" s="1248"/>
    </row>
    <row r="133" spans="2:12" x14ac:dyDescent="0.2">
      <c r="B133" s="1249"/>
      <c r="C133" s="1249"/>
      <c r="D133" s="1249"/>
      <c r="E133" s="1249"/>
      <c r="F133" s="1249"/>
      <c r="G133" s="1249"/>
      <c r="H133" s="1248"/>
      <c r="I133" s="1248"/>
      <c r="J133" s="1248"/>
      <c r="K133" s="1248"/>
      <c r="L133" s="1248"/>
    </row>
    <row r="134" spans="2:12" x14ac:dyDescent="0.2">
      <c r="B134" s="1249"/>
      <c r="C134" s="1249"/>
      <c r="D134" s="1249"/>
      <c r="E134" s="1249"/>
      <c r="F134" s="1249"/>
      <c r="G134" s="1249"/>
      <c r="H134" s="1248"/>
      <c r="I134" s="1248"/>
      <c r="J134" s="1248"/>
      <c r="K134" s="1248"/>
      <c r="L134" s="1248"/>
    </row>
    <row r="135" spans="2:12" x14ac:dyDescent="0.2">
      <c r="B135" s="1249"/>
      <c r="C135" s="1249"/>
      <c r="D135" s="1249"/>
      <c r="E135" s="1249"/>
      <c r="F135" s="1249"/>
      <c r="G135" s="1249"/>
      <c r="H135" s="1248"/>
      <c r="I135" s="1248"/>
      <c r="J135" s="1248"/>
      <c r="K135" s="1248"/>
      <c r="L135" s="1248"/>
    </row>
    <row r="136" spans="2:12" x14ac:dyDescent="0.2">
      <c r="B136" s="1249"/>
      <c r="C136" s="1249"/>
      <c r="D136" s="1249"/>
      <c r="E136" s="1249"/>
      <c r="F136" s="1249"/>
      <c r="G136" s="1249"/>
      <c r="H136" s="1248"/>
      <c r="I136" s="1248"/>
      <c r="J136" s="1248"/>
      <c r="K136" s="1248"/>
      <c r="L136" s="1248"/>
    </row>
    <row r="137" spans="2:12" x14ac:dyDescent="0.2">
      <c r="B137" s="1249"/>
      <c r="C137" s="1249"/>
      <c r="D137" s="1249"/>
      <c r="E137" s="1249"/>
      <c r="F137" s="1249"/>
      <c r="G137" s="1249"/>
      <c r="H137" s="1248"/>
      <c r="I137" s="1248"/>
      <c r="J137" s="1248"/>
      <c r="K137" s="1248"/>
      <c r="L137" s="1248"/>
    </row>
    <row r="138" spans="2:12" x14ac:dyDescent="0.2">
      <c r="B138" s="1249"/>
      <c r="C138" s="1249"/>
      <c r="D138" s="1249"/>
      <c r="E138" s="1249"/>
      <c r="F138" s="1249"/>
      <c r="G138" s="1249"/>
      <c r="H138" s="1248"/>
      <c r="I138" s="1248"/>
      <c r="J138" s="1248"/>
      <c r="K138" s="1248"/>
      <c r="L138" s="1248"/>
    </row>
    <row r="139" spans="2:12" x14ac:dyDescent="0.2">
      <c r="B139" s="1249"/>
      <c r="C139" s="1249"/>
      <c r="D139" s="1249"/>
      <c r="E139" s="1249"/>
      <c r="F139" s="1249"/>
      <c r="G139" s="1249"/>
      <c r="H139" s="1248"/>
      <c r="I139" s="1248"/>
      <c r="J139" s="1248"/>
      <c r="K139" s="1248"/>
      <c r="L139" s="1248"/>
    </row>
    <row r="140" spans="2:12" x14ac:dyDescent="0.2">
      <c r="B140" s="1249"/>
      <c r="C140" s="1249"/>
      <c r="D140" s="1249"/>
      <c r="E140" s="1249"/>
      <c r="F140" s="1249"/>
      <c r="G140" s="1249"/>
      <c r="H140" s="1248"/>
      <c r="I140" s="1248"/>
      <c r="J140" s="1248"/>
      <c r="K140" s="1248"/>
      <c r="L140" s="1248"/>
    </row>
    <row r="141" spans="2:12" x14ac:dyDescent="0.2">
      <c r="B141" s="1249"/>
      <c r="C141" s="1249"/>
      <c r="D141" s="1249"/>
      <c r="E141" s="1249"/>
      <c r="F141" s="1249"/>
      <c r="G141" s="1249"/>
      <c r="H141" s="1248"/>
      <c r="I141" s="1248"/>
      <c r="J141" s="1248"/>
      <c r="K141" s="1248"/>
      <c r="L141" s="1248"/>
    </row>
    <row r="142" spans="2:12" x14ac:dyDescent="0.2">
      <c r="B142" s="1249"/>
      <c r="C142" s="1249"/>
      <c r="D142" s="1249"/>
      <c r="E142" s="1249"/>
      <c r="F142" s="1249"/>
      <c r="G142" s="1249"/>
      <c r="H142" s="1248"/>
      <c r="I142" s="1248"/>
      <c r="J142" s="1248"/>
      <c r="K142" s="1248"/>
      <c r="L142" s="1248"/>
    </row>
    <row r="143" spans="2:12" x14ac:dyDescent="0.2">
      <c r="B143" s="1249"/>
      <c r="C143" s="1249"/>
      <c r="D143" s="1249"/>
      <c r="E143" s="1249"/>
      <c r="F143" s="1249"/>
      <c r="G143" s="1249"/>
      <c r="H143" s="1248"/>
      <c r="I143" s="1248"/>
      <c r="J143" s="1248"/>
      <c r="K143" s="1248"/>
      <c r="L143" s="1248"/>
    </row>
    <row r="144" spans="2:12" x14ac:dyDescent="0.2">
      <c r="B144" s="1249"/>
      <c r="C144" s="1249"/>
      <c r="D144" s="1249"/>
      <c r="E144" s="1249"/>
      <c r="F144" s="1249"/>
      <c r="G144" s="1249"/>
      <c r="H144" s="1248"/>
      <c r="I144" s="1248"/>
      <c r="J144" s="1248"/>
      <c r="K144" s="1248"/>
      <c r="L144" s="1248"/>
    </row>
    <row r="145" spans="2:12" x14ac:dyDescent="0.2">
      <c r="B145" s="1249"/>
      <c r="C145" s="1249"/>
      <c r="D145" s="1249"/>
      <c r="E145" s="1249"/>
      <c r="F145" s="1249"/>
      <c r="G145" s="1249"/>
      <c r="H145" s="1248"/>
      <c r="I145" s="1248"/>
      <c r="J145" s="1248"/>
      <c r="K145" s="1248"/>
      <c r="L145" s="1248"/>
    </row>
    <row r="146" spans="2:12" x14ac:dyDescent="0.2">
      <c r="B146" s="1249"/>
      <c r="C146" s="1249"/>
      <c r="D146" s="1249"/>
      <c r="E146" s="1249"/>
      <c r="F146" s="1249"/>
      <c r="G146" s="1249"/>
      <c r="H146" s="1248"/>
      <c r="I146" s="1248"/>
      <c r="J146" s="1248"/>
      <c r="K146" s="1248"/>
      <c r="L146" s="1248"/>
    </row>
    <row r="147" spans="2:12" x14ac:dyDescent="0.2">
      <c r="B147" s="1249"/>
      <c r="C147" s="1249"/>
      <c r="D147" s="1249"/>
      <c r="E147" s="1249"/>
      <c r="F147" s="1249"/>
      <c r="G147" s="1249"/>
      <c r="H147" s="1248"/>
      <c r="I147" s="1248"/>
      <c r="J147" s="1248"/>
      <c r="K147" s="1248"/>
      <c r="L147" s="1248"/>
    </row>
    <row r="148" spans="2:12" x14ac:dyDescent="0.2">
      <c r="B148" s="1249"/>
      <c r="C148" s="1249"/>
      <c r="D148" s="1249"/>
      <c r="E148" s="1249"/>
      <c r="F148" s="1249"/>
      <c r="G148" s="1249"/>
      <c r="H148" s="1248"/>
      <c r="I148" s="1248"/>
      <c r="J148" s="1248"/>
      <c r="K148" s="1248"/>
      <c r="L148" s="1248"/>
    </row>
    <row r="149" spans="2:12" x14ac:dyDescent="0.2">
      <c r="B149" s="1249"/>
      <c r="C149" s="1249"/>
      <c r="D149" s="1249"/>
      <c r="E149" s="1249"/>
      <c r="F149" s="1249"/>
      <c r="G149" s="1249"/>
      <c r="H149" s="1248"/>
      <c r="I149" s="1248"/>
      <c r="J149" s="1248"/>
      <c r="K149" s="1248"/>
      <c r="L149" s="1248"/>
    </row>
    <row r="150" spans="2:12" x14ac:dyDescent="0.2">
      <c r="B150" s="1249"/>
      <c r="C150" s="1249"/>
      <c r="D150" s="1249"/>
      <c r="E150" s="1249"/>
      <c r="F150" s="1249"/>
      <c r="G150" s="1249"/>
      <c r="H150" s="1248"/>
      <c r="I150" s="1248"/>
      <c r="J150" s="1248"/>
      <c r="K150" s="1248"/>
      <c r="L150" s="1248"/>
    </row>
    <row r="151" spans="2:12" x14ac:dyDescent="0.2">
      <c r="B151" s="1249"/>
      <c r="C151" s="1249"/>
      <c r="D151" s="1249"/>
      <c r="E151" s="1249"/>
      <c r="F151" s="1249"/>
      <c r="G151" s="1249"/>
      <c r="H151" s="1248"/>
      <c r="I151" s="1248"/>
      <c r="J151" s="1248"/>
      <c r="K151" s="1248"/>
      <c r="L151" s="1248"/>
    </row>
    <row r="152" spans="2:12" x14ac:dyDescent="0.2">
      <c r="B152" s="1249"/>
      <c r="C152" s="1249"/>
      <c r="D152" s="1249"/>
      <c r="E152" s="1249"/>
      <c r="F152" s="1249"/>
      <c r="G152" s="1249"/>
      <c r="H152" s="1248"/>
      <c r="I152" s="1248"/>
      <c r="J152" s="1248"/>
      <c r="K152" s="1248"/>
      <c r="L152" s="1248"/>
    </row>
    <row r="153" spans="2:12" x14ac:dyDescent="0.2">
      <c r="B153" s="1249"/>
      <c r="C153" s="1249"/>
      <c r="D153" s="1249"/>
      <c r="E153" s="1249"/>
      <c r="F153" s="1249"/>
      <c r="G153" s="1249"/>
      <c r="H153" s="1248"/>
      <c r="I153" s="1248"/>
      <c r="J153" s="1248"/>
      <c r="K153" s="1248"/>
      <c r="L153" s="1248"/>
    </row>
    <row r="154" spans="2:12" x14ac:dyDescent="0.2">
      <c r="B154" s="1249"/>
      <c r="C154" s="1249"/>
      <c r="D154" s="1249"/>
      <c r="E154" s="1249"/>
      <c r="F154" s="1249"/>
      <c r="G154" s="1249"/>
      <c r="H154" s="1248"/>
      <c r="I154" s="1248"/>
      <c r="J154" s="1248"/>
      <c r="K154" s="1248"/>
      <c r="L154" s="1248"/>
    </row>
    <row r="155" spans="2:12" x14ac:dyDescent="0.2">
      <c r="B155" s="1249"/>
      <c r="C155" s="1249"/>
      <c r="D155" s="1249"/>
      <c r="E155" s="1249"/>
      <c r="F155" s="1249"/>
      <c r="G155" s="1249"/>
      <c r="H155" s="1248"/>
      <c r="I155" s="1248"/>
      <c r="J155" s="1248"/>
      <c r="K155" s="1248"/>
      <c r="L155" s="1248"/>
    </row>
    <row r="156" spans="2:12" x14ac:dyDescent="0.2">
      <c r="B156" s="1249"/>
      <c r="C156" s="1249"/>
      <c r="D156" s="1249"/>
      <c r="E156" s="1249"/>
      <c r="F156" s="1249"/>
      <c r="G156" s="1249"/>
      <c r="H156" s="1248"/>
      <c r="I156" s="1248"/>
      <c r="J156" s="1248"/>
      <c r="K156" s="1248"/>
      <c r="L156" s="1248"/>
    </row>
    <row r="157" spans="2:12" x14ac:dyDescent="0.2">
      <c r="B157" s="1249"/>
      <c r="C157" s="1249"/>
      <c r="D157" s="1249"/>
      <c r="E157" s="1249"/>
      <c r="F157" s="1249"/>
      <c r="G157" s="1249"/>
      <c r="H157" s="1248"/>
      <c r="I157" s="1248"/>
      <c r="J157" s="1248"/>
      <c r="K157" s="1248"/>
      <c r="L157" s="1248"/>
    </row>
    <row r="158" spans="2:12" x14ac:dyDescent="0.2">
      <c r="B158" s="1249"/>
      <c r="C158" s="1249"/>
      <c r="D158" s="1249"/>
      <c r="E158" s="1249"/>
      <c r="F158" s="1249"/>
      <c r="G158" s="1249"/>
      <c r="H158" s="1248"/>
      <c r="I158" s="1248"/>
      <c r="J158" s="1248"/>
      <c r="K158" s="1248"/>
      <c r="L158" s="1248"/>
    </row>
    <row r="159" spans="2:12" x14ac:dyDescent="0.2">
      <c r="B159" s="1249"/>
      <c r="C159" s="1249"/>
      <c r="D159" s="1249"/>
      <c r="E159" s="1249"/>
      <c r="F159" s="1249"/>
      <c r="G159" s="1249"/>
      <c r="H159" s="1248"/>
      <c r="I159" s="1248"/>
      <c r="J159" s="1248"/>
      <c r="K159" s="1248"/>
      <c r="L159" s="1248"/>
    </row>
    <row r="160" spans="2:12" x14ac:dyDescent="0.2">
      <c r="B160" s="1249"/>
      <c r="C160" s="1249"/>
      <c r="D160" s="1249"/>
      <c r="E160" s="1249"/>
      <c r="F160" s="1249"/>
      <c r="G160" s="1249"/>
      <c r="H160" s="1248"/>
      <c r="I160" s="1248"/>
      <c r="J160" s="1248"/>
      <c r="K160" s="1248"/>
      <c r="L160" s="1248"/>
    </row>
    <row r="161" spans="2:12" x14ac:dyDescent="0.2">
      <c r="B161" s="1249"/>
      <c r="C161" s="1249"/>
      <c r="D161" s="1249"/>
      <c r="E161" s="1249"/>
      <c r="F161" s="1249"/>
      <c r="G161" s="1249"/>
      <c r="H161" s="1248"/>
      <c r="I161" s="1248"/>
      <c r="J161" s="1248"/>
      <c r="K161" s="1248"/>
      <c r="L161" s="1248"/>
    </row>
    <row r="162" spans="2:12" x14ac:dyDescent="0.2">
      <c r="B162" s="1249"/>
      <c r="C162" s="1249"/>
      <c r="D162" s="1249"/>
      <c r="E162" s="1249"/>
      <c r="F162" s="1249"/>
      <c r="G162" s="1249"/>
      <c r="H162" s="1248"/>
      <c r="I162" s="1248"/>
      <c r="J162" s="1248"/>
      <c r="K162" s="1248"/>
      <c r="L162" s="1248"/>
    </row>
    <row r="163" spans="2:12" x14ac:dyDescent="0.2">
      <c r="B163" s="1249"/>
      <c r="C163" s="1249"/>
      <c r="D163" s="1249"/>
      <c r="E163" s="1249"/>
      <c r="F163" s="1249"/>
      <c r="G163" s="1249"/>
      <c r="H163" s="1248"/>
      <c r="I163" s="1248"/>
      <c r="J163" s="1248"/>
      <c r="K163" s="1248"/>
      <c r="L163" s="1248"/>
    </row>
    <row r="164" spans="2:12" x14ac:dyDescent="0.2">
      <c r="B164" s="1249"/>
      <c r="C164" s="1249"/>
      <c r="D164" s="1249"/>
      <c r="E164" s="1249"/>
      <c r="F164" s="1249"/>
      <c r="G164" s="1249"/>
      <c r="H164" s="1248"/>
      <c r="I164" s="1248"/>
      <c r="J164" s="1248"/>
      <c r="K164" s="1248"/>
      <c r="L164" s="1248"/>
    </row>
    <row r="165" spans="2:12" x14ac:dyDescent="0.2">
      <c r="B165" s="1249"/>
      <c r="C165" s="1249"/>
      <c r="D165" s="1249"/>
      <c r="E165" s="1249"/>
      <c r="F165" s="1249"/>
      <c r="G165" s="1249"/>
      <c r="H165" s="1248"/>
      <c r="I165" s="1248"/>
      <c r="J165" s="1248"/>
      <c r="K165" s="1248"/>
      <c r="L165" s="1248"/>
    </row>
    <row r="166" spans="2:12" x14ac:dyDescent="0.2">
      <c r="B166" s="1249"/>
      <c r="C166" s="1249"/>
      <c r="D166" s="1249"/>
      <c r="E166" s="1249"/>
      <c r="F166" s="1249"/>
      <c r="G166" s="1249"/>
      <c r="H166" s="1248"/>
      <c r="I166" s="1248"/>
      <c r="J166" s="1248"/>
      <c r="K166" s="1248"/>
      <c r="L166" s="1248"/>
    </row>
    <row r="167" spans="2:12" x14ac:dyDescent="0.2">
      <c r="B167" s="1249"/>
      <c r="C167" s="1249"/>
      <c r="D167" s="1249"/>
      <c r="E167" s="1249"/>
      <c r="F167" s="1249"/>
      <c r="G167" s="1249"/>
      <c r="H167" s="1248"/>
      <c r="I167" s="1248"/>
      <c r="J167" s="1248"/>
      <c r="K167" s="1248"/>
      <c r="L167" s="1248"/>
    </row>
    <row r="168" spans="2:12" x14ac:dyDescent="0.2">
      <c r="B168" s="1249"/>
      <c r="C168" s="1249"/>
      <c r="D168" s="1249"/>
      <c r="E168" s="1249"/>
      <c r="F168" s="1249"/>
      <c r="G168" s="1249"/>
      <c r="H168" s="1248"/>
      <c r="I168" s="1248"/>
      <c r="J168" s="1248"/>
      <c r="K168" s="1248"/>
      <c r="L168" s="1248"/>
    </row>
    <row r="169" spans="2:12" x14ac:dyDescent="0.2">
      <c r="B169" s="1249"/>
      <c r="C169" s="1249"/>
      <c r="D169" s="1249"/>
      <c r="E169" s="1249"/>
      <c r="F169" s="1249"/>
      <c r="G169" s="1249"/>
      <c r="H169" s="1248"/>
      <c r="I169" s="1248"/>
      <c r="J169" s="1248"/>
      <c r="K169" s="1248"/>
      <c r="L169" s="1248"/>
    </row>
    <row r="170" spans="2:12" x14ac:dyDescent="0.2">
      <c r="B170" s="1249"/>
      <c r="C170" s="1249"/>
      <c r="D170" s="1249"/>
      <c r="E170" s="1249"/>
      <c r="F170" s="1249"/>
      <c r="G170" s="1249"/>
      <c r="H170" s="1248"/>
      <c r="I170" s="1248"/>
      <c r="J170" s="1248"/>
      <c r="K170" s="1248"/>
      <c r="L170" s="1248"/>
    </row>
    <row r="171" spans="2:12" x14ac:dyDescent="0.2">
      <c r="B171" s="1249"/>
      <c r="C171" s="1249"/>
      <c r="D171" s="1249"/>
      <c r="E171" s="1249"/>
      <c r="F171" s="1249"/>
      <c r="G171" s="1249"/>
      <c r="H171" s="1248"/>
      <c r="I171" s="1248"/>
      <c r="J171" s="1248"/>
      <c r="K171" s="1248"/>
      <c r="L171" s="1248"/>
    </row>
    <row r="172" spans="2:12" x14ac:dyDescent="0.2">
      <c r="B172" s="1249"/>
      <c r="C172" s="1249"/>
      <c r="D172" s="1249"/>
      <c r="E172" s="1249"/>
      <c r="F172" s="1249"/>
      <c r="G172" s="1249"/>
      <c r="H172" s="1248"/>
      <c r="I172" s="1248"/>
      <c r="J172" s="1248"/>
      <c r="K172" s="1248"/>
      <c r="L172" s="1248"/>
    </row>
    <row r="173" spans="2:12" x14ac:dyDescent="0.2">
      <c r="B173" s="1249"/>
      <c r="C173" s="1249"/>
      <c r="D173" s="1249"/>
      <c r="E173" s="1249"/>
      <c r="F173" s="1249"/>
      <c r="G173" s="1249"/>
      <c r="H173" s="1248"/>
      <c r="I173" s="1248"/>
      <c r="J173" s="1248"/>
      <c r="K173" s="1248"/>
      <c r="L173" s="1248"/>
    </row>
    <row r="174" spans="2:12" x14ac:dyDescent="0.2">
      <c r="B174" s="1249"/>
      <c r="C174" s="1249"/>
      <c r="D174" s="1249"/>
      <c r="E174" s="1249"/>
      <c r="F174" s="1249"/>
      <c r="G174" s="1249"/>
      <c r="H174" s="1248"/>
      <c r="I174" s="1248"/>
      <c r="J174" s="1248"/>
      <c r="K174" s="1248"/>
      <c r="L174" s="1248"/>
    </row>
    <row r="175" spans="2:12" x14ac:dyDescent="0.2">
      <c r="B175" s="1249"/>
      <c r="C175" s="1249"/>
      <c r="D175" s="1249"/>
      <c r="E175" s="1249"/>
      <c r="F175" s="1249"/>
      <c r="G175" s="1249"/>
      <c r="H175" s="1248"/>
      <c r="I175" s="1248"/>
      <c r="J175" s="1248"/>
      <c r="K175" s="1248"/>
      <c r="L175" s="1248"/>
    </row>
    <row r="176" spans="2:12" x14ac:dyDescent="0.2">
      <c r="B176" s="1249"/>
      <c r="C176" s="1249"/>
      <c r="D176" s="1249"/>
      <c r="E176" s="1249"/>
      <c r="F176" s="1249"/>
      <c r="G176" s="1249"/>
      <c r="H176" s="1248"/>
      <c r="I176" s="1248"/>
      <c r="J176" s="1248"/>
      <c r="K176" s="1248"/>
      <c r="L176" s="1248"/>
    </row>
    <row r="177" spans="2:12" x14ac:dyDescent="0.2">
      <c r="B177" s="1249"/>
      <c r="C177" s="1249"/>
      <c r="D177" s="1249"/>
      <c r="E177" s="1249"/>
      <c r="F177" s="1249"/>
      <c r="G177" s="1249"/>
      <c r="H177" s="1248"/>
      <c r="I177" s="1248"/>
      <c r="J177" s="1248"/>
      <c r="K177" s="1248"/>
      <c r="L177" s="1248"/>
    </row>
    <row r="178" spans="2:12" x14ac:dyDescent="0.2">
      <c r="B178" s="1249"/>
      <c r="C178" s="1249"/>
      <c r="D178" s="1249"/>
      <c r="E178" s="1249"/>
      <c r="F178" s="1249"/>
      <c r="G178" s="1249"/>
      <c r="H178" s="1248"/>
      <c r="I178" s="1248"/>
      <c r="J178" s="1248"/>
      <c r="K178" s="1248"/>
      <c r="L178" s="1248"/>
    </row>
    <row r="179" spans="2:12" x14ac:dyDescent="0.2">
      <c r="B179" s="1249"/>
      <c r="C179" s="1249"/>
      <c r="D179" s="1249"/>
      <c r="E179" s="1249"/>
      <c r="F179" s="1249"/>
      <c r="G179" s="1249"/>
      <c r="H179" s="1248"/>
      <c r="I179" s="1248"/>
      <c r="J179" s="1248"/>
      <c r="K179" s="1248"/>
      <c r="L179" s="1248"/>
    </row>
    <row r="180" spans="2:12" x14ac:dyDescent="0.2">
      <c r="B180" s="1249"/>
      <c r="C180" s="1249"/>
      <c r="D180" s="1249"/>
      <c r="E180" s="1249"/>
      <c r="F180" s="1249"/>
      <c r="G180" s="1249"/>
      <c r="H180" s="1248"/>
      <c r="I180" s="1248"/>
      <c r="J180" s="1248"/>
      <c r="K180" s="1248"/>
      <c r="L180" s="1248"/>
    </row>
    <row r="181" spans="2:12" x14ac:dyDescent="0.2">
      <c r="B181" s="1249"/>
      <c r="C181" s="1249"/>
      <c r="D181" s="1249"/>
      <c r="E181" s="1249"/>
      <c r="F181" s="1249"/>
      <c r="G181" s="1249"/>
      <c r="H181" s="1248"/>
      <c r="I181" s="1248"/>
      <c r="J181" s="1248"/>
      <c r="K181" s="1248"/>
      <c r="L181" s="1248"/>
    </row>
    <row r="182" spans="2:12" x14ac:dyDescent="0.2">
      <c r="B182" s="1249"/>
      <c r="C182" s="1249"/>
      <c r="D182" s="1249"/>
      <c r="E182" s="1249"/>
      <c r="F182" s="1249"/>
      <c r="G182" s="1249"/>
      <c r="H182" s="1248"/>
      <c r="I182" s="1248"/>
      <c r="J182" s="1248"/>
      <c r="K182" s="1248"/>
      <c r="L182" s="1248"/>
    </row>
    <row r="183" spans="2:12" x14ac:dyDescent="0.2">
      <c r="B183" s="1249"/>
      <c r="C183" s="1249"/>
      <c r="D183" s="1249"/>
      <c r="E183" s="1249"/>
      <c r="F183" s="1249"/>
      <c r="G183" s="1249"/>
      <c r="H183" s="1248"/>
      <c r="I183" s="1248"/>
      <c r="J183" s="1248"/>
      <c r="K183" s="1248"/>
      <c r="L183" s="1248"/>
    </row>
    <row r="184" spans="2:12" x14ac:dyDescent="0.2">
      <c r="B184" s="1249"/>
      <c r="C184" s="1249"/>
      <c r="D184" s="1249"/>
      <c r="E184" s="1249"/>
      <c r="F184" s="1249"/>
      <c r="G184" s="1249"/>
      <c r="H184" s="1248"/>
      <c r="I184" s="1248"/>
      <c r="J184" s="1248"/>
      <c r="K184" s="1248"/>
      <c r="L184" s="1248"/>
    </row>
    <row r="185" spans="2:12" x14ac:dyDescent="0.2">
      <c r="B185" s="1249"/>
      <c r="C185" s="1249"/>
      <c r="D185" s="1249"/>
      <c r="E185" s="1249"/>
      <c r="F185" s="1249"/>
      <c r="G185" s="1249"/>
      <c r="H185" s="1248"/>
      <c r="I185" s="1248"/>
      <c r="J185" s="1248"/>
      <c r="K185" s="1248"/>
      <c r="L185" s="1248"/>
    </row>
    <row r="186" spans="2:12" x14ac:dyDescent="0.2">
      <c r="B186" s="1249"/>
      <c r="C186" s="1249"/>
      <c r="D186" s="1249"/>
      <c r="E186" s="1249"/>
      <c r="F186" s="1249"/>
      <c r="G186" s="1249"/>
      <c r="H186" s="1248"/>
      <c r="I186" s="1248"/>
      <c r="J186" s="1248"/>
      <c r="K186" s="1248"/>
      <c r="L186" s="1248"/>
    </row>
    <row r="187" spans="2:12" x14ac:dyDescent="0.2">
      <c r="B187" s="1249"/>
      <c r="C187" s="1249"/>
      <c r="D187" s="1249"/>
      <c r="E187" s="1249"/>
      <c r="F187" s="1249"/>
      <c r="G187" s="1249"/>
      <c r="H187" s="1248"/>
      <c r="I187" s="1248"/>
      <c r="J187" s="1248"/>
      <c r="K187" s="1248"/>
      <c r="L187" s="1248"/>
    </row>
    <row r="188" spans="2:12" x14ac:dyDescent="0.2">
      <c r="B188" s="1249"/>
      <c r="C188" s="1249"/>
      <c r="D188" s="1249"/>
      <c r="E188" s="1249"/>
      <c r="F188" s="1249"/>
      <c r="G188" s="1249"/>
      <c r="H188" s="1248"/>
      <c r="I188" s="1248"/>
      <c r="J188" s="1248"/>
      <c r="K188" s="1248"/>
      <c r="L188" s="1248"/>
    </row>
    <row r="189" spans="2:12" x14ac:dyDescent="0.2">
      <c r="B189" s="1249"/>
      <c r="C189" s="1249"/>
      <c r="D189" s="1249"/>
      <c r="E189" s="1249"/>
      <c r="F189" s="1249"/>
      <c r="G189" s="1249"/>
      <c r="H189" s="1248"/>
      <c r="I189" s="1248"/>
      <c r="J189" s="1248"/>
      <c r="K189" s="1248"/>
      <c r="L189" s="1248"/>
    </row>
    <row r="190" spans="2:12" x14ac:dyDescent="0.2">
      <c r="B190" s="1249"/>
      <c r="C190" s="1249"/>
      <c r="D190" s="1249"/>
      <c r="E190" s="1249"/>
      <c r="F190" s="1249"/>
      <c r="G190" s="1249"/>
      <c r="H190" s="1248"/>
      <c r="I190" s="1248"/>
      <c r="J190" s="1248"/>
      <c r="K190" s="1248"/>
      <c r="L190" s="1248"/>
    </row>
    <row r="191" spans="2:12" x14ac:dyDescent="0.2">
      <c r="B191" s="1249"/>
      <c r="C191" s="1249"/>
      <c r="D191" s="1249"/>
      <c r="E191" s="1249"/>
      <c r="F191" s="1249"/>
      <c r="G191" s="1249"/>
      <c r="H191" s="1248"/>
      <c r="I191" s="1248"/>
      <c r="J191" s="1248"/>
      <c r="K191" s="1248"/>
      <c r="L191" s="1248"/>
    </row>
    <row r="192" spans="2:12" x14ac:dyDescent="0.2">
      <c r="B192" s="1249"/>
      <c r="C192" s="1249"/>
      <c r="D192" s="1249"/>
      <c r="E192" s="1249"/>
      <c r="F192" s="1249"/>
      <c r="G192" s="1249"/>
      <c r="H192" s="1248"/>
      <c r="I192" s="1248"/>
      <c r="J192" s="1248"/>
      <c r="K192" s="1248"/>
      <c r="L192" s="1248"/>
    </row>
    <row r="193" spans="2:12" x14ac:dyDescent="0.2">
      <c r="B193" s="1249"/>
      <c r="C193" s="1249"/>
      <c r="D193" s="1249"/>
      <c r="E193" s="1249"/>
      <c r="F193" s="1249"/>
      <c r="G193" s="1249"/>
      <c r="H193" s="1248"/>
      <c r="I193" s="1248"/>
      <c r="J193" s="1248"/>
      <c r="K193" s="1248"/>
      <c r="L193" s="1248"/>
    </row>
    <row r="194" spans="2:12" x14ac:dyDescent="0.2">
      <c r="B194" s="1249"/>
      <c r="C194" s="1249"/>
      <c r="D194" s="1249"/>
      <c r="E194" s="1249"/>
      <c r="F194" s="1249"/>
      <c r="G194" s="1249"/>
      <c r="H194" s="1248"/>
      <c r="I194" s="1248"/>
      <c r="J194" s="1248"/>
      <c r="K194" s="1248"/>
      <c r="L194" s="1248"/>
    </row>
    <row r="195" spans="2:12" x14ac:dyDescent="0.2">
      <c r="B195" s="1249"/>
      <c r="C195" s="1249"/>
      <c r="D195" s="1249"/>
      <c r="E195" s="1249"/>
      <c r="F195" s="1249"/>
      <c r="G195" s="1249"/>
      <c r="H195" s="1248"/>
      <c r="I195" s="1248"/>
      <c r="J195" s="1248"/>
      <c r="K195" s="1248"/>
      <c r="L195" s="1248"/>
    </row>
    <row r="196" spans="2:12" x14ac:dyDescent="0.2">
      <c r="B196" s="1249"/>
      <c r="C196" s="1249"/>
      <c r="D196" s="1249"/>
      <c r="E196" s="1249"/>
      <c r="F196" s="1249"/>
      <c r="G196" s="1249"/>
      <c r="H196" s="1248"/>
      <c r="I196" s="1248"/>
      <c r="J196" s="1248"/>
      <c r="K196" s="1248"/>
      <c r="L196" s="1248"/>
    </row>
    <row r="197" spans="2:12" x14ac:dyDescent="0.2">
      <c r="B197" s="1249"/>
      <c r="C197" s="1249"/>
      <c r="D197" s="1249"/>
      <c r="E197" s="1249"/>
      <c r="F197" s="1249"/>
      <c r="G197" s="1249"/>
      <c r="H197" s="1248"/>
      <c r="I197" s="1248"/>
      <c r="J197" s="1248"/>
      <c r="K197" s="1248"/>
      <c r="L197" s="1248"/>
    </row>
    <row r="198" spans="2:12" x14ac:dyDescent="0.2">
      <c r="B198" s="1249"/>
      <c r="C198" s="1249"/>
      <c r="D198" s="1249"/>
      <c r="E198" s="1249"/>
      <c r="F198" s="1249"/>
      <c r="G198" s="1249"/>
      <c r="H198" s="1248"/>
      <c r="I198" s="1248"/>
      <c r="J198" s="1248"/>
      <c r="K198" s="1248"/>
      <c r="L198" s="1248"/>
    </row>
    <row r="199" spans="2:12" x14ac:dyDescent="0.2">
      <c r="B199" s="1249"/>
      <c r="C199" s="1249"/>
      <c r="D199" s="1249"/>
      <c r="E199" s="1249"/>
      <c r="F199" s="1249"/>
      <c r="G199" s="1249"/>
      <c r="H199" s="1248"/>
      <c r="I199" s="1248"/>
      <c r="J199" s="1248"/>
      <c r="K199" s="1248"/>
      <c r="L199" s="1248"/>
    </row>
    <row r="200" spans="2:12" x14ac:dyDescent="0.2">
      <c r="B200" s="1249"/>
      <c r="C200" s="1249"/>
      <c r="D200" s="1249"/>
      <c r="E200" s="1249"/>
      <c r="F200" s="1249"/>
      <c r="G200" s="1249"/>
      <c r="H200" s="1248"/>
      <c r="I200" s="1248"/>
      <c r="J200" s="1248"/>
      <c r="K200" s="1248"/>
      <c r="L200" s="1248"/>
    </row>
    <row r="201" spans="2:12" x14ac:dyDescent="0.2">
      <c r="B201" s="1249"/>
      <c r="C201" s="1249"/>
      <c r="D201" s="1249"/>
      <c r="E201" s="1249"/>
      <c r="F201" s="1249"/>
      <c r="G201" s="1249"/>
      <c r="H201" s="1248"/>
      <c r="I201" s="1248"/>
      <c r="J201" s="1248"/>
      <c r="K201" s="1248"/>
      <c r="L201" s="1248"/>
    </row>
    <row r="202" spans="2:12" x14ac:dyDescent="0.2">
      <c r="B202" s="1249"/>
      <c r="C202" s="1249"/>
      <c r="D202" s="1249"/>
      <c r="E202" s="1249"/>
      <c r="F202" s="1249"/>
      <c r="G202" s="1249"/>
      <c r="H202" s="1248"/>
      <c r="I202" s="1248"/>
      <c r="J202" s="1248"/>
      <c r="K202" s="1248"/>
      <c r="L202" s="1248"/>
    </row>
    <row r="203" spans="2:12" x14ac:dyDescent="0.2">
      <c r="B203" s="1249"/>
      <c r="C203" s="1249"/>
      <c r="D203" s="1249"/>
      <c r="E203" s="1249"/>
      <c r="F203" s="1249"/>
      <c r="G203" s="1249"/>
      <c r="H203" s="1248"/>
      <c r="I203" s="1248"/>
      <c r="J203" s="1248"/>
      <c r="K203" s="1248"/>
      <c r="L203" s="1248"/>
    </row>
    <row r="204" spans="2:12" x14ac:dyDescent="0.2">
      <c r="B204" s="1249"/>
      <c r="C204" s="1249"/>
      <c r="D204" s="1249"/>
      <c r="E204" s="1249"/>
      <c r="F204" s="1249"/>
      <c r="G204" s="1249"/>
      <c r="H204" s="1248"/>
      <c r="I204" s="1248"/>
      <c r="J204" s="1248"/>
      <c r="K204" s="1248"/>
      <c r="L204" s="1248"/>
    </row>
    <row r="205" spans="2:12" x14ac:dyDescent="0.2">
      <c r="B205" s="1249"/>
      <c r="C205" s="1249"/>
      <c r="D205" s="1249"/>
      <c r="E205" s="1249"/>
      <c r="F205" s="1249"/>
      <c r="G205" s="1249"/>
      <c r="H205" s="1248"/>
      <c r="I205" s="1248"/>
      <c r="J205" s="1248"/>
      <c r="K205" s="1248"/>
      <c r="L205" s="1248"/>
    </row>
    <row r="206" spans="2:12" x14ac:dyDescent="0.2">
      <c r="B206" s="1249"/>
      <c r="C206" s="1249"/>
      <c r="D206" s="1249"/>
      <c r="E206" s="1249"/>
      <c r="F206" s="1249"/>
      <c r="G206" s="1249"/>
      <c r="H206" s="1248"/>
      <c r="I206" s="1248"/>
      <c r="J206" s="1248"/>
      <c r="K206" s="1248"/>
      <c r="L206" s="1248"/>
    </row>
    <row r="207" spans="2:12" x14ac:dyDescent="0.2">
      <c r="B207" s="1249"/>
      <c r="C207" s="1249"/>
      <c r="D207" s="1249"/>
      <c r="E207" s="1249"/>
      <c r="F207" s="1249"/>
      <c r="G207" s="1249"/>
      <c r="H207" s="1248"/>
      <c r="I207" s="1248"/>
      <c r="J207" s="1248"/>
      <c r="K207" s="1248"/>
      <c r="L207" s="1248"/>
    </row>
    <row r="208" spans="2:12" x14ac:dyDescent="0.2">
      <c r="B208" s="1249"/>
      <c r="C208" s="1249"/>
      <c r="D208" s="1249"/>
      <c r="E208" s="1249"/>
      <c r="F208" s="1249"/>
      <c r="G208" s="1249"/>
      <c r="H208" s="1248"/>
      <c r="I208" s="1248"/>
      <c r="J208" s="1248"/>
      <c r="K208" s="1248"/>
      <c r="L208" s="1248"/>
    </row>
    <row r="209" spans="2:12" x14ac:dyDescent="0.2">
      <c r="B209" s="1249"/>
      <c r="C209" s="1249"/>
      <c r="D209" s="1249"/>
      <c r="E209" s="1249"/>
      <c r="F209" s="1249"/>
      <c r="G209" s="1249"/>
      <c r="H209" s="1248"/>
      <c r="I209" s="1248"/>
      <c r="J209" s="1248"/>
      <c r="K209" s="1248"/>
      <c r="L209" s="1248"/>
    </row>
    <row r="210" spans="2:12" x14ac:dyDescent="0.2">
      <c r="B210" s="1249"/>
      <c r="C210" s="1249"/>
      <c r="D210" s="1249"/>
      <c r="E210" s="1249"/>
      <c r="F210" s="1249"/>
      <c r="G210" s="1249"/>
      <c r="H210" s="1248"/>
      <c r="I210" s="1248"/>
      <c r="J210" s="1248"/>
      <c r="K210" s="1248"/>
      <c r="L210" s="1248"/>
    </row>
    <row r="211" spans="2:12" x14ac:dyDescent="0.2">
      <c r="B211" s="1249"/>
      <c r="C211" s="1249"/>
      <c r="D211" s="1249"/>
      <c r="E211" s="1249"/>
      <c r="F211" s="1249"/>
      <c r="G211" s="1249"/>
      <c r="H211" s="1248"/>
      <c r="I211" s="1248"/>
      <c r="J211" s="1248"/>
      <c r="K211" s="1248"/>
      <c r="L211" s="1248"/>
    </row>
    <row r="212" spans="2:12" x14ac:dyDescent="0.2">
      <c r="B212" s="1249"/>
      <c r="C212" s="1249"/>
      <c r="D212" s="1249"/>
      <c r="E212" s="1249"/>
      <c r="F212" s="1249"/>
      <c r="G212" s="1249"/>
      <c r="H212" s="1248"/>
      <c r="I212" s="1248"/>
      <c r="J212" s="1248"/>
      <c r="K212" s="1248"/>
      <c r="L212" s="1248"/>
    </row>
    <row r="213" spans="2:12" x14ac:dyDescent="0.2">
      <c r="B213" s="1249"/>
      <c r="C213" s="1249"/>
      <c r="D213" s="1249"/>
      <c r="E213" s="1249"/>
      <c r="F213" s="1249"/>
      <c r="G213" s="1249"/>
      <c r="H213" s="1248"/>
      <c r="I213" s="1248"/>
      <c r="J213" s="1248"/>
      <c r="K213" s="1248"/>
      <c r="L213" s="1248"/>
    </row>
    <row r="214" spans="2:12" x14ac:dyDescent="0.2">
      <c r="B214" s="1249"/>
      <c r="C214" s="1249"/>
      <c r="D214" s="1249"/>
      <c r="E214" s="1249"/>
      <c r="F214" s="1249"/>
      <c r="G214" s="1249"/>
      <c r="H214" s="1248"/>
      <c r="I214" s="1248"/>
      <c r="J214" s="1248"/>
      <c r="K214" s="1248"/>
      <c r="L214" s="1248"/>
    </row>
    <row r="215" spans="2:12" x14ac:dyDescent="0.2">
      <c r="B215" s="1249"/>
      <c r="C215" s="1249"/>
      <c r="D215" s="1249"/>
      <c r="E215" s="1249"/>
      <c r="F215" s="1249"/>
      <c r="G215" s="1249"/>
      <c r="H215" s="1248"/>
      <c r="I215" s="1248"/>
      <c r="J215" s="1248"/>
      <c r="K215" s="1248"/>
      <c r="L215" s="1248"/>
    </row>
    <row r="216" spans="2:12" x14ac:dyDescent="0.2">
      <c r="B216" s="1249"/>
      <c r="C216" s="1249"/>
      <c r="D216" s="1249"/>
      <c r="E216" s="1249"/>
      <c r="F216" s="1249"/>
      <c r="G216" s="1249"/>
      <c r="H216" s="1248"/>
      <c r="I216" s="1248"/>
      <c r="J216" s="1248"/>
      <c r="K216" s="1248"/>
      <c r="L216" s="1248"/>
    </row>
    <row r="217" spans="2:12" x14ac:dyDescent="0.2">
      <c r="B217" s="1249"/>
      <c r="C217" s="1249"/>
      <c r="D217" s="1249"/>
      <c r="E217" s="1249"/>
      <c r="F217" s="1249"/>
      <c r="G217" s="1249"/>
      <c r="H217" s="1248"/>
      <c r="I217" s="1248"/>
      <c r="J217" s="1248"/>
      <c r="K217" s="1248"/>
      <c r="L217" s="1248"/>
    </row>
    <row r="218" spans="2:12" x14ac:dyDescent="0.2">
      <c r="B218" s="1249"/>
      <c r="C218" s="1249"/>
      <c r="D218" s="1249"/>
      <c r="E218" s="1249"/>
      <c r="F218" s="1249"/>
      <c r="G218" s="1249"/>
      <c r="H218" s="1248"/>
      <c r="I218" s="1248"/>
      <c r="J218" s="1248"/>
      <c r="K218" s="1248"/>
      <c r="L218" s="1248"/>
    </row>
    <row r="219" spans="2:12" x14ac:dyDescent="0.2">
      <c r="B219" s="1249"/>
      <c r="C219" s="1249"/>
      <c r="D219" s="1249"/>
      <c r="E219" s="1249"/>
      <c r="F219" s="1249"/>
      <c r="G219" s="1249"/>
      <c r="H219" s="1248"/>
      <c r="I219" s="1248"/>
      <c r="J219" s="1248"/>
      <c r="K219" s="1248"/>
      <c r="L219" s="1248"/>
    </row>
    <row r="220" spans="2:12" x14ac:dyDescent="0.2">
      <c r="B220" s="1249"/>
      <c r="C220" s="1249"/>
      <c r="D220" s="1249"/>
      <c r="E220" s="1249"/>
      <c r="F220" s="1249"/>
      <c r="G220" s="1249"/>
      <c r="H220" s="1248"/>
      <c r="I220" s="1248"/>
      <c r="J220" s="1248"/>
      <c r="K220" s="1248"/>
      <c r="L220" s="1248"/>
    </row>
    <row r="221" spans="2:12" x14ac:dyDescent="0.2">
      <c r="B221" s="1249"/>
      <c r="C221" s="1249"/>
      <c r="D221" s="1249"/>
      <c r="E221" s="1249"/>
      <c r="F221" s="1249"/>
      <c r="G221" s="1249"/>
      <c r="H221" s="1248"/>
      <c r="I221" s="1248"/>
      <c r="J221" s="1248"/>
      <c r="K221" s="1248"/>
      <c r="L221" s="1248"/>
    </row>
    <row r="222" spans="2:12" x14ac:dyDescent="0.2">
      <c r="B222" s="1249"/>
      <c r="C222" s="1249"/>
      <c r="D222" s="1249"/>
      <c r="E222" s="1249"/>
      <c r="F222" s="1249"/>
      <c r="G222" s="1249"/>
      <c r="H222" s="1248"/>
      <c r="I222" s="1248"/>
      <c r="J222" s="1248"/>
      <c r="K222" s="1248"/>
      <c r="L222" s="1248"/>
    </row>
    <row r="223" spans="2:12" x14ac:dyDescent="0.2">
      <c r="B223" s="1249"/>
      <c r="C223" s="1249"/>
      <c r="D223" s="1249"/>
      <c r="E223" s="1249"/>
      <c r="F223" s="1249"/>
      <c r="G223" s="1249"/>
      <c r="H223" s="1248"/>
      <c r="I223" s="1248"/>
      <c r="J223" s="1248"/>
      <c r="K223" s="1248"/>
      <c r="L223" s="1248"/>
    </row>
    <row r="224" spans="2:12" x14ac:dyDescent="0.2">
      <c r="B224" s="1249"/>
      <c r="C224" s="1249"/>
      <c r="D224" s="1249"/>
      <c r="E224" s="1249"/>
      <c r="F224" s="1249"/>
      <c r="G224" s="1249"/>
      <c r="H224" s="1248"/>
      <c r="I224" s="1248"/>
      <c r="J224" s="1248"/>
      <c r="K224" s="1248"/>
      <c r="L224" s="1248"/>
    </row>
    <row r="225" spans="2:12" x14ac:dyDescent="0.2">
      <c r="B225" s="1249"/>
      <c r="C225" s="1249"/>
      <c r="D225" s="1249"/>
      <c r="E225" s="1249"/>
      <c r="F225" s="1249"/>
      <c r="G225" s="1249"/>
      <c r="H225" s="1248"/>
      <c r="I225" s="1248"/>
      <c r="J225" s="1248"/>
      <c r="K225" s="1248"/>
      <c r="L225" s="1248"/>
    </row>
    <row r="226" spans="2:12" x14ac:dyDescent="0.2">
      <c r="B226" s="1249"/>
      <c r="C226" s="1249"/>
      <c r="D226" s="1249"/>
      <c r="E226" s="1249"/>
      <c r="F226" s="1249"/>
      <c r="G226" s="1249"/>
      <c r="H226" s="1248"/>
      <c r="I226" s="1248"/>
      <c r="J226" s="1248"/>
      <c r="K226" s="1248"/>
      <c r="L226" s="1248"/>
    </row>
    <row r="227" spans="2:12" x14ac:dyDescent="0.2">
      <c r="B227" s="1249"/>
      <c r="C227" s="1249"/>
      <c r="D227" s="1249"/>
      <c r="E227" s="1249"/>
      <c r="F227" s="1249"/>
      <c r="G227" s="1249"/>
      <c r="H227" s="1248"/>
      <c r="I227" s="1248"/>
      <c r="J227" s="1248"/>
      <c r="K227" s="1248"/>
      <c r="L227" s="1248"/>
    </row>
    <row r="228" spans="2:12" x14ac:dyDescent="0.2">
      <c r="B228" s="1249"/>
      <c r="C228" s="1249"/>
      <c r="D228" s="1249"/>
      <c r="E228" s="1249"/>
      <c r="F228" s="1249"/>
      <c r="G228" s="1249"/>
      <c r="H228" s="1248"/>
      <c r="I228" s="1248"/>
      <c r="J228" s="1248"/>
      <c r="K228" s="1248"/>
      <c r="L228" s="1248"/>
    </row>
    <row r="229" spans="2:12" x14ac:dyDescent="0.2">
      <c r="B229" s="1249"/>
      <c r="C229" s="1249"/>
      <c r="D229" s="1249"/>
      <c r="E229" s="1249"/>
      <c r="F229" s="1249"/>
      <c r="G229" s="1249"/>
      <c r="H229" s="1248"/>
      <c r="I229" s="1248"/>
      <c r="J229" s="1248"/>
      <c r="K229" s="1248"/>
      <c r="L229" s="1248"/>
    </row>
    <row r="230" spans="2:12" x14ac:dyDescent="0.2">
      <c r="B230" s="1249"/>
      <c r="C230" s="1249"/>
      <c r="D230" s="1249"/>
      <c r="E230" s="1249"/>
      <c r="F230" s="1249"/>
      <c r="G230" s="1249"/>
      <c r="H230" s="1248"/>
      <c r="I230" s="1248"/>
      <c r="J230" s="1248"/>
      <c r="K230" s="1248"/>
      <c r="L230" s="1248"/>
    </row>
    <row r="231" spans="2:12" x14ac:dyDescent="0.2">
      <c r="B231" s="1249"/>
      <c r="C231" s="1249"/>
      <c r="D231" s="1249"/>
      <c r="E231" s="1249"/>
      <c r="F231" s="1249"/>
      <c r="G231" s="1249"/>
      <c r="H231" s="1248"/>
      <c r="I231" s="1248"/>
      <c r="J231" s="1248"/>
      <c r="K231" s="1248"/>
      <c r="L231" s="1248"/>
    </row>
    <row r="232" spans="2:12" x14ac:dyDescent="0.2">
      <c r="B232" s="1249"/>
      <c r="C232" s="1249"/>
      <c r="D232" s="1249"/>
      <c r="E232" s="1249"/>
      <c r="F232" s="1249"/>
      <c r="G232" s="1249"/>
      <c r="H232" s="1248"/>
      <c r="I232" s="1248"/>
      <c r="J232" s="1248"/>
      <c r="K232" s="1248"/>
      <c r="L232" s="1248"/>
    </row>
    <row r="233" spans="2:12" x14ac:dyDescent="0.2">
      <c r="B233" s="1249"/>
      <c r="C233" s="1249"/>
      <c r="D233" s="1249"/>
      <c r="E233" s="1249"/>
      <c r="F233" s="1249"/>
      <c r="G233" s="1249"/>
      <c r="H233" s="1248"/>
      <c r="I233" s="1248"/>
      <c r="J233" s="1248"/>
      <c r="K233" s="1248"/>
      <c r="L233" s="1248"/>
    </row>
    <row r="234" spans="2:12" x14ac:dyDescent="0.2">
      <c r="B234" s="1249"/>
      <c r="C234" s="1249"/>
      <c r="D234" s="1249"/>
      <c r="E234" s="1249"/>
      <c r="F234" s="1249"/>
      <c r="G234" s="1249"/>
      <c r="H234" s="1248"/>
      <c r="I234" s="1248"/>
      <c r="J234" s="1248"/>
      <c r="K234" s="1248"/>
      <c r="L234" s="1248"/>
    </row>
    <row r="235" spans="2:12" x14ac:dyDescent="0.2">
      <c r="B235" s="1249"/>
      <c r="C235" s="1249"/>
      <c r="D235" s="1249"/>
      <c r="E235" s="1249"/>
      <c r="F235" s="1249"/>
      <c r="G235" s="1249"/>
      <c r="H235" s="1248"/>
      <c r="I235" s="1248"/>
      <c r="J235" s="1248"/>
      <c r="K235" s="1248"/>
      <c r="L235" s="1248"/>
    </row>
    <row r="236" spans="2:12" x14ac:dyDescent="0.2">
      <c r="B236" s="1249"/>
      <c r="C236" s="1249"/>
      <c r="D236" s="1249"/>
      <c r="E236" s="1249"/>
      <c r="F236" s="1249"/>
      <c r="G236" s="1249"/>
      <c r="H236" s="1248"/>
      <c r="I236" s="1248"/>
      <c r="J236" s="1248"/>
      <c r="K236" s="1248"/>
      <c r="L236" s="1248"/>
    </row>
    <row r="237" spans="2:12" x14ac:dyDescent="0.2">
      <c r="B237" s="1249"/>
      <c r="C237" s="1249"/>
      <c r="D237" s="1249"/>
      <c r="E237" s="1249"/>
      <c r="F237" s="1249"/>
      <c r="G237" s="1249"/>
      <c r="H237" s="1248"/>
      <c r="I237" s="1248"/>
      <c r="J237" s="1248"/>
      <c r="K237" s="1248"/>
      <c r="L237" s="1248"/>
    </row>
    <row r="238" spans="2:12" x14ac:dyDescent="0.2">
      <c r="B238" s="1249"/>
      <c r="C238" s="1249"/>
      <c r="D238" s="1249"/>
      <c r="E238" s="1249"/>
      <c r="F238" s="1249"/>
      <c r="G238" s="1249"/>
      <c r="H238" s="1248"/>
      <c r="I238" s="1248"/>
      <c r="J238" s="1248"/>
      <c r="K238" s="1248"/>
      <c r="L238" s="1248"/>
    </row>
    <row r="239" spans="2:12" x14ac:dyDescent="0.2">
      <c r="B239" s="1249"/>
      <c r="C239" s="1249"/>
      <c r="D239" s="1249"/>
      <c r="E239" s="1249"/>
      <c r="F239" s="1249"/>
      <c r="G239" s="1249"/>
      <c r="H239" s="1248"/>
      <c r="I239" s="1248"/>
      <c r="J239" s="1248"/>
      <c r="K239" s="1248"/>
      <c r="L239" s="1248"/>
    </row>
    <row r="240" spans="2:12" x14ac:dyDescent="0.2">
      <c r="B240" s="1249"/>
      <c r="C240" s="1249"/>
      <c r="D240" s="1249"/>
      <c r="E240" s="1249"/>
      <c r="F240" s="1249"/>
      <c r="G240" s="1249"/>
      <c r="H240" s="1248"/>
      <c r="I240" s="1248"/>
      <c r="J240" s="1248"/>
      <c r="K240" s="1248"/>
      <c r="L240" s="1248"/>
    </row>
    <row r="241" spans="2:12" x14ac:dyDescent="0.2">
      <c r="B241" s="1249"/>
      <c r="C241" s="1249"/>
      <c r="D241" s="1249"/>
      <c r="E241" s="1249"/>
      <c r="F241" s="1249"/>
      <c r="G241" s="1249"/>
      <c r="H241" s="1248"/>
      <c r="I241" s="1248"/>
      <c r="J241" s="1248"/>
      <c r="K241" s="1248"/>
      <c r="L241" s="1248"/>
    </row>
    <row r="242" spans="2:12" x14ac:dyDescent="0.2">
      <c r="B242" s="1249"/>
      <c r="C242" s="1249"/>
      <c r="D242" s="1249"/>
      <c r="E242" s="1249"/>
      <c r="F242" s="1249"/>
      <c r="G242" s="1249"/>
      <c r="H242" s="1248"/>
      <c r="I242" s="1248"/>
      <c r="J242" s="1248"/>
      <c r="K242" s="1248"/>
      <c r="L242" s="1248"/>
    </row>
    <row r="243" spans="2:12" x14ac:dyDescent="0.2">
      <c r="B243" s="1249"/>
      <c r="C243" s="1249"/>
      <c r="D243" s="1249"/>
      <c r="E243" s="1249"/>
      <c r="F243" s="1249"/>
      <c r="G243" s="1249"/>
      <c r="H243" s="1248"/>
      <c r="I243" s="1248"/>
      <c r="J243" s="1248"/>
      <c r="K243" s="1248"/>
      <c r="L243" s="1248"/>
    </row>
    <row r="244" spans="2:12" x14ac:dyDescent="0.2">
      <c r="B244" s="1249"/>
      <c r="C244" s="1249"/>
      <c r="D244" s="1249"/>
      <c r="E244" s="1249"/>
      <c r="F244" s="1249"/>
      <c r="G244" s="1249"/>
      <c r="H244" s="1248"/>
      <c r="I244" s="1248"/>
      <c r="J244" s="1248"/>
      <c r="K244" s="1248"/>
      <c r="L244" s="1248"/>
    </row>
    <row r="245" spans="2:12" x14ac:dyDescent="0.2">
      <c r="B245" s="1249"/>
      <c r="C245" s="1249"/>
      <c r="D245" s="1249"/>
      <c r="E245" s="1249"/>
      <c r="F245" s="1249"/>
      <c r="G245" s="1249"/>
      <c r="H245" s="1248"/>
      <c r="I245" s="1248"/>
      <c r="J245" s="1248"/>
      <c r="K245" s="1248"/>
      <c r="L245" s="1248"/>
    </row>
    <row r="246" spans="2:12" x14ac:dyDescent="0.2">
      <c r="B246" s="1249"/>
      <c r="C246" s="1249"/>
      <c r="D246" s="1249"/>
      <c r="E246" s="1249"/>
      <c r="F246" s="1249"/>
      <c r="G246" s="1249"/>
      <c r="H246" s="1248"/>
      <c r="I246" s="1248"/>
      <c r="J246" s="1248"/>
      <c r="K246" s="1248"/>
      <c r="L246" s="1248"/>
    </row>
    <row r="247" spans="2:12" x14ac:dyDescent="0.2">
      <c r="B247" s="1249"/>
      <c r="C247" s="1249"/>
      <c r="D247" s="1249"/>
      <c r="E247" s="1249"/>
      <c r="F247" s="1249"/>
      <c r="G247" s="1249"/>
      <c r="H247" s="1248"/>
      <c r="I247" s="1248"/>
      <c r="J247" s="1248"/>
      <c r="K247" s="1248"/>
      <c r="L247" s="1248"/>
    </row>
    <row r="248" spans="2:12" x14ac:dyDescent="0.2">
      <c r="B248" s="1249"/>
      <c r="C248" s="1249"/>
      <c r="D248" s="1249"/>
      <c r="E248" s="1249"/>
      <c r="F248" s="1249"/>
      <c r="G248" s="1249"/>
      <c r="H248" s="1248"/>
      <c r="I248" s="1248"/>
      <c r="J248" s="1248"/>
      <c r="K248" s="1248"/>
      <c r="L248" s="1248"/>
    </row>
    <row r="249" spans="2:12" x14ac:dyDescent="0.2">
      <c r="B249" s="1249"/>
      <c r="C249" s="1249"/>
      <c r="D249" s="1249"/>
      <c r="E249" s="1249"/>
      <c r="F249" s="1249"/>
      <c r="G249" s="1249"/>
      <c r="H249" s="1248"/>
      <c r="I249" s="1248"/>
      <c r="J249" s="1248"/>
      <c r="K249" s="1248"/>
      <c r="L249" s="1248"/>
    </row>
    <row r="250" spans="2:12" x14ac:dyDescent="0.2">
      <c r="B250" s="1249"/>
      <c r="C250" s="1249"/>
      <c r="D250" s="1249"/>
      <c r="E250" s="1249"/>
      <c r="F250" s="1249"/>
      <c r="G250" s="1249"/>
      <c r="H250" s="1248"/>
      <c r="I250" s="1248"/>
      <c r="J250" s="1248"/>
      <c r="K250" s="1248"/>
      <c r="L250" s="1248"/>
    </row>
    <row r="251" spans="2:12" x14ac:dyDescent="0.2">
      <c r="B251" s="1249"/>
      <c r="C251" s="1249"/>
      <c r="D251" s="1249"/>
      <c r="E251" s="1249"/>
      <c r="F251" s="1249"/>
      <c r="G251" s="1249"/>
      <c r="H251" s="1248"/>
      <c r="I251" s="1248"/>
      <c r="J251" s="1248"/>
      <c r="K251" s="1248"/>
      <c r="L251" s="1248"/>
    </row>
    <row r="252" spans="2:12" x14ac:dyDescent="0.2">
      <c r="B252" s="1249"/>
      <c r="C252" s="1249"/>
      <c r="D252" s="1249"/>
      <c r="E252" s="1249"/>
      <c r="F252" s="1249"/>
      <c r="G252" s="1249"/>
      <c r="H252" s="1248"/>
      <c r="I252" s="1248"/>
      <c r="J252" s="1248"/>
      <c r="K252" s="1248"/>
      <c r="L252" s="1248"/>
    </row>
    <row r="253" spans="2:12" x14ac:dyDescent="0.2">
      <c r="B253" s="1249"/>
      <c r="C253" s="1249"/>
      <c r="D253" s="1249"/>
      <c r="E253" s="1249"/>
      <c r="F253" s="1249"/>
      <c r="G253" s="1249"/>
      <c r="H253" s="1248"/>
      <c r="I253" s="1248"/>
      <c r="J253" s="1248"/>
      <c r="K253" s="1248"/>
      <c r="L253" s="1248"/>
    </row>
    <row r="254" spans="2:12" x14ac:dyDescent="0.2">
      <c r="B254" s="1249"/>
      <c r="C254" s="1249"/>
      <c r="D254" s="1249"/>
      <c r="E254" s="1249"/>
      <c r="F254" s="1249"/>
      <c r="G254" s="1249"/>
      <c r="H254" s="1248"/>
      <c r="I254" s="1248"/>
      <c r="J254" s="1248"/>
      <c r="K254" s="1248"/>
      <c r="L254" s="1248"/>
    </row>
    <row r="255" spans="2:12" x14ac:dyDescent="0.2">
      <c r="B255" s="1249"/>
      <c r="C255" s="1249"/>
      <c r="D255" s="1249"/>
      <c r="E255" s="1249"/>
      <c r="F255" s="1249"/>
      <c r="G255" s="1249"/>
      <c r="H255" s="1248"/>
      <c r="I255" s="1248"/>
      <c r="J255" s="1248"/>
      <c r="K255" s="1248"/>
      <c r="L255" s="1248"/>
    </row>
    <row r="256" spans="2:12" x14ac:dyDescent="0.2">
      <c r="B256" s="1249"/>
      <c r="C256" s="1249"/>
      <c r="D256" s="1249"/>
      <c r="E256" s="1249"/>
      <c r="F256" s="1249"/>
      <c r="G256" s="1249"/>
      <c r="H256" s="1248"/>
      <c r="I256" s="1248"/>
      <c r="J256" s="1248"/>
      <c r="K256" s="1248"/>
      <c r="L256" s="1248"/>
    </row>
    <row r="257" spans="2:12" x14ac:dyDescent="0.2">
      <c r="B257" s="1249"/>
      <c r="C257" s="1249"/>
      <c r="D257" s="1249"/>
      <c r="E257" s="1249"/>
      <c r="F257" s="1249"/>
      <c r="G257" s="1249"/>
      <c r="H257" s="1248"/>
      <c r="I257" s="1248"/>
      <c r="J257" s="1248"/>
      <c r="K257" s="1248"/>
      <c r="L257" s="1248"/>
    </row>
    <row r="258" spans="2:12" x14ac:dyDescent="0.2">
      <c r="B258" s="1249"/>
      <c r="C258" s="1249"/>
      <c r="D258" s="1249"/>
      <c r="E258" s="1249"/>
      <c r="F258" s="1249"/>
      <c r="G258" s="1249"/>
      <c r="H258" s="1248"/>
      <c r="I258" s="1248"/>
      <c r="J258" s="1248"/>
      <c r="K258" s="1248"/>
      <c r="L258" s="1248"/>
    </row>
    <row r="259" spans="2:12" x14ac:dyDescent="0.2">
      <c r="B259" s="1249"/>
      <c r="C259" s="1249"/>
      <c r="D259" s="1249"/>
      <c r="E259" s="1249"/>
      <c r="F259" s="1249"/>
      <c r="G259" s="1249"/>
      <c r="H259" s="1248"/>
      <c r="I259" s="1248"/>
      <c r="J259" s="1248"/>
      <c r="K259" s="1248"/>
      <c r="L259" s="1248"/>
    </row>
    <row r="260" spans="2:12" x14ac:dyDescent="0.2">
      <c r="B260" s="1249"/>
      <c r="C260" s="1249"/>
      <c r="D260" s="1249"/>
      <c r="E260" s="1249"/>
      <c r="F260" s="1249"/>
      <c r="G260" s="1249"/>
      <c r="H260" s="1248"/>
      <c r="I260" s="1248"/>
      <c r="J260" s="1248"/>
      <c r="K260" s="1248"/>
      <c r="L260" s="1248"/>
    </row>
    <row r="261" spans="2:12" x14ac:dyDescent="0.2">
      <c r="B261" s="1249"/>
      <c r="C261" s="1249"/>
      <c r="D261" s="1249"/>
      <c r="E261" s="1249"/>
      <c r="F261" s="1249"/>
      <c r="G261" s="1249"/>
      <c r="H261" s="1248"/>
      <c r="I261" s="1248"/>
      <c r="J261" s="1248"/>
      <c r="K261" s="1248"/>
      <c r="L261" s="1248"/>
    </row>
    <row r="262" spans="2:12" x14ac:dyDescent="0.2">
      <c r="B262" s="1249"/>
      <c r="C262" s="1249"/>
      <c r="D262" s="1249"/>
      <c r="E262" s="1249"/>
      <c r="F262" s="1249"/>
      <c r="G262" s="1249"/>
      <c r="H262" s="1248"/>
      <c r="I262" s="1248"/>
      <c r="J262" s="1248"/>
      <c r="K262" s="1248"/>
      <c r="L262" s="1248"/>
    </row>
    <row r="263" spans="2:12" x14ac:dyDescent="0.2">
      <c r="B263" s="1249"/>
      <c r="C263" s="1249"/>
      <c r="D263" s="1249"/>
      <c r="E263" s="1249"/>
      <c r="F263" s="1249"/>
      <c r="G263" s="1249"/>
      <c r="H263" s="1248"/>
      <c r="I263" s="1248"/>
      <c r="J263" s="1248"/>
      <c r="K263" s="1248"/>
      <c r="L263" s="1248"/>
    </row>
    <row r="264" spans="2:12" x14ac:dyDescent="0.2">
      <c r="B264" s="1249"/>
      <c r="C264" s="1249"/>
      <c r="D264" s="1249"/>
      <c r="E264" s="1249"/>
      <c r="F264" s="1249"/>
      <c r="G264" s="1249"/>
      <c r="H264" s="1248"/>
      <c r="I264" s="1248"/>
      <c r="J264" s="1248"/>
      <c r="K264" s="1248"/>
      <c r="L264" s="1248"/>
    </row>
    <row r="265" spans="2:12" x14ac:dyDescent="0.2">
      <c r="B265" s="1249"/>
      <c r="C265" s="1249"/>
      <c r="D265" s="1249"/>
      <c r="E265" s="1249"/>
      <c r="F265" s="1249"/>
      <c r="G265" s="1249"/>
      <c r="H265" s="1248"/>
      <c r="I265" s="1248"/>
      <c r="J265" s="1248"/>
      <c r="K265" s="1248"/>
      <c r="L265" s="1248"/>
    </row>
    <row r="266" spans="2:12" x14ac:dyDescent="0.2">
      <c r="B266" s="1249"/>
      <c r="C266" s="1249"/>
      <c r="D266" s="1249"/>
      <c r="E266" s="1249"/>
      <c r="F266" s="1249"/>
      <c r="G266" s="1249"/>
      <c r="H266" s="1248"/>
      <c r="I266" s="1248"/>
      <c r="J266" s="1248"/>
      <c r="K266" s="1248"/>
      <c r="L266" s="1248"/>
    </row>
    <row r="267" spans="2:12" x14ac:dyDescent="0.2">
      <c r="B267" s="1249"/>
      <c r="C267" s="1249"/>
      <c r="D267" s="1249"/>
      <c r="E267" s="1249"/>
      <c r="F267" s="1249"/>
      <c r="G267" s="1249"/>
      <c r="H267" s="1248"/>
      <c r="I267" s="1248"/>
      <c r="J267" s="1248"/>
      <c r="K267" s="1248"/>
      <c r="L267" s="1248"/>
    </row>
    <row r="268" spans="2:12" x14ac:dyDescent="0.2">
      <c r="B268" s="1249"/>
      <c r="C268" s="1249"/>
      <c r="D268" s="1249"/>
      <c r="E268" s="1249"/>
      <c r="F268" s="1249"/>
      <c r="G268" s="1249"/>
      <c r="H268" s="1248"/>
      <c r="I268" s="1248"/>
      <c r="J268" s="1248"/>
      <c r="K268" s="1248"/>
      <c r="L268" s="1248"/>
    </row>
    <row r="269" spans="2:12" x14ac:dyDescent="0.2">
      <c r="B269" s="1249"/>
      <c r="C269" s="1249"/>
      <c r="D269" s="1249"/>
      <c r="E269" s="1249"/>
      <c r="F269" s="1249"/>
      <c r="G269" s="1249"/>
      <c r="H269" s="1248"/>
      <c r="I269" s="1248"/>
      <c r="J269" s="1248"/>
      <c r="K269" s="1248"/>
      <c r="L269" s="1248"/>
    </row>
    <row r="270" spans="2:12" x14ac:dyDescent="0.2">
      <c r="B270" s="1249"/>
      <c r="C270" s="1249"/>
      <c r="D270" s="1249"/>
      <c r="E270" s="1249"/>
      <c r="F270" s="1249"/>
      <c r="G270" s="1249"/>
      <c r="H270" s="1248"/>
      <c r="I270" s="1248"/>
      <c r="J270" s="1248"/>
      <c r="K270" s="1248"/>
      <c r="L270" s="1248"/>
    </row>
    <row r="271" spans="2:12" x14ac:dyDescent="0.2">
      <c r="B271" s="1249"/>
      <c r="C271" s="1249"/>
      <c r="D271" s="1249"/>
      <c r="E271" s="1249"/>
      <c r="F271" s="1249"/>
      <c r="G271" s="1249"/>
      <c r="H271" s="1248"/>
      <c r="I271" s="1248"/>
      <c r="J271" s="1248"/>
      <c r="K271" s="1248"/>
      <c r="L271" s="1248"/>
    </row>
    <row r="272" spans="2:12" x14ac:dyDescent="0.2">
      <c r="B272" s="1249"/>
      <c r="C272" s="1249"/>
      <c r="D272" s="1249"/>
      <c r="E272" s="1249"/>
      <c r="F272" s="1249"/>
      <c r="G272" s="1249"/>
      <c r="H272" s="1248"/>
      <c r="I272" s="1248"/>
      <c r="J272" s="1248"/>
      <c r="K272" s="1248"/>
      <c r="L272" s="1248"/>
    </row>
    <row r="273" spans="2:12" x14ac:dyDescent="0.2">
      <c r="B273" s="1249"/>
      <c r="C273" s="1249"/>
      <c r="D273" s="1249"/>
      <c r="E273" s="1249"/>
      <c r="F273" s="1249"/>
      <c r="G273" s="1249"/>
      <c r="H273" s="1248"/>
      <c r="I273" s="1248"/>
      <c r="J273" s="1248"/>
      <c r="K273" s="1248"/>
      <c r="L273" s="1248"/>
    </row>
    <row r="274" spans="2:12" x14ac:dyDescent="0.2">
      <c r="B274" s="1249"/>
      <c r="C274" s="1249"/>
      <c r="D274" s="1249"/>
      <c r="E274" s="1249"/>
      <c r="F274" s="1249"/>
      <c r="G274" s="1249"/>
      <c r="H274" s="1248"/>
      <c r="I274" s="1248"/>
      <c r="J274" s="1248"/>
      <c r="K274" s="1248"/>
      <c r="L274" s="1248"/>
    </row>
    <row r="275" spans="2:12" x14ac:dyDescent="0.2">
      <c r="B275" s="1249"/>
      <c r="C275" s="1249"/>
      <c r="D275" s="1249"/>
      <c r="E275" s="1249"/>
      <c r="F275" s="1249"/>
      <c r="G275" s="1249"/>
      <c r="H275" s="1248"/>
      <c r="I275" s="1248"/>
      <c r="J275" s="1248"/>
      <c r="K275" s="1248"/>
      <c r="L275" s="1248"/>
    </row>
    <row r="276" spans="2:12" x14ac:dyDescent="0.2">
      <c r="B276" s="1249"/>
      <c r="C276" s="1249"/>
      <c r="D276" s="1249"/>
      <c r="E276" s="1249"/>
      <c r="F276" s="1249"/>
      <c r="G276" s="1249"/>
      <c r="H276" s="1248"/>
      <c r="I276" s="1248"/>
      <c r="J276" s="1248"/>
      <c r="K276" s="1248"/>
      <c r="L276" s="1248"/>
    </row>
    <row r="277" spans="2:12" x14ac:dyDescent="0.2">
      <c r="B277" s="1249"/>
      <c r="C277" s="1249"/>
      <c r="D277" s="1249"/>
      <c r="E277" s="1249"/>
      <c r="F277" s="1249"/>
      <c r="G277" s="1249"/>
      <c r="H277" s="1248"/>
      <c r="I277" s="1248"/>
      <c r="J277" s="1248"/>
      <c r="K277" s="1248"/>
      <c r="L277" s="1248"/>
    </row>
    <row r="278" spans="2:12" x14ac:dyDescent="0.2">
      <c r="B278" s="1249"/>
      <c r="C278" s="1249"/>
      <c r="D278" s="1249"/>
      <c r="E278" s="1249"/>
      <c r="F278" s="1249"/>
      <c r="G278" s="1249"/>
      <c r="H278" s="1248"/>
      <c r="I278" s="1248"/>
      <c r="J278" s="1248"/>
      <c r="K278" s="1248"/>
      <c r="L278" s="1248"/>
    </row>
    <row r="279" spans="2:12" x14ac:dyDescent="0.2">
      <c r="B279" s="1249"/>
      <c r="C279" s="1249"/>
      <c r="D279" s="1249"/>
      <c r="E279" s="1249"/>
      <c r="F279" s="1249"/>
      <c r="G279" s="1249"/>
      <c r="H279" s="1248"/>
      <c r="I279" s="1248"/>
      <c r="J279" s="1248"/>
      <c r="K279" s="1248"/>
      <c r="L279" s="1248"/>
    </row>
    <row r="280" spans="2:12" x14ac:dyDescent="0.2">
      <c r="B280" s="1249"/>
      <c r="C280" s="1249"/>
      <c r="D280" s="1249"/>
      <c r="E280" s="1249"/>
      <c r="F280" s="1249"/>
      <c r="G280" s="1249"/>
      <c r="H280" s="1248"/>
      <c r="I280" s="1248"/>
      <c r="J280" s="1248"/>
      <c r="K280" s="1248"/>
      <c r="L280" s="1248"/>
    </row>
    <row r="281" spans="2:12" x14ac:dyDescent="0.2">
      <c r="B281" s="1249"/>
      <c r="C281" s="1249"/>
      <c r="D281" s="1249"/>
      <c r="E281" s="1249"/>
      <c r="F281" s="1249"/>
      <c r="G281" s="1249"/>
      <c r="H281" s="1248"/>
      <c r="I281" s="1248"/>
      <c r="J281" s="1248"/>
      <c r="K281" s="1248"/>
      <c r="L281" s="1248"/>
    </row>
    <row r="282" spans="2:12" x14ac:dyDescent="0.2">
      <c r="B282" s="1249"/>
      <c r="C282" s="1249"/>
      <c r="D282" s="1249"/>
      <c r="E282" s="1249"/>
      <c r="F282" s="1249"/>
      <c r="G282" s="1249"/>
      <c r="H282" s="1248"/>
      <c r="I282" s="1248"/>
      <c r="J282" s="1248"/>
      <c r="K282" s="1248"/>
      <c r="L282" s="1248"/>
    </row>
    <row r="283" spans="2:12" x14ac:dyDescent="0.2">
      <c r="B283" s="1249"/>
      <c r="C283" s="1249"/>
      <c r="D283" s="1249"/>
      <c r="E283" s="1249"/>
      <c r="F283" s="1249"/>
      <c r="G283" s="1249"/>
      <c r="H283" s="1248"/>
      <c r="I283" s="1248"/>
      <c r="J283" s="1248"/>
      <c r="K283" s="1248"/>
      <c r="L283" s="1248"/>
    </row>
    <row r="284" spans="2:12" x14ac:dyDescent="0.2">
      <c r="B284" s="1249"/>
      <c r="C284" s="1249"/>
      <c r="D284" s="1249"/>
      <c r="E284" s="1249"/>
      <c r="F284" s="1249"/>
      <c r="G284" s="1249"/>
      <c r="H284" s="1248"/>
      <c r="I284" s="1248"/>
      <c r="J284" s="1248"/>
      <c r="K284" s="1248"/>
      <c r="L284" s="1248"/>
    </row>
    <row r="285" spans="2:12" x14ac:dyDescent="0.2">
      <c r="B285" s="1249"/>
      <c r="C285" s="1249"/>
      <c r="D285" s="1249"/>
      <c r="E285" s="1249"/>
      <c r="F285" s="1249"/>
      <c r="G285" s="1249"/>
      <c r="H285" s="1248"/>
      <c r="I285" s="1248"/>
      <c r="J285" s="1248"/>
      <c r="K285" s="1248"/>
      <c r="L285" s="1248"/>
    </row>
    <row r="286" spans="2:12" x14ac:dyDescent="0.2">
      <c r="B286" s="1249"/>
      <c r="C286" s="1249"/>
      <c r="D286" s="1249"/>
      <c r="E286" s="1249"/>
      <c r="F286" s="1249"/>
      <c r="G286" s="1249"/>
      <c r="H286" s="1248"/>
      <c r="I286" s="1248"/>
      <c r="J286" s="1248"/>
      <c r="K286" s="1248"/>
      <c r="L286" s="1248"/>
    </row>
    <row r="287" spans="2:12" x14ac:dyDescent="0.2">
      <c r="B287" s="1249"/>
      <c r="C287" s="1249"/>
      <c r="D287" s="1249"/>
      <c r="E287" s="1249"/>
      <c r="F287" s="1249"/>
      <c r="G287" s="1249"/>
      <c r="H287" s="1248"/>
      <c r="I287" s="1248"/>
      <c r="J287" s="1248"/>
      <c r="K287" s="1248"/>
      <c r="L287" s="1248"/>
    </row>
    <row r="288" spans="2:12" x14ac:dyDescent="0.2">
      <c r="B288" s="1249"/>
      <c r="C288" s="1249"/>
      <c r="D288" s="1249"/>
      <c r="E288" s="1249"/>
      <c r="F288" s="1249"/>
      <c r="G288" s="1249"/>
      <c r="H288" s="1248"/>
      <c r="I288" s="1248"/>
      <c r="J288" s="1248"/>
      <c r="K288" s="1248"/>
      <c r="L288" s="1248"/>
    </row>
    <row r="289" spans="2:12" x14ac:dyDescent="0.2">
      <c r="B289" s="1249"/>
      <c r="C289" s="1249"/>
      <c r="D289" s="1249"/>
      <c r="E289" s="1249"/>
      <c r="F289" s="1249"/>
      <c r="G289" s="1249"/>
      <c r="H289" s="1248"/>
      <c r="I289" s="1248"/>
      <c r="J289" s="1248"/>
      <c r="K289" s="1248"/>
      <c r="L289" s="1248"/>
    </row>
    <row r="290" spans="2:12" x14ac:dyDescent="0.2">
      <c r="B290" s="1249"/>
      <c r="C290" s="1249"/>
      <c r="D290" s="1249"/>
      <c r="E290" s="1249"/>
      <c r="F290" s="1249"/>
      <c r="G290" s="1249"/>
      <c r="H290" s="1248"/>
      <c r="I290" s="1248"/>
      <c r="J290" s="1248"/>
      <c r="K290" s="1248"/>
      <c r="L290" s="1248"/>
    </row>
    <row r="291" spans="2:12" x14ac:dyDescent="0.2">
      <c r="B291" s="1249"/>
      <c r="C291" s="1249"/>
      <c r="D291" s="1249"/>
      <c r="E291" s="1249"/>
      <c r="F291" s="1249"/>
      <c r="G291" s="1249"/>
      <c r="H291" s="1248"/>
      <c r="I291" s="1248"/>
      <c r="J291" s="1248"/>
      <c r="K291" s="1248"/>
      <c r="L291" s="1248"/>
    </row>
    <row r="292" spans="2:12" x14ac:dyDescent="0.2">
      <c r="B292" s="1249"/>
      <c r="C292" s="1249"/>
      <c r="D292" s="1249"/>
      <c r="E292" s="1249"/>
      <c r="F292" s="1249"/>
      <c r="G292" s="1249"/>
      <c r="H292" s="1248"/>
      <c r="I292" s="1248"/>
      <c r="J292" s="1248"/>
      <c r="K292" s="1248"/>
      <c r="L292" s="1248"/>
    </row>
    <row r="293" spans="2:12" x14ac:dyDescent="0.2">
      <c r="B293" s="1249"/>
      <c r="C293" s="1249"/>
      <c r="D293" s="1249"/>
      <c r="E293" s="1249"/>
      <c r="F293" s="1249"/>
      <c r="G293" s="1249"/>
      <c r="H293" s="1248"/>
      <c r="I293" s="1248"/>
      <c r="J293" s="1248"/>
      <c r="K293" s="1248"/>
      <c r="L293" s="1248"/>
    </row>
    <row r="294" spans="2:12" x14ac:dyDescent="0.2">
      <c r="B294" s="1249"/>
      <c r="C294" s="1249"/>
      <c r="D294" s="1249"/>
      <c r="E294" s="1249"/>
      <c r="F294" s="1249"/>
      <c r="G294" s="1249"/>
      <c r="H294" s="1248"/>
      <c r="I294" s="1248"/>
      <c r="J294" s="1248"/>
      <c r="K294" s="1248"/>
      <c r="L294" s="1248"/>
    </row>
    <row r="295" spans="2:12" x14ac:dyDescent="0.2">
      <c r="B295" s="1249"/>
      <c r="C295" s="1249"/>
      <c r="D295" s="1249"/>
      <c r="E295" s="1249"/>
      <c r="F295" s="1249"/>
      <c r="G295" s="1249"/>
      <c r="H295" s="1248"/>
      <c r="I295" s="1248"/>
      <c r="J295" s="1248"/>
      <c r="K295" s="1248"/>
      <c r="L295" s="1248"/>
    </row>
    <row r="296" spans="2:12" x14ac:dyDescent="0.2">
      <c r="B296" s="1249"/>
      <c r="C296" s="1249"/>
      <c r="D296" s="1249"/>
      <c r="E296" s="1249"/>
      <c r="F296" s="1249"/>
      <c r="G296" s="1249"/>
      <c r="H296" s="1248"/>
      <c r="I296" s="1248"/>
      <c r="J296" s="1248"/>
      <c r="K296" s="1248"/>
      <c r="L296" s="1248"/>
    </row>
    <row r="297" spans="2:12" x14ac:dyDescent="0.2">
      <c r="B297" s="1249"/>
      <c r="C297" s="1249"/>
      <c r="D297" s="1249"/>
      <c r="E297" s="1249"/>
      <c r="F297" s="1249"/>
      <c r="G297" s="1249"/>
      <c r="H297" s="1248"/>
      <c r="I297" s="1248"/>
      <c r="J297" s="1248"/>
      <c r="K297" s="1248"/>
      <c r="L297" s="1248"/>
    </row>
    <row r="298" spans="2:12" x14ac:dyDescent="0.2">
      <c r="B298" s="1249"/>
      <c r="C298" s="1249"/>
      <c r="D298" s="1249"/>
      <c r="E298" s="1249"/>
      <c r="F298" s="1249"/>
      <c r="G298" s="1249"/>
      <c r="H298" s="1248"/>
      <c r="I298" s="1248"/>
      <c r="J298" s="1248"/>
      <c r="K298" s="1248"/>
      <c r="L298" s="1248"/>
    </row>
    <row r="299" spans="2:12" x14ac:dyDescent="0.2">
      <c r="B299" s="1249"/>
      <c r="C299" s="1249"/>
      <c r="D299" s="1249"/>
      <c r="E299" s="1249"/>
      <c r="F299" s="1249"/>
      <c r="G299" s="1249"/>
      <c r="H299" s="1248"/>
      <c r="I299" s="1248"/>
      <c r="J299" s="1248"/>
      <c r="K299" s="1248"/>
      <c r="L299" s="1248"/>
    </row>
    <row r="300" spans="2:12" x14ac:dyDescent="0.2">
      <c r="B300" s="1249"/>
      <c r="C300" s="1249"/>
      <c r="D300" s="1249"/>
      <c r="E300" s="1249"/>
      <c r="F300" s="1249"/>
      <c r="G300" s="1249"/>
      <c r="H300" s="1248"/>
      <c r="I300" s="1248"/>
      <c r="J300" s="1248"/>
      <c r="K300" s="1248"/>
      <c r="L300" s="1248"/>
    </row>
    <row r="301" spans="2:12" x14ac:dyDescent="0.2">
      <c r="B301" s="1249"/>
      <c r="C301" s="1249"/>
      <c r="D301" s="1249"/>
      <c r="E301" s="1249"/>
      <c r="F301" s="1249"/>
      <c r="G301" s="1249"/>
      <c r="H301" s="1248"/>
      <c r="I301" s="1248"/>
      <c r="J301" s="1248"/>
      <c r="K301" s="1248"/>
      <c r="L301" s="1248"/>
    </row>
    <row r="302" spans="2:12" x14ac:dyDescent="0.2">
      <c r="B302" s="1249"/>
      <c r="C302" s="1249"/>
      <c r="D302" s="1249"/>
      <c r="E302" s="1249"/>
      <c r="F302" s="1249"/>
      <c r="G302" s="1249"/>
      <c r="H302" s="1248"/>
      <c r="I302" s="1248"/>
      <c r="J302" s="1248"/>
      <c r="K302" s="1248"/>
      <c r="L302" s="1248"/>
    </row>
    <row r="303" spans="2:12" x14ac:dyDescent="0.2">
      <c r="B303" s="1249"/>
      <c r="C303" s="1249"/>
      <c r="D303" s="1249"/>
      <c r="E303" s="1249"/>
      <c r="F303" s="1249"/>
      <c r="G303" s="1249"/>
      <c r="H303" s="1248"/>
      <c r="I303" s="1248"/>
      <c r="J303" s="1248"/>
      <c r="K303" s="1248"/>
      <c r="L303" s="1248"/>
    </row>
    <row r="304" spans="2:12" x14ac:dyDescent="0.2">
      <c r="B304" s="1249"/>
      <c r="C304" s="1249"/>
      <c r="D304" s="1249"/>
      <c r="E304" s="1249"/>
      <c r="F304" s="1249"/>
      <c r="G304" s="1249"/>
      <c r="H304" s="1248"/>
      <c r="I304" s="1248"/>
      <c r="J304" s="1248"/>
      <c r="K304" s="1248"/>
      <c r="L304" s="1248"/>
    </row>
    <row r="305" spans="2:12" x14ac:dyDescent="0.2">
      <c r="B305" s="1249"/>
      <c r="C305" s="1249"/>
      <c r="D305" s="1249"/>
      <c r="E305" s="1249"/>
      <c r="F305" s="1249"/>
      <c r="G305" s="1249"/>
      <c r="H305" s="1248"/>
      <c r="I305" s="1248"/>
      <c r="J305" s="1248"/>
      <c r="K305" s="1248"/>
      <c r="L305" s="1248"/>
    </row>
    <row r="306" spans="2:12" x14ac:dyDescent="0.2">
      <c r="B306" s="1249"/>
      <c r="C306" s="1249"/>
      <c r="D306" s="1249"/>
      <c r="E306" s="1249"/>
      <c r="F306" s="1249"/>
      <c r="G306" s="1249"/>
      <c r="H306" s="1248"/>
      <c r="I306" s="1248"/>
      <c r="J306" s="1248"/>
      <c r="K306" s="1248"/>
      <c r="L306" s="1248"/>
    </row>
    <row r="307" spans="2:12" x14ac:dyDescent="0.2">
      <c r="B307" s="1249"/>
      <c r="C307" s="1249"/>
      <c r="D307" s="1249"/>
      <c r="E307" s="1249"/>
      <c r="F307" s="1249"/>
      <c r="G307" s="1249"/>
      <c r="H307" s="1248"/>
      <c r="I307" s="1248"/>
      <c r="J307" s="1248"/>
      <c r="K307" s="1248"/>
      <c r="L307" s="1248"/>
    </row>
    <row r="308" spans="2:12" x14ac:dyDescent="0.2">
      <c r="B308" s="1249"/>
      <c r="C308" s="1249"/>
      <c r="D308" s="1249"/>
      <c r="E308" s="1249"/>
      <c r="F308" s="1249"/>
      <c r="G308" s="1249"/>
      <c r="H308" s="1248"/>
      <c r="I308" s="1248"/>
      <c r="J308" s="1248"/>
      <c r="K308" s="1248"/>
      <c r="L308" s="1248"/>
    </row>
    <row r="309" spans="2:12" x14ac:dyDescent="0.2">
      <c r="B309" s="1249"/>
      <c r="C309" s="1249"/>
      <c r="D309" s="1249"/>
      <c r="E309" s="1249"/>
      <c r="F309" s="1249"/>
      <c r="G309" s="1249"/>
      <c r="H309" s="1248"/>
      <c r="I309" s="1248"/>
      <c r="J309" s="1248"/>
      <c r="K309" s="1248"/>
      <c r="L309" s="1248"/>
    </row>
    <row r="310" spans="2:12" x14ac:dyDescent="0.2">
      <c r="B310" s="1249"/>
      <c r="C310" s="1249"/>
      <c r="D310" s="1249"/>
      <c r="E310" s="1249"/>
      <c r="F310" s="1249"/>
      <c r="G310" s="1249"/>
      <c r="H310" s="1248"/>
      <c r="I310" s="1248"/>
      <c r="J310" s="1248"/>
      <c r="K310" s="1248"/>
      <c r="L310" s="1248"/>
    </row>
    <row r="311" spans="2:12" x14ac:dyDescent="0.2">
      <c r="B311" s="1249"/>
      <c r="C311" s="1249"/>
      <c r="D311" s="1249"/>
      <c r="E311" s="1249"/>
      <c r="F311" s="1249"/>
      <c r="G311" s="1249"/>
      <c r="H311" s="1248"/>
      <c r="I311" s="1248"/>
      <c r="J311" s="1248"/>
      <c r="K311" s="1248"/>
      <c r="L311" s="1248"/>
    </row>
    <row r="312" spans="2:12" x14ac:dyDescent="0.2">
      <c r="B312" s="1249"/>
      <c r="C312" s="1249"/>
      <c r="D312" s="1249"/>
      <c r="E312" s="1249"/>
      <c r="F312" s="1249"/>
      <c r="G312" s="1249"/>
      <c r="H312" s="1248"/>
      <c r="I312" s="1248"/>
      <c r="J312" s="1248"/>
      <c r="K312" s="1248"/>
      <c r="L312" s="1248"/>
    </row>
    <row r="313" spans="2:12" x14ac:dyDescent="0.2">
      <c r="B313" s="1249"/>
      <c r="C313" s="1249"/>
      <c r="D313" s="1249"/>
      <c r="E313" s="1249"/>
      <c r="F313" s="1249"/>
      <c r="G313" s="1249"/>
      <c r="H313" s="1248"/>
      <c r="I313" s="1248"/>
      <c r="J313" s="1248"/>
      <c r="K313" s="1248"/>
      <c r="L313" s="1248"/>
    </row>
    <row r="314" spans="2:12" x14ac:dyDescent="0.2">
      <c r="B314" s="1249"/>
      <c r="C314" s="1249"/>
      <c r="D314" s="1249"/>
      <c r="E314" s="1249"/>
      <c r="F314" s="1249"/>
      <c r="G314" s="1249"/>
      <c r="H314" s="1248"/>
      <c r="I314" s="1248"/>
      <c r="J314" s="1248"/>
      <c r="K314" s="1248"/>
      <c r="L314" s="1248"/>
    </row>
    <row r="315" spans="2:12" x14ac:dyDescent="0.2">
      <c r="B315" s="1249"/>
      <c r="C315" s="1249"/>
      <c r="D315" s="1249"/>
      <c r="E315" s="1249"/>
      <c r="F315" s="1249"/>
      <c r="G315" s="1249"/>
      <c r="H315" s="1248"/>
      <c r="I315" s="1248"/>
      <c r="J315" s="1248"/>
      <c r="K315" s="1248"/>
      <c r="L315" s="1248"/>
    </row>
    <row r="316" spans="2:12" x14ac:dyDescent="0.2">
      <c r="B316" s="1249"/>
      <c r="C316" s="1249"/>
      <c r="D316" s="1249"/>
      <c r="E316" s="1249"/>
      <c r="F316" s="1249"/>
      <c r="G316" s="1249"/>
      <c r="H316" s="1248"/>
      <c r="I316" s="1248"/>
      <c r="J316" s="1248"/>
      <c r="K316" s="1248"/>
      <c r="L316" s="1248"/>
    </row>
    <row r="317" spans="2:12" x14ac:dyDescent="0.2">
      <c r="B317" s="1249"/>
      <c r="C317" s="1249"/>
      <c r="D317" s="1249"/>
      <c r="E317" s="1249"/>
      <c r="F317" s="1249"/>
      <c r="G317" s="1249"/>
      <c r="H317" s="1248"/>
      <c r="I317" s="1248"/>
      <c r="J317" s="1248"/>
      <c r="K317" s="1248"/>
      <c r="L317" s="1248"/>
    </row>
    <row r="318" spans="2:12" x14ac:dyDescent="0.2">
      <c r="B318" s="1249"/>
      <c r="C318" s="1249"/>
      <c r="D318" s="1249"/>
      <c r="E318" s="1249"/>
      <c r="F318" s="1249"/>
      <c r="G318" s="1249"/>
      <c r="H318" s="1248"/>
      <c r="I318" s="1248"/>
      <c r="J318" s="1248"/>
      <c r="K318" s="1248"/>
      <c r="L318" s="1248"/>
    </row>
    <row r="319" spans="2:12" x14ac:dyDescent="0.2">
      <c r="B319" s="1249"/>
      <c r="C319" s="1249"/>
      <c r="D319" s="1249"/>
      <c r="E319" s="1249"/>
      <c r="F319" s="1249"/>
      <c r="G319" s="1249"/>
      <c r="H319" s="1248"/>
      <c r="I319" s="1248"/>
      <c r="J319" s="1248"/>
      <c r="K319" s="1248"/>
      <c r="L319" s="1248"/>
    </row>
    <row r="320" spans="2:12" x14ac:dyDescent="0.2">
      <c r="B320" s="1249"/>
      <c r="C320" s="1249"/>
      <c r="D320" s="1249"/>
      <c r="E320" s="1249"/>
      <c r="F320" s="1249"/>
      <c r="G320" s="1249"/>
      <c r="H320" s="1248"/>
      <c r="I320" s="1248"/>
      <c r="J320" s="1248"/>
      <c r="K320" s="1248"/>
      <c r="L320" s="1248"/>
    </row>
    <row r="321" spans="2:12" x14ac:dyDescent="0.2">
      <c r="B321" s="1249"/>
      <c r="C321" s="1249"/>
      <c r="D321" s="1249"/>
      <c r="E321" s="1249"/>
      <c r="F321" s="1249"/>
      <c r="G321" s="1249"/>
      <c r="H321" s="1248"/>
      <c r="I321" s="1248"/>
      <c r="J321" s="1248"/>
      <c r="K321" s="1248"/>
      <c r="L321" s="1248"/>
    </row>
    <row r="322" spans="2:12" x14ac:dyDescent="0.2">
      <c r="B322" s="1249"/>
      <c r="C322" s="1249"/>
      <c r="D322" s="1249"/>
      <c r="E322" s="1249"/>
      <c r="F322" s="1249"/>
      <c r="G322" s="1249"/>
      <c r="H322" s="1248"/>
      <c r="I322" s="1248"/>
      <c r="J322" s="1248"/>
      <c r="K322" s="1248"/>
      <c r="L322" s="1248"/>
    </row>
    <row r="323" spans="2:12" x14ac:dyDescent="0.2">
      <c r="B323" s="1249"/>
      <c r="C323" s="1249"/>
      <c r="D323" s="1249"/>
      <c r="E323" s="1249"/>
      <c r="F323" s="1249"/>
      <c r="G323" s="1249"/>
      <c r="H323" s="1248"/>
      <c r="I323" s="1248"/>
      <c r="J323" s="1248"/>
      <c r="K323" s="1248"/>
      <c r="L323" s="1248"/>
    </row>
    <row r="324" spans="2:12" x14ac:dyDescent="0.2">
      <c r="B324" s="1249"/>
      <c r="C324" s="1249"/>
      <c r="D324" s="1249"/>
      <c r="E324" s="1249"/>
      <c r="F324" s="1249"/>
      <c r="G324" s="1249"/>
      <c r="H324" s="1248"/>
      <c r="I324" s="1248"/>
      <c r="J324" s="1248"/>
      <c r="K324" s="1248"/>
      <c r="L324" s="1248"/>
    </row>
    <row r="325" spans="2:12" x14ac:dyDescent="0.2">
      <c r="B325" s="1249"/>
      <c r="C325" s="1249"/>
      <c r="D325" s="1249"/>
      <c r="E325" s="1249"/>
      <c r="F325" s="1249"/>
      <c r="G325" s="1249"/>
      <c r="H325" s="1248"/>
      <c r="I325" s="1248"/>
      <c r="J325" s="1248"/>
      <c r="K325" s="1248"/>
      <c r="L325" s="1248"/>
    </row>
    <row r="326" spans="2:12" x14ac:dyDescent="0.2">
      <c r="B326" s="1249"/>
      <c r="C326" s="1249"/>
      <c r="D326" s="1249"/>
      <c r="E326" s="1249"/>
      <c r="F326" s="1249"/>
      <c r="G326" s="1249"/>
      <c r="H326" s="1248"/>
      <c r="I326" s="1248"/>
      <c r="J326" s="1248"/>
      <c r="K326" s="1248"/>
      <c r="L326" s="1248"/>
    </row>
    <row r="327" spans="2:12" x14ac:dyDescent="0.2">
      <c r="B327" s="1249"/>
      <c r="C327" s="1249"/>
      <c r="D327" s="1249"/>
      <c r="E327" s="1249"/>
      <c r="F327" s="1249"/>
      <c r="G327" s="1249"/>
      <c r="H327" s="1248"/>
      <c r="I327" s="1248"/>
      <c r="J327" s="1248"/>
      <c r="K327" s="1248"/>
      <c r="L327" s="1248"/>
    </row>
    <row r="328" spans="2:12" x14ac:dyDescent="0.2">
      <c r="B328" s="1249"/>
      <c r="C328" s="1249"/>
      <c r="D328" s="1249"/>
      <c r="E328" s="1249"/>
      <c r="F328" s="1249"/>
      <c r="G328" s="1249"/>
      <c r="H328" s="1248"/>
      <c r="I328" s="1248"/>
      <c r="J328" s="1248"/>
      <c r="K328" s="1248"/>
      <c r="L328" s="1248"/>
    </row>
    <row r="329" spans="2:12" x14ac:dyDescent="0.2">
      <c r="B329" s="1249"/>
      <c r="C329" s="1249"/>
      <c r="D329" s="1249"/>
      <c r="E329" s="1249"/>
      <c r="F329" s="1249"/>
      <c r="G329" s="1249"/>
      <c r="H329" s="1248"/>
      <c r="I329" s="1248"/>
      <c r="J329" s="1248"/>
      <c r="K329" s="1248"/>
      <c r="L329" s="1248"/>
    </row>
    <row r="330" spans="2:12" x14ac:dyDescent="0.2">
      <c r="B330" s="1249"/>
      <c r="C330" s="1249"/>
      <c r="D330" s="1249"/>
      <c r="E330" s="1249"/>
      <c r="F330" s="1249"/>
      <c r="G330" s="1249"/>
      <c r="H330" s="1248"/>
      <c r="I330" s="1248"/>
      <c r="J330" s="1248"/>
      <c r="K330" s="1248"/>
      <c r="L330" s="1248"/>
    </row>
    <row r="331" spans="2:12" x14ac:dyDescent="0.2">
      <c r="B331" s="1249"/>
      <c r="C331" s="1249"/>
      <c r="D331" s="1249"/>
      <c r="E331" s="1249"/>
      <c r="F331" s="1249"/>
      <c r="G331" s="1249"/>
      <c r="H331" s="1248"/>
      <c r="I331" s="1248"/>
      <c r="J331" s="1248"/>
      <c r="K331" s="1248"/>
      <c r="L331" s="1248"/>
    </row>
    <row r="332" spans="2:12" x14ac:dyDescent="0.2">
      <c r="B332" s="1249"/>
      <c r="C332" s="1249"/>
      <c r="D332" s="1249"/>
      <c r="E332" s="1249"/>
      <c r="F332" s="1249"/>
      <c r="G332" s="1249"/>
      <c r="H332" s="1248"/>
      <c r="I332" s="1248"/>
      <c r="J332" s="1248"/>
      <c r="K332" s="1248"/>
      <c r="L332" s="1248"/>
    </row>
    <row r="333" spans="2:12" x14ac:dyDescent="0.2">
      <c r="B333" s="1249"/>
      <c r="C333" s="1249"/>
      <c r="D333" s="1249"/>
      <c r="E333" s="1249"/>
      <c r="F333" s="1249"/>
      <c r="G333" s="1249"/>
      <c r="H333" s="1248"/>
      <c r="I333" s="1248"/>
      <c r="J333" s="1248"/>
      <c r="K333" s="1248"/>
      <c r="L333" s="1248"/>
    </row>
    <row r="334" spans="2:12" x14ac:dyDescent="0.2">
      <c r="B334" s="1249"/>
      <c r="C334" s="1249"/>
      <c r="D334" s="1249"/>
      <c r="E334" s="1249"/>
      <c r="F334" s="1249"/>
      <c r="G334" s="1249"/>
      <c r="H334" s="1248"/>
      <c r="I334" s="1248"/>
      <c r="J334" s="1248"/>
      <c r="K334" s="1248"/>
      <c r="L334" s="1248"/>
    </row>
    <row r="335" spans="2:12" x14ac:dyDescent="0.2">
      <c r="B335" s="1249"/>
      <c r="C335" s="1249"/>
      <c r="D335" s="1249"/>
      <c r="E335" s="1249"/>
      <c r="F335" s="1249"/>
      <c r="G335" s="1249"/>
      <c r="H335" s="1248"/>
      <c r="I335" s="1248"/>
      <c r="J335" s="1248"/>
      <c r="K335" s="1248"/>
      <c r="L335" s="1248"/>
    </row>
    <row r="336" spans="2:12" x14ac:dyDescent="0.2">
      <c r="B336" s="1249"/>
      <c r="C336" s="1249"/>
      <c r="D336" s="1249"/>
      <c r="E336" s="1249"/>
      <c r="F336" s="1249"/>
      <c r="G336" s="1249"/>
      <c r="H336" s="1248"/>
      <c r="I336" s="1248"/>
      <c r="J336" s="1248"/>
      <c r="K336" s="1248"/>
      <c r="L336" s="1248"/>
    </row>
    <row r="337" spans="2:12" x14ac:dyDescent="0.2">
      <c r="B337" s="1249"/>
      <c r="C337" s="1249"/>
      <c r="D337" s="1249"/>
      <c r="E337" s="1249"/>
      <c r="F337" s="1249"/>
      <c r="G337" s="1249"/>
      <c r="H337" s="1248"/>
      <c r="I337" s="1248"/>
      <c r="J337" s="1248"/>
      <c r="K337" s="1248"/>
      <c r="L337" s="1248"/>
    </row>
    <row r="338" spans="2:12" x14ac:dyDescent="0.2">
      <c r="B338" s="1249"/>
      <c r="C338" s="1249"/>
      <c r="D338" s="1249"/>
      <c r="E338" s="1249"/>
      <c r="F338" s="1249"/>
      <c r="G338" s="1249"/>
      <c r="H338" s="1248"/>
      <c r="I338" s="1248"/>
      <c r="J338" s="1248"/>
      <c r="K338" s="1248"/>
      <c r="L338" s="1248"/>
    </row>
    <row r="339" spans="2:12" x14ac:dyDescent="0.2">
      <c r="B339" s="1249"/>
      <c r="C339" s="1249"/>
      <c r="D339" s="1249"/>
      <c r="E339" s="1249"/>
      <c r="F339" s="1249"/>
      <c r="G339" s="1249"/>
      <c r="H339" s="1248"/>
      <c r="I339" s="1248"/>
      <c r="J339" s="1248"/>
      <c r="K339" s="1248"/>
      <c r="L339" s="1248"/>
    </row>
    <row r="340" spans="2:12" x14ac:dyDescent="0.2">
      <c r="B340" s="1249"/>
      <c r="C340" s="1249"/>
      <c r="D340" s="1249"/>
      <c r="E340" s="1249"/>
      <c r="F340" s="1249"/>
      <c r="G340" s="1249"/>
      <c r="H340" s="1248"/>
      <c r="I340" s="1248"/>
      <c r="J340" s="1248"/>
      <c r="K340" s="1248"/>
      <c r="L340" s="1248"/>
    </row>
    <row r="341" spans="2:12" x14ac:dyDescent="0.2">
      <c r="B341" s="1249"/>
      <c r="C341" s="1249"/>
      <c r="D341" s="1249"/>
      <c r="E341" s="1249"/>
      <c r="F341" s="1249"/>
      <c r="G341" s="1249"/>
      <c r="H341" s="1248"/>
      <c r="I341" s="1248"/>
      <c r="J341" s="1248"/>
      <c r="K341" s="1248"/>
      <c r="L341" s="1248"/>
    </row>
    <row r="342" spans="2:12" x14ac:dyDescent="0.2">
      <c r="B342" s="1249"/>
      <c r="C342" s="1249"/>
      <c r="D342" s="1249"/>
      <c r="E342" s="1249"/>
      <c r="F342" s="1249"/>
      <c r="G342" s="1249"/>
      <c r="H342" s="1248"/>
      <c r="I342" s="1248"/>
      <c r="J342" s="1248"/>
      <c r="K342" s="1248"/>
      <c r="L342" s="1248"/>
    </row>
    <row r="343" spans="2:12" x14ac:dyDescent="0.2">
      <c r="B343" s="1249"/>
      <c r="C343" s="1249"/>
      <c r="D343" s="1249"/>
      <c r="E343" s="1249"/>
      <c r="F343" s="1249"/>
      <c r="G343" s="1249"/>
      <c r="H343" s="1248"/>
      <c r="I343" s="1248"/>
      <c r="J343" s="1248"/>
      <c r="K343" s="1248"/>
      <c r="L343" s="1248"/>
    </row>
    <row r="344" spans="2:12" x14ac:dyDescent="0.2">
      <c r="B344" s="1249"/>
      <c r="C344" s="1249"/>
      <c r="D344" s="1249"/>
      <c r="E344" s="1249"/>
      <c r="F344" s="1249"/>
      <c r="G344" s="1249"/>
      <c r="H344" s="1248"/>
      <c r="I344" s="1248"/>
      <c r="J344" s="1248"/>
      <c r="K344" s="1248"/>
      <c r="L344" s="1248"/>
    </row>
    <row r="345" spans="2:12" x14ac:dyDescent="0.2">
      <c r="B345" s="1249"/>
      <c r="C345" s="1249"/>
      <c r="D345" s="1249"/>
      <c r="E345" s="1249"/>
      <c r="F345" s="1249"/>
      <c r="G345" s="1249"/>
      <c r="H345" s="1248"/>
      <c r="I345" s="1248"/>
      <c r="J345" s="1248"/>
      <c r="K345" s="1248"/>
      <c r="L345" s="1248"/>
    </row>
    <row r="346" spans="2:12" x14ac:dyDescent="0.2">
      <c r="B346" s="1249"/>
      <c r="C346" s="1249"/>
      <c r="D346" s="1249"/>
      <c r="E346" s="1249"/>
      <c r="F346" s="1249"/>
      <c r="G346" s="1249"/>
      <c r="H346" s="1248"/>
      <c r="I346" s="1248"/>
      <c r="J346" s="1248"/>
      <c r="K346" s="1248"/>
      <c r="L346" s="1248"/>
    </row>
    <row r="347" spans="2:12" x14ac:dyDescent="0.2">
      <c r="B347" s="1249"/>
      <c r="C347" s="1249"/>
      <c r="D347" s="1249"/>
      <c r="E347" s="1249"/>
      <c r="F347" s="1249"/>
      <c r="G347" s="1249"/>
      <c r="H347" s="1248"/>
      <c r="I347" s="1248"/>
      <c r="J347" s="1248"/>
      <c r="K347" s="1248"/>
      <c r="L347" s="1248"/>
    </row>
    <row r="348" spans="2:12" x14ac:dyDescent="0.2">
      <c r="B348" s="1249"/>
      <c r="C348" s="1249"/>
      <c r="D348" s="1249"/>
      <c r="E348" s="1249"/>
      <c r="F348" s="1249"/>
      <c r="G348" s="1249"/>
      <c r="H348" s="1248"/>
      <c r="I348" s="1248"/>
      <c r="J348" s="1248"/>
      <c r="K348" s="1248"/>
      <c r="L348" s="1248"/>
    </row>
    <row r="349" spans="2:12" x14ac:dyDescent="0.2">
      <c r="B349" s="1249"/>
      <c r="C349" s="1249"/>
      <c r="D349" s="1249"/>
      <c r="E349" s="1249"/>
      <c r="F349" s="1249"/>
      <c r="G349" s="1249"/>
      <c r="H349" s="1248"/>
      <c r="I349" s="1248"/>
      <c r="J349" s="1248"/>
      <c r="K349" s="1248"/>
      <c r="L349" s="1248"/>
    </row>
    <row r="350" spans="2:12" x14ac:dyDescent="0.2">
      <c r="B350" s="1249"/>
      <c r="C350" s="1249"/>
      <c r="D350" s="1249"/>
      <c r="E350" s="1249"/>
      <c r="F350" s="1249"/>
      <c r="G350" s="1249"/>
      <c r="H350" s="1248"/>
      <c r="I350" s="1248"/>
      <c r="J350" s="1248"/>
      <c r="K350" s="1248"/>
      <c r="L350" s="1248"/>
    </row>
    <row r="351" spans="2:12" x14ac:dyDescent="0.2">
      <c r="B351" s="1249"/>
      <c r="C351" s="1249"/>
      <c r="D351" s="1249"/>
      <c r="E351" s="1249"/>
      <c r="F351" s="1249"/>
      <c r="G351" s="1249"/>
      <c r="H351" s="1248"/>
      <c r="I351" s="1248"/>
      <c r="J351" s="1248"/>
      <c r="K351" s="1248"/>
      <c r="L351" s="1248"/>
    </row>
    <row r="352" spans="2:12" x14ac:dyDescent="0.2">
      <c r="B352" s="1249"/>
      <c r="C352" s="1249"/>
      <c r="D352" s="1249"/>
      <c r="E352" s="1249"/>
      <c r="F352" s="1249"/>
      <c r="G352" s="1249"/>
      <c r="H352" s="1248"/>
      <c r="I352" s="1248"/>
      <c r="J352" s="1248"/>
      <c r="K352" s="1248"/>
      <c r="L352" s="1248"/>
    </row>
    <row r="353" spans="2:12" x14ac:dyDescent="0.2">
      <c r="B353" s="1249"/>
      <c r="C353" s="1249"/>
      <c r="D353" s="1249"/>
      <c r="E353" s="1249"/>
      <c r="F353" s="1249"/>
      <c r="G353" s="1249"/>
      <c r="H353" s="1248"/>
      <c r="I353" s="1248"/>
      <c r="J353" s="1248"/>
      <c r="K353" s="1248"/>
      <c r="L353" s="1248"/>
    </row>
    <row r="354" spans="2:12" x14ac:dyDescent="0.2">
      <c r="B354" s="1249"/>
      <c r="C354" s="1249"/>
      <c r="D354" s="1249"/>
      <c r="E354" s="1249"/>
      <c r="F354" s="1249"/>
      <c r="G354" s="1249"/>
      <c r="H354" s="1248"/>
      <c r="I354" s="1248"/>
      <c r="J354" s="1248"/>
      <c r="K354" s="1248"/>
      <c r="L354" s="1248"/>
    </row>
    <row r="355" spans="2:12" x14ac:dyDescent="0.2">
      <c r="B355" s="1249"/>
      <c r="C355" s="1249"/>
      <c r="D355" s="1249"/>
      <c r="E355" s="1249"/>
      <c r="F355" s="1249"/>
      <c r="G355" s="1249"/>
      <c r="H355" s="1248"/>
      <c r="I355" s="1248"/>
      <c r="J355" s="1248"/>
      <c r="K355" s="1248"/>
      <c r="L355" s="1248"/>
    </row>
    <row r="356" spans="2:12" x14ac:dyDescent="0.2">
      <c r="B356" s="1249"/>
      <c r="C356" s="1249"/>
      <c r="D356" s="1249"/>
      <c r="E356" s="1249"/>
      <c r="F356" s="1249"/>
      <c r="G356" s="1249"/>
      <c r="H356" s="1248"/>
      <c r="I356" s="1248"/>
      <c r="J356" s="1248"/>
      <c r="K356" s="1248"/>
      <c r="L356" s="1248"/>
    </row>
    <row r="357" spans="2:12" x14ac:dyDescent="0.2">
      <c r="B357" s="1249"/>
      <c r="C357" s="1249"/>
      <c r="D357" s="1249"/>
      <c r="E357" s="1249"/>
      <c r="F357" s="1249"/>
      <c r="G357" s="1249"/>
      <c r="H357" s="1248"/>
      <c r="I357" s="1248"/>
      <c r="J357" s="1248"/>
      <c r="K357" s="1248"/>
      <c r="L357" s="1248"/>
    </row>
    <row r="358" spans="2:12" x14ac:dyDescent="0.2">
      <c r="B358" s="1249"/>
      <c r="C358" s="1249"/>
      <c r="D358" s="1249"/>
      <c r="E358" s="1249"/>
      <c r="F358" s="1249"/>
      <c r="G358" s="1249"/>
      <c r="H358" s="1248"/>
      <c r="I358" s="1248"/>
      <c r="J358" s="1248"/>
      <c r="K358" s="1248"/>
      <c r="L358" s="1248"/>
    </row>
    <row r="359" spans="2:12" x14ac:dyDescent="0.2">
      <c r="B359" s="1249"/>
      <c r="C359" s="1249"/>
      <c r="D359" s="1249"/>
      <c r="E359" s="1249"/>
      <c r="F359" s="1249"/>
      <c r="G359" s="1249"/>
      <c r="H359" s="1248"/>
      <c r="I359" s="1248"/>
      <c r="J359" s="1248"/>
      <c r="K359" s="1248"/>
      <c r="L359" s="1248"/>
    </row>
    <row r="360" spans="2:12" x14ac:dyDescent="0.2">
      <c r="B360" s="1249"/>
      <c r="C360" s="1249"/>
      <c r="D360" s="1249"/>
      <c r="E360" s="1249"/>
      <c r="F360" s="1249"/>
      <c r="G360" s="1249"/>
      <c r="H360" s="1248"/>
      <c r="I360" s="1248"/>
      <c r="J360" s="1248"/>
      <c r="K360" s="1248"/>
      <c r="L360" s="1248"/>
    </row>
    <row r="361" spans="2:12" x14ac:dyDescent="0.2">
      <c r="B361" s="1249"/>
      <c r="C361" s="1249"/>
      <c r="D361" s="1249"/>
      <c r="E361" s="1249"/>
      <c r="F361" s="1249"/>
      <c r="G361" s="1249"/>
      <c r="H361" s="1248"/>
      <c r="I361" s="1248"/>
      <c r="J361" s="1248"/>
      <c r="K361" s="1248"/>
      <c r="L361" s="1248"/>
    </row>
    <row r="362" spans="2:12" x14ac:dyDescent="0.2">
      <c r="B362" s="1249"/>
      <c r="C362" s="1249"/>
      <c r="D362" s="1249"/>
      <c r="E362" s="1249"/>
      <c r="F362" s="1249"/>
      <c r="G362" s="1249"/>
      <c r="H362" s="1248"/>
      <c r="I362" s="1248"/>
      <c r="J362" s="1248"/>
      <c r="K362" s="1248"/>
      <c r="L362" s="1248"/>
    </row>
    <row r="363" spans="2:12" x14ac:dyDescent="0.2">
      <c r="B363" s="1249"/>
      <c r="C363" s="1249"/>
      <c r="D363" s="1249"/>
      <c r="E363" s="1249"/>
      <c r="F363" s="1249"/>
      <c r="G363" s="1249"/>
      <c r="H363" s="1248"/>
      <c r="I363" s="1248"/>
      <c r="J363" s="1248"/>
      <c r="K363" s="1248"/>
      <c r="L363" s="1248"/>
    </row>
    <row r="364" spans="2:12" x14ac:dyDescent="0.2">
      <c r="B364" s="1249"/>
      <c r="C364" s="1249"/>
      <c r="D364" s="1249"/>
      <c r="E364" s="1249"/>
      <c r="F364" s="1249"/>
      <c r="G364" s="1249"/>
      <c r="H364" s="1248"/>
      <c r="I364" s="1248"/>
      <c r="J364" s="1248"/>
      <c r="K364" s="1248"/>
      <c r="L364" s="1248"/>
    </row>
    <row r="365" spans="2:12" x14ac:dyDescent="0.2">
      <c r="B365" s="1249"/>
      <c r="C365" s="1249"/>
      <c r="D365" s="1249"/>
      <c r="E365" s="1249"/>
      <c r="F365" s="1249"/>
      <c r="G365" s="1249"/>
      <c r="H365" s="1248"/>
      <c r="I365" s="1248"/>
      <c r="J365" s="1248"/>
      <c r="K365" s="1248"/>
      <c r="L365" s="1248"/>
    </row>
    <row r="366" spans="2:12" x14ac:dyDescent="0.2">
      <c r="B366" s="1249"/>
      <c r="C366" s="1249"/>
      <c r="D366" s="1249"/>
      <c r="E366" s="1249"/>
      <c r="F366" s="1249"/>
      <c r="G366" s="1249"/>
      <c r="H366" s="1248"/>
      <c r="I366" s="1248"/>
      <c r="J366" s="1248"/>
      <c r="K366" s="1248"/>
      <c r="L366" s="1248"/>
    </row>
    <row r="367" spans="2:12" x14ac:dyDescent="0.2">
      <c r="B367" s="1249"/>
      <c r="C367" s="1249"/>
      <c r="D367" s="1249"/>
      <c r="E367" s="1249"/>
      <c r="F367" s="1249"/>
      <c r="G367" s="1249"/>
      <c r="H367" s="1248"/>
      <c r="I367" s="1248"/>
      <c r="J367" s="1248"/>
      <c r="K367" s="1248"/>
      <c r="L367" s="1248"/>
    </row>
    <row r="368" spans="2:12" x14ac:dyDescent="0.2">
      <c r="B368" s="1249"/>
      <c r="C368" s="1249"/>
      <c r="D368" s="1249"/>
      <c r="E368" s="1249"/>
      <c r="F368" s="1249"/>
      <c r="G368" s="1249"/>
      <c r="H368" s="1248"/>
      <c r="I368" s="1248"/>
      <c r="J368" s="1248"/>
      <c r="K368" s="1248"/>
      <c r="L368" s="1248"/>
    </row>
    <row r="369" spans="2:12" x14ac:dyDescent="0.2">
      <c r="B369" s="1249"/>
      <c r="C369" s="1249"/>
      <c r="D369" s="1249"/>
      <c r="E369" s="1249"/>
      <c r="F369" s="1249"/>
      <c r="G369" s="1249"/>
      <c r="H369" s="1248"/>
      <c r="I369" s="1248"/>
      <c r="J369" s="1248"/>
      <c r="K369" s="1248"/>
      <c r="L369" s="1248"/>
    </row>
    <row r="370" spans="2:12" x14ac:dyDescent="0.2">
      <c r="B370" s="1249"/>
      <c r="C370" s="1249"/>
      <c r="D370" s="1249"/>
      <c r="E370" s="1249"/>
      <c r="F370" s="1249"/>
      <c r="G370" s="1249"/>
      <c r="H370" s="1248"/>
      <c r="I370" s="1248"/>
      <c r="J370" s="1248"/>
      <c r="K370" s="1248"/>
      <c r="L370" s="1248"/>
    </row>
    <row r="371" spans="2:12" x14ac:dyDescent="0.2">
      <c r="B371" s="1249"/>
      <c r="C371" s="1249"/>
      <c r="D371" s="1249"/>
      <c r="E371" s="1249"/>
      <c r="F371" s="1249"/>
      <c r="G371" s="1249"/>
      <c r="H371" s="1248"/>
      <c r="I371" s="1248"/>
      <c r="J371" s="1248"/>
      <c r="K371" s="1248"/>
      <c r="L371" s="1248"/>
    </row>
    <row r="372" spans="2:12" x14ac:dyDescent="0.2">
      <c r="B372" s="1249"/>
      <c r="C372" s="1249"/>
      <c r="D372" s="1249"/>
      <c r="E372" s="1249"/>
      <c r="F372" s="1249"/>
      <c r="G372" s="1249"/>
      <c r="H372" s="1248"/>
      <c r="I372" s="1248"/>
      <c r="J372" s="1248"/>
      <c r="K372" s="1248"/>
      <c r="L372" s="1248"/>
    </row>
    <row r="373" spans="2:12" x14ac:dyDescent="0.2">
      <c r="B373" s="1249"/>
      <c r="C373" s="1249"/>
      <c r="D373" s="1249"/>
      <c r="E373" s="1249"/>
      <c r="F373" s="1249"/>
      <c r="G373" s="1249"/>
      <c r="H373" s="1248"/>
      <c r="I373" s="1248"/>
      <c r="J373" s="1248"/>
      <c r="K373" s="1248"/>
      <c r="L373" s="1248"/>
    </row>
    <row r="374" spans="2:12" x14ac:dyDescent="0.2">
      <c r="B374" s="1249"/>
      <c r="C374" s="1249"/>
      <c r="D374" s="1249"/>
      <c r="E374" s="1249"/>
      <c r="F374" s="1249"/>
      <c r="G374" s="1249"/>
      <c r="H374" s="1248"/>
      <c r="I374" s="1248"/>
      <c r="J374" s="1248"/>
      <c r="K374" s="1248"/>
      <c r="L374" s="1248"/>
    </row>
    <row r="375" spans="2:12" x14ac:dyDescent="0.2">
      <c r="B375" s="1249"/>
      <c r="C375" s="1249"/>
      <c r="D375" s="1249"/>
      <c r="E375" s="1249"/>
      <c r="F375" s="1249"/>
      <c r="G375" s="1249"/>
      <c r="H375" s="1248"/>
      <c r="I375" s="1248"/>
      <c r="J375" s="1248"/>
      <c r="K375" s="1248"/>
      <c r="L375" s="1248"/>
    </row>
    <row r="376" spans="2:12" x14ac:dyDescent="0.2">
      <c r="B376" s="1249"/>
      <c r="C376" s="1249"/>
      <c r="D376" s="1249"/>
      <c r="E376" s="1249"/>
      <c r="F376" s="1249"/>
      <c r="G376" s="1249"/>
      <c r="H376" s="1248"/>
      <c r="I376" s="1248"/>
      <c r="J376" s="1248"/>
      <c r="K376" s="1248"/>
      <c r="L376" s="1248"/>
    </row>
    <row r="377" spans="2:12" x14ac:dyDescent="0.2">
      <c r="B377" s="1249"/>
      <c r="C377" s="1249"/>
      <c r="D377" s="1249"/>
      <c r="E377" s="1249"/>
      <c r="F377" s="1249"/>
      <c r="G377" s="1249"/>
      <c r="H377" s="1248"/>
      <c r="I377" s="1248"/>
      <c r="J377" s="1248"/>
      <c r="K377" s="1248"/>
      <c r="L377" s="1248"/>
    </row>
    <row r="378" spans="2:12" x14ac:dyDescent="0.2">
      <c r="B378" s="1249"/>
      <c r="C378" s="1249"/>
      <c r="D378" s="1249"/>
      <c r="E378" s="1249"/>
      <c r="F378" s="1249"/>
      <c r="G378" s="1249"/>
      <c r="H378" s="1248"/>
      <c r="I378" s="1248"/>
      <c r="J378" s="1248"/>
      <c r="K378" s="1248"/>
      <c r="L378" s="1248"/>
    </row>
    <row r="379" spans="2:12" x14ac:dyDescent="0.2">
      <c r="B379" s="1249"/>
      <c r="C379" s="1249"/>
      <c r="D379" s="1249"/>
      <c r="E379" s="1249"/>
      <c r="F379" s="1249"/>
      <c r="G379" s="1249"/>
      <c r="H379" s="1248"/>
      <c r="I379" s="1248"/>
      <c r="J379" s="1248"/>
      <c r="K379" s="1248"/>
      <c r="L379" s="1248"/>
    </row>
    <row r="380" spans="2:12" x14ac:dyDescent="0.2">
      <c r="B380" s="1249"/>
      <c r="C380" s="1249"/>
      <c r="D380" s="1249"/>
      <c r="E380" s="1249"/>
      <c r="F380" s="1249"/>
      <c r="G380" s="1249"/>
      <c r="H380" s="1248"/>
      <c r="I380" s="1248"/>
      <c r="J380" s="1248"/>
      <c r="K380" s="1248"/>
      <c r="L380" s="1248"/>
    </row>
    <row r="381" spans="2:12" x14ac:dyDescent="0.2">
      <c r="B381" s="1249"/>
      <c r="C381" s="1249"/>
      <c r="D381" s="1249"/>
      <c r="E381" s="1249"/>
      <c r="F381" s="1249"/>
      <c r="G381" s="1249"/>
      <c r="H381" s="1248"/>
      <c r="I381" s="1248"/>
      <c r="J381" s="1248"/>
      <c r="K381" s="1248"/>
      <c r="L381" s="1248"/>
    </row>
    <row r="382" spans="2:12" x14ac:dyDescent="0.2">
      <c r="B382" s="1249"/>
      <c r="C382" s="1249"/>
      <c r="D382" s="1249"/>
      <c r="E382" s="1249"/>
      <c r="F382" s="1249"/>
      <c r="G382" s="1249"/>
      <c r="H382" s="1248"/>
      <c r="I382" s="1248"/>
      <c r="J382" s="1248"/>
      <c r="K382" s="1248"/>
      <c r="L382" s="1248"/>
    </row>
    <row r="383" spans="2:12" x14ac:dyDescent="0.2">
      <c r="B383" s="1249"/>
      <c r="C383" s="1249"/>
      <c r="D383" s="1249"/>
      <c r="E383" s="1249"/>
      <c r="F383" s="1249"/>
      <c r="G383" s="1249"/>
      <c r="H383" s="1248"/>
      <c r="I383" s="1248"/>
      <c r="J383" s="1248"/>
      <c r="K383" s="1248"/>
      <c r="L383" s="1248"/>
    </row>
    <row r="384" spans="2:12" x14ac:dyDescent="0.2">
      <c r="B384" s="1249"/>
      <c r="C384" s="1249"/>
      <c r="D384" s="1249"/>
      <c r="E384" s="1249"/>
      <c r="F384" s="1249"/>
      <c r="G384" s="1249"/>
      <c r="H384" s="1248"/>
      <c r="I384" s="1248"/>
      <c r="J384" s="1248"/>
      <c r="K384" s="1248"/>
      <c r="L384" s="1248"/>
    </row>
    <row r="385" spans="2:12" x14ac:dyDescent="0.2">
      <c r="B385" s="1249"/>
      <c r="C385" s="1249"/>
      <c r="D385" s="1249"/>
      <c r="E385" s="1249"/>
      <c r="F385" s="1249"/>
      <c r="G385" s="1249"/>
      <c r="H385" s="1248"/>
      <c r="I385" s="1248"/>
      <c r="J385" s="1248"/>
      <c r="K385" s="1248"/>
      <c r="L385" s="1248"/>
    </row>
    <row r="386" spans="2:12" x14ac:dyDescent="0.2">
      <c r="B386" s="1249"/>
      <c r="C386" s="1249"/>
      <c r="D386" s="1249"/>
      <c r="E386" s="1249"/>
      <c r="F386" s="1249"/>
      <c r="G386" s="1249"/>
      <c r="H386" s="1248"/>
      <c r="I386" s="1248"/>
      <c r="J386" s="1248"/>
      <c r="K386" s="1248"/>
      <c r="L386" s="1248"/>
    </row>
    <row r="387" spans="2:12" x14ac:dyDescent="0.2">
      <c r="B387" s="1249"/>
      <c r="C387" s="1249"/>
      <c r="D387" s="1249"/>
      <c r="E387" s="1249"/>
      <c r="F387" s="1249"/>
      <c r="G387" s="1249"/>
      <c r="H387" s="1248"/>
      <c r="I387" s="1248"/>
      <c r="J387" s="1248"/>
      <c r="K387" s="1248"/>
      <c r="L387" s="1248"/>
    </row>
    <row r="388" spans="2:12" x14ac:dyDescent="0.2">
      <c r="B388" s="1249"/>
      <c r="C388" s="1249"/>
      <c r="D388" s="1249"/>
      <c r="E388" s="1249"/>
      <c r="F388" s="1249"/>
      <c r="G388" s="1249"/>
      <c r="H388" s="1248"/>
      <c r="I388" s="1248"/>
      <c r="J388" s="1248"/>
      <c r="K388" s="1248"/>
      <c r="L388" s="1248"/>
    </row>
    <row r="389" spans="2:12" x14ac:dyDescent="0.2">
      <c r="B389" s="1249"/>
      <c r="C389" s="1249"/>
      <c r="D389" s="1249"/>
      <c r="E389" s="1249"/>
      <c r="F389" s="1249"/>
      <c r="G389" s="1249"/>
      <c r="H389" s="1248"/>
      <c r="I389" s="1248"/>
      <c r="J389" s="1248"/>
      <c r="K389" s="1248"/>
      <c r="L389" s="1248"/>
    </row>
    <row r="390" spans="2:12" x14ac:dyDescent="0.2">
      <c r="B390" s="1249"/>
      <c r="C390" s="1249"/>
      <c r="D390" s="1249"/>
      <c r="E390" s="1249"/>
      <c r="F390" s="1249"/>
      <c r="G390" s="1249"/>
      <c r="H390" s="1248"/>
      <c r="I390" s="1248"/>
      <c r="J390" s="1248"/>
      <c r="K390" s="1248"/>
      <c r="L390" s="1248"/>
    </row>
    <row r="391" spans="2:12" x14ac:dyDescent="0.2">
      <c r="B391" s="1249"/>
      <c r="C391" s="1249"/>
      <c r="D391" s="1249"/>
      <c r="E391" s="1249"/>
      <c r="F391" s="1249"/>
      <c r="G391" s="1249"/>
      <c r="H391" s="1248"/>
      <c r="I391" s="1248"/>
      <c r="J391" s="1248"/>
      <c r="K391" s="1248"/>
      <c r="L391" s="1248"/>
    </row>
    <row r="392" spans="2:12" x14ac:dyDescent="0.2">
      <c r="B392" s="1249"/>
      <c r="C392" s="1249"/>
      <c r="D392" s="1249"/>
      <c r="E392" s="1249"/>
      <c r="F392" s="1249"/>
      <c r="G392" s="1249"/>
      <c r="H392" s="1248"/>
      <c r="I392" s="1248"/>
      <c r="J392" s="1248"/>
      <c r="K392" s="1248"/>
      <c r="L392" s="1248"/>
    </row>
    <row r="393" spans="2:12" x14ac:dyDescent="0.2">
      <c r="B393" s="1249"/>
      <c r="C393" s="1249"/>
      <c r="D393" s="1249"/>
      <c r="E393" s="1249"/>
      <c r="F393" s="1249"/>
      <c r="G393" s="1249"/>
      <c r="H393" s="1248"/>
      <c r="I393" s="1248"/>
      <c r="J393" s="1248"/>
      <c r="K393" s="1248"/>
      <c r="L393" s="1248"/>
    </row>
    <row r="394" spans="2:12" x14ac:dyDescent="0.2">
      <c r="B394" s="1249"/>
      <c r="C394" s="1249"/>
      <c r="D394" s="1249"/>
      <c r="E394" s="1249"/>
      <c r="F394" s="1249"/>
      <c r="G394" s="1249"/>
      <c r="H394" s="1248"/>
      <c r="I394" s="1248"/>
      <c r="J394" s="1248"/>
      <c r="K394" s="1248"/>
      <c r="L394" s="1248"/>
    </row>
    <row r="395" spans="2:12" x14ac:dyDescent="0.2">
      <c r="B395" s="1249"/>
      <c r="C395" s="1249"/>
      <c r="D395" s="1249"/>
      <c r="E395" s="1249"/>
      <c r="F395" s="1249"/>
      <c r="G395" s="1249"/>
      <c r="H395" s="1248"/>
      <c r="I395" s="1248"/>
      <c r="J395" s="1248"/>
      <c r="K395" s="1248"/>
      <c r="L395" s="1248"/>
    </row>
    <row r="396" spans="2:12" x14ac:dyDescent="0.2">
      <c r="B396" s="1249"/>
      <c r="C396" s="1249"/>
      <c r="D396" s="1249"/>
      <c r="E396" s="1249"/>
      <c r="F396" s="1249"/>
      <c r="G396" s="1249"/>
      <c r="H396" s="1248"/>
      <c r="I396" s="1248"/>
      <c r="J396" s="1248"/>
      <c r="K396" s="1248"/>
      <c r="L396" s="1248"/>
    </row>
    <row r="397" spans="2:12" x14ac:dyDescent="0.2">
      <c r="B397" s="1249"/>
      <c r="C397" s="1249"/>
      <c r="D397" s="1249"/>
      <c r="E397" s="1249"/>
      <c r="F397" s="1249"/>
      <c r="G397" s="1249"/>
      <c r="H397" s="1248"/>
      <c r="I397" s="1248"/>
      <c r="J397" s="1248"/>
      <c r="K397" s="1248"/>
      <c r="L397" s="1248"/>
    </row>
    <row r="398" spans="2:12" x14ac:dyDescent="0.2">
      <c r="B398" s="1249"/>
      <c r="C398" s="1249"/>
      <c r="D398" s="1249"/>
      <c r="E398" s="1249"/>
      <c r="F398" s="1249"/>
      <c r="G398" s="1249"/>
      <c r="H398" s="1248"/>
      <c r="I398" s="1248"/>
      <c r="J398" s="1248"/>
      <c r="K398" s="1248"/>
      <c r="L398" s="1248"/>
    </row>
    <row r="399" spans="2:12" x14ac:dyDescent="0.2">
      <c r="B399" s="1249"/>
      <c r="C399" s="1249"/>
      <c r="D399" s="1249"/>
      <c r="E399" s="1249"/>
      <c r="F399" s="1249"/>
      <c r="G399" s="1249"/>
      <c r="H399" s="1248"/>
      <c r="I399" s="1248"/>
      <c r="J399" s="1248"/>
      <c r="K399" s="1248"/>
      <c r="L399" s="1248"/>
    </row>
    <row r="400" spans="2:12" x14ac:dyDescent="0.2">
      <c r="B400" s="1249"/>
      <c r="C400" s="1249"/>
      <c r="D400" s="1249"/>
      <c r="E400" s="1249"/>
      <c r="F400" s="1249"/>
      <c r="G400" s="1249"/>
      <c r="H400" s="1248"/>
      <c r="I400" s="1248"/>
      <c r="J400" s="1248"/>
      <c r="K400" s="1248"/>
      <c r="L400" s="1248"/>
    </row>
    <row r="401" spans="2:12" x14ac:dyDescent="0.2">
      <c r="B401" s="1249"/>
      <c r="C401" s="1249"/>
      <c r="D401" s="1249"/>
      <c r="E401" s="1249"/>
      <c r="F401" s="1249"/>
      <c r="G401" s="1249"/>
      <c r="H401" s="1248"/>
      <c r="I401" s="1248"/>
      <c r="J401" s="1248"/>
      <c r="K401" s="1248"/>
      <c r="L401" s="1248"/>
    </row>
    <row r="402" spans="2:12" x14ac:dyDescent="0.2">
      <c r="B402" s="1249"/>
      <c r="C402" s="1249"/>
      <c r="D402" s="1249"/>
      <c r="E402" s="1249"/>
      <c r="F402" s="1249"/>
      <c r="G402" s="1249"/>
      <c r="H402" s="1248"/>
      <c r="I402" s="1248"/>
      <c r="J402" s="1248"/>
      <c r="K402" s="1248"/>
      <c r="L402" s="1248"/>
    </row>
    <row r="403" spans="2:12" x14ac:dyDescent="0.2">
      <c r="B403" s="1249"/>
      <c r="C403" s="1249"/>
      <c r="D403" s="1249"/>
      <c r="E403" s="1249"/>
      <c r="F403" s="1249"/>
      <c r="G403" s="1249"/>
      <c r="H403" s="1248"/>
      <c r="I403" s="1248"/>
      <c r="J403" s="1248"/>
      <c r="K403" s="1248"/>
      <c r="L403" s="1248"/>
    </row>
    <row r="404" spans="2:12" x14ac:dyDescent="0.2">
      <c r="B404" s="1249"/>
      <c r="C404" s="1249"/>
      <c r="D404" s="1249"/>
      <c r="E404" s="1249"/>
      <c r="F404" s="1249"/>
      <c r="G404" s="1249"/>
      <c r="H404" s="1248"/>
      <c r="I404" s="1248"/>
      <c r="J404" s="1248"/>
      <c r="K404" s="1248"/>
      <c r="L404" s="1248"/>
    </row>
    <row r="405" spans="2:12" x14ac:dyDescent="0.2">
      <c r="B405" s="1249"/>
      <c r="C405" s="1249"/>
      <c r="D405" s="1249"/>
      <c r="E405" s="1249"/>
      <c r="F405" s="1249"/>
      <c r="G405" s="1249"/>
      <c r="H405" s="1248"/>
      <c r="I405" s="1248"/>
      <c r="J405" s="1248"/>
      <c r="K405" s="1248"/>
      <c r="L405" s="1248"/>
    </row>
    <row r="406" spans="2:12" x14ac:dyDescent="0.2">
      <c r="B406" s="1249"/>
      <c r="C406" s="1249"/>
      <c r="D406" s="1249"/>
      <c r="E406" s="1249"/>
      <c r="F406" s="1249"/>
      <c r="G406" s="1249"/>
      <c r="H406" s="1248"/>
      <c r="I406" s="1248"/>
      <c r="J406" s="1248"/>
      <c r="K406" s="1248"/>
      <c r="L406" s="1248"/>
    </row>
    <row r="407" spans="2:12" x14ac:dyDescent="0.2">
      <c r="B407" s="1249"/>
      <c r="C407" s="1249"/>
      <c r="D407" s="1249"/>
      <c r="E407" s="1249"/>
      <c r="F407" s="1249"/>
      <c r="G407" s="1249"/>
      <c r="H407" s="1248"/>
      <c r="I407" s="1248"/>
      <c r="J407" s="1248"/>
      <c r="K407" s="1248"/>
      <c r="L407" s="1248"/>
    </row>
    <row r="408" spans="2:12" x14ac:dyDescent="0.2">
      <c r="B408" s="1249"/>
      <c r="C408" s="1249"/>
      <c r="D408" s="1249"/>
      <c r="E408" s="1249"/>
      <c r="F408" s="1249"/>
      <c r="G408" s="1249"/>
      <c r="H408" s="1248"/>
      <c r="I408" s="1248"/>
      <c r="J408" s="1248"/>
      <c r="K408" s="1248"/>
      <c r="L408" s="1248"/>
    </row>
    <row r="409" spans="2:12" x14ac:dyDescent="0.2">
      <c r="B409" s="1249"/>
      <c r="C409" s="1249"/>
      <c r="D409" s="1249"/>
      <c r="E409" s="1249"/>
      <c r="F409" s="1249"/>
      <c r="G409" s="1249"/>
      <c r="H409" s="1248"/>
      <c r="I409" s="1248"/>
      <c r="J409" s="1248"/>
      <c r="K409" s="1248"/>
      <c r="L409" s="1248"/>
    </row>
    <row r="410" spans="2:12" x14ac:dyDescent="0.2">
      <c r="B410" s="1249"/>
      <c r="C410" s="1249"/>
      <c r="D410" s="1249"/>
      <c r="E410" s="1249"/>
      <c r="F410" s="1249"/>
      <c r="G410" s="1249"/>
      <c r="H410" s="1248"/>
      <c r="I410" s="1248"/>
      <c r="J410" s="1248"/>
      <c r="K410" s="1248"/>
      <c r="L410" s="1248"/>
    </row>
    <row r="411" spans="2:12" x14ac:dyDescent="0.2">
      <c r="B411" s="1249"/>
      <c r="C411" s="1249"/>
      <c r="D411" s="1249"/>
      <c r="E411" s="1249"/>
      <c r="F411" s="1249"/>
      <c r="G411" s="1249"/>
      <c r="H411" s="1248"/>
      <c r="I411" s="1248"/>
      <c r="J411" s="1248"/>
      <c r="K411" s="1248"/>
      <c r="L411" s="1248"/>
    </row>
    <row r="412" spans="2:12" x14ac:dyDescent="0.2">
      <c r="B412" s="1249"/>
      <c r="C412" s="1249"/>
      <c r="D412" s="1249"/>
      <c r="E412" s="1249"/>
      <c r="F412" s="1249"/>
      <c r="G412" s="1249"/>
      <c r="H412" s="1248"/>
      <c r="I412" s="1248"/>
      <c r="J412" s="1248"/>
      <c r="K412" s="1248"/>
      <c r="L412" s="1248"/>
    </row>
    <row r="413" spans="2:12" x14ac:dyDescent="0.2">
      <c r="B413" s="1249"/>
      <c r="C413" s="1249"/>
      <c r="D413" s="1249"/>
      <c r="E413" s="1249"/>
      <c r="F413" s="1249"/>
      <c r="G413" s="1249"/>
      <c r="H413" s="1248"/>
      <c r="I413" s="1248"/>
      <c r="J413" s="1248"/>
      <c r="K413" s="1248"/>
      <c r="L413" s="1248"/>
    </row>
    <row r="414" spans="2:12" x14ac:dyDescent="0.2">
      <c r="B414" s="1249"/>
      <c r="C414" s="1249"/>
      <c r="D414" s="1249"/>
      <c r="E414" s="1249"/>
      <c r="F414" s="1249"/>
      <c r="G414" s="1249"/>
      <c r="H414" s="1248"/>
      <c r="I414" s="1248"/>
      <c r="J414" s="1248"/>
      <c r="K414" s="1248"/>
      <c r="L414" s="1248"/>
    </row>
    <row r="415" spans="2:12" x14ac:dyDescent="0.2">
      <c r="B415" s="1249"/>
      <c r="C415" s="1249"/>
      <c r="D415" s="1249"/>
      <c r="E415" s="1249"/>
      <c r="F415" s="1249"/>
      <c r="G415" s="1249"/>
      <c r="H415" s="1248"/>
      <c r="I415" s="1248"/>
      <c r="J415" s="1248"/>
      <c r="K415" s="1248"/>
      <c r="L415" s="1248"/>
    </row>
    <row r="416" spans="2:12" x14ac:dyDescent="0.2">
      <c r="B416" s="1249"/>
      <c r="C416" s="1249"/>
      <c r="D416" s="1249"/>
      <c r="E416" s="1249"/>
      <c r="F416" s="1249"/>
      <c r="G416" s="1249"/>
      <c r="H416" s="1248"/>
      <c r="I416" s="1248"/>
      <c r="J416" s="1248"/>
      <c r="K416" s="1248"/>
      <c r="L416" s="1248"/>
    </row>
    <row r="417" spans="2:12" x14ac:dyDescent="0.2">
      <c r="B417" s="1249"/>
      <c r="C417" s="1249"/>
      <c r="D417" s="1249"/>
      <c r="E417" s="1249"/>
      <c r="F417" s="1249"/>
      <c r="G417" s="1249"/>
      <c r="H417" s="1248"/>
      <c r="I417" s="1248"/>
      <c r="J417" s="1248"/>
      <c r="K417" s="1248"/>
      <c r="L417" s="1248"/>
    </row>
    <row r="418" spans="2:12" x14ac:dyDescent="0.2">
      <c r="B418" s="1249"/>
      <c r="C418" s="1249"/>
      <c r="D418" s="1249"/>
      <c r="E418" s="1249"/>
      <c r="F418" s="1249"/>
      <c r="G418" s="1249"/>
      <c r="H418" s="1248"/>
      <c r="I418" s="1248"/>
      <c r="J418" s="1248"/>
      <c r="K418" s="1248"/>
      <c r="L418" s="1248"/>
    </row>
    <row r="419" spans="2:12" x14ac:dyDescent="0.2">
      <c r="B419" s="1249"/>
      <c r="C419" s="1249"/>
      <c r="D419" s="1249"/>
      <c r="E419" s="1249"/>
      <c r="F419" s="1249"/>
      <c r="G419" s="1249"/>
      <c r="H419" s="1248"/>
      <c r="I419" s="1248"/>
      <c r="J419" s="1248"/>
      <c r="K419" s="1248"/>
      <c r="L419" s="1248"/>
    </row>
    <row r="420" spans="2:12" x14ac:dyDescent="0.2">
      <c r="B420" s="1249"/>
      <c r="C420" s="1249"/>
      <c r="D420" s="1249"/>
      <c r="E420" s="1249"/>
      <c r="F420" s="1249"/>
      <c r="G420" s="1249"/>
      <c r="H420" s="1248"/>
      <c r="I420" s="1248"/>
      <c r="J420" s="1248"/>
      <c r="K420" s="1248"/>
      <c r="L420" s="1248"/>
    </row>
    <row r="421" spans="2:12" x14ac:dyDescent="0.2">
      <c r="B421" s="1249"/>
      <c r="C421" s="1249"/>
      <c r="D421" s="1249"/>
      <c r="E421" s="1249"/>
      <c r="F421" s="1249"/>
      <c r="G421" s="1249"/>
      <c r="H421" s="1248"/>
      <c r="I421" s="1248"/>
      <c r="J421" s="1248"/>
      <c r="K421" s="1248"/>
      <c r="L421" s="1248"/>
    </row>
    <row r="422" spans="2:12" x14ac:dyDescent="0.2">
      <c r="B422" s="1249"/>
      <c r="C422" s="1249"/>
      <c r="D422" s="1249"/>
      <c r="E422" s="1249"/>
      <c r="F422" s="1249"/>
      <c r="G422" s="1249"/>
      <c r="H422" s="1248"/>
      <c r="I422" s="1248"/>
      <c r="J422" s="1248"/>
      <c r="K422" s="1248"/>
      <c r="L422" s="1248"/>
    </row>
    <row r="423" spans="2:12" x14ac:dyDescent="0.2">
      <c r="B423" s="1249"/>
      <c r="C423" s="1249"/>
      <c r="D423" s="1249"/>
      <c r="E423" s="1249"/>
      <c r="F423" s="1249"/>
      <c r="G423" s="1249"/>
      <c r="H423" s="1248"/>
      <c r="I423" s="1248"/>
      <c r="J423" s="1248"/>
      <c r="K423" s="1248"/>
      <c r="L423" s="1248"/>
    </row>
    <row r="424" spans="2:12" x14ac:dyDescent="0.2">
      <c r="B424" s="1249"/>
      <c r="C424" s="1249"/>
      <c r="D424" s="1249"/>
      <c r="E424" s="1249"/>
      <c r="F424" s="1249"/>
      <c r="G424" s="1249"/>
      <c r="H424" s="1248"/>
      <c r="I424" s="1248"/>
      <c r="J424" s="1248"/>
      <c r="K424" s="1248"/>
      <c r="L424" s="1248"/>
    </row>
    <row r="425" spans="2:12" x14ac:dyDescent="0.2">
      <c r="B425" s="1249"/>
      <c r="C425" s="1249"/>
      <c r="D425" s="1249"/>
      <c r="E425" s="1249"/>
      <c r="F425" s="1249"/>
      <c r="G425" s="1249"/>
      <c r="H425" s="1248"/>
      <c r="I425" s="1248"/>
      <c r="J425" s="1248"/>
      <c r="K425" s="1248"/>
      <c r="L425" s="1248"/>
    </row>
    <row r="426" spans="2:12" x14ac:dyDescent="0.2">
      <c r="B426" s="1249"/>
      <c r="C426" s="1249"/>
      <c r="D426" s="1249"/>
      <c r="E426" s="1249"/>
      <c r="F426" s="1249"/>
      <c r="G426" s="1249"/>
      <c r="H426" s="1248"/>
      <c r="I426" s="1248"/>
      <c r="J426" s="1248"/>
      <c r="K426" s="1248"/>
      <c r="L426" s="1248"/>
    </row>
    <row r="427" spans="2:12" x14ac:dyDescent="0.2">
      <c r="B427" s="1249"/>
      <c r="C427" s="1249"/>
      <c r="D427" s="1249"/>
      <c r="E427" s="1249"/>
      <c r="F427" s="1249"/>
      <c r="G427" s="1249"/>
      <c r="H427" s="1248"/>
      <c r="I427" s="1248"/>
      <c r="J427" s="1248"/>
      <c r="K427" s="1248"/>
      <c r="L427" s="1248"/>
    </row>
    <row r="428" spans="2:12" x14ac:dyDescent="0.2">
      <c r="B428" s="1249"/>
      <c r="C428" s="1249"/>
      <c r="D428" s="1249"/>
      <c r="E428" s="1249"/>
      <c r="F428" s="1249"/>
      <c r="G428" s="1249"/>
      <c r="H428" s="1248"/>
      <c r="I428" s="1248"/>
      <c r="J428" s="1248"/>
      <c r="K428" s="1248"/>
      <c r="L428" s="1248"/>
    </row>
    <row r="429" spans="2:12" x14ac:dyDescent="0.2">
      <c r="B429" s="1249"/>
      <c r="C429" s="1249"/>
      <c r="D429" s="1249"/>
      <c r="E429" s="1249"/>
      <c r="F429" s="1249"/>
      <c r="G429" s="1249"/>
      <c r="H429" s="1248"/>
      <c r="I429" s="1248"/>
      <c r="J429" s="1248"/>
      <c r="K429" s="1248"/>
      <c r="L429" s="1248"/>
    </row>
    <row r="430" spans="2:12" x14ac:dyDescent="0.2">
      <c r="B430" s="1249"/>
      <c r="C430" s="1249"/>
      <c r="D430" s="1249"/>
      <c r="E430" s="1249"/>
      <c r="F430" s="1249"/>
      <c r="G430" s="1249"/>
      <c r="H430" s="1248"/>
      <c r="I430" s="1248"/>
      <c r="J430" s="1248"/>
      <c r="K430" s="1248"/>
      <c r="L430" s="1248"/>
    </row>
    <row r="431" spans="2:12" x14ac:dyDescent="0.2">
      <c r="B431" s="1249"/>
      <c r="C431" s="1249"/>
      <c r="D431" s="1249"/>
      <c r="E431" s="1249"/>
      <c r="F431" s="1249"/>
      <c r="G431" s="1249"/>
      <c r="H431" s="1248"/>
      <c r="I431" s="1248"/>
      <c r="J431" s="1248"/>
      <c r="K431" s="1248"/>
      <c r="L431" s="1248"/>
    </row>
    <row r="432" spans="2:12" x14ac:dyDescent="0.2">
      <c r="B432" s="1249"/>
      <c r="C432" s="1249"/>
      <c r="D432" s="1249"/>
      <c r="E432" s="1249"/>
      <c r="F432" s="1249"/>
      <c r="G432" s="1249"/>
      <c r="H432" s="1248"/>
      <c r="I432" s="1248"/>
      <c r="J432" s="1248"/>
      <c r="K432" s="1248"/>
      <c r="L432" s="1248"/>
    </row>
    <row r="433" spans="2:12" x14ac:dyDescent="0.2">
      <c r="B433" s="1249"/>
      <c r="C433" s="1249"/>
      <c r="D433" s="1249"/>
      <c r="E433" s="1249"/>
      <c r="F433" s="1249"/>
      <c r="G433" s="1249"/>
      <c r="H433" s="1248"/>
      <c r="I433" s="1248"/>
      <c r="J433" s="1248"/>
      <c r="K433" s="1248"/>
      <c r="L433" s="1248"/>
    </row>
  </sheetData>
  <mergeCells count="10">
    <mergeCell ref="A2:M2"/>
    <mergeCell ref="A3:M3"/>
    <mergeCell ref="A4:M4"/>
    <mergeCell ref="A6:A8"/>
    <mergeCell ref="B6:G6"/>
    <mergeCell ref="H6:M6"/>
    <mergeCell ref="B7:D7"/>
    <mergeCell ref="E7:G7"/>
    <mergeCell ref="H7:J7"/>
    <mergeCell ref="K7:M7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&amp;RPáty Község Önkormányzatának 2016. évi költségvetése
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724"/>
  <sheetViews>
    <sheetView zoomScaleNormal="100" zoomScaleSheetLayoutView="100" workbookViewId="0">
      <pane ySplit="3" topLeftCell="A527" activePane="bottomLeft" state="frozen"/>
      <selection pane="bottomLeft" activeCell="F536" sqref="F536"/>
    </sheetView>
  </sheetViews>
  <sheetFormatPr defaultColWidth="9.140625" defaultRowHeight="12.75" x14ac:dyDescent="0.2"/>
  <cols>
    <col min="1" max="1" width="4.85546875" style="120" customWidth="1"/>
    <col min="2" max="2" width="63.28515625" style="112" customWidth="1"/>
    <col min="3" max="3" width="8.5703125" style="113" customWidth="1"/>
    <col min="4" max="5" width="16.140625" style="111" customWidth="1"/>
    <col min="6" max="6" width="13.7109375" style="102" bestFit="1" customWidth="1"/>
    <col min="7" max="7" width="13" style="101" customWidth="1"/>
    <col min="8" max="8" width="21" style="102" customWidth="1"/>
    <col min="9" max="33" width="11.5703125" style="102" customWidth="1"/>
    <col min="34" max="16384" width="9.140625" style="71"/>
  </cols>
  <sheetData>
    <row r="1" spans="1:33" ht="30" customHeight="1" thickTop="1" x14ac:dyDescent="0.2">
      <c r="A1" s="1579" t="s">
        <v>16</v>
      </c>
      <c r="B1" s="1580"/>
      <c r="C1" s="1580"/>
      <c r="D1" s="1580"/>
      <c r="E1" s="1581"/>
    </row>
    <row r="2" spans="1:33" s="108" customFormat="1" ht="30" customHeight="1" x14ac:dyDescent="0.2">
      <c r="A2" s="1586" t="s">
        <v>48</v>
      </c>
      <c r="B2" s="1588" t="s">
        <v>49</v>
      </c>
      <c r="C2" s="1590" t="s">
        <v>50</v>
      </c>
      <c r="D2" s="1582" t="s">
        <v>1</v>
      </c>
      <c r="E2" s="1584" t="s">
        <v>2</v>
      </c>
      <c r="F2" s="106"/>
      <c r="G2" s="107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33" s="108" customFormat="1" ht="30" customHeight="1" thickBot="1" x14ac:dyDescent="0.25">
      <c r="A3" s="1587"/>
      <c r="B3" s="1589"/>
      <c r="C3" s="1591"/>
      <c r="D3" s="1583"/>
      <c r="E3" s="1585"/>
      <c r="F3" s="106"/>
      <c r="G3" s="107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ht="13.5" thickTop="1" x14ac:dyDescent="0.2">
      <c r="A4" s="553">
        <v>1</v>
      </c>
      <c r="B4" s="554" t="s">
        <v>55</v>
      </c>
      <c r="C4" s="535" t="s">
        <v>56</v>
      </c>
      <c r="D4" s="555">
        <v>73135075</v>
      </c>
      <c r="E4" s="556">
        <v>73135075</v>
      </c>
    </row>
    <row r="5" spans="1:33" x14ac:dyDescent="0.2">
      <c r="A5" s="547">
        <v>2</v>
      </c>
      <c r="B5" s="252" t="s">
        <v>57</v>
      </c>
      <c r="C5" s="253" t="s">
        <v>58</v>
      </c>
      <c r="D5" s="254">
        <v>169352633</v>
      </c>
      <c r="E5" s="557">
        <v>169352633</v>
      </c>
    </row>
    <row r="6" spans="1:33" ht="25.5" x14ac:dyDescent="0.2">
      <c r="A6" s="547">
        <v>3</v>
      </c>
      <c r="B6" s="255" t="s">
        <v>59</v>
      </c>
      <c r="C6" s="253" t="s">
        <v>60</v>
      </c>
      <c r="D6" s="254">
        <v>41600584</v>
      </c>
      <c r="E6" s="557">
        <v>40737390</v>
      </c>
    </row>
    <row r="7" spans="1:33" x14ac:dyDescent="0.2">
      <c r="A7" s="547">
        <v>4</v>
      </c>
      <c r="B7" s="252" t="s">
        <v>61</v>
      </c>
      <c r="C7" s="253" t="s">
        <v>62</v>
      </c>
      <c r="D7" s="254">
        <v>8317440</v>
      </c>
      <c r="E7" s="557">
        <v>8933634</v>
      </c>
    </row>
    <row r="8" spans="1:33" x14ac:dyDescent="0.2">
      <c r="A8" s="547">
        <v>5</v>
      </c>
      <c r="B8" s="255" t="s">
        <v>63</v>
      </c>
      <c r="C8" s="253" t="s">
        <v>64</v>
      </c>
      <c r="D8" s="254"/>
      <c r="E8" s="557">
        <v>49538388</v>
      </c>
      <c r="F8" s="1203">
        <v>179197</v>
      </c>
      <c r="G8" s="1204">
        <v>202819</v>
      </c>
      <c r="H8" s="102">
        <v>47399200</v>
      </c>
      <c r="I8" s="1203"/>
    </row>
    <row r="9" spans="1:33" x14ac:dyDescent="0.2">
      <c r="A9" s="547">
        <v>6</v>
      </c>
      <c r="B9" s="255" t="s">
        <v>65</v>
      </c>
      <c r="C9" s="253" t="s">
        <v>66</v>
      </c>
      <c r="D9" s="254"/>
      <c r="E9" s="557"/>
    </row>
    <row r="10" spans="1:33" s="109" customFormat="1" x14ac:dyDescent="0.2">
      <c r="A10" s="527">
        <v>7</v>
      </c>
      <c r="B10" s="256" t="s">
        <v>1443</v>
      </c>
      <c r="C10" s="257" t="s">
        <v>68</v>
      </c>
      <c r="D10" s="258">
        <f>SUM(D4:D9)</f>
        <v>292405732</v>
      </c>
      <c r="E10" s="558">
        <f>SUM(E4:E9)</f>
        <v>341697120</v>
      </c>
      <c r="F10" s="106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3" s="109" customFormat="1" x14ac:dyDescent="0.2">
      <c r="A11" s="544">
        <v>8</v>
      </c>
      <c r="B11" s="259" t="s">
        <v>69</v>
      </c>
      <c r="C11" s="257" t="s">
        <v>70</v>
      </c>
      <c r="D11" s="260"/>
      <c r="E11" s="559"/>
      <c r="F11" s="106"/>
      <c r="G11" s="107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3" s="109" customFormat="1" ht="25.5" x14ac:dyDescent="0.2">
      <c r="A12" s="544">
        <v>9</v>
      </c>
      <c r="B12" s="259" t="s">
        <v>71</v>
      </c>
      <c r="C12" s="257" t="s">
        <v>72</v>
      </c>
      <c r="D12" s="260"/>
      <c r="E12" s="559"/>
      <c r="F12" s="106"/>
      <c r="G12" s="107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1:33" s="109" customFormat="1" ht="25.5" x14ac:dyDescent="0.2">
      <c r="A13" s="544">
        <v>10</v>
      </c>
      <c r="B13" s="256" t="s">
        <v>1444</v>
      </c>
      <c r="C13" s="257" t="s">
        <v>74</v>
      </c>
      <c r="D13" s="261"/>
      <c r="E13" s="560"/>
      <c r="F13" s="106"/>
      <c r="G13" s="107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1:33" hidden="1" x14ac:dyDescent="0.2">
      <c r="A14" s="545" t="s">
        <v>75</v>
      </c>
      <c r="B14" s="262" t="s">
        <v>76</v>
      </c>
      <c r="C14" s="263" t="s">
        <v>77</v>
      </c>
      <c r="D14" s="264"/>
      <c r="E14" s="526"/>
    </row>
    <row r="15" spans="1:33" hidden="1" x14ac:dyDescent="0.2">
      <c r="A15" s="545" t="s">
        <v>78</v>
      </c>
      <c r="B15" s="262" t="s">
        <v>79</v>
      </c>
      <c r="C15" s="263" t="s">
        <v>80</v>
      </c>
      <c r="D15" s="264"/>
      <c r="E15" s="526"/>
    </row>
    <row r="16" spans="1:33" ht="25.5" hidden="1" x14ac:dyDescent="0.2">
      <c r="A16" s="545" t="s">
        <v>81</v>
      </c>
      <c r="B16" s="262" t="s">
        <v>82</v>
      </c>
      <c r="C16" s="263" t="s">
        <v>83</v>
      </c>
      <c r="D16" s="264"/>
      <c r="E16" s="526"/>
    </row>
    <row r="17" spans="1:5" hidden="1" x14ac:dyDescent="0.2">
      <c r="A17" s="545" t="s">
        <v>84</v>
      </c>
      <c r="B17" s="262" t="s">
        <v>85</v>
      </c>
      <c r="C17" s="263" t="s">
        <v>86</v>
      </c>
      <c r="D17" s="264"/>
      <c r="E17" s="526"/>
    </row>
    <row r="18" spans="1:5" hidden="1" x14ac:dyDescent="0.2">
      <c r="A18" s="545" t="s">
        <v>87</v>
      </c>
      <c r="B18" s="262" t="s">
        <v>88</v>
      </c>
      <c r="C18" s="263" t="s">
        <v>89</v>
      </c>
      <c r="D18" s="264"/>
      <c r="E18" s="526"/>
    </row>
    <row r="19" spans="1:5" hidden="1" x14ac:dyDescent="0.2">
      <c r="A19" s="545" t="s">
        <v>90</v>
      </c>
      <c r="B19" s="262" t="s">
        <v>91</v>
      </c>
      <c r="C19" s="263" t="s">
        <v>92</v>
      </c>
      <c r="D19" s="264"/>
      <c r="E19" s="526"/>
    </row>
    <row r="20" spans="1:5" hidden="1" x14ac:dyDescent="0.2">
      <c r="A20" s="545" t="s">
        <v>93</v>
      </c>
      <c r="B20" s="262" t="s">
        <v>94</v>
      </c>
      <c r="C20" s="263" t="s">
        <v>95</v>
      </c>
      <c r="D20" s="264"/>
      <c r="E20" s="526"/>
    </row>
    <row r="21" spans="1:5" hidden="1" x14ac:dyDescent="0.2">
      <c r="A21" s="545" t="s">
        <v>96</v>
      </c>
      <c r="B21" s="262" t="s">
        <v>97</v>
      </c>
      <c r="C21" s="263" t="s">
        <v>98</v>
      </c>
      <c r="D21" s="264"/>
      <c r="E21" s="526"/>
    </row>
    <row r="22" spans="1:5" hidden="1" x14ac:dyDescent="0.2">
      <c r="A22" s="545" t="s">
        <v>99</v>
      </c>
      <c r="B22" s="262" t="s">
        <v>100</v>
      </c>
      <c r="C22" s="263" t="s">
        <v>101</v>
      </c>
      <c r="D22" s="264"/>
      <c r="E22" s="526"/>
    </row>
    <row r="23" spans="1:5" hidden="1" x14ac:dyDescent="0.2">
      <c r="A23" s="545" t="s">
        <v>102</v>
      </c>
      <c r="B23" s="262" t="s">
        <v>103</v>
      </c>
      <c r="C23" s="263" t="s">
        <v>104</v>
      </c>
      <c r="D23" s="264"/>
      <c r="E23" s="526"/>
    </row>
    <row r="24" spans="1:5" ht="25.5" x14ac:dyDescent="0.2">
      <c r="A24" s="544">
        <v>21</v>
      </c>
      <c r="B24" s="256" t="s">
        <v>1445</v>
      </c>
      <c r="C24" s="257" t="s">
        <v>106</v>
      </c>
      <c r="D24" s="261"/>
      <c r="E24" s="560"/>
    </row>
    <row r="25" spans="1:5" hidden="1" x14ac:dyDescent="0.2">
      <c r="A25" s="545" t="s">
        <v>107</v>
      </c>
      <c r="B25" s="262" t="s">
        <v>76</v>
      </c>
      <c r="C25" s="263" t="s">
        <v>108</v>
      </c>
      <c r="D25" s="264"/>
      <c r="E25" s="526"/>
    </row>
    <row r="26" spans="1:5" hidden="1" x14ac:dyDescent="0.2">
      <c r="A26" s="545" t="s">
        <v>109</v>
      </c>
      <c r="B26" s="262" t="s">
        <v>79</v>
      </c>
      <c r="C26" s="263" t="s">
        <v>110</v>
      </c>
      <c r="D26" s="264"/>
      <c r="E26" s="526"/>
    </row>
    <row r="27" spans="1:5" ht="25.5" hidden="1" x14ac:dyDescent="0.2">
      <c r="A27" s="545" t="s">
        <v>111</v>
      </c>
      <c r="B27" s="262" t="s">
        <v>82</v>
      </c>
      <c r="C27" s="263" t="s">
        <v>112</v>
      </c>
      <c r="D27" s="264"/>
      <c r="E27" s="526"/>
    </row>
    <row r="28" spans="1:5" hidden="1" x14ac:dyDescent="0.2">
      <c r="A28" s="545" t="s">
        <v>113</v>
      </c>
      <c r="B28" s="262" t="s">
        <v>85</v>
      </c>
      <c r="C28" s="263" t="s">
        <v>114</v>
      </c>
      <c r="D28" s="264"/>
      <c r="E28" s="526"/>
    </row>
    <row r="29" spans="1:5" hidden="1" x14ac:dyDescent="0.2">
      <c r="A29" s="545" t="s">
        <v>115</v>
      </c>
      <c r="B29" s="262" t="s">
        <v>88</v>
      </c>
      <c r="C29" s="263" t="s">
        <v>116</v>
      </c>
      <c r="D29" s="264"/>
      <c r="E29" s="526"/>
    </row>
    <row r="30" spans="1:5" hidden="1" x14ac:dyDescent="0.2">
      <c r="A30" s="545" t="s">
        <v>117</v>
      </c>
      <c r="B30" s="262" t="s">
        <v>91</v>
      </c>
      <c r="C30" s="263" t="s">
        <v>118</v>
      </c>
      <c r="D30" s="264"/>
      <c r="E30" s="526"/>
    </row>
    <row r="31" spans="1:5" hidden="1" x14ac:dyDescent="0.2">
      <c r="A31" s="545" t="s">
        <v>119</v>
      </c>
      <c r="B31" s="262" t="s">
        <v>94</v>
      </c>
      <c r="C31" s="263" t="s">
        <v>120</v>
      </c>
      <c r="D31" s="264"/>
      <c r="E31" s="526"/>
    </row>
    <row r="32" spans="1:5" hidden="1" x14ac:dyDescent="0.2">
      <c r="A32" s="545" t="s">
        <v>121</v>
      </c>
      <c r="B32" s="262" t="s">
        <v>97</v>
      </c>
      <c r="C32" s="263" t="s">
        <v>122</v>
      </c>
      <c r="D32" s="264"/>
      <c r="E32" s="526"/>
    </row>
    <row r="33" spans="1:33" hidden="1" x14ac:dyDescent="0.2">
      <c r="A33" s="545" t="s">
        <v>123</v>
      </c>
      <c r="B33" s="262" t="s">
        <v>100</v>
      </c>
      <c r="C33" s="263" t="s">
        <v>124</v>
      </c>
      <c r="D33" s="264"/>
      <c r="E33" s="526"/>
    </row>
    <row r="34" spans="1:33" hidden="1" x14ac:dyDescent="0.2">
      <c r="A34" s="545" t="s">
        <v>125</v>
      </c>
      <c r="B34" s="262" t="s">
        <v>103</v>
      </c>
      <c r="C34" s="263" t="s">
        <v>126</v>
      </c>
      <c r="D34" s="264"/>
      <c r="E34" s="526"/>
    </row>
    <row r="35" spans="1:33" s="108" customFormat="1" ht="25.5" x14ac:dyDescent="0.2">
      <c r="A35" s="544">
        <v>32</v>
      </c>
      <c r="B35" s="256" t="s">
        <v>1446</v>
      </c>
      <c r="C35" s="257" t="s">
        <v>128</v>
      </c>
      <c r="D35" s="261">
        <f>SUM(D36,D37,D38,D39,D40,D41,D42,D43,D44,D45)</f>
        <v>38850000</v>
      </c>
      <c r="E35" s="560">
        <f>SUM(E36,E37,E38,E39,E40,E41,E42,E43,E44,E45)</f>
        <v>16767640</v>
      </c>
      <c r="F35" s="106"/>
      <c r="G35" s="107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</row>
    <row r="36" spans="1:33" x14ac:dyDescent="0.2">
      <c r="A36" s="543" t="s">
        <v>129</v>
      </c>
      <c r="B36" s="265" t="s">
        <v>76</v>
      </c>
      <c r="C36" s="266" t="s">
        <v>130</v>
      </c>
      <c r="D36" s="267"/>
      <c r="E36" s="425">
        <v>1247440</v>
      </c>
      <c r="F36" s="102">
        <v>84330</v>
      </c>
      <c r="G36" s="101">
        <v>937593</v>
      </c>
      <c r="H36" s="102">
        <v>85110</v>
      </c>
    </row>
    <row r="37" spans="1:33" x14ac:dyDescent="0.2">
      <c r="A37" s="543" t="s">
        <v>131</v>
      </c>
      <c r="B37" s="265" t="s">
        <v>79</v>
      </c>
      <c r="C37" s="266" t="s">
        <v>132</v>
      </c>
      <c r="D37" s="267"/>
      <c r="E37" s="425"/>
    </row>
    <row r="38" spans="1:33" ht="25.5" x14ac:dyDescent="0.2">
      <c r="A38" s="543" t="s">
        <v>133</v>
      </c>
      <c r="B38" s="265" t="s">
        <v>82</v>
      </c>
      <c r="C38" s="266" t="s">
        <v>134</v>
      </c>
      <c r="D38" s="267"/>
      <c r="E38" s="425"/>
    </row>
    <row r="39" spans="1:33" x14ac:dyDescent="0.2">
      <c r="A39" s="543" t="s">
        <v>135</v>
      </c>
      <c r="B39" s="265" t="s">
        <v>85</v>
      </c>
      <c r="C39" s="266" t="s">
        <v>136</v>
      </c>
      <c r="D39" s="267"/>
      <c r="E39" s="425">
        <v>1281800</v>
      </c>
    </row>
    <row r="40" spans="1:33" x14ac:dyDescent="0.2">
      <c r="A40" s="543" t="s">
        <v>137</v>
      </c>
      <c r="B40" s="265" t="s">
        <v>88</v>
      </c>
      <c r="C40" s="266" t="s">
        <v>138</v>
      </c>
      <c r="D40" s="268">
        <v>38850000</v>
      </c>
      <c r="E40" s="478">
        <v>14238400</v>
      </c>
    </row>
    <row r="41" spans="1:33" x14ac:dyDescent="0.2">
      <c r="A41" s="543" t="s">
        <v>142</v>
      </c>
      <c r="B41" s="265" t="s">
        <v>91</v>
      </c>
      <c r="C41" s="266" t="s">
        <v>143</v>
      </c>
      <c r="D41" s="267"/>
      <c r="E41" s="425">
        <v>0</v>
      </c>
    </row>
    <row r="42" spans="1:33" x14ac:dyDescent="0.2">
      <c r="A42" s="543" t="s">
        <v>144</v>
      </c>
      <c r="B42" s="265" t="s">
        <v>94</v>
      </c>
      <c r="C42" s="266" t="s">
        <v>145</v>
      </c>
      <c r="D42" s="267"/>
      <c r="E42" s="425"/>
    </row>
    <row r="43" spans="1:33" x14ac:dyDescent="0.2">
      <c r="A43" s="543" t="s">
        <v>146</v>
      </c>
      <c r="B43" s="265" t="s">
        <v>97</v>
      </c>
      <c r="C43" s="266" t="s">
        <v>147</v>
      </c>
      <c r="D43" s="267"/>
      <c r="E43" s="425"/>
    </row>
    <row r="44" spans="1:33" x14ac:dyDescent="0.2">
      <c r="A44" s="543" t="s">
        <v>148</v>
      </c>
      <c r="B44" s="265" t="s">
        <v>100</v>
      </c>
      <c r="C44" s="266" t="s">
        <v>149</v>
      </c>
      <c r="D44" s="267"/>
      <c r="E44" s="425"/>
    </row>
    <row r="45" spans="1:33" x14ac:dyDescent="0.2">
      <c r="A45" s="543" t="s">
        <v>150</v>
      </c>
      <c r="B45" s="265" t="s">
        <v>103</v>
      </c>
      <c r="C45" s="266" t="s">
        <v>151</v>
      </c>
      <c r="D45" s="267"/>
      <c r="E45" s="425"/>
    </row>
    <row r="46" spans="1:33" ht="27" customHeight="1" thickBot="1" x14ac:dyDescent="0.25">
      <c r="A46" s="539">
        <v>43</v>
      </c>
      <c r="B46" s="510" t="s">
        <v>152</v>
      </c>
      <c r="C46" s="510" t="s">
        <v>153</v>
      </c>
      <c r="D46" s="561">
        <f>SUM(D10,D11,D12,D13,D24,D35)</f>
        <v>331255732</v>
      </c>
      <c r="E46" s="562">
        <f>SUM(E10,E11,E12,E13,E24,E35)</f>
        <v>358464760</v>
      </c>
    </row>
    <row r="47" spans="1:33" s="153" customFormat="1" ht="14.25" thickTop="1" thickBot="1" x14ac:dyDescent="0.25">
      <c r="A47" s="154"/>
      <c r="B47" s="45"/>
      <c r="C47" s="45"/>
      <c r="D47" s="155"/>
      <c r="E47" s="155"/>
      <c r="F47" s="151"/>
      <c r="G47" s="152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</row>
    <row r="48" spans="1:33" ht="13.5" thickTop="1" x14ac:dyDescent="0.2">
      <c r="A48" s="548" t="s">
        <v>154</v>
      </c>
      <c r="B48" s="549" t="s">
        <v>155</v>
      </c>
      <c r="C48" s="520" t="s">
        <v>156</v>
      </c>
      <c r="D48" s="550">
        <v>44000000</v>
      </c>
      <c r="E48" s="551">
        <v>45515000</v>
      </c>
    </row>
    <row r="49" spans="1:5" ht="25.5" x14ac:dyDescent="0.2">
      <c r="A49" s="527" t="s">
        <v>157</v>
      </c>
      <c r="B49" s="259" t="s">
        <v>158</v>
      </c>
      <c r="C49" s="269" t="s">
        <v>159</v>
      </c>
      <c r="D49" s="270"/>
      <c r="E49" s="504"/>
    </row>
    <row r="50" spans="1:5" ht="25.5" x14ac:dyDescent="0.2">
      <c r="A50" s="527" t="s">
        <v>160</v>
      </c>
      <c r="B50" s="256" t="s">
        <v>1447</v>
      </c>
      <c r="C50" s="269" t="s">
        <v>162</v>
      </c>
      <c r="D50" s="271"/>
      <c r="E50" s="525"/>
    </row>
    <row r="51" spans="1:5" hidden="1" x14ac:dyDescent="0.2">
      <c r="A51" s="543" t="s">
        <v>163</v>
      </c>
      <c r="B51" s="265" t="s">
        <v>76</v>
      </c>
      <c r="C51" s="266" t="s">
        <v>164</v>
      </c>
      <c r="D51" s="272"/>
      <c r="E51" s="552"/>
    </row>
    <row r="52" spans="1:5" hidden="1" x14ac:dyDescent="0.2">
      <c r="A52" s="543" t="s">
        <v>165</v>
      </c>
      <c r="B52" s="265" t="s">
        <v>79</v>
      </c>
      <c r="C52" s="266" t="s">
        <v>166</v>
      </c>
      <c r="D52" s="272"/>
      <c r="E52" s="552"/>
    </row>
    <row r="53" spans="1:5" ht="25.5" hidden="1" x14ac:dyDescent="0.2">
      <c r="A53" s="543" t="s">
        <v>167</v>
      </c>
      <c r="B53" s="265" t="s">
        <v>82</v>
      </c>
      <c r="C53" s="266" t="s">
        <v>168</v>
      </c>
      <c r="D53" s="272"/>
      <c r="E53" s="552"/>
    </row>
    <row r="54" spans="1:5" hidden="1" x14ac:dyDescent="0.2">
      <c r="A54" s="543" t="s">
        <v>169</v>
      </c>
      <c r="B54" s="265" t="s">
        <v>85</v>
      </c>
      <c r="C54" s="266" t="s">
        <v>170</v>
      </c>
      <c r="D54" s="272"/>
      <c r="E54" s="552"/>
    </row>
    <row r="55" spans="1:5" hidden="1" x14ac:dyDescent="0.2">
      <c r="A55" s="543" t="s">
        <v>171</v>
      </c>
      <c r="B55" s="265" t="s">
        <v>88</v>
      </c>
      <c r="C55" s="266" t="s">
        <v>172</v>
      </c>
      <c r="D55" s="272"/>
      <c r="E55" s="552"/>
    </row>
    <row r="56" spans="1:5" hidden="1" x14ac:dyDescent="0.2">
      <c r="A56" s="543" t="s">
        <v>173</v>
      </c>
      <c r="B56" s="265" t="s">
        <v>91</v>
      </c>
      <c r="C56" s="266" t="s">
        <v>174</v>
      </c>
      <c r="D56" s="272"/>
      <c r="E56" s="552"/>
    </row>
    <row r="57" spans="1:5" hidden="1" x14ac:dyDescent="0.2">
      <c r="A57" s="543" t="s">
        <v>175</v>
      </c>
      <c r="B57" s="265" t="s">
        <v>94</v>
      </c>
      <c r="C57" s="266" t="s">
        <v>176</v>
      </c>
      <c r="D57" s="272"/>
      <c r="E57" s="552"/>
    </row>
    <row r="58" spans="1:5" hidden="1" x14ac:dyDescent="0.2">
      <c r="A58" s="543" t="s">
        <v>177</v>
      </c>
      <c r="B58" s="265" t="s">
        <v>97</v>
      </c>
      <c r="C58" s="266" t="s">
        <v>178</v>
      </c>
      <c r="D58" s="272"/>
      <c r="E58" s="552"/>
    </row>
    <row r="59" spans="1:5" hidden="1" x14ac:dyDescent="0.2">
      <c r="A59" s="543" t="s">
        <v>179</v>
      </c>
      <c r="B59" s="265" t="s">
        <v>100</v>
      </c>
      <c r="C59" s="266" t="s">
        <v>180</v>
      </c>
      <c r="D59" s="272"/>
      <c r="E59" s="552"/>
    </row>
    <row r="60" spans="1:5" hidden="1" x14ac:dyDescent="0.2">
      <c r="A60" s="543" t="s">
        <v>181</v>
      </c>
      <c r="B60" s="265" t="s">
        <v>103</v>
      </c>
      <c r="C60" s="266" t="s">
        <v>182</v>
      </c>
      <c r="D60" s="272"/>
      <c r="E60" s="552"/>
    </row>
    <row r="61" spans="1:5" ht="25.5" x14ac:dyDescent="0.2">
      <c r="A61" s="544">
        <v>57</v>
      </c>
      <c r="B61" s="256" t="s">
        <v>1448</v>
      </c>
      <c r="C61" s="269" t="s">
        <v>184</v>
      </c>
      <c r="D61" s="271"/>
      <c r="E61" s="525"/>
    </row>
    <row r="62" spans="1:5" hidden="1" x14ac:dyDescent="0.2">
      <c r="A62" s="523" t="s">
        <v>185</v>
      </c>
      <c r="B62" s="273" t="s">
        <v>76</v>
      </c>
      <c r="C62" s="274" t="s">
        <v>186</v>
      </c>
      <c r="D62" s="264"/>
      <c r="E62" s="526"/>
    </row>
    <row r="63" spans="1:5" hidden="1" x14ac:dyDescent="0.2">
      <c r="A63" s="523" t="s">
        <v>187</v>
      </c>
      <c r="B63" s="273" t="s">
        <v>79</v>
      </c>
      <c r="C63" s="274" t="s">
        <v>188</v>
      </c>
      <c r="D63" s="264"/>
      <c r="E63" s="526"/>
    </row>
    <row r="64" spans="1:5" ht="25.5" hidden="1" x14ac:dyDescent="0.2">
      <c r="A64" s="523" t="s">
        <v>189</v>
      </c>
      <c r="B64" s="273" t="s">
        <v>82</v>
      </c>
      <c r="C64" s="274" t="s">
        <v>190</v>
      </c>
      <c r="D64" s="264"/>
      <c r="E64" s="526"/>
    </row>
    <row r="65" spans="1:5" hidden="1" x14ac:dyDescent="0.2">
      <c r="A65" s="523" t="s">
        <v>191</v>
      </c>
      <c r="B65" s="273" t="s">
        <v>85</v>
      </c>
      <c r="C65" s="274" t="s">
        <v>192</v>
      </c>
      <c r="D65" s="264"/>
      <c r="E65" s="526"/>
    </row>
    <row r="66" spans="1:5" hidden="1" x14ac:dyDescent="0.2">
      <c r="A66" s="523" t="s">
        <v>193</v>
      </c>
      <c r="B66" s="273" t="s">
        <v>88</v>
      </c>
      <c r="C66" s="274" t="s">
        <v>194</v>
      </c>
      <c r="D66" s="264"/>
      <c r="E66" s="526"/>
    </row>
    <row r="67" spans="1:5" hidden="1" x14ac:dyDescent="0.2">
      <c r="A67" s="523" t="s">
        <v>195</v>
      </c>
      <c r="B67" s="273" t="s">
        <v>91</v>
      </c>
      <c r="C67" s="274" t="s">
        <v>196</v>
      </c>
      <c r="D67" s="264"/>
      <c r="E67" s="526"/>
    </row>
    <row r="68" spans="1:5" hidden="1" x14ac:dyDescent="0.2">
      <c r="A68" s="523" t="s">
        <v>197</v>
      </c>
      <c r="B68" s="273" t="s">
        <v>94</v>
      </c>
      <c r="C68" s="274" t="s">
        <v>198</v>
      </c>
      <c r="D68" s="264"/>
      <c r="E68" s="526"/>
    </row>
    <row r="69" spans="1:5" hidden="1" x14ac:dyDescent="0.2">
      <c r="A69" s="523" t="s">
        <v>199</v>
      </c>
      <c r="B69" s="273" t="s">
        <v>97</v>
      </c>
      <c r="C69" s="274" t="s">
        <v>200</v>
      </c>
      <c r="D69" s="264"/>
      <c r="E69" s="526"/>
    </row>
    <row r="70" spans="1:5" hidden="1" x14ac:dyDescent="0.2">
      <c r="A70" s="523" t="s">
        <v>201</v>
      </c>
      <c r="B70" s="273" t="s">
        <v>100</v>
      </c>
      <c r="C70" s="274" t="s">
        <v>202</v>
      </c>
      <c r="D70" s="264"/>
      <c r="E70" s="526"/>
    </row>
    <row r="71" spans="1:5" hidden="1" x14ac:dyDescent="0.2">
      <c r="A71" s="523" t="s">
        <v>203</v>
      </c>
      <c r="B71" s="273" t="s">
        <v>103</v>
      </c>
      <c r="C71" s="274" t="s">
        <v>204</v>
      </c>
      <c r="D71" s="264"/>
      <c r="E71" s="526"/>
    </row>
    <row r="72" spans="1:5" ht="25.5" x14ac:dyDescent="0.2">
      <c r="A72" s="544">
        <v>68</v>
      </c>
      <c r="B72" s="256" t="s">
        <v>1449</v>
      </c>
      <c r="C72" s="269" t="s">
        <v>206</v>
      </c>
      <c r="D72" s="271"/>
      <c r="E72" s="525"/>
    </row>
    <row r="73" spans="1:5" hidden="1" x14ac:dyDescent="0.2">
      <c r="A73" s="523" t="s">
        <v>207</v>
      </c>
      <c r="B73" s="273" t="s">
        <v>76</v>
      </c>
      <c r="C73" s="274" t="s">
        <v>208</v>
      </c>
      <c r="D73" s="264"/>
      <c r="E73" s="526"/>
    </row>
    <row r="74" spans="1:5" hidden="1" x14ac:dyDescent="0.2">
      <c r="A74" s="523" t="s">
        <v>209</v>
      </c>
      <c r="B74" s="273" t="s">
        <v>79</v>
      </c>
      <c r="C74" s="274" t="s">
        <v>210</v>
      </c>
      <c r="D74" s="264"/>
      <c r="E74" s="526"/>
    </row>
    <row r="75" spans="1:5" ht="25.5" hidden="1" x14ac:dyDescent="0.2">
      <c r="A75" s="523" t="s">
        <v>211</v>
      </c>
      <c r="B75" s="273" t="s">
        <v>82</v>
      </c>
      <c r="C75" s="274" t="s">
        <v>212</v>
      </c>
      <c r="D75" s="264"/>
      <c r="E75" s="526"/>
    </row>
    <row r="76" spans="1:5" hidden="1" x14ac:dyDescent="0.2">
      <c r="A76" s="523" t="s">
        <v>213</v>
      </c>
      <c r="B76" s="273" t="s">
        <v>85</v>
      </c>
      <c r="C76" s="274" t="s">
        <v>214</v>
      </c>
      <c r="D76" s="264"/>
      <c r="E76" s="526"/>
    </row>
    <row r="77" spans="1:5" hidden="1" x14ac:dyDescent="0.2">
      <c r="A77" s="523" t="s">
        <v>215</v>
      </c>
      <c r="B77" s="273" t="s">
        <v>88</v>
      </c>
      <c r="C77" s="274" t="s">
        <v>216</v>
      </c>
      <c r="D77" s="264"/>
      <c r="E77" s="526"/>
    </row>
    <row r="78" spans="1:5" hidden="1" x14ac:dyDescent="0.2">
      <c r="A78" s="523" t="s">
        <v>217</v>
      </c>
      <c r="B78" s="273" t="s">
        <v>91</v>
      </c>
      <c r="C78" s="274" t="s">
        <v>218</v>
      </c>
      <c r="D78" s="264"/>
      <c r="E78" s="526"/>
    </row>
    <row r="79" spans="1:5" hidden="1" x14ac:dyDescent="0.2">
      <c r="A79" s="523" t="s">
        <v>219</v>
      </c>
      <c r="B79" s="273" t="s">
        <v>94</v>
      </c>
      <c r="C79" s="274" t="s">
        <v>220</v>
      </c>
      <c r="D79" s="264"/>
      <c r="E79" s="526"/>
    </row>
    <row r="80" spans="1:5" hidden="1" x14ac:dyDescent="0.2">
      <c r="A80" s="523" t="s">
        <v>221</v>
      </c>
      <c r="B80" s="273" t="s">
        <v>97</v>
      </c>
      <c r="C80" s="274" t="s">
        <v>222</v>
      </c>
      <c r="D80" s="264"/>
      <c r="E80" s="526"/>
    </row>
    <row r="81" spans="1:33" hidden="1" x14ac:dyDescent="0.2">
      <c r="A81" s="523" t="s">
        <v>223</v>
      </c>
      <c r="B81" s="273" t="s">
        <v>100</v>
      </c>
      <c r="C81" s="274" t="s">
        <v>224</v>
      </c>
      <c r="D81" s="264"/>
      <c r="E81" s="526"/>
    </row>
    <row r="82" spans="1:33" hidden="1" x14ac:dyDescent="0.2">
      <c r="A82" s="523" t="s">
        <v>225</v>
      </c>
      <c r="B82" s="273" t="s">
        <v>103</v>
      </c>
      <c r="C82" s="274" t="s">
        <v>226</v>
      </c>
      <c r="D82" s="264"/>
      <c r="E82" s="526"/>
    </row>
    <row r="83" spans="1:33" s="129" customFormat="1" ht="26.25" customHeight="1" thickBot="1" x14ac:dyDescent="0.25">
      <c r="A83" s="509">
        <v>79</v>
      </c>
      <c r="B83" s="510" t="s">
        <v>227</v>
      </c>
      <c r="C83" s="511" t="s">
        <v>228</v>
      </c>
      <c r="D83" s="512">
        <f>SUM(D48,D49,D50,D61,D72)</f>
        <v>44000000</v>
      </c>
      <c r="E83" s="513">
        <f>SUM(E48,E49,E50,E61,E72)</f>
        <v>45515000</v>
      </c>
      <c r="F83" s="127"/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</row>
    <row r="84" spans="1:33" s="153" customFormat="1" ht="14.25" thickTop="1" thickBot="1" x14ac:dyDescent="0.25">
      <c r="A84" s="45"/>
      <c r="B84" s="45"/>
      <c r="C84" s="149"/>
      <c r="D84" s="150"/>
      <c r="E84" s="150"/>
      <c r="F84" s="151"/>
      <c r="G84" s="152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</row>
    <row r="85" spans="1:33" ht="13.5" thickTop="1" x14ac:dyDescent="0.2">
      <c r="A85" s="533">
        <v>80</v>
      </c>
      <c r="B85" s="540" t="s">
        <v>1670</v>
      </c>
      <c r="C85" s="535" t="s">
        <v>230</v>
      </c>
      <c r="D85" s="541"/>
      <c r="E85" s="542"/>
    </row>
    <row r="86" spans="1:33" hidden="1" x14ac:dyDescent="0.2">
      <c r="A86" s="537">
        <v>81</v>
      </c>
      <c r="B86" s="275" t="s">
        <v>231</v>
      </c>
      <c r="C86" s="266" t="s">
        <v>232</v>
      </c>
      <c r="D86" s="267"/>
      <c r="E86" s="425"/>
    </row>
    <row r="87" spans="1:33" ht="25.5" hidden="1" x14ac:dyDescent="0.2">
      <c r="A87" s="537">
        <v>82</v>
      </c>
      <c r="B87" s="275" t="s">
        <v>233</v>
      </c>
      <c r="C87" s="266" t="s">
        <v>234</v>
      </c>
      <c r="D87" s="267"/>
      <c r="E87" s="425"/>
    </row>
    <row r="88" spans="1:33" ht="25.5" hidden="1" x14ac:dyDescent="0.2">
      <c r="A88" s="537">
        <v>83</v>
      </c>
      <c r="B88" s="275" t="s">
        <v>235</v>
      </c>
      <c r="C88" s="266" t="s">
        <v>236</v>
      </c>
      <c r="D88" s="267"/>
      <c r="E88" s="425"/>
    </row>
    <row r="89" spans="1:33" x14ac:dyDescent="0.2">
      <c r="A89" s="536">
        <v>84</v>
      </c>
      <c r="B89" s="276" t="s">
        <v>1671</v>
      </c>
      <c r="C89" s="253" t="s">
        <v>238</v>
      </c>
      <c r="D89" s="277"/>
      <c r="E89" s="500"/>
    </row>
    <row r="90" spans="1:33" hidden="1" x14ac:dyDescent="0.2">
      <c r="A90" s="543" t="s">
        <v>239</v>
      </c>
      <c r="B90" s="275" t="s">
        <v>240</v>
      </c>
      <c r="C90" s="266" t="s">
        <v>241</v>
      </c>
      <c r="D90" s="267"/>
      <c r="E90" s="425"/>
    </row>
    <row r="91" spans="1:33" hidden="1" x14ac:dyDescent="0.2">
      <c r="A91" s="543" t="s">
        <v>242</v>
      </c>
      <c r="B91" s="275" t="s">
        <v>243</v>
      </c>
      <c r="C91" s="266" t="s">
        <v>244</v>
      </c>
      <c r="D91" s="267"/>
      <c r="E91" s="425"/>
    </row>
    <row r="92" spans="1:33" hidden="1" x14ac:dyDescent="0.2">
      <c r="A92" s="543" t="s">
        <v>245</v>
      </c>
      <c r="B92" s="275" t="s">
        <v>246</v>
      </c>
      <c r="C92" s="266" t="s">
        <v>247</v>
      </c>
      <c r="D92" s="267"/>
      <c r="E92" s="425"/>
    </row>
    <row r="93" spans="1:33" hidden="1" x14ac:dyDescent="0.2">
      <c r="A93" s="543" t="s">
        <v>248</v>
      </c>
      <c r="B93" s="275" t="s">
        <v>249</v>
      </c>
      <c r="C93" s="266" t="s">
        <v>250</v>
      </c>
      <c r="D93" s="267"/>
      <c r="E93" s="425"/>
    </row>
    <row r="94" spans="1:33" hidden="1" x14ac:dyDescent="0.2">
      <c r="A94" s="543" t="s">
        <v>251</v>
      </c>
      <c r="B94" s="275" t="s">
        <v>252</v>
      </c>
      <c r="C94" s="266" t="s">
        <v>253</v>
      </c>
      <c r="D94" s="267"/>
      <c r="E94" s="425"/>
    </row>
    <row r="95" spans="1:33" hidden="1" x14ac:dyDescent="0.2">
      <c r="A95" s="543" t="s">
        <v>254</v>
      </c>
      <c r="B95" s="275" t="s">
        <v>255</v>
      </c>
      <c r="C95" s="266" t="s">
        <v>256</v>
      </c>
      <c r="D95" s="267"/>
      <c r="E95" s="425"/>
    </row>
    <row r="96" spans="1:33" hidden="1" x14ac:dyDescent="0.2">
      <c r="A96" s="543" t="s">
        <v>257</v>
      </c>
      <c r="B96" s="275" t="s">
        <v>258</v>
      </c>
      <c r="C96" s="266" t="s">
        <v>259</v>
      </c>
      <c r="D96" s="267"/>
      <c r="E96" s="425"/>
    </row>
    <row r="97" spans="1:5" hidden="1" x14ac:dyDescent="0.2">
      <c r="A97" s="543" t="s">
        <v>260</v>
      </c>
      <c r="B97" s="275" t="s">
        <v>261</v>
      </c>
      <c r="C97" s="266" t="s">
        <v>262</v>
      </c>
      <c r="D97" s="267"/>
      <c r="E97" s="425"/>
    </row>
    <row r="98" spans="1:5" x14ac:dyDescent="0.2">
      <c r="A98" s="544">
        <v>93</v>
      </c>
      <c r="B98" s="259" t="s">
        <v>1450</v>
      </c>
      <c r="C98" s="269" t="s">
        <v>264</v>
      </c>
      <c r="D98" s="271"/>
      <c r="E98" s="525"/>
    </row>
    <row r="99" spans="1:5" x14ac:dyDescent="0.2">
      <c r="A99" s="544">
        <v>94</v>
      </c>
      <c r="B99" s="278" t="s">
        <v>1451</v>
      </c>
      <c r="C99" s="269" t="s">
        <v>266</v>
      </c>
      <c r="D99" s="271"/>
      <c r="E99" s="525"/>
    </row>
    <row r="100" spans="1:5" hidden="1" x14ac:dyDescent="0.2">
      <c r="A100" s="545" t="s">
        <v>267</v>
      </c>
      <c r="B100" s="279" t="s">
        <v>268</v>
      </c>
      <c r="C100" s="263" t="s">
        <v>269</v>
      </c>
      <c r="D100" s="264"/>
      <c r="E100" s="526"/>
    </row>
    <row r="101" spans="1:5" ht="25.5" hidden="1" x14ac:dyDescent="0.2">
      <c r="A101" s="545" t="s">
        <v>270</v>
      </c>
      <c r="B101" s="279" t="s">
        <v>271</v>
      </c>
      <c r="C101" s="263" t="s">
        <v>272</v>
      </c>
      <c r="D101" s="264"/>
      <c r="E101" s="526"/>
    </row>
    <row r="102" spans="1:5" hidden="1" x14ac:dyDescent="0.2">
      <c r="A102" s="545" t="s">
        <v>273</v>
      </c>
      <c r="B102" s="279" t="s">
        <v>274</v>
      </c>
      <c r="C102" s="263" t="s">
        <v>275</v>
      </c>
      <c r="D102" s="264"/>
      <c r="E102" s="526"/>
    </row>
    <row r="103" spans="1:5" hidden="1" x14ac:dyDescent="0.2">
      <c r="A103" s="545" t="s">
        <v>276</v>
      </c>
      <c r="B103" s="279" t="s">
        <v>277</v>
      </c>
      <c r="C103" s="263" t="s">
        <v>278</v>
      </c>
      <c r="D103" s="264"/>
      <c r="E103" s="526"/>
    </row>
    <row r="104" spans="1:5" hidden="1" x14ac:dyDescent="0.2">
      <c r="A104" s="545" t="s">
        <v>279</v>
      </c>
      <c r="B104" s="279" t="s">
        <v>280</v>
      </c>
      <c r="C104" s="263" t="s">
        <v>281</v>
      </c>
      <c r="D104" s="264"/>
      <c r="E104" s="526"/>
    </row>
    <row r="105" spans="1:5" hidden="1" x14ac:dyDescent="0.2">
      <c r="A105" s="545" t="s">
        <v>282</v>
      </c>
      <c r="B105" s="279" t="s">
        <v>283</v>
      </c>
      <c r="C105" s="263" t="s">
        <v>284</v>
      </c>
      <c r="D105" s="264"/>
      <c r="E105" s="526"/>
    </row>
    <row r="106" spans="1:5" hidden="1" x14ac:dyDescent="0.2">
      <c r="A106" s="545" t="s">
        <v>285</v>
      </c>
      <c r="B106" s="279" t="s">
        <v>286</v>
      </c>
      <c r="C106" s="263" t="s">
        <v>287</v>
      </c>
      <c r="D106" s="264"/>
      <c r="E106" s="526"/>
    </row>
    <row r="107" spans="1:5" hidden="1" x14ac:dyDescent="0.2">
      <c r="A107" s="545" t="s">
        <v>288</v>
      </c>
      <c r="B107" s="279" t="s">
        <v>289</v>
      </c>
      <c r="C107" s="263" t="s">
        <v>290</v>
      </c>
      <c r="D107" s="264"/>
      <c r="E107" s="526"/>
    </row>
    <row r="108" spans="1:5" hidden="1" x14ac:dyDescent="0.2">
      <c r="A108" s="545" t="s">
        <v>291</v>
      </c>
      <c r="B108" s="279" t="s">
        <v>292</v>
      </c>
      <c r="C108" s="263" t="s">
        <v>293</v>
      </c>
      <c r="D108" s="264"/>
      <c r="E108" s="526"/>
    </row>
    <row r="109" spans="1:5" x14ac:dyDescent="0.2">
      <c r="A109" s="544">
        <v>104</v>
      </c>
      <c r="B109" s="278" t="s">
        <v>1452</v>
      </c>
      <c r="C109" s="269" t="s">
        <v>295</v>
      </c>
      <c r="D109" s="271"/>
      <c r="E109" s="525"/>
    </row>
    <row r="110" spans="1:5" hidden="1" x14ac:dyDescent="0.2">
      <c r="A110" s="545">
        <v>105</v>
      </c>
      <c r="B110" s="279" t="s">
        <v>296</v>
      </c>
      <c r="C110" s="263" t="s">
        <v>297</v>
      </c>
      <c r="D110" s="264"/>
      <c r="E110" s="526"/>
    </row>
    <row r="111" spans="1:5" hidden="1" x14ac:dyDescent="0.2">
      <c r="A111" s="545">
        <v>106</v>
      </c>
      <c r="B111" s="279" t="s">
        <v>298</v>
      </c>
      <c r="C111" s="263" t="s">
        <v>299</v>
      </c>
      <c r="D111" s="264"/>
      <c r="E111" s="526"/>
    </row>
    <row r="112" spans="1:5" hidden="1" x14ac:dyDescent="0.2">
      <c r="A112" s="545">
        <v>107</v>
      </c>
      <c r="B112" s="279" t="s">
        <v>300</v>
      </c>
      <c r="C112" s="263" t="s">
        <v>301</v>
      </c>
      <c r="D112" s="264"/>
      <c r="E112" s="526"/>
    </row>
    <row r="113" spans="1:33" hidden="1" x14ac:dyDescent="0.2">
      <c r="A113" s="545">
        <v>108</v>
      </c>
      <c r="B113" s="279" t="s">
        <v>302</v>
      </c>
      <c r="C113" s="263" t="s">
        <v>303</v>
      </c>
      <c r="D113" s="264"/>
      <c r="E113" s="526"/>
    </row>
    <row r="114" spans="1:33" x14ac:dyDescent="0.2">
      <c r="A114" s="544">
        <v>109</v>
      </c>
      <c r="B114" s="278" t="s">
        <v>1453</v>
      </c>
      <c r="C114" s="269" t="s">
        <v>305</v>
      </c>
      <c r="D114" s="271">
        <f>SUM(D115:D121)</f>
        <v>180000000</v>
      </c>
      <c r="E114" s="525">
        <f>SUM(E115:E121)</f>
        <v>362000000</v>
      </c>
    </row>
    <row r="115" spans="1:33" x14ac:dyDescent="0.2">
      <c r="A115" s="543">
        <v>110</v>
      </c>
      <c r="B115" s="275" t="s">
        <v>306</v>
      </c>
      <c r="C115" s="266" t="s">
        <v>307</v>
      </c>
      <c r="D115" s="267">
        <v>85000000</v>
      </c>
      <c r="E115" s="425">
        <v>85000000</v>
      </c>
    </row>
    <row r="116" spans="1:33" x14ac:dyDescent="0.2">
      <c r="A116" s="543">
        <v>111</v>
      </c>
      <c r="B116" s="275" t="s">
        <v>308</v>
      </c>
      <c r="C116" s="266" t="s">
        <v>309</v>
      </c>
      <c r="D116" s="267"/>
      <c r="E116" s="425"/>
    </row>
    <row r="117" spans="1:33" x14ac:dyDescent="0.2">
      <c r="A117" s="543">
        <v>112</v>
      </c>
      <c r="B117" s="275" t="s">
        <v>310</v>
      </c>
      <c r="C117" s="266" t="s">
        <v>311</v>
      </c>
      <c r="D117" s="267">
        <v>25000000</v>
      </c>
      <c r="E117" s="425">
        <v>25000000</v>
      </c>
    </row>
    <row r="118" spans="1:33" x14ac:dyDescent="0.2">
      <c r="A118" s="543">
        <v>113</v>
      </c>
      <c r="B118" s="275" t="s">
        <v>312</v>
      </c>
      <c r="C118" s="266" t="s">
        <v>313</v>
      </c>
      <c r="D118" s="267">
        <v>70000000</v>
      </c>
      <c r="E118" s="425">
        <v>252000000</v>
      </c>
    </row>
    <row r="119" spans="1:33" x14ac:dyDescent="0.2">
      <c r="A119" s="543">
        <v>114</v>
      </c>
      <c r="B119" s="275" t="s">
        <v>314</v>
      </c>
      <c r="C119" s="266" t="s">
        <v>315</v>
      </c>
      <c r="D119" s="267"/>
      <c r="E119" s="425"/>
    </row>
    <row r="120" spans="1:33" x14ac:dyDescent="0.2">
      <c r="A120" s="543">
        <v>115</v>
      </c>
      <c r="B120" s="275" t="s">
        <v>316</v>
      </c>
      <c r="C120" s="266" t="s">
        <v>317</v>
      </c>
      <c r="D120" s="267"/>
      <c r="E120" s="425"/>
    </row>
    <row r="121" spans="1:33" x14ac:dyDescent="0.2">
      <c r="A121" s="543">
        <v>116</v>
      </c>
      <c r="B121" s="275" t="s">
        <v>318</v>
      </c>
      <c r="C121" s="266" t="s">
        <v>319</v>
      </c>
      <c r="D121" s="267"/>
      <c r="E121" s="425"/>
    </row>
    <row r="122" spans="1:33" x14ac:dyDescent="0.2">
      <c r="A122" s="536">
        <v>117</v>
      </c>
      <c r="B122" s="280" t="s">
        <v>1454</v>
      </c>
      <c r="C122" s="253" t="s">
        <v>321</v>
      </c>
      <c r="D122" s="277">
        <f>SUM(D123:D144)</f>
        <v>290000000</v>
      </c>
      <c r="E122" s="500">
        <f>SUM(E123:E144)</f>
        <v>310000000</v>
      </c>
    </row>
    <row r="123" spans="1:33" s="121" customFormat="1" x14ac:dyDescent="0.2">
      <c r="A123" s="543" t="s">
        <v>322</v>
      </c>
      <c r="B123" s="275" t="s">
        <v>323</v>
      </c>
      <c r="C123" s="266" t="s">
        <v>324</v>
      </c>
      <c r="D123" s="267"/>
      <c r="E123" s="425"/>
      <c r="F123" s="122"/>
      <c r="G123" s="123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</row>
    <row r="124" spans="1:33" s="121" customFormat="1" x14ac:dyDescent="0.2">
      <c r="A124" s="543" t="s">
        <v>325</v>
      </c>
      <c r="B124" s="275" t="s">
        <v>326</v>
      </c>
      <c r="C124" s="266" t="s">
        <v>327</v>
      </c>
      <c r="D124" s="267"/>
      <c r="E124" s="425"/>
      <c r="F124" s="122"/>
      <c r="G124" s="123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</row>
    <row r="125" spans="1:33" s="121" customFormat="1" x14ac:dyDescent="0.2">
      <c r="A125" s="543" t="s">
        <v>328</v>
      </c>
      <c r="B125" s="275" t="s">
        <v>329</v>
      </c>
      <c r="C125" s="266" t="s">
        <v>330</v>
      </c>
      <c r="D125" s="267"/>
      <c r="E125" s="425"/>
      <c r="F125" s="122"/>
      <c r="G125" s="123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</row>
    <row r="126" spans="1:33" s="121" customFormat="1" x14ac:dyDescent="0.2">
      <c r="A126" s="543" t="s">
        <v>331</v>
      </c>
      <c r="B126" s="275" t="s">
        <v>332</v>
      </c>
      <c r="C126" s="266" t="s">
        <v>333</v>
      </c>
      <c r="D126" s="267"/>
      <c r="E126" s="425"/>
      <c r="F126" s="122"/>
      <c r="G126" s="123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</row>
    <row r="127" spans="1:33" s="121" customFormat="1" x14ac:dyDescent="0.2">
      <c r="A127" s="543" t="s">
        <v>334</v>
      </c>
      <c r="B127" s="275" t="s">
        <v>335</v>
      </c>
      <c r="C127" s="266" t="s">
        <v>336</v>
      </c>
      <c r="D127" s="267"/>
      <c r="E127" s="425"/>
      <c r="F127" s="122"/>
      <c r="G127" s="123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</row>
    <row r="128" spans="1:33" s="121" customFormat="1" x14ac:dyDescent="0.2">
      <c r="A128" s="543" t="s">
        <v>337</v>
      </c>
      <c r="B128" s="275" t="s">
        <v>338</v>
      </c>
      <c r="C128" s="266" t="s">
        <v>339</v>
      </c>
      <c r="D128" s="267"/>
      <c r="E128" s="425"/>
      <c r="F128" s="122"/>
      <c r="G128" s="123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</row>
    <row r="129" spans="1:33" s="121" customFormat="1" ht="25.5" x14ac:dyDescent="0.2">
      <c r="A129" s="543" t="s">
        <v>340</v>
      </c>
      <c r="B129" s="275" t="s">
        <v>341</v>
      </c>
      <c r="C129" s="266" t="s">
        <v>342</v>
      </c>
      <c r="D129" s="267">
        <v>290000000</v>
      </c>
      <c r="E129" s="425">
        <v>310000000</v>
      </c>
      <c r="F129" s="122"/>
      <c r="G129" s="123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</row>
    <row r="130" spans="1:33" s="121" customFormat="1" ht="25.5" x14ac:dyDescent="0.2">
      <c r="A130" s="543" t="s">
        <v>343</v>
      </c>
      <c r="B130" s="275" t="s">
        <v>344</v>
      </c>
      <c r="C130" s="266" t="s">
        <v>345</v>
      </c>
      <c r="D130" s="267"/>
      <c r="E130" s="425"/>
      <c r="F130" s="122"/>
      <c r="G130" s="123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</row>
    <row r="131" spans="1:33" s="121" customFormat="1" x14ac:dyDescent="0.2">
      <c r="A131" s="543" t="s">
        <v>346</v>
      </c>
      <c r="B131" s="275" t="s">
        <v>347</v>
      </c>
      <c r="C131" s="266" t="s">
        <v>348</v>
      </c>
      <c r="D131" s="267"/>
      <c r="E131" s="425"/>
      <c r="F131" s="122"/>
      <c r="G131" s="123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</row>
    <row r="132" spans="1:33" s="121" customFormat="1" x14ac:dyDescent="0.2">
      <c r="A132" s="543" t="s">
        <v>349</v>
      </c>
      <c r="B132" s="275" t="s">
        <v>350</v>
      </c>
      <c r="C132" s="266" t="s">
        <v>351</v>
      </c>
      <c r="D132" s="267"/>
      <c r="E132" s="425"/>
      <c r="F132" s="122"/>
      <c r="G132" s="123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</row>
    <row r="133" spans="1:33" s="121" customFormat="1" ht="25.5" x14ac:dyDescent="0.2">
      <c r="A133" s="543" t="s">
        <v>352</v>
      </c>
      <c r="B133" s="275" t="s">
        <v>353</v>
      </c>
      <c r="C133" s="266" t="s">
        <v>354</v>
      </c>
      <c r="D133" s="267"/>
      <c r="E133" s="425"/>
      <c r="F133" s="122"/>
      <c r="G133" s="123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</row>
    <row r="134" spans="1:33" s="121" customFormat="1" ht="25.5" x14ac:dyDescent="0.2">
      <c r="A134" s="543" t="s">
        <v>355</v>
      </c>
      <c r="B134" s="275" t="s">
        <v>356</v>
      </c>
      <c r="C134" s="266" t="s">
        <v>357</v>
      </c>
      <c r="D134" s="267"/>
      <c r="E134" s="425"/>
      <c r="F134" s="122"/>
      <c r="G134" s="123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</row>
    <row r="135" spans="1:33" s="121" customFormat="1" ht="25.5" x14ac:dyDescent="0.2">
      <c r="A135" s="543" t="s">
        <v>358</v>
      </c>
      <c r="B135" s="281" t="s">
        <v>359</v>
      </c>
      <c r="C135" s="266" t="s">
        <v>360</v>
      </c>
      <c r="D135" s="267"/>
      <c r="E135" s="425"/>
      <c r="F135" s="122"/>
      <c r="G135" s="123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</row>
    <row r="136" spans="1:33" s="121" customFormat="1" ht="25.5" x14ac:dyDescent="0.2">
      <c r="A136" s="543" t="s">
        <v>361</v>
      </c>
      <c r="B136" s="275" t="s">
        <v>362</v>
      </c>
      <c r="C136" s="266" t="s">
        <v>363</v>
      </c>
      <c r="D136" s="267"/>
      <c r="E136" s="425"/>
      <c r="F136" s="122"/>
      <c r="G136" s="123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</row>
    <row r="137" spans="1:33" s="121" customFormat="1" ht="25.5" x14ac:dyDescent="0.2">
      <c r="A137" s="543" t="s">
        <v>364</v>
      </c>
      <c r="B137" s="275" t="s">
        <v>365</v>
      </c>
      <c r="C137" s="266" t="s">
        <v>366</v>
      </c>
      <c r="D137" s="267"/>
      <c r="E137" s="425"/>
      <c r="F137" s="122"/>
      <c r="G137" s="123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</row>
    <row r="138" spans="1:33" s="121" customFormat="1" x14ac:dyDescent="0.2">
      <c r="A138" s="543" t="s">
        <v>367</v>
      </c>
      <c r="B138" s="275" t="s">
        <v>368</v>
      </c>
      <c r="C138" s="266" t="s">
        <v>369</v>
      </c>
      <c r="D138" s="267"/>
      <c r="E138" s="425"/>
      <c r="F138" s="122"/>
      <c r="G138" s="123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</row>
    <row r="139" spans="1:33" s="121" customFormat="1" x14ac:dyDescent="0.2">
      <c r="A139" s="543" t="s">
        <v>370</v>
      </c>
      <c r="B139" s="275" t="s">
        <v>371</v>
      </c>
      <c r="C139" s="266" t="s">
        <v>372</v>
      </c>
      <c r="D139" s="267"/>
      <c r="E139" s="425"/>
      <c r="F139" s="122"/>
      <c r="G139" s="123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</row>
    <row r="140" spans="1:33" s="121" customFormat="1" x14ac:dyDescent="0.2">
      <c r="A140" s="543" t="s">
        <v>373</v>
      </c>
      <c r="B140" s="275" t="s">
        <v>374</v>
      </c>
      <c r="C140" s="266" t="s">
        <v>375</v>
      </c>
      <c r="D140" s="267"/>
      <c r="E140" s="425"/>
      <c r="F140" s="122"/>
      <c r="G140" s="123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</row>
    <row r="141" spans="1:33" s="121" customFormat="1" x14ac:dyDescent="0.2">
      <c r="A141" s="543" t="s">
        <v>376</v>
      </c>
      <c r="B141" s="275" t="s">
        <v>377</v>
      </c>
      <c r="C141" s="266" t="s">
        <v>378</v>
      </c>
      <c r="D141" s="267"/>
      <c r="E141" s="425"/>
      <c r="F141" s="122"/>
      <c r="G141" s="123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</row>
    <row r="142" spans="1:33" s="121" customFormat="1" x14ac:dyDescent="0.2">
      <c r="A142" s="543" t="s">
        <v>379</v>
      </c>
      <c r="B142" s="275" t="s">
        <v>380</v>
      </c>
      <c r="C142" s="266" t="s">
        <v>381</v>
      </c>
      <c r="D142" s="267"/>
      <c r="E142" s="425"/>
      <c r="F142" s="122"/>
      <c r="G142" s="123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</row>
    <row r="143" spans="1:33" s="121" customFormat="1" x14ac:dyDescent="0.2">
      <c r="A143" s="543" t="s">
        <v>382</v>
      </c>
      <c r="B143" s="275" t="s">
        <v>383</v>
      </c>
      <c r="C143" s="266" t="s">
        <v>384</v>
      </c>
      <c r="D143" s="267"/>
      <c r="E143" s="425"/>
      <c r="F143" s="122"/>
      <c r="G143" s="123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</row>
    <row r="144" spans="1:33" s="121" customFormat="1" ht="38.25" x14ac:dyDescent="0.2">
      <c r="A144" s="543" t="s">
        <v>385</v>
      </c>
      <c r="B144" s="275" t="s">
        <v>386</v>
      </c>
      <c r="C144" s="266" t="s">
        <v>387</v>
      </c>
      <c r="D144" s="267"/>
      <c r="E144" s="425"/>
      <c r="F144" s="122"/>
      <c r="G144" s="123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</row>
    <row r="145" spans="1:33" x14ac:dyDescent="0.2">
      <c r="A145" s="536">
        <v>140</v>
      </c>
      <c r="B145" s="276" t="s">
        <v>1455</v>
      </c>
      <c r="C145" s="253" t="s">
        <v>389</v>
      </c>
      <c r="D145" s="277"/>
      <c r="E145" s="500"/>
    </row>
    <row r="146" spans="1:33" x14ac:dyDescent="0.2">
      <c r="A146" s="537">
        <v>141</v>
      </c>
      <c r="B146" s="275" t="s">
        <v>390</v>
      </c>
      <c r="C146" s="266" t="s">
        <v>391</v>
      </c>
      <c r="D146" s="267"/>
      <c r="E146" s="425"/>
    </row>
    <row r="147" spans="1:33" x14ac:dyDescent="0.2">
      <c r="A147" s="537">
        <v>142</v>
      </c>
      <c r="B147" s="275" t="s">
        <v>392</v>
      </c>
      <c r="C147" s="266" t="s">
        <v>393</v>
      </c>
      <c r="D147" s="267"/>
      <c r="E147" s="425"/>
    </row>
    <row r="148" spans="1:33" x14ac:dyDescent="0.2">
      <c r="A148" s="537">
        <v>143</v>
      </c>
      <c r="B148" s="275" t="s">
        <v>394</v>
      </c>
      <c r="C148" s="266" t="s">
        <v>395</v>
      </c>
      <c r="D148" s="267"/>
      <c r="E148" s="425"/>
    </row>
    <row r="149" spans="1:33" x14ac:dyDescent="0.2">
      <c r="A149" s="536">
        <v>144</v>
      </c>
      <c r="B149" s="282" t="s">
        <v>396</v>
      </c>
      <c r="C149" s="253" t="s">
        <v>397</v>
      </c>
      <c r="D149" s="283"/>
      <c r="E149" s="488"/>
    </row>
    <row r="150" spans="1:33" x14ac:dyDescent="0.2">
      <c r="A150" s="536">
        <v>145</v>
      </c>
      <c r="B150" s="276" t="s">
        <v>1456</v>
      </c>
      <c r="C150" s="253" t="s">
        <v>399</v>
      </c>
      <c r="D150" s="277">
        <f>SUM(D151:D154)</f>
        <v>25000000</v>
      </c>
      <c r="E150" s="500">
        <f>SUM(E151:E154)</f>
        <v>25000000</v>
      </c>
    </row>
    <row r="151" spans="1:33" ht="25.5" x14ac:dyDescent="0.2">
      <c r="A151" s="537">
        <v>146</v>
      </c>
      <c r="B151" s="275" t="s">
        <v>400</v>
      </c>
      <c r="C151" s="266" t="s">
        <v>401</v>
      </c>
      <c r="D151" s="267"/>
      <c r="E151" s="425"/>
    </row>
    <row r="152" spans="1:33" ht="25.5" x14ac:dyDescent="0.2">
      <c r="A152" s="537">
        <v>147</v>
      </c>
      <c r="B152" s="275" t="s">
        <v>402</v>
      </c>
      <c r="C152" s="266" t="s">
        <v>403</v>
      </c>
      <c r="D152" s="267">
        <v>25000000</v>
      </c>
      <c r="E152" s="425">
        <v>25000000</v>
      </c>
    </row>
    <row r="153" spans="1:33" x14ac:dyDescent="0.2">
      <c r="A153" s="537">
        <v>148</v>
      </c>
      <c r="B153" s="275" t="s">
        <v>404</v>
      </c>
      <c r="C153" s="266" t="s">
        <v>405</v>
      </c>
      <c r="D153" s="267"/>
      <c r="E153" s="425"/>
    </row>
    <row r="154" spans="1:33" x14ac:dyDescent="0.2">
      <c r="A154" s="537">
        <v>149</v>
      </c>
      <c r="B154" s="275" t="s">
        <v>406</v>
      </c>
      <c r="C154" s="266" t="s">
        <v>407</v>
      </c>
      <c r="D154" s="267"/>
      <c r="E154" s="425"/>
    </row>
    <row r="155" spans="1:33" x14ac:dyDescent="0.2">
      <c r="A155" s="536">
        <v>150</v>
      </c>
      <c r="B155" s="280" t="s">
        <v>1457</v>
      </c>
      <c r="C155" s="253" t="s">
        <v>409</v>
      </c>
      <c r="D155" s="253">
        <f>SUM(D156:D172)</f>
        <v>3000000</v>
      </c>
      <c r="E155" s="546">
        <f>SUM(E156:E172)</f>
        <v>300000</v>
      </c>
    </row>
    <row r="156" spans="1:33" s="121" customFormat="1" x14ac:dyDescent="0.2">
      <c r="A156" s="543">
        <v>151</v>
      </c>
      <c r="B156" s="275" t="s">
        <v>410</v>
      </c>
      <c r="C156" s="266" t="s">
        <v>411</v>
      </c>
      <c r="D156" s="267"/>
      <c r="E156" s="425"/>
      <c r="F156" s="122"/>
      <c r="G156" s="123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</row>
    <row r="157" spans="1:33" s="121" customFormat="1" x14ac:dyDescent="0.2">
      <c r="A157" s="543">
        <v>152</v>
      </c>
      <c r="B157" s="275" t="s">
        <v>412</v>
      </c>
      <c r="C157" s="266" t="s">
        <v>413</v>
      </c>
      <c r="D157" s="267"/>
      <c r="E157" s="425"/>
      <c r="F157" s="122"/>
      <c r="G157" s="123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</row>
    <row r="158" spans="1:33" s="121" customFormat="1" ht="25.5" x14ac:dyDescent="0.2">
      <c r="A158" s="543">
        <v>153</v>
      </c>
      <c r="B158" s="275" t="s">
        <v>414</v>
      </c>
      <c r="C158" s="266" t="s">
        <v>415</v>
      </c>
      <c r="D158" s="267"/>
      <c r="E158" s="425"/>
      <c r="F158" s="122"/>
      <c r="G158" s="123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</row>
    <row r="159" spans="1:33" s="121" customFormat="1" x14ac:dyDescent="0.2">
      <c r="A159" s="543">
        <v>154</v>
      </c>
      <c r="B159" s="275" t="s">
        <v>416</v>
      </c>
      <c r="C159" s="266" t="s">
        <v>417</v>
      </c>
      <c r="D159" s="267"/>
      <c r="E159" s="425"/>
      <c r="F159" s="122"/>
      <c r="G159" s="123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</row>
    <row r="160" spans="1:33" s="121" customFormat="1" x14ac:dyDescent="0.2">
      <c r="A160" s="543">
        <v>155</v>
      </c>
      <c r="B160" s="275" t="s">
        <v>418</v>
      </c>
      <c r="C160" s="266" t="s">
        <v>419</v>
      </c>
      <c r="D160" s="267"/>
      <c r="E160" s="425"/>
      <c r="F160" s="122"/>
      <c r="G160" s="123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</row>
    <row r="161" spans="1:33" s="121" customFormat="1" x14ac:dyDescent="0.2">
      <c r="A161" s="543">
        <v>156</v>
      </c>
      <c r="B161" s="275" t="s">
        <v>420</v>
      </c>
      <c r="C161" s="266" t="s">
        <v>421</v>
      </c>
      <c r="D161" s="267"/>
      <c r="E161" s="425"/>
      <c r="F161" s="122"/>
      <c r="G161" s="123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</row>
    <row r="162" spans="1:33" s="121" customFormat="1" x14ac:dyDescent="0.2">
      <c r="A162" s="543">
        <v>157</v>
      </c>
      <c r="B162" s="275" t="s">
        <v>422</v>
      </c>
      <c r="C162" s="266" t="s">
        <v>423</v>
      </c>
      <c r="D162" s="267"/>
      <c r="E162" s="425"/>
      <c r="F162" s="122"/>
      <c r="G162" s="123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</row>
    <row r="163" spans="1:33" s="121" customFormat="1" x14ac:dyDescent="0.2">
      <c r="A163" s="543">
        <v>158</v>
      </c>
      <c r="B163" s="275" t="s">
        <v>424</v>
      </c>
      <c r="C163" s="266" t="s">
        <v>425</v>
      </c>
      <c r="D163" s="267"/>
      <c r="E163" s="425"/>
      <c r="F163" s="122"/>
      <c r="G163" s="123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</row>
    <row r="164" spans="1:33" s="121" customFormat="1" x14ac:dyDescent="0.2">
      <c r="A164" s="543">
        <v>159</v>
      </c>
      <c r="B164" s="275" t="s">
        <v>426</v>
      </c>
      <c r="C164" s="266" t="s">
        <v>427</v>
      </c>
      <c r="D164" s="267">
        <v>3000000</v>
      </c>
      <c r="E164" s="425">
        <v>300000</v>
      </c>
      <c r="F164" s="122"/>
      <c r="G164" s="123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</row>
    <row r="165" spans="1:33" s="121" customFormat="1" x14ac:dyDescent="0.2">
      <c r="A165" s="543">
        <v>160</v>
      </c>
      <c r="B165" s="275" t="s">
        <v>428</v>
      </c>
      <c r="C165" s="266" t="s">
        <v>429</v>
      </c>
      <c r="D165" s="267"/>
      <c r="E165" s="425"/>
      <c r="F165" s="122"/>
      <c r="G165" s="123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</row>
    <row r="166" spans="1:33" s="121" customFormat="1" x14ac:dyDescent="0.2">
      <c r="A166" s="543">
        <v>161</v>
      </c>
      <c r="B166" s="275" t="s">
        <v>430</v>
      </c>
      <c r="C166" s="266" t="s">
        <v>431</v>
      </c>
      <c r="D166" s="267"/>
      <c r="E166" s="425"/>
      <c r="F166" s="122"/>
      <c r="G166" s="123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</row>
    <row r="167" spans="1:33" s="121" customFormat="1" x14ac:dyDescent="0.2">
      <c r="A167" s="543">
        <v>162</v>
      </c>
      <c r="B167" s="275" t="s">
        <v>432</v>
      </c>
      <c r="C167" s="266" t="s">
        <v>433</v>
      </c>
      <c r="D167" s="267"/>
      <c r="E167" s="425"/>
      <c r="F167" s="122"/>
      <c r="G167" s="123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</row>
    <row r="168" spans="1:33" s="121" customFormat="1" x14ac:dyDescent="0.2">
      <c r="A168" s="543">
        <v>163</v>
      </c>
      <c r="B168" s="275" t="s">
        <v>434</v>
      </c>
      <c r="C168" s="266" t="s">
        <v>435</v>
      </c>
      <c r="D168" s="267"/>
      <c r="E168" s="425"/>
      <c r="F168" s="122"/>
      <c r="G168" s="123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</row>
    <row r="169" spans="1:33" s="121" customFormat="1" x14ac:dyDescent="0.2">
      <c r="A169" s="543">
        <v>164</v>
      </c>
      <c r="B169" s="275" t="s">
        <v>436</v>
      </c>
      <c r="C169" s="266" t="s">
        <v>437</v>
      </c>
      <c r="D169" s="267"/>
      <c r="E169" s="425"/>
      <c r="F169" s="122"/>
      <c r="G169" s="123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</row>
    <row r="170" spans="1:33" s="121" customFormat="1" x14ac:dyDescent="0.2">
      <c r="A170" s="543">
        <v>165</v>
      </c>
      <c r="B170" s="275" t="s">
        <v>438</v>
      </c>
      <c r="C170" s="266" t="s">
        <v>439</v>
      </c>
      <c r="D170" s="267"/>
      <c r="E170" s="425"/>
      <c r="F170" s="122"/>
      <c r="G170" s="123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</row>
    <row r="171" spans="1:33" s="121" customFormat="1" ht="38.25" x14ac:dyDescent="0.2">
      <c r="A171" s="543">
        <v>166</v>
      </c>
      <c r="B171" s="275" t="s">
        <v>440</v>
      </c>
      <c r="C171" s="266" t="s">
        <v>441</v>
      </c>
      <c r="D171" s="267"/>
      <c r="E171" s="425"/>
      <c r="F171" s="122"/>
      <c r="G171" s="123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</row>
    <row r="172" spans="1:33" s="121" customFormat="1" ht="25.5" x14ac:dyDescent="0.2">
      <c r="A172" s="543">
        <v>167</v>
      </c>
      <c r="B172" s="275" t="s">
        <v>442</v>
      </c>
      <c r="C172" s="266" t="s">
        <v>443</v>
      </c>
      <c r="D172" s="267"/>
      <c r="E172" s="425"/>
      <c r="F172" s="122"/>
      <c r="G172" s="123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</row>
    <row r="173" spans="1:33" x14ac:dyDescent="0.2">
      <c r="A173" s="544">
        <v>168</v>
      </c>
      <c r="B173" s="259" t="s">
        <v>1458</v>
      </c>
      <c r="C173" s="269" t="s">
        <v>445</v>
      </c>
      <c r="D173" s="271">
        <f>SUM(D122,D145,D149,D150,D155)</f>
        <v>318000000</v>
      </c>
      <c r="E173" s="525">
        <f>SUM(E122,E145,E149,E150,E155)</f>
        <v>335300000</v>
      </c>
    </row>
    <row r="174" spans="1:33" x14ac:dyDescent="0.2">
      <c r="A174" s="544">
        <v>169</v>
      </c>
      <c r="B174" s="278" t="s">
        <v>1459</v>
      </c>
      <c r="C174" s="269" t="s">
        <v>447</v>
      </c>
      <c r="D174" s="271">
        <f>SUM(D175:D190)</f>
        <v>5700000</v>
      </c>
      <c r="E174" s="525">
        <f>SUM(E175:E190)</f>
        <v>5720000</v>
      </c>
    </row>
    <row r="175" spans="1:33" x14ac:dyDescent="0.2">
      <c r="A175" s="547">
        <v>170</v>
      </c>
      <c r="B175" s="252" t="s">
        <v>448</v>
      </c>
      <c r="C175" s="253" t="s">
        <v>449</v>
      </c>
      <c r="D175" s="283"/>
      <c r="E175" s="488"/>
    </row>
    <row r="176" spans="1:33" x14ac:dyDescent="0.2">
      <c r="A176" s="547">
        <v>171</v>
      </c>
      <c r="B176" s="252" t="s">
        <v>450</v>
      </c>
      <c r="C176" s="253" t="s">
        <v>451</v>
      </c>
      <c r="D176" s="283"/>
      <c r="E176" s="488"/>
    </row>
    <row r="177" spans="1:33" x14ac:dyDescent="0.2">
      <c r="A177" s="547">
        <v>172</v>
      </c>
      <c r="B177" s="252" t="s">
        <v>452</v>
      </c>
      <c r="C177" s="253" t="s">
        <v>453</v>
      </c>
      <c r="D177" s="283">
        <v>800000</v>
      </c>
      <c r="E177" s="488">
        <v>20000</v>
      </c>
    </row>
    <row r="178" spans="1:33" x14ac:dyDescent="0.2">
      <c r="A178" s="547">
        <v>173</v>
      </c>
      <c r="B178" s="252" t="s">
        <v>454</v>
      </c>
      <c r="C178" s="253" t="s">
        <v>455</v>
      </c>
      <c r="D178" s="283"/>
      <c r="E178" s="488"/>
    </row>
    <row r="179" spans="1:33" x14ac:dyDescent="0.2">
      <c r="A179" s="547">
        <v>174</v>
      </c>
      <c r="B179" s="252" t="s">
        <v>456</v>
      </c>
      <c r="C179" s="253" t="s">
        <v>457</v>
      </c>
      <c r="D179" s="283"/>
      <c r="E179" s="488"/>
    </row>
    <row r="180" spans="1:33" ht="25.5" x14ac:dyDescent="0.2">
      <c r="A180" s="547">
        <v>175</v>
      </c>
      <c r="B180" s="252" t="s">
        <v>458</v>
      </c>
      <c r="C180" s="253" t="s">
        <v>459</v>
      </c>
      <c r="D180" s="283"/>
      <c r="E180" s="488"/>
    </row>
    <row r="181" spans="1:33" x14ac:dyDescent="0.2">
      <c r="A181" s="547">
        <v>176</v>
      </c>
      <c r="B181" s="252" t="s">
        <v>460</v>
      </c>
      <c r="C181" s="253" t="s">
        <v>461</v>
      </c>
      <c r="D181" s="283"/>
      <c r="E181" s="488"/>
    </row>
    <row r="182" spans="1:33" x14ac:dyDescent="0.2">
      <c r="A182" s="547">
        <v>177</v>
      </c>
      <c r="B182" s="252" t="s">
        <v>462</v>
      </c>
      <c r="C182" s="253" t="s">
        <v>463</v>
      </c>
      <c r="D182" s="283"/>
      <c r="E182" s="488"/>
    </row>
    <row r="183" spans="1:33" x14ac:dyDescent="0.2">
      <c r="A183" s="547">
        <v>178</v>
      </c>
      <c r="B183" s="252" t="s">
        <v>464</v>
      </c>
      <c r="C183" s="253" t="s">
        <v>465</v>
      </c>
      <c r="D183" s="283"/>
      <c r="E183" s="488"/>
    </row>
    <row r="184" spans="1:33" x14ac:dyDescent="0.2">
      <c r="A184" s="547">
        <v>179</v>
      </c>
      <c r="B184" s="252" t="s">
        <v>466</v>
      </c>
      <c r="C184" s="253" t="s">
        <v>467</v>
      </c>
      <c r="D184" s="283"/>
      <c r="E184" s="488"/>
    </row>
    <row r="185" spans="1:33" ht="38.25" x14ac:dyDescent="0.2">
      <c r="A185" s="547">
        <v>180</v>
      </c>
      <c r="B185" s="252" t="s">
        <v>468</v>
      </c>
      <c r="C185" s="253" t="s">
        <v>469</v>
      </c>
      <c r="D185" s="283"/>
      <c r="E185" s="488"/>
    </row>
    <row r="186" spans="1:33" x14ac:dyDescent="0.2">
      <c r="A186" s="547">
        <v>181</v>
      </c>
      <c r="B186" s="255" t="s">
        <v>470</v>
      </c>
      <c r="C186" s="253" t="s">
        <v>471</v>
      </c>
      <c r="D186" s="283">
        <v>1000000</v>
      </c>
      <c r="E186" s="488">
        <v>1000000</v>
      </c>
    </row>
    <row r="187" spans="1:33" x14ac:dyDescent="0.2">
      <c r="A187" s="547">
        <v>182</v>
      </c>
      <c r="B187" s="255" t="s">
        <v>472</v>
      </c>
      <c r="C187" s="253" t="s">
        <v>473</v>
      </c>
      <c r="D187" s="283"/>
      <c r="E187" s="488"/>
    </row>
    <row r="188" spans="1:33" x14ac:dyDescent="0.2">
      <c r="A188" s="547">
        <v>183</v>
      </c>
      <c r="B188" s="252" t="s">
        <v>474</v>
      </c>
      <c r="C188" s="253" t="s">
        <v>475</v>
      </c>
      <c r="D188" s="283"/>
      <c r="E188" s="488"/>
    </row>
    <row r="189" spans="1:33" x14ac:dyDescent="0.2">
      <c r="A189" s="547">
        <v>184</v>
      </c>
      <c r="B189" s="252" t="s">
        <v>476</v>
      </c>
      <c r="C189" s="253" t="s">
        <v>477</v>
      </c>
      <c r="D189" s="283">
        <v>1900000</v>
      </c>
      <c r="E189" s="488">
        <v>500000</v>
      </c>
    </row>
    <row r="190" spans="1:33" ht="51" x14ac:dyDescent="0.2">
      <c r="A190" s="536" t="s">
        <v>478</v>
      </c>
      <c r="B190" s="252" t="s">
        <v>479</v>
      </c>
      <c r="C190" s="253" t="s">
        <v>480</v>
      </c>
      <c r="D190" s="283">
        <v>2000000</v>
      </c>
      <c r="E190" s="488">
        <v>4200000</v>
      </c>
    </row>
    <row r="191" spans="1:33" s="132" customFormat="1" ht="27" customHeight="1" thickBot="1" x14ac:dyDescent="0.25">
      <c r="A191" s="539">
        <v>185</v>
      </c>
      <c r="B191" s="510" t="s">
        <v>481</v>
      </c>
      <c r="C191" s="510" t="s">
        <v>482</v>
      </c>
      <c r="D191" s="512">
        <f>SUM(D98,D99,D109,D114,D173,D174)</f>
        <v>503700000</v>
      </c>
      <c r="E191" s="513">
        <f>SUM(E98,E99,E109,E114,E173,E174)</f>
        <v>703020000</v>
      </c>
      <c r="F191" s="130"/>
      <c r="G191" s="131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</row>
    <row r="192" spans="1:33" s="160" customFormat="1" ht="14.25" thickTop="1" thickBot="1" x14ac:dyDescent="0.25">
      <c r="A192" s="154"/>
      <c r="B192" s="45"/>
      <c r="C192" s="45"/>
      <c r="D192" s="157"/>
      <c r="E192" s="157"/>
      <c r="F192" s="158"/>
      <c r="G192" s="159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</row>
    <row r="193" spans="1:5" ht="13.5" thickTop="1" x14ac:dyDescent="0.2">
      <c r="A193" s="533">
        <v>186</v>
      </c>
      <c r="B193" s="534" t="s">
        <v>483</v>
      </c>
      <c r="C193" s="535" t="s">
        <v>484</v>
      </c>
      <c r="D193" s="497"/>
      <c r="E193" s="498"/>
    </row>
    <row r="194" spans="1:5" x14ac:dyDescent="0.2">
      <c r="A194" s="536">
        <v>187</v>
      </c>
      <c r="B194" s="282" t="s">
        <v>485</v>
      </c>
      <c r="C194" s="253" t="s">
        <v>486</v>
      </c>
      <c r="D194" s="277">
        <f>SUM(D195:D197)</f>
        <v>2175000</v>
      </c>
      <c r="E194" s="500">
        <f>SUM(E195:E197)</f>
        <v>11905440</v>
      </c>
    </row>
    <row r="195" spans="1:5" x14ac:dyDescent="0.2">
      <c r="A195" s="536" t="s">
        <v>478</v>
      </c>
      <c r="B195" s="282" t="s">
        <v>487</v>
      </c>
      <c r="C195" s="253" t="s">
        <v>488</v>
      </c>
      <c r="D195" s="283"/>
      <c r="E195" s="488"/>
    </row>
    <row r="196" spans="1:5" x14ac:dyDescent="0.2">
      <c r="A196" s="537">
        <v>188</v>
      </c>
      <c r="B196" s="275" t="s">
        <v>489</v>
      </c>
      <c r="C196" s="266" t="s">
        <v>490</v>
      </c>
      <c r="D196" s="267">
        <v>2175000</v>
      </c>
      <c r="E196" s="425">
        <v>11905440</v>
      </c>
    </row>
    <row r="197" spans="1:5" ht="25.5" x14ac:dyDescent="0.2">
      <c r="A197" s="537">
        <v>189</v>
      </c>
      <c r="B197" s="275" t="s">
        <v>491</v>
      </c>
      <c r="C197" s="266" t="s">
        <v>492</v>
      </c>
      <c r="D197" s="267"/>
      <c r="E197" s="425"/>
    </row>
    <row r="198" spans="1:5" x14ac:dyDescent="0.2">
      <c r="A198" s="536">
        <v>190</v>
      </c>
      <c r="B198" s="282" t="s">
        <v>493</v>
      </c>
      <c r="C198" s="253" t="s">
        <v>494</v>
      </c>
      <c r="D198" s="283">
        <v>510000</v>
      </c>
      <c r="E198" s="488">
        <v>110000</v>
      </c>
    </row>
    <row r="199" spans="1:5" x14ac:dyDescent="0.2">
      <c r="A199" s="537">
        <v>191</v>
      </c>
      <c r="B199" s="275" t="s">
        <v>495</v>
      </c>
      <c r="C199" s="266" t="s">
        <v>496</v>
      </c>
      <c r="D199" s="267"/>
      <c r="E199" s="425"/>
    </row>
    <row r="200" spans="1:5" x14ac:dyDescent="0.2">
      <c r="A200" s="536">
        <v>192</v>
      </c>
      <c r="B200" s="276" t="s">
        <v>497</v>
      </c>
      <c r="C200" s="253" t="s">
        <v>498</v>
      </c>
      <c r="D200" s="277">
        <f>SUM(D201:D206)</f>
        <v>0</v>
      </c>
      <c r="E200" s="500">
        <f>SUM(E201:E206)</f>
        <v>0</v>
      </c>
    </row>
    <row r="201" spans="1:5" hidden="1" x14ac:dyDescent="0.2">
      <c r="A201" s="537">
        <v>193</v>
      </c>
      <c r="B201" s="275" t="s">
        <v>499</v>
      </c>
      <c r="C201" s="266" t="s">
        <v>500</v>
      </c>
      <c r="D201" s="267"/>
      <c r="E201" s="425"/>
    </row>
    <row r="202" spans="1:5" ht="25.5" hidden="1" x14ac:dyDescent="0.2">
      <c r="A202" s="537">
        <v>194</v>
      </c>
      <c r="B202" s="275" t="s">
        <v>501</v>
      </c>
      <c r="C202" s="266" t="s">
        <v>502</v>
      </c>
      <c r="D202" s="267"/>
      <c r="E202" s="425"/>
    </row>
    <row r="203" spans="1:5" ht="25.5" hidden="1" x14ac:dyDescent="0.2">
      <c r="A203" s="537">
        <v>195</v>
      </c>
      <c r="B203" s="275" t="s">
        <v>503</v>
      </c>
      <c r="C203" s="266" t="s">
        <v>504</v>
      </c>
      <c r="D203" s="267"/>
      <c r="E203" s="425"/>
    </row>
    <row r="204" spans="1:5" hidden="1" x14ac:dyDescent="0.2">
      <c r="A204" s="537">
        <v>196</v>
      </c>
      <c r="B204" s="275" t="s">
        <v>505</v>
      </c>
      <c r="C204" s="266" t="s">
        <v>506</v>
      </c>
      <c r="D204" s="267"/>
      <c r="E204" s="425"/>
    </row>
    <row r="205" spans="1:5" ht="25.5" hidden="1" x14ac:dyDescent="0.2">
      <c r="A205" s="537">
        <v>197</v>
      </c>
      <c r="B205" s="275" t="s">
        <v>507</v>
      </c>
      <c r="C205" s="266" t="s">
        <v>508</v>
      </c>
      <c r="D205" s="267"/>
      <c r="E205" s="425"/>
    </row>
    <row r="206" spans="1:5" hidden="1" x14ac:dyDescent="0.2">
      <c r="A206" s="537">
        <v>198</v>
      </c>
      <c r="B206" s="275" t="s">
        <v>509</v>
      </c>
      <c r="C206" s="266" t="s">
        <v>510</v>
      </c>
      <c r="D206" s="267"/>
      <c r="E206" s="425"/>
    </row>
    <row r="207" spans="1:5" x14ac:dyDescent="0.2">
      <c r="A207" s="536">
        <v>199</v>
      </c>
      <c r="B207" s="282" t="s">
        <v>511</v>
      </c>
      <c r="C207" s="253" t="s">
        <v>512</v>
      </c>
      <c r="D207" s="283">
        <v>10500000</v>
      </c>
      <c r="E207" s="488">
        <v>8000000</v>
      </c>
    </row>
    <row r="208" spans="1:5" x14ac:dyDescent="0.2">
      <c r="A208" s="536">
        <v>200</v>
      </c>
      <c r="B208" s="282" t="s">
        <v>513</v>
      </c>
      <c r="C208" s="253" t="s">
        <v>514</v>
      </c>
      <c r="D208" s="283"/>
      <c r="E208" s="488"/>
    </row>
    <row r="209" spans="1:6" x14ac:dyDescent="0.2">
      <c r="A209" s="536">
        <v>201</v>
      </c>
      <c r="B209" s="282" t="s">
        <v>515</v>
      </c>
      <c r="C209" s="253" t="s">
        <v>516</v>
      </c>
      <c r="D209" s="283"/>
      <c r="E209" s="488"/>
    </row>
    <row r="210" spans="1:6" x14ac:dyDescent="0.2">
      <c r="A210" s="499">
        <v>202</v>
      </c>
      <c r="B210" s="276" t="s">
        <v>517</v>
      </c>
      <c r="C210" s="284" t="s">
        <v>518</v>
      </c>
      <c r="D210" s="277">
        <f>SUM(D211:D213)</f>
        <v>2000000</v>
      </c>
      <c r="E210" s="500">
        <f>SUM(E211:E213)</f>
        <v>190000</v>
      </c>
    </row>
    <row r="211" spans="1:6" x14ac:dyDescent="0.2">
      <c r="A211" s="501">
        <v>203</v>
      </c>
      <c r="B211" s="275" t="s">
        <v>519</v>
      </c>
      <c r="C211" s="285" t="s">
        <v>520</v>
      </c>
      <c r="D211" s="267">
        <v>2000000</v>
      </c>
      <c r="E211" s="425">
        <v>190000</v>
      </c>
    </row>
    <row r="212" spans="1:6" x14ac:dyDescent="0.2">
      <c r="A212" s="501">
        <v>204</v>
      </c>
      <c r="B212" s="275" t="s">
        <v>521</v>
      </c>
      <c r="C212" s="285" t="s">
        <v>522</v>
      </c>
      <c r="D212" s="267"/>
      <c r="E212" s="425"/>
    </row>
    <row r="213" spans="1:6" x14ac:dyDescent="0.2">
      <c r="A213" s="501">
        <v>205</v>
      </c>
      <c r="B213" s="275" t="s">
        <v>523</v>
      </c>
      <c r="C213" s="285" t="s">
        <v>524</v>
      </c>
      <c r="D213" s="267"/>
      <c r="E213" s="425"/>
    </row>
    <row r="214" spans="1:6" x14ac:dyDescent="0.2">
      <c r="A214" s="499">
        <v>206</v>
      </c>
      <c r="B214" s="280" t="s">
        <v>525</v>
      </c>
      <c r="C214" s="284" t="s">
        <v>526</v>
      </c>
      <c r="D214" s="277"/>
      <c r="E214" s="500"/>
    </row>
    <row r="215" spans="1:6" x14ac:dyDescent="0.2">
      <c r="A215" s="501">
        <v>207</v>
      </c>
      <c r="B215" s="275" t="s">
        <v>527</v>
      </c>
      <c r="C215" s="285" t="s">
        <v>528</v>
      </c>
      <c r="D215" s="267"/>
      <c r="E215" s="425"/>
    </row>
    <row r="216" spans="1:6" x14ac:dyDescent="0.2">
      <c r="A216" s="501">
        <v>208</v>
      </c>
      <c r="B216" s="275" t="s">
        <v>529</v>
      </c>
      <c r="C216" s="285" t="s">
        <v>530</v>
      </c>
      <c r="D216" s="267"/>
      <c r="E216" s="425"/>
    </row>
    <row r="217" spans="1:6" x14ac:dyDescent="0.2">
      <c r="A217" s="501">
        <v>209</v>
      </c>
      <c r="B217" s="275" t="s">
        <v>531</v>
      </c>
      <c r="C217" s="285" t="s">
        <v>532</v>
      </c>
      <c r="D217" s="267"/>
      <c r="E217" s="425"/>
    </row>
    <row r="218" spans="1:6" x14ac:dyDescent="0.2">
      <c r="A218" s="501">
        <v>210</v>
      </c>
      <c r="B218" s="275" t="s">
        <v>533</v>
      </c>
      <c r="C218" s="285" t="s">
        <v>534</v>
      </c>
      <c r="D218" s="267"/>
      <c r="E218" s="425"/>
    </row>
    <row r="219" spans="1:6" x14ac:dyDescent="0.2">
      <c r="A219" s="499">
        <v>211</v>
      </c>
      <c r="B219" s="280" t="s">
        <v>535</v>
      </c>
      <c r="C219" s="284" t="s">
        <v>536</v>
      </c>
      <c r="D219" s="286">
        <v>0</v>
      </c>
      <c r="E219" s="538">
        <v>2500000</v>
      </c>
    </row>
    <row r="220" spans="1:6" x14ac:dyDescent="0.2">
      <c r="A220" s="499">
        <v>212</v>
      </c>
      <c r="B220" s="280" t="s">
        <v>537</v>
      </c>
      <c r="C220" s="284" t="s">
        <v>538</v>
      </c>
      <c r="D220" s="277">
        <f>SUM(D221:D222)</f>
        <v>1285000</v>
      </c>
      <c r="E220" s="500">
        <v>100000</v>
      </c>
    </row>
    <row r="221" spans="1:6" ht="51" x14ac:dyDescent="0.2">
      <c r="A221" s="499">
        <v>213</v>
      </c>
      <c r="B221" s="275" t="s">
        <v>539</v>
      </c>
      <c r="C221" s="284" t="s">
        <v>540</v>
      </c>
      <c r="D221" s="283"/>
      <c r="E221" s="488"/>
    </row>
    <row r="222" spans="1:6" x14ac:dyDescent="0.2">
      <c r="A222" s="501">
        <v>214</v>
      </c>
      <c r="B222" s="275" t="s">
        <v>541</v>
      </c>
      <c r="C222" s="285" t="s">
        <v>542</v>
      </c>
      <c r="D222" s="267">
        <f>SUM(D223:D224)</f>
        <v>1285000</v>
      </c>
      <c r="E222" s="425">
        <f>SUM(E223:E224)</f>
        <v>1285000</v>
      </c>
    </row>
    <row r="223" spans="1:6" x14ac:dyDescent="0.2">
      <c r="A223" s="499"/>
      <c r="B223" s="287" t="s">
        <v>543</v>
      </c>
      <c r="C223" s="284"/>
      <c r="D223" s="283">
        <v>747000</v>
      </c>
      <c r="E223" s="488">
        <v>747000</v>
      </c>
      <c r="F223" s="1205"/>
    </row>
    <row r="224" spans="1:6" x14ac:dyDescent="0.2">
      <c r="A224" s="499"/>
      <c r="B224" s="287" t="s">
        <v>544</v>
      </c>
      <c r="C224" s="284"/>
      <c r="D224" s="283">
        <v>538000</v>
      </c>
      <c r="E224" s="488">
        <v>538000</v>
      </c>
      <c r="F224" s="1205"/>
    </row>
    <row r="225" spans="1:33" s="129" customFormat="1" ht="26.25" customHeight="1" thickBot="1" x14ac:dyDescent="0.25">
      <c r="A225" s="539">
        <v>215</v>
      </c>
      <c r="B225" s="510" t="s">
        <v>546</v>
      </c>
      <c r="C225" s="510" t="s">
        <v>547</v>
      </c>
      <c r="D225" s="512">
        <f>SUM(D193,D194,D198,D210,D207,D208,D209,D214,D220,D219,D200)</f>
        <v>16470000</v>
      </c>
      <c r="E225" s="513">
        <f>SUM(E193,E194,E198,E210,E207,E208,E209,E214,E220,E219,E200)</f>
        <v>22805440</v>
      </c>
      <c r="F225" s="127"/>
      <c r="G225" s="128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</row>
    <row r="226" spans="1:33" s="153" customFormat="1" ht="14.25" thickTop="1" thickBot="1" x14ac:dyDescent="0.25">
      <c r="A226" s="154"/>
      <c r="B226" s="45"/>
      <c r="C226" s="161"/>
      <c r="D226" s="150"/>
      <c r="E226" s="150"/>
      <c r="F226" s="151"/>
      <c r="G226" s="152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</row>
    <row r="227" spans="1:33" ht="13.5" thickTop="1" x14ac:dyDescent="0.2">
      <c r="A227" s="518">
        <v>216</v>
      </c>
      <c r="B227" s="519" t="s">
        <v>548</v>
      </c>
      <c r="C227" s="520" t="s">
        <v>549</v>
      </c>
      <c r="D227" s="529"/>
      <c r="E227" s="530"/>
    </row>
    <row r="228" spans="1:33" ht="25.5" hidden="1" x14ac:dyDescent="0.2">
      <c r="A228" s="501">
        <v>217</v>
      </c>
      <c r="B228" s="288" t="s">
        <v>550</v>
      </c>
      <c r="C228" s="285" t="s">
        <v>551</v>
      </c>
      <c r="D228" s="267"/>
      <c r="E228" s="425"/>
    </row>
    <row r="229" spans="1:33" hidden="1" x14ac:dyDescent="0.2">
      <c r="A229" s="501">
        <v>219</v>
      </c>
      <c r="B229" s="288" t="s">
        <v>552</v>
      </c>
      <c r="C229" s="285" t="s">
        <v>553</v>
      </c>
      <c r="D229" s="267"/>
      <c r="E229" s="425"/>
    </row>
    <row r="230" spans="1:33" x14ac:dyDescent="0.2">
      <c r="A230" s="503">
        <v>218</v>
      </c>
      <c r="B230" s="257" t="s">
        <v>554</v>
      </c>
      <c r="C230" s="289" t="s">
        <v>555</v>
      </c>
      <c r="D230" s="290"/>
      <c r="E230" s="506"/>
    </row>
    <row r="231" spans="1:33" x14ac:dyDescent="0.2">
      <c r="A231" s="503">
        <v>220</v>
      </c>
      <c r="B231" s="257" t="s">
        <v>556</v>
      </c>
      <c r="C231" s="289" t="s">
        <v>557</v>
      </c>
      <c r="D231" s="290"/>
      <c r="E231" s="506"/>
    </row>
    <row r="232" spans="1:33" x14ac:dyDescent="0.2">
      <c r="A232" s="503">
        <v>221</v>
      </c>
      <c r="B232" s="257" t="s">
        <v>558</v>
      </c>
      <c r="C232" s="289" t="s">
        <v>559</v>
      </c>
      <c r="D232" s="290"/>
      <c r="E232" s="506"/>
    </row>
    <row r="233" spans="1:33" hidden="1" x14ac:dyDescent="0.2">
      <c r="A233" s="501">
        <v>222</v>
      </c>
      <c r="B233" s="291" t="s">
        <v>560</v>
      </c>
      <c r="C233" s="285" t="s">
        <v>561</v>
      </c>
      <c r="D233" s="267"/>
      <c r="E233" s="425"/>
    </row>
    <row r="234" spans="1:33" x14ac:dyDescent="0.2">
      <c r="A234" s="503">
        <v>223</v>
      </c>
      <c r="B234" s="257" t="s">
        <v>562</v>
      </c>
      <c r="C234" s="289" t="s">
        <v>563</v>
      </c>
      <c r="D234" s="290"/>
      <c r="E234" s="506"/>
    </row>
    <row r="235" spans="1:33" ht="26.25" customHeight="1" thickBot="1" x14ac:dyDescent="0.25">
      <c r="A235" s="509">
        <v>224</v>
      </c>
      <c r="B235" s="510" t="s">
        <v>564</v>
      </c>
      <c r="C235" s="524" t="s">
        <v>565</v>
      </c>
      <c r="D235" s="531">
        <f>SUM(D227:D234)</f>
        <v>0</v>
      </c>
      <c r="E235" s="532">
        <f>SUM(E227:E234)</f>
        <v>0</v>
      </c>
    </row>
    <row r="236" spans="1:33" s="153" customFormat="1" ht="14.25" thickTop="1" thickBot="1" x14ac:dyDescent="0.25">
      <c r="A236" s="45"/>
      <c r="B236" s="45"/>
      <c r="C236" s="162"/>
      <c r="D236" s="163"/>
      <c r="E236" s="163"/>
      <c r="F236" s="151"/>
      <c r="G236" s="152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</row>
    <row r="237" spans="1:33" ht="26.25" thickTop="1" x14ac:dyDescent="0.2">
      <c r="A237" s="518">
        <v>225</v>
      </c>
      <c r="B237" s="519" t="s">
        <v>566</v>
      </c>
      <c r="C237" s="520" t="s">
        <v>567</v>
      </c>
      <c r="D237" s="521"/>
      <c r="E237" s="522"/>
    </row>
    <row r="238" spans="1:33" ht="25.5" x14ac:dyDescent="0.2">
      <c r="A238" s="503">
        <v>226</v>
      </c>
      <c r="B238" s="257" t="s">
        <v>568</v>
      </c>
      <c r="C238" s="289" t="s">
        <v>569</v>
      </c>
      <c r="D238" s="290"/>
      <c r="E238" s="506"/>
    </row>
    <row r="239" spans="1:33" ht="25.5" x14ac:dyDescent="0.2">
      <c r="A239" s="503">
        <v>227</v>
      </c>
      <c r="B239" s="257" t="s">
        <v>570</v>
      </c>
      <c r="C239" s="289" t="s">
        <v>571</v>
      </c>
      <c r="D239" s="290"/>
      <c r="E239" s="506"/>
    </row>
    <row r="240" spans="1:33" ht="25.5" x14ac:dyDescent="0.2">
      <c r="A240" s="503">
        <v>228</v>
      </c>
      <c r="B240" s="257" t="s">
        <v>572</v>
      </c>
      <c r="C240" s="289" t="s">
        <v>573</v>
      </c>
      <c r="D240" s="271">
        <v>0</v>
      </c>
      <c r="E240" s="525">
        <v>50000</v>
      </c>
    </row>
    <row r="241" spans="1:5" hidden="1" x14ac:dyDescent="0.2">
      <c r="A241" s="523">
        <v>229</v>
      </c>
      <c r="B241" s="292" t="s">
        <v>574</v>
      </c>
      <c r="C241" s="293" t="s">
        <v>575</v>
      </c>
      <c r="D241" s="264"/>
      <c r="E241" s="526"/>
    </row>
    <row r="242" spans="1:5" hidden="1" x14ac:dyDescent="0.2">
      <c r="A242" s="523">
        <v>230</v>
      </c>
      <c r="B242" s="292" t="s">
        <v>576</v>
      </c>
      <c r="C242" s="293" t="s">
        <v>577</v>
      </c>
      <c r="D242" s="264"/>
      <c r="E242" s="526"/>
    </row>
    <row r="243" spans="1:5" hidden="1" x14ac:dyDescent="0.2">
      <c r="A243" s="523">
        <v>231</v>
      </c>
      <c r="B243" s="292" t="s">
        <v>578</v>
      </c>
      <c r="C243" s="293" t="s">
        <v>579</v>
      </c>
      <c r="D243" s="264"/>
      <c r="E243" s="526"/>
    </row>
    <row r="244" spans="1:5" hidden="1" x14ac:dyDescent="0.2">
      <c r="A244" s="523">
        <v>232</v>
      </c>
      <c r="B244" s="292" t="s">
        <v>580</v>
      </c>
      <c r="C244" s="293" t="s">
        <v>581</v>
      </c>
      <c r="D244" s="264"/>
      <c r="E244" s="526"/>
    </row>
    <row r="245" spans="1:5" hidden="1" x14ac:dyDescent="0.2">
      <c r="A245" s="523">
        <v>233</v>
      </c>
      <c r="B245" s="292" t="s">
        <v>582</v>
      </c>
      <c r="C245" s="293" t="s">
        <v>583</v>
      </c>
      <c r="D245" s="264"/>
      <c r="E245" s="526"/>
    </row>
    <row r="246" spans="1:5" hidden="1" x14ac:dyDescent="0.2">
      <c r="A246" s="523">
        <v>234</v>
      </c>
      <c r="B246" s="292" t="s">
        <v>584</v>
      </c>
      <c r="C246" s="293" t="s">
        <v>585</v>
      </c>
      <c r="D246" s="264"/>
      <c r="E246" s="526"/>
    </row>
    <row r="247" spans="1:5" hidden="1" x14ac:dyDescent="0.2">
      <c r="A247" s="523">
        <v>235</v>
      </c>
      <c r="B247" s="292" t="s">
        <v>586</v>
      </c>
      <c r="C247" s="293" t="s">
        <v>587</v>
      </c>
      <c r="D247" s="264"/>
      <c r="E247" s="526"/>
    </row>
    <row r="248" spans="1:5" hidden="1" x14ac:dyDescent="0.2">
      <c r="A248" s="523">
        <v>236</v>
      </c>
      <c r="B248" s="292" t="s">
        <v>588</v>
      </c>
      <c r="C248" s="293" t="s">
        <v>589</v>
      </c>
      <c r="D248" s="264"/>
      <c r="E248" s="526"/>
    </row>
    <row r="249" spans="1:5" hidden="1" x14ac:dyDescent="0.2">
      <c r="A249" s="523">
        <v>237</v>
      </c>
      <c r="B249" s="292" t="s">
        <v>590</v>
      </c>
      <c r="C249" s="293" t="s">
        <v>591</v>
      </c>
      <c r="D249" s="264"/>
      <c r="E249" s="526"/>
    </row>
    <row r="250" spans="1:5" x14ac:dyDescent="0.2">
      <c r="A250" s="527">
        <v>238</v>
      </c>
      <c r="B250" s="294" t="s">
        <v>1494</v>
      </c>
      <c r="C250" s="289" t="s">
        <v>593</v>
      </c>
      <c r="D250" s="271">
        <f>SUM(D251:D261)</f>
        <v>0</v>
      </c>
      <c r="E250" s="525">
        <v>3715000</v>
      </c>
    </row>
    <row r="251" spans="1:5" hidden="1" x14ac:dyDescent="0.2">
      <c r="A251" s="523">
        <v>239</v>
      </c>
      <c r="B251" s="295" t="s">
        <v>594</v>
      </c>
      <c r="C251" s="293" t="s">
        <v>595</v>
      </c>
      <c r="D251" s="264"/>
      <c r="E251" s="526"/>
    </row>
    <row r="252" spans="1:5" hidden="1" x14ac:dyDescent="0.2">
      <c r="A252" s="523">
        <v>240</v>
      </c>
      <c r="B252" s="295" t="s">
        <v>596</v>
      </c>
      <c r="C252" s="293" t="s">
        <v>597</v>
      </c>
      <c r="D252" s="264"/>
      <c r="E252" s="526"/>
    </row>
    <row r="253" spans="1:5" hidden="1" x14ac:dyDescent="0.2">
      <c r="A253" s="523">
        <v>241</v>
      </c>
      <c r="B253" s="295" t="s">
        <v>598</v>
      </c>
      <c r="C253" s="293" t="s">
        <v>599</v>
      </c>
      <c r="D253" s="264"/>
      <c r="E253" s="526"/>
    </row>
    <row r="254" spans="1:5" hidden="1" x14ac:dyDescent="0.2">
      <c r="A254" s="523">
        <v>242</v>
      </c>
      <c r="B254" s="295" t="s">
        <v>600</v>
      </c>
      <c r="C254" s="293" t="s">
        <v>601</v>
      </c>
      <c r="D254" s="264"/>
      <c r="E254" s="526"/>
    </row>
    <row r="255" spans="1:5" hidden="1" x14ac:dyDescent="0.2">
      <c r="A255" s="523">
        <v>243</v>
      </c>
      <c r="B255" s="295" t="s">
        <v>602</v>
      </c>
      <c r="C255" s="293" t="s">
        <v>603</v>
      </c>
      <c r="D255" s="264"/>
      <c r="E255" s="526"/>
    </row>
    <row r="256" spans="1:5" hidden="1" x14ac:dyDescent="0.2">
      <c r="A256" s="523">
        <v>244</v>
      </c>
      <c r="B256" s="295" t="s">
        <v>604</v>
      </c>
      <c r="C256" s="293" t="s">
        <v>605</v>
      </c>
      <c r="D256" s="264"/>
      <c r="E256" s="526"/>
    </row>
    <row r="257" spans="1:33" hidden="1" x14ac:dyDescent="0.2">
      <c r="A257" s="523">
        <v>245</v>
      </c>
      <c r="B257" s="295" t="s">
        <v>606</v>
      </c>
      <c r="C257" s="293" t="s">
        <v>607</v>
      </c>
      <c r="D257" s="264"/>
      <c r="E257" s="526"/>
    </row>
    <row r="258" spans="1:33" hidden="1" x14ac:dyDescent="0.2">
      <c r="A258" s="523">
        <v>246</v>
      </c>
      <c r="B258" s="295" t="s">
        <v>608</v>
      </c>
      <c r="C258" s="293" t="s">
        <v>609</v>
      </c>
      <c r="D258" s="264"/>
      <c r="E258" s="526"/>
    </row>
    <row r="259" spans="1:33" hidden="1" x14ac:dyDescent="0.2">
      <c r="A259" s="523">
        <v>247</v>
      </c>
      <c r="B259" s="295" t="s">
        <v>610</v>
      </c>
      <c r="C259" s="293" t="s">
        <v>611</v>
      </c>
      <c r="D259" s="264">
        <v>0</v>
      </c>
      <c r="E259" s="528"/>
    </row>
    <row r="260" spans="1:33" hidden="1" x14ac:dyDescent="0.2">
      <c r="A260" s="523">
        <v>248</v>
      </c>
      <c r="B260" s="295" t="s">
        <v>612</v>
      </c>
      <c r="C260" s="293" t="s">
        <v>613</v>
      </c>
      <c r="D260" s="264"/>
      <c r="E260" s="526"/>
    </row>
    <row r="261" spans="1:33" hidden="1" x14ac:dyDescent="0.2">
      <c r="A261" s="523">
        <v>249</v>
      </c>
      <c r="B261" s="295" t="s">
        <v>614</v>
      </c>
      <c r="C261" s="293" t="s">
        <v>615</v>
      </c>
      <c r="D261" s="264"/>
      <c r="E261" s="526"/>
    </row>
    <row r="262" spans="1:33" s="143" customFormat="1" ht="27" customHeight="1" thickBot="1" x14ac:dyDescent="0.25">
      <c r="A262" s="509">
        <v>250</v>
      </c>
      <c r="B262" s="524" t="s">
        <v>1493</v>
      </c>
      <c r="C262" s="511" t="s">
        <v>617</v>
      </c>
      <c r="D262" s="512">
        <f>SUM(D237:D250)</f>
        <v>0</v>
      </c>
      <c r="E262" s="513">
        <f>SUM(E237:E250)</f>
        <v>3765000</v>
      </c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</row>
    <row r="263" spans="1:33" s="166" customFormat="1" ht="14.25" thickTop="1" thickBot="1" x14ac:dyDescent="0.25">
      <c r="A263" s="45"/>
      <c r="B263" s="162"/>
      <c r="C263" s="154"/>
      <c r="D263" s="157"/>
      <c r="E263" s="157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</row>
    <row r="264" spans="1:33" ht="26.25" thickTop="1" x14ac:dyDescent="0.2">
      <c r="A264" s="518">
        <v>251</v>
      </c>
      <c r="B264" s="519" t="s">
        <v>618</v>
      </c>
      <c r="C264" s="520" t="s">
        <v>619</v>
      </c>
      <c r="D264" s="521"/>
      <c r="E264" s="522"/>
    </row>
    <row r="265" spans="1:33" ht="25.5" x14ac:dyDescent="0.2">
      <c r="A265" s="503">
        <v>252</v>
      </c>
      <c r="B265" s="257" t="s">
        <v>620</v>
      </c>
      <c r="C265" s="289" t="s">
        <v>621</v>
      </c>
      <c r="D265" s="290"/>
      <c r="E265" s="506"/>
    </row>
    <row r="266" spans="1:33" ht="25.5" x14ac:dyDescent="0.2">
      <c r="A266" s="503">
        <v>253</v>
      </c>
      <c r="B266" s="257" t="s">
        <v>622</v>
      </c>
      <c r="C266" s="289" t="s">
        <v>623</v>
      </c>
      <c r="D266" s="290"/>
      <c r="E266" s="506"/>
    </row>
    <row r="267" spans="1:33" ht="25.5" x14ac:dyDescent="0.2">
      <c r="A267" s="503">
        <v>254</v>
      </c>
      <c r="B267" s="294" t="s">
        <v>1490</v>
      </c>
      <c r="C267" s="289" t="s">
        <v>625</v>
      </c>
      <c r="D267" s="296"/>
      <c r="E267" s="505"/>
    </row>
    <row r="268" spans="1:33" hidden="1" x14ac:dyDescent="0.2">
      <c r="A268" s="523">
        <v>255</v>
      </c>
      <c r="B268" s="292" t="s">
        <v>574</v>
      </c>
      <c r="C268" s="293" t="s">
        <v>626</v>
      </c>
      <c r="D268" s="297"/>
      <c r="E268" s="508"/>
    </row>
    <row r="269" spans="1:33" hidden="1" x14ac:dyDescent="0.2">
      <c r="A269" s="523">
        <v>256</v>
      </c>
      <c r="B269" s="292" t="s">
        <v>576</v>
      </c>
      <c r="C269" s="293" t="s">
        <v>627</v>
      </c>
      <c r="D269" s="297"/>
      <c r="E269" s="508"/>
    </row>
    <row r="270" spans="1:33" hidden="1" x14ac:dyDescent="0.2">
      <c r="A270" s="523">
        <v>257</v>
      </c>
      <c r="B270" s="292" t="s">
        <v>578</v>
      </c>
      <c r="C270" s="293" t="s">
        <v>628</v>
      </c>
      <c r="D270" s="297"/>
      <c r="E270" s="508"/>
    </row>
    <row r="271" spans="1:33" hidden="1" x14ac:dyDescent="0.2">
      <c r="A271" s="523">
        <v>258</v>
      </c>
      <c r="B271" s="292" t="s">
        <v>580</v>
      </c>
      <c r="C271" s="293" t="s">
        <v>629</v>
      </c>
      <c r="D271" s="297"/>
      <c r="E271" s="508"/>
    </row>
    <row r="272" spans="1:33" hidden="1" x14ac:dyDescent="0.2">
      <c r="A272" s="523">
        <v>259</v>
      </c>
      <c r="B272" s="292" t="s">
        <v>582</v>
      </c>
      <c r="C272" s="293" t="s">
        <v>630</v>
      </c>
      <c r="D272" s="297"/>
      <c r="E272" s="508"/>
    </row>
    <row r="273" spans="1:5" hidden="1" x14ac:dyDescent="0.2">
      <c r="A273" s="523">
        <v>260</v>
      </c>
      <c r="B273" s="292" t="s">
        <v>584</v>
      </c>
      <c r="C273" s="293" t="s">
        <v>631</v>
      </c>
      <c r="D273" s="297"/>
      <c r="E273" s="508"/>
    </row>
    <row r="274" spans="1:5" hidden="1" x14ac:dyDescent="0.2">
      <c r="A274" s="523">
        <v>261</v>
      </c>
      <c r="B274" s="292" t="s">
        <v>586</v>
      </c>
      <c r="C274" s="293" t="s">
        <v>632</v>
      </c>
      <c r="D274" s="297"/>
      <c r="E274" s="508"/>
    </row>
    <row r="275" spans="1:5" hidden="1" x14ac:dyDescent="0.2">
      <c r="A275" s="523">
        <v>262</v>
      </c>
      <c r="B275" s="292" t="s">
        <v>588</v>
      </c>
      <c r="C275" s="293" t="s">
        <v>633</v>
      </c>
      <c r="D275" s="297"/>
      <c r="E275" s="508"/>
    </row>
    <row r="276" spans="1:5" hidden="1" x14ac:dyDescent="0.2">
      <c r="A276" s="523">
        <v>263</v>
      </c>
      <c r="B276" s="292" t="s">
        <v>590</v>
      </c>
      <c r="C276" s="293" t="s">
        <v>634</v>
      </c>
      <c r="D276" s="297"/>
      <c r="E276" s="508"/>
    </row>
    <row r="277" spans="1:5" x14ac:dyDescent="0.2">
      <c r="A277" s="503">
        <v>264</v>
      </c>
      <c r="B277" s="294" t="s">
        <v>1491</v>
      </c>
      <c r="C277" s="289" t="s">
        <v>636</v>
      </c>
      <c r="D277" s="296"/>
      <c r="E277" s="505"/>
    </row>
    <row r="278" spans="1:5" hidden="1" x14ac:dyDescent="0.2">
      <c r="A278" s="523">
        <v>265</v>
      </c>
      <c r="B278" s="295" t="s">
        <v>594</v>
      </c>
      <c r="C278" s="293" t="s">
        <v>637</v>
      </c>
      <c r="D278" s="297"/>
      <c r="E278" s="508"/>
    </row>
    <row r="279" spans="1:5" hidden="1" x14ac:dyDescent="0.2">
      <c r="A279" s="523">
        <v>266</v>
      </c>
      <c r="B279" s="295" t="s">
        <v>596</v>
      </c>
      <c r="C279" s="293" t="s">
        <v>638</v>
      </c>
      <c r="D279" s="297"/>
      <c r="E279" s="508"/>
    </row>
    <row r="280" spans="1:5" hidden="1" x14ac:dyDescent="0.2">
      <c r="A280" s="523">
        <v>267</v>
      </c>
      <c r="B280" s="295" t="s">
        <v>598</v>
      </c>
      <c r="C280" s="293" t="s">
        <v>639</v>
      </c>
      <c r="D280" s="297"/>
      <c r="E280" s="508"/>
    </row>
    <row r="281" spans="1:5" hidden="1" x14ac:dyDescent="0.2">
      <c r="A281" s="523">
        <v>268</v>
      </c>
      <c r="B281" s="295" t="s">
        <v>600</v>
      </c>
      <c r="C281" s="293" t="s">
        <v>640</v>
      </c>
      <c r="D281" s="297"/>
      <c r="E281" s="508"/>
    </row>
    <row r="282" spans="1:5" hidden="1" x14ac:dyDescent="0.2">
      <c r="A282" s="523">
        <v>269</v>
      </c>
      <c r="B282" s="295" t="s">
        <v>602</v>
      </c>
      <c r="C282" s="293" t="s">
        <v>641</v>
      </c>
      <c r="D282" s="297"/>
      <c r="E282" s="508"/>
    </row>
    <row r="283" spans="1:5" hidden="1" x14ac:dyDescent="0.2">
      <c r="A283" s="523">
        <v>270</v>
      </c>
      <c r="B283" s="295" t="s">
        <v>604</v>
      </c>
      <c r="C283" s="293" t="s">
        <v>642</v>
      </c>
      <c r="D283" s="297"/>
      <c r="E283" s="508"/>
    </row>
    <row r="284" spans="1:5" hidden="1" x14ac:dyDescent="0.2">
      <c r="A284" s="523">
        <v>271</v>
      </c>
      <c r="B284" s="295" t="s">
        <v>606</v>
      </c>
      <c r="C284" s="293" t="s">
        <v>643</v>
      </c>
      <c r="D284" s="297"/>
      <c r="E284" s="508"/>
    </row>
    <row r="285" spans="1:5" hidden="1" x14ac:dyDescent="0.2">
      <c r="A285" s="523">
        <v>272</v>
      </c>
      <c r="B285" s="295" t="s">
        <v>608</v>
      </c>
      <c r="C285" s="293" t="s">
        <v>644</v>
      </c>
      <c r="D285" s="297"/>
      <c r="E285" s="508"/>
    </row>
    <row r="286" spans="1:5" hidden="1" x14ac:dyDescent="0.2">
      <c r="A286" s="523">
        <v>273</v>
      </c>
      <c r="B286" s="295" t="s">
        <v>610</v>
      </c>
      <c r="C286" s="293" t="s">
        <v>645</v>
      </c>
      <c r="D286" s="297"/>
      <c r="E286" s="508"/>
    </row>
    <row r="287" spans="1:5" hidden="1" x14ac:dyDescent="0.2">
      <c r="A287" s="523">
        <v>274</v>
      </c>
      <c r="B287" s="295" t="s">
        <v>612</v>
      </c>
      <c r="C287" s="293" t="s">
        <v>646</v>
      </c>
      <c r="D287" s="297"/>
      <c r="E287" s="508"/>
    </row>
    <row r="288" spans="1:5" hidden="1" x14ac:dyDescent="0.2">
      <c r="A288" s="523">
        <v>275</v>
      </c>
      <c r="B288" s="295" t="s">
        <v>614</v>
      </c>
      <c r="C288" s="293" t="s">
        <v>647</v>
      </c>
      <c r="D288" s="297"/>
      <c r="E288" s="508"/>
    </row>
    <row r="289" spans="1:5" ht="26.25" customHeight="1" thickBot="1" x14ac:dyDescent="0.25">
      <c r="A289" s="509">
        <v>276</v>
      </c>
      <c r="B289" s="524" t="s">
        <v>648</v>
      </c>
      <c r="C289" s="511" t="s">
        <v>649</v>
      </c>
      <c r="D289" s="512">
        <f>SUM(D264:D277)</f>
        <v>0</v>
      </c>
      <c r="E289" s="513">
        <f>SUM(E264:E277)</f>
        <v>0</v>
      </c>
    </row>
    <row r="290" spans="1:5" ht="14.25" thickTop="1" thickBot="1" x14ac:dyDescent="0.25">
      <c r="A290" s="115"/>
      <c r="B290" s="116"/>
      <c r="C290" s="117"/>
    </row>
    <row r="291" spans="1:5" ht="27.75" customHeight="1" thickTop="1" thickBot="1" x14ac:dyDescent="0.25">
      <c r="A291" s="514">
        <v>277</v>
      </c>
      <c r="B291" s="515" t="s">
        <v>726</v>
      </c>
      <c r="C291" s="515" t="s">
        <v>651</v>
      </c>
      <c r="D291" s="516">
        <f>SUM(D289,D262,D235,D225,D191,D83,D46)</f>
        <v>895425732</v>
      </c>
      <c r="E291" s="517">
        <f>SUM(E289,E262,E235,E225,E191,E83,E46)</f>
        <v>1133570200</v>
      </c>
    </row>
    <row r="292" spans="1:5" ht="14.25" thickTop="1" thickBot="1" x14ac:dyDescent="0.25">
      <c r="A292" s="110"/>
      <c r="D292" s="114"/>
      <c r="E292" s="114"/>
    </row>
    <row r="293" spans="1:5" ht="13.5" thickTop="1" x14ac:dyDescent="0.2">
      <c r="A293" s="494"/>
      <c r="B293" s="495" t="s">
        <v>652</v>
      </c>
      <c r="C293" s="496" t="s">
        <v>653</v>
      </c>
      <c r="D293" s="497"/>
      <c r="E293" s="498"/>
    </row>
    <row r="294" spans="1:5" x14ac:dyDescent="0.2">
      <c r="A294" s="499"/>
      <c r="B294" s="282" t="s">
        <v>654</v>
      </c>
      <c r="C294" s="284" t="s">
        <v>655</v>
      </c>
      <c r="D294" s="283"/>
      <c r="E294" s="488"/>
    </row>
    <row r="295" spans="1:5" x14ac:dyDescent="0.2">
      <c r="A295" s="499"/>
      <c r="B295" s="282" t="s">
        <v>656</v>
      </c>
      <c r="C295" s="284" t="s">
        <v>657</v>
      </c>
      <c r="D295" s="277"/>
      <c r="E295" s="500"/>
    </row>
    <row r="296" spans="1:5" ht="38.25" hidden="1" x14ac:dyDescent="0.2">
      <c r="A296" s="501"/>
      <c r="B296" s="287" t="s">
        <v>658</v>
      </c>
      <c r="C296" s="298" t="s">
        <v>659</v>
      </c>
      <c r="D296" s="299"/>
      <c r="E296" s="502"/>
    </row>
    <row r="297" spans="1:5" ht="25.5" hidden="1" x14ac:dyDescent="0.2">
      <c r="A297" s="501"/>
      <c r="B297" s="287" t="s">
        <v>660</v>
      </c>
      <c r="C297" s="298" t="s">
        <v>661</v>
      </c>
      <c r="D297" s="299"/>
      <c r="E297" s="502"/>
    </row>
    <row r="298" spans="1:5" x14ac:dyDescent="0.2">
      <c r="A298" s="499"/>
      <c r="B298" s="300" t="s">
        <v>662</v>
      </c>
      <c r="C298" s="284" t="s">
        <v>663</v>
      </c>
      <c r="D298" s="277"/>
      <c r="E298" s="500"/>
    </row>
    <row r="299" spans="1:5" x14ac:dyDescent="0.2">
      <c r="A299" s="499"/>
      <c r="B299" s="282" t="s">
        <v>664</v>
      </c>
      <c r="C299" s="284" t="s">
        <v>665</v>
      </c>
      <c r="D299" s="277"/>
      <c r="E299" s="500"/>
    </row>
    <row r="300" spans="1:5" hidden="1" x14ac:dyDescent="0.2">
      <c r="A300" s="501"/>
      <c r="B300" s="287" t="s">
        <v>666</v>
      </c>
      <c r="C300" s="285" t="s">
        <v>667</v>
      </c>
      <c r="D300" s="267"/>
      <c r="E300" s="425"/>
    </row>
    <row r="301" spans="1:5" hidden="1" x14ac:dyDescent="0.2">
      <c r="A301" s="501"/>
      <c r="B301" s="287" t="s">
        <v>668</v>
      </c>
      <c r="C301" s="285" t="s">
        <v>669</v>
      </c>
      <c r="D301" s="267"/>
      <c r="E301" s="425"/>
    </row>
    <row r="302" spans="1:5" x14ac:dyDescent="0.2">
      <c r="A302" s="499"/>
      <c r="B302" s="252" t="s">
        <v>670</v>
      </c>
      <c r="C302" s="284" t="s">
        <v>671</v>
      </c>
      <c r="D302" s="283"/>
      <c r="E302" s="488"/>
    </row>
    <row r="303" spans="1:5" x14ac:dyDescent="0.2">
      <c r="A303" s="499"/>
      <c r="B303" s="252" t="s">
        <v>672</v>
      </c>
      <c r="C303" s="284" t="s">
        <v>673</v>
      </c>
      <c r="D303" s="283"/>
      <c r="E303" s="488"/>
    </row>
    <row r="304" spans="1:5" x14ac:dyDescent="0.2">
      <c r="A304" s="499"/>
      <c r="B304" s="252" t="s">
        <v>674</v>
      </c>
      <c r="C304" s="284" t="s">
        <v>675</v>
      </c>
      <c r="D304" s="283"/>
      <c r="E304" s="488"/>
    </row>
    <row r="305" spans="1:33" x14ac:dyDescent="0.2">
      <c r="A305" s="499"/>
      <c r="B305" s="255" t="s">
        <v>676</v>
      </c>
      <c r="C305" s="284" t="s">
        <v>677</v>
      </c>
      <c r="D305" s="277"/>
      <c r="E305" s="500"/>
    </row>
    <row r="306" spans="1:33" s="105" customFormat="1" x14ac:dyDescent="0.2">
      <c r="A306" s="499"/>
      <c r="B306" s="282" t="s">
        <v>678</v>
      </c>
      <c r="C306" s="284" t="s">
        <v>679</v>
      </c>
      <c r="D306" s="277">
        <f>SUM(D307:D308)</f>
        <v>339301000</v>
      </c>
      <c r="E306" s="500">
        <f>SUM(E307:E308)</f>
        <v>350546000</v>
      </c>
      <c r="F306" s="102"/>
      <c r="G306" s="101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</row>
    <row r="307" spans="1:33" x14ac:dyDescent="0.2">
      <c r="A307" s="499"/>
      <c r="B307" s="252" t="s">
        <v>680</v>
      </c>
      <c r="C307" s="284" t="s">
        <v>681</v>
      </c>
      <c r="D307" s="283">
        <v>339301000</v>
      </c>
      <c r="E307" s="488">
        <v>350546000</v>
      </c>
    </row>
    <row r="308" spans="1:33" x14ac:dyDescent="0.2">
      <c r="A308" s="499"/>
      <c r="B308" s="252" t="s">
        <v>682</v>
      </c>
      <c r="C308" s="284" t="s">
        <v>683</v>
      </c>
      <c r="D308" s="283"/>
      <c r="E308" s="488"/>
    </row>
    <row r="309" spans="1:33" x14ac:dyDescent="0.2">
      <c r="A309" s="499"/>
      <c r="B309" s="280" t="s">
        <v>684</v>
      </c>
      <c r="C309" s="284" t="s">
        <v>685</v>
      </c>
      <c r="D309" s="283">
        <v>9421000</v>
      </c>
      <c r="E309" s="488">
        <v>9421000</v>
      </c>
    </row>
    <row r="310" spans="1:33" x14ac:dyDescent="0.2">
      <c r="A310" s="499"/>
      <c r="B310" s="280" t="s">
        <v>686</v>
      </c>
      <c r="C310" s="284" t="s">
        <v>687</v>
      </c>
      <c r="D310" s="283"/>
      <c r="E310" s="488"/>
    </row>
    <row r="311" spans="1:33" x14ac:dyDescent="0.2">
      <c r="A311" s="499"/>
      <c r="B311" s="280" t="s">
        <v>688</v>
      </c>
      <c r="C311" s="284" t="s">
        <v>689</v>
      </c>
      <c r="D311" s="283"/>
      <c r="E311" s="488"/>
    </row>
    <row r="312" spans="1:33" x14ac:dyDescent="0.2">
      <c r="A312" s="499"/>
      <c r="B312" s="280" t="s">
        <v>690</v>
      </c>
      <c r="C312" s="284" t="s">
        <v>691</v>
      </c>
      <c r="D312" s="283"/>
      <c r="E312" s="488"/>
    </row>
    <row r="313" spans="1:33" x14ac:dyDescent="0.2">
      <c r="A313" s="499"/>
      <c r="B313" s="280" t="s">
        <v>692</v>
      </c>
      <c r="C313" s="284" t="s">
        <v>693</v>
      </c>
      <c r="D313" s="277"/>
      <c r="E313" s="500"/>
    </row>
    <row r="314" spans="1:33" x14ac:dyDescent="0.2">
      <c r="A314" s="499"/>
      <c r="B314" s="282" t="s">
        <v>694</v>
      </c>
      <c r="C314" s="284" t="s">
        <v>695</v>
      </c>
      <c r="D314" s="283"/>
      <c r="E314" s="488"/>
    </row>
    <row r="315" spans="1:33" x14ac:dyDescent="0.2">
      <c r="A315" s="499"/>
      <c r="B315" s="282" t="s">
        <v>696</v>
      </c>
      <c r="C315" s="284" t="s">
        <v>697</v>
      </c>
      <c r="D315" s="283"/>
      <c r="E315" s="488"/>
    </row>
    <row r="316" spans="1:33" x14ac:dyDescent="0.2">
      <c r="A316" s="499"/>
      <c r="B316" s="280" t="s">
        <v>698</v>
      </c>
      <c r="C316" s="284" t="s">
        <v>699</v>
      </c>
      <c r="D316" s="283"/>
      <c r="E316" s="488"/>
    </row>
    <row r="317" spans="1:33" x14ac:dyDescent="0.2">
      <c r="A317" s="503"/>
      <c r="B317" s="259" t="s">
        <v>700</v>
      </c>
      <c r="C317" s="289" t="s">
        <v>701</v>
      </c>
      <c r="D317" s="270">
        <f>SUM(D316,D313,D312,D311,D310,D309,D306,D305,D298)</f>
        <v>348722000</v>
      </c>
      <c r="E317" s="504">
        <f>SUM(E316,E313,E312,E311,E310,E309,E306,E305,E298)</f>
        <v>359967000</v>
      </c>
    </row>
    <row r="318" spans="1:33" hidden="1" x14ac:dyDescent="0.2">
      <c r="A318" s="501"/>
      <c r="B318" s="275" t="s">
        <v>702</v>
      </c>
      <c r="C318" s="285" t="s">
        <v>703</v>
      </c>
      <c r="D318" s="267"/>
      <c r="E318" s="425"/>
    </row>
    <row r="319" spans="1:33" hidden="1" x14ac:dyDescent="0.2">
      <c r="A319" s="501"/>
      <c r="B319" s="281" t="s">
        <v>704</v>
      </c>
      <c r="C319" s="285" t="s">
        <v>705</v>
      </c>
      <c r="D319" s="267"/>
      <c r="E319" s="425"/>
    </row>
    <row r="320" spans="1:33" hidden="1" x14ac:dyDescent="0.2">
      <c r="A320" s="501"/>
      <c r="B320" s="275" t="s">
        <v>706</v>
      </c>
      <c r="C320" s="285" t="s">
        <v>707</v>
      </c>
      <c r="D320" s="267"/>
      <c r="E320" s="425"/>
    </row>
    <row r="321" spans="1:5" ht="25.5" hidden="1" x14ac:dyDescent="0.2">
      <c r="A321" s="501"/>
      <c r="B321" s="281" t="s">
        <v>708</v>
      </c>
      <c r="C321" s="285" t="s">
        <v>709</v>
      </c>
      <c r="D321" s="267"/>
      <c r="E321" s="425"/>
    </row>
    <row r="322" spans="1:5" hidden="1" x14ac:dyDescent="0.2">
      <c r="A322" s="501"/>
      <c r="B322" s="281" t="s">
        <v>710</v>
      </c>
      <c r="C322" s="285" t="s">
        <v>711</v>
      </c>
      <c r="D322" s="267"/>
      <c r="E322" s="425"/>
    </row>
    <row r="323" spans="1:5" x14ac:dyDescent="0.2">
      <c r="A323" s="503"/>
      <c r="B323" s="259" t="s">
        <v>712</v>
      </c>
      <c r="C323" s="289" t="s">
        <v>713</v>
      </c>
      <c r="D323" s="296"/>
      <c r="E323" s="505"/>
    </row>
    <row r="324" spans="1:5" x14ac:dyDescent="0.2">
      <c r="A324" s="503"/>
      <c r="B324" s="278" t="s">
        <v>714</v>
      </c>
      <c r="C324" s="289" t="s">
        <v>715</v>
      </c>
      <c r="D324" s="290"/>
      <c r="E324" s="506"/>
    </row>
    <row r="325" spans="1:5" x14ac:dyDescent="0.2">
      <c r="A325" s="503"/>
      <c r="B325" s="259" t="s">
        <v>716</v>
      </c>
      <c r="C325" s="289" t="s">
        <v>717</v>
      </c>
      <c r="D325" s="296"/>
      <c r="E325" s="505"/>
    </row>
    <row r="326" spans="1:5" ht="25.5" hidden="1" x14ac:dyDescent="0.2">
      <c r="A326" s="507"/>
      <c r="B326" s="292" t="s">
        <v>718</v>
      </c>
      <c r="C326" s="293" t="s">
        <v>719</v>
      </c>
      <c r="D326" s="297"/>
      <c r="E326" s="508"/>
    </row>
    <row r="327" spans="1:5" ht="51" hidden="1" x14ac:dyDescent="0.2">
      <c r="A327" s="507"/>
      <c r="B327" s="292" t="s">
        <v>720</v>
      </c>
      <c r="C327" s="293" t="s">
        <v>721</v>
      </c>
      <c r="D327" s="297"/>
      <c r="E327" s="508"/>
    </row>
    <row r="328" spans="1:5" hidden="1" x14ac:dyDescent="0.2">
      <c r="A328" s="507"/>
      <c r="B328" s="292" t="s">
        <v>722</v>
      </c>
      <c r="C328" s="293" t="s">
        <v>723</v>
      </c>
      <c r="D328" s="297"/>
      <c r="E328" s="508"/>
    </row>
    <row r="329" spans="1:5" ht="26.25" customHeight="1" thickBot="1" x14ac:dyDescent="0.25">
      <c r="A329" s="509"/>
      <c r="B329" s="510" t="s">
        <v>724</v>
      </c>
      <c r="C329" s="511" t="s">
        <v>725</v>
      </c>
      <c r="D329" s="512">
        <f>SUM(D317,D323,D324,D325)</f>
        <v>348722000</v>
      </c>
      <c r="E329" s="513">
        <f>SUM(E317,E323,E324,E325)</f>
        <v>359967000</v>
      </c>
    </row>
    <row r="330" spans="1:5" ht="14.25" thickTop="1" thickBot="1" x14ac:dyDescent="0.25">
      <c r="A330" s="118"/>
      <c r="D330" s="119"/>
      <c r="E330" s="119"/>
    </row>
    <row r="331" spans="1:5" ht="25.5" customHeight="1" thickTop="1" thickBot="1" x14ac:dyDescent="0.25">
      <c r="A331" s="489"/>
      <c r="B331" s="490" t="s">
        <v>726</v>
      </c>
      <c r="C331" s="491" t="s">
        <v>727</v>
      </c>
      <c r="D331" s="492">
        <f>SUM(D46,D83,D191,D225,D235,D262,D289,D329)</f>
        <v>1244147732</v>
      </c>
      <c r="E331" s="493">
        <f>SUM(E46,E83,E191,E225,E235,E262,E289,E329)</f>
        <v>1493537200</v>
      </c>
    </row>
    <row r="332" spans="1:5" ht="40.5" customHeight="1" thickTop="1" thickBot="1" x14ac:dyDescent="0.25"/>
    <row r="333" spans="1:5" ht="13.5" thickTop="1" x14ac:dyDescent="0.2">
      <c r="A333" s="445" t="s">
        <v>729</v>
      </c>
      <c r="B333" s="472" t="s">
        <v>730</v>
      </c>
      <c r="C333" s="447" t="s">
        <v>731</v>
      </c>
      <c r="D333" s="473">
        <v>11042400</v>
      </c>
      <c r="E333" s="449">
        <v>13413347</v>
      </c>
    </row>
    <row r="334" spans="1:5" x14ac:dyDescent="0.2">
      <c r="A334" s="435" t="s">
        <v>732</v>
      </c>
      <c r="B334" s="301" t="s">
        <v>733</v>
      </c>
      <c r="C334" s="302" t="s">
        <v>734</v>
      </c>
      <c r="D334" s="303">
        <v>650000</v>
      </c>
      <c r="E334" s="450">
        <v>325000</v>
      </c>
    </row>
    <row r="335" spans="1:5" x14ac:dyDescent="0.2">
      <c r="A335" s="435" t="s">
        <v>735</v>
      </c>
      <c r="B335" s="301" t="s">
        <v>736</v>
      </c>
      <c r="C335" s="302" t="s">
        <v>737</v>
      </c>
      <c r="D335" s="303"/>
      <c r="E335" s="450">
        <v>820180</v>
      </c>
    </row>
    <row r="336" spans="1:5" x14ac:dyDescent="0.2">
      <c r="A336" s="435" t="s">
        <v>738</v>
      </c>
      <c r="B336" s="301" t="s">
        <v>739</v>
      </c>
      <c r="C336" s="302" t="s">
        <v>740</v>
      </c>
      <c r="D336" s="303"/>
      <c r="E336" s="450"/>
    </row>
    <row r="337" spans="1:33" x14ac:dyDescent="0.2">
      <c r="A337" s="435" t="s">
        <v>741</v>
      </c>
      <c r="B337" s="301" t="s">
        <v>742</v>
      </c>
      <c r="C337" s="302" t="s">
        <v>743</v>
      </c>
      <c r="D337" s="303"/>
      <c r="E337" s="450"/>
    </row>
    <row r="338" spans="1:33" x14ac:dyDescent="0.2">
      <c r="A338" s="435" t="s">
        <v>744</v>
      </c>
      <c r="B338" s="301" t="s">
        <v>745</v>
      </c>
      <c r="C338" s="302" t="s">
        <v>746</v>
      </c>
      <c r="D338" s="303"/>
      <c r="E338" s="450"/>
    </row>
    <row r="339" spans="1:33" x14ac:dyDescent="0.2">
      <c r="A339" s="435" t="s">
        <v>747</v>
      </c>
      <c r="B339" s="301" t="s">
        <v>748</v>
      </c>
      <c r="C339" s="302" t="s">
        <v>749</v>
      </c>
      <c r="D339" s="303">
        <v>844900</v>
      </c>
      <c r="E339" s="450">
        <v>844900</v>
      </c>
    </row>
    <row r="340" spans="1:33" x14ac:dyDescent="0.2">
      <c r="A340" s="435" t="s">
        <v>750</v>
      </c>
      <c r="B340" s="301" t="s">
        <v>751</v>
      </c>
      <c r="C340" s="302" t="s">
        <v>752</v>
      </c>
      <c r="D340" s="303"/>
      <c r="E340" s="488"/>
    </row>
    <row r="341" spans="1:33" x14ac:dyDescent="0.2">
      <c r="A341" s="435" t="s">
        <v>753</v>
      </c>
      <c r="B341" s="301" t="s">
        <v>754</v>
      </c>
      <c r="C341" s="302" t="s">
        <v>755</v>
      </c>
      <c r="D341" s="303">
        <v>480000</v>
      </c>
      <c r="E341" s="450">
        <v>134638</v>
      </c>
    </row>
    <row r="342" spans="1:33" x14ac:dyDescent="0.2">
      <c r="A342" s="435" t="s">
        <v>756</v>
      </c>
      <c r="B342" s="301" t="s">
        <v>757</v>
      </c>
      <c r="C342" s="302" t="s">
        <v>758</v>
      </c>
      <c r="D342" s="303"/>
      <c r="E342" s="450">
        <v>52087</v>
      </c>
    </row>
    <row r="343" spans="1:33" x14ac:dyDescent="0.2">
      <c r="A343" s="435" t="s">
        <v>75</v>
      </c>
      <c r="B343" s="301" t="s">
        <v>759</v>
      </c>
      <c r="C343" s="302" t="s">
        <v>760</v>
      </c>
      <c r="D343" s="303"/>
      <c r="E343" s="450"/>
    </row>
    <row r="344" spans="1:33" x14ac:dyDescent="0.2">
      <c r="A344" s="435" t="s">
        <v>78</v>
      </c>
      <c r="B344" s="301" t="s">
        <v>761</v>
      </c>
      <c r="C344" s="302" t="s">
        <v>762</v>
      </c>
      <c r="D344" s="303"/>
      <c r="E344" s="450"/>
    </row>
    <row r="345" spans="1:33" x14ac:dyDescent="0.2">
      <c r="A345" s="435" t="s">
        <v>81</v>
      </c>
      <c r="B345" s="301" t="s">
        <v>1231</v>
      </c>
      <c r="C345" s="302" t="s">
        <v>763</v>
      </c>
      <c r="D345" s="303">
        <v>300000</v>
      </c>
      <c r="E345" s="450">
        <v>2585476</v>
      </c>
    </row>
    <row r="346" spans="1:33" x14ac:dyDescent="0.2">
      <c r="A346" s="424" t="s">
        <v>84</v>
      </c>
      <c r="B346" s="304" t="s">
        <v>764</v>
      </c>
      <c r="C346" s="305" t="s">
        <v>765</v>
      </c>
      <c r="D346" s="268"/>
      <c r="E346" s="425"/>
    </row>
    <row r="347" spans="1:33" x14ac:dyDescent="0.2">
      <c r="A347" s="422" t="s">
        <v>87</v>
      </c>
      <c r="B347" s="195" t="s">
        <v>1232</v>
      </c>
      <c r="C347" s="306" t="s">
        <v>766</v>
      </c>
      <c r="D347" s="307">
        <f>SUM(D333:D346)</f>
        <v>13317300</v>
      </c>
      <c r="E347" s="476">
        <f>SUM(E333:E346)</f>
        <v>18175628</v>
      </c>
    </row>
    <row r="348" spans="1:33" x14ac:dyDescent="0.2">
      <c r="A348" s="435" t="s">
        <v>90</v>
      </c>
      <c r="B348" s="301" t="s">
        <v>767</v>
      </c>
      <c r="C348" s="302" t="s">
        <v>768</v>
      </c>
      <c r="D348" s="303">
        <v>21339480</v>
      </c>
      <c r="E348" s="1075">
        <v>21391857</v>
      </c>
    </row>
    <row r="349" spans="1:33" ht="25.5" x14ac:dyDescent="0.2">
      <c r="A349" s="435" t="s">
        <v>93</v>
      </c>
      <c r="B349" s="301" t="s">
        <v>769</v>
      </c>
      <c r="C349" s="302" t="s">
        <v>770</v>
      </c>
      <c r="D349" s="303"/>
      <c r="E349" s="1075">
        <v>1537000</v>
      </c>
    </row>
    <row r="350" spans="1:33" s="108" customFormat="1" x14ac:dyDescent="0.2">
      <c r="A350" s="435" t="s">
        <v>96</v>
      </c>
      <c r="B350" s="301" t="s">
        <v>771</v>
      </c>
      <c r="C350" s="302" t="s">
        <v>772</v>
      </c>
      <c r="D350" s="303">
        <v>1455660</v>
      </c>
      <c r="E350" s="1075">
        <v>3620022</v>
      </c>
      <c r="F350" s="106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</row>
    <row r="351" spans="1:33" x14ac:dyDescent="0.2">
      <c r="A351" s="422" t="s">
        <v>99</v>
      </c>
      <c r="B351" s="195" t="s">
        <v>1233</v>
      </c>
      <c r="C351" s="306" t="s">
        <v>773</v>
      </c>
      <c r="D351" s="307">
        <f>SUM(D348:D350)</f>
        <v>22795140</v>
      </c>
      <c r="E351" s="307">
        <f>SUM(E348:E350)</f>
        <v>26548879</v>
      </c>
    </row>
    <row r="352" spans="1:33" ht="27" customHeight="1" thickBot="1" x14ac:dyDescent="0.25">
      <c r="A352" s="479" t="s">
        <v>102</v>
      </c>
      <c r="B352" s="430" t="s">
        <v>1234</v>
      </c>
      <c r="C352" s="430" t="s">
        <v>774</v>
      </c>
      <c r="D352" s="431">
        <f>SUM(D351,D347)</f>
        <v>36112440</v>
      </c>
      <c r="E352" s="432">
        <f>SUM(E351,E347)</f>
        <v>44724507</v>
      </c>
    </row>
    <row r="353" spans="1:33" s="153" customFormat="1" ht="14.25" thickTop="1" thickBot="1" x14ac:dyDescent="0.25">
      <c r="A353" s="167"/>
      <c r="B353" s="168"/>
      <c r="C353" s="168"/>
      <c r="D353" s="169"/>
      <c r="E353" s="169"/>
      <c r="F353" s="151"/>
      <c r="G353" s="152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</row>
    <row r="354" spans="1:33" ht="26.25" thickTop="1" x14ac:dyDescent="0.2">
      <c r="A354" s="417">
        <v>21</v>
      </c>
      <c r="B354" s="458" t="s">
        <v>1655</v>
      </c>
      <c r="C354" s="458" t="s">
        <v>775</v>
      </c>
      <c r="D354" s="480">
        <f>SUM(D355:D361)</f>
        <v>9970509</v>
      </c>
      <c r="E354" s="481">
        <f>SUM(E355:E361)</f>
        <v>14936162</v>
      </c>
    </row>
    <row r="355" spans="1:33" s="126" customFormat="1" x14ac:dyDescent="0.2">
      <c r="A355" s="424">
        <v>22</v>
      </c>
      <c r="B355" s="308" t="s">
        <v>776</v>
      </c>
      <c r="C355" s="305" t="s">
        <v>777</v>
      </c>
      <c r="D355" s="267">
        <v>7613000</v>
      </c>
      <c r="E355" s="425">
        <v>9580075</v>
      </c>
      <c r="F355" s="124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</row>
    <row r="356" spans="1:33" s="126" customFormat="1" x14ac:dyDescent="0.2">
      <c r="A356" s="424">
        <v>23</v>
      </c>
      <c r="B356" s="308" t="s">
        <v>298</v>
      </c>
      <c r="C356" s="305" t="s">
        <v>778</v>
      </c>
      <c r="D356" s="309"/>
      <c r="E356" s="482">
        <v>0</v>
      </c>
      <c r="F356" s="124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</row>
    <row r="357" spans="1:33" s="121" customFormat="1" x14ac:dyDescent="0.2">
      <c r="A357" s="424">
        <v>24</v>
      </c>
      <c r="B357" s="308" t="s">
        <v>274</v>
      </c>
      <c r="C357" s="305" t="s">
        <v>779</v>
      </c>
      <c r="D357" s="267"/>
      <c r="E357" s="425">
        <v>0</v>
      </c>
      <c r="F357" s="122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</row>
    <row r="358" spans="1:33" s="121" customFormat="1" x14ac:dyDescent="0.2">
      <c r="A358" s="424">
        <v>25</v>
      </c>
      <c r="B358" s="308" t="s">
        <v>300</v>
      </c>
      <c r="C358" s="305" t="s">
        <v>780</v>
      </c>
      <c r="D358" s="267">
        <v>2357509</v>
      </c>
      <c r="E358" s="425">
        <v>3588855</v>
      </c>
      <c r="F358" s="122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</row>
    <row r="359" spans="1:33" s="121" customFormat="1" x14ac:dyDescent="0.2">
      <c r="A359" s="424">
        <v>26</v>
      </c>
      <c r="B359" s="308" t="s">
        <v>781</v>
      </c>
      <c r="C359" s="305" t="s">
        <v>782</v>
      </c>
      <c r="D359" s="267"/>
      <c r="E359" s="425">
        <f>SUM(bérek!BA342)</f>
        <v>0</v>
      </c>
      <c r="F359" s="122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</row>
    <row r="360" spans="1:33" s="121" customFormat="1" ht="25.5" x14ac:dyDescent="0.2">
      <c r="A360" s="424">
        <v>27</v>
      </c>
      <c r="B360" s="308" t="s">
        <v>783</v>
      </c>
      <c r="C360" s="305" t="s">
        <v>784</v>
      </c>
      <c r="D360" s="267"/>
      <c r="E360" s="425">
        <v>0</v>
      </c>
      <c r="F360" s="122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</row>
    <row r="361" spans="1:33" s="121" customFormat="1" ht="13.5" thickBot="1" x14ac:dyDescent="0.25">
      <c r="A361" s="483">
        <v>28</v>
      </c>
      <c r="B361" s="484" t="s">
        <v>785</v>
      </c>
      <c r="C361" s="485" t="s">
        <v>786</v>
      </c>
      <c r="D361" s="486"/>
      <c r="E361" s="487">
        <v>1767232</v>
      </c>
      <c r="F361" s="122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</row>
    <row r="362" spans="1:33" s="176" customFormat="1" ht="14.25" thickTop="1" thickBot="1" x14ac:dyDescent="0.25">
      <c r="A362" s="170"/>
      <c r="B362" s="171"/>
      <c r="C362" s="172"/>
      <c r="D362" s="173"/>
      <c r="E362" s="173"/>
      <c r="F362" s="174"/>
      <c r="G362" s="175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  <c r="AA362" s="174"/>
      <c r="AB362" s="174"/>
      <c r="AC362" s="174"/>
      <c r="AD362" s="174"/>
      <c r="AE362" s="174"/>
      <c r="AF362" s="174"/>
      <c r="AG362" s="174"/>
    </row>
    <row r="363" spans="1:33" ht="13.5" thickTop="1" x14ac:dyDescent="0.2">
      <c r="A363" s="445" t="s">
        <v>121</v>
      </c>
      <c r="B363" s="472" t="s">
        <v>787</v>
      </c>
      <c r="C363" s="447" t="s">
        <v>788</v>
      </c>
      <c r="D363" s="473">
        <v>500000</v>
      </c>
      <c r="E363" s="474">
        <v>100606</v>
      </c>
    </row>
    <row r="364" spans="1:33" x14ac:dyDescent="0.2">
      <c r="A364" s="435" t="s">
        <v>123</v>
      </c>
      <c r="B364" s="301" t="s">
        <v>789</v>
      </c>
      <c r="C364" s="302" t="s">
        <v>790</v>
      </c>
      <c r="D364" s="303">
        <v>600000</v>
      </c>
      <c r="E364" s="475">
        <v>1552608</v>
      </c>
    </row>
    <row r="365" spans="1:33" x14ac:dyDescent="0.2">
      <c r="A365" s="435" t="s">
        <v>125</v>
      </c>
      <c r="B365" s="301" t="s">
        <v>791</v>
      </c>
      <c r="C365" s="302" t="s">
        <v>792</v>
      </c>
      <c r="D365" s="303"/>
      <c r="E365" s="475"/>
    </row>
    <row r="366" spans="1:33" x14ac:dyDescent="0.2">
      <c r="A366" s="422" t="s">
        <v>793</v>
      </c>
      <c r="B366" s="195" t="s">
        <v>1656</v>
      </c>
      <c r="C366" s="306" t="s">
        <v>794</v>
      </c>
      <c r="D366" s="307">
        <f>SUM(D363:D365)</f>
        <v>1100000</v>
      </c>
      <c r="E366" s="476">
        <f>SUM(E363:E365)</f>
        <v>1653214</v>
      </c>
    </row>
    <row r="367" spans="1:33" x14ac:dyDescent="0.2">
      <c r="A367" s="435" t="s">
        <v>129</v>
      </c>
      <c r="B367" s="301" t="s">
        <v>795</v>
      </c>
      <c r="C367" s="302" t="s">
        <v>796</v>
      </c>
      <c r="D367" s="303">
        <v>1400000</v>
      </c>
      <c r="E367" s="475">
        <v>4140126</v>
      </c>
    </row>
    <row r="368" spans="1:33" x14ac:dyDescent="0.2">
      <c r="A368" s="435" t="s">
        <v>131</v>
      </c>
      <c r="B368" s="301" t="s">
        <v>797</v>
      </c>
      <c r="C368" s="302" t="s">
        <v>798</v>
      </c>
      <c r="D368" s="303">
        <v>230000</v>
      </c>
      <c r="E368" s="475">
        <v>315811</v>
      </c>
    </row>
    <row r="369" spans="1:33" s="108" customFormat="1" x14ac:dyDescent="0.2">
      <c r="A369" s="422" t="s">
        <v>133</v>
      </c>
      <c r="B369" s="195" t="s">
        <v>1657</v>
      </c>
      <c r="C369" s="306" t="s">
        <v>799</v>
      </c>
      <c r="D369" s="307">
        <f t="shared" ref="D369:E369" si="0">SUM(D367:D368)</f>
        <v>1630000</v>
      </c>
      <c r="E369" s="476">
        <f t="shared" si="0"/>
        <v>4455937</v>
      </c>
      <c r="F369" s="106"/>
      <c r="G369" s="107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</row>
    <row r="370" spans="1:33" x14ac:dyDescent="0.2">
      <c r="A370" s="435" t="s">
        <v>135</v>
      </c>
      <c r="B370" s="301" t="s">
        <v>800</v>
      </c>
      <c r="C370" s="302" t="s">
        <v>801</v>
      </c>
      <c r="D370" s="303">
        <v>26000000</v>
      </c>
      <c r="E370" s="475">
        <v>26237653</v>
      </c>
    </row>
    <row r="371" spans="1:33" x14ac:dyDescent="0.2">
      <c r="A371" s="435" t="s">
        <v>137</v>
      </c>
      <c r="B371" s="301" t="s">
        <v>802</v>
      </c>
      <c r="C371" s="302" t="s">
        <v>803</v>
      </c>
      <c r="D371" s="303">
        <v>19000000</v>
      </c>
      <c r="E371" s="475">
        <v>28977597</v>
      </c>
    </row>
    <row r="372" spans="1:33" s="108" customFormat="1" x14ac:dyDescent="0.2">
      <c r="A372" s="435" t="s">
        <v>142</v>
      </c>
      <c r="B372" s="301" t="s">
        <v>1659</v>
      </c>
      <c r="C372" s="302" t="s">
        <v>804</v>
      </c>
      <c r="D372" s="303"/>
      <c r="E372" s="475">
        <v>123591</v>
      </c>
      <c r="F372" s="106"/>
      <c r="G372" s="107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</row>
    <row r="373" spans="1:33" ht="25.5" hidden="1" x14ac:dyDescent="0.2">
      <c r="A373" s="424" t="s">
        <v>144</v>
      </c>
      <c r="B373" s="310" t="s">
        <v>805</v>
      </c>
      <c r="C373" s="305" t="s">
        <v>806</v>
      </c>
      <c r="D373" s="311"/>
      <c r="E373" s="477"/>
    </row>
    <row r="374" spans="1:33" x14ac:dyDescent="0.2">
      <c r="A374" s="435" t="s">
        <v>146</v>
      </c>
      <c r="B374" s="301" t="s">
        <v>807</v>
      </c>
      <c r="C374" s="302" t="s">
        <v>808</v>
      </c>
      <c r="D374" s="303">
        <v>1600000</v>
      </c>
      <c r="E374" s="475">
        <v>24488343</v>
      </c>
    </row>
    <row r="375" spans="1:33" x14ac:dyDescent="0.2">
      <c r="A375" s="435" t="s">
        <v>148</v>
      </c>
      <c r="B375" s="301" t="s">
        <v>1658</v>
      </c>
      <c r="C375" s="302" t="s">
        <v>809</v>
      </c>
      <c r="D375" s="303"/>
      <c r="E375" s="475"/>
    </row>
    <row r="376" spans="1:33" hidden="1" x14ac:dyDescent="0.2">
      <c r="A376" s="424" t="s">
        <v>150</v>
      </c>
      <c r="B376" s="310" t="s">
        <v>810</v>
      </c>
      <c r="C376" s="305" t="s">
        <v>811</v>
      </c>
      <c r="D376" s="268"/>
      <c r="E376" s="478"/>
    </row>
    <row r="377" spans="1:33" x14ac:dyDescent="0.2">
      <c r="A377" s="435" t="s">
        <v>812</v>
      </c>
      <c r="B377" s="301" t="s">
        <v>813</v>
      </c>
      <c r="C377" s="302" t="s">
        <v>814</v>
      </c>
      <c r="D377" s="303">
        <v>10000000</v>
      </c>
      <c r="E377" s="475">
        <v>15379958</v>
      </c>
    </row>
    <row r="378" spans="1:33" x14ac:dyDescent="0.2">
      <c r="A378" s="435" t="s">
        <v>154</v>
      </c>
      <c r="B378" s="301" t="s">
        <v>815</v>
      </c>
      <c r="C378" s="302" t="s">
        <v>816</v>
      </c>
      <c r="D378" s="303"/>
      <c r="E378" s="475">
        <v>19216251</v>
      </c>
    </row>
    <row r="379" spans="1:33" x14ac:dyDescent="0.2">
      <c r="A379" s="422">
        <v>45</v>
      </c>
      <c r="B379" s="195" t="s">
        <v>1464</v>
      </c>
      <c r="C379" s="306" t="s">
        <v>817</v>
      </c>
      <c r="D379" s="307">
        <f>SUM(D370+D371+D372+D374+D375+D377+D378)</f>
        <v>56600000</v>
      </c>
      <c r="E379" s="476">
        <f>SUM(E370+E371+E372+E374+E375+E377+E378)</f>
        <v>114423393</v>
      </c>
    </row>
    <row r="380" spans="1:33" x14ac:dyDescent="0.2">
      <c r="A380" s="435">
        <v>46</v>
      </c>
      <c r="B380" s="301" t="s">
        <v>818</v>
      </c>
      <c r="C380" s="302" t="s">
        <v>819</v>
      </c>
      <c r="D380" s="303"/>
      <c r="E380" s="475">
        <v>396483</v>
      </c>
    </row>
    <row r="381" spans="1:33" x14ac:dyDescent="0.2">
      <c r="A381" s="435">
        <v>47</v>
      </c>
      <c r="B381" s="301" t="s">
        <v>820</v>
      </c>
      <c r="C381" s="302" t="s">
        <v>821</v>
      </c>
      <c r="D381" s="303"/>
      <c r="E381" s="475">
        <v>7589060</v>
      </c>
    </row>
    <row r="382" spans="1:33" s="109" customFormat="1" x14ac:dyDescent="0.2">
      <c r="A382" s="422">
        <v>48</v>
      </c>
      <c r="B382" s="195" t="s">
        <v>1465</v>
      </c>
      <c r="C382" s="306" t="s">
        <v>822</v>
      </c>
      <c r="D382" s="307">
        <f>SUM(D380:D381)</f>
        <v>0</v>
      </c>
      <c r="E382" s="476">
        <f>SUM(E380:E381)</f>
        <v>7985543</v>
      </c>
      <c r="F382" s="106"/>
      <c r="G382" s="107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</row>
    <row r="383" spans="1:33" x14ac:dyDescent="0.2">
      <c r="A383" s="435">
        <v>49</v>
      </c>
      <c r="B383" s="301" t="s">
        <v>823</v>
      </c>
      <c r="C383" s="302" t="s">
        <v>824</v>
      </c>
      <c r="D383" s="303">
        <v>63000000</v>
      </c>
      <c r="E383" s="475">
        <v>29033206</v>
      </c>
    </row>
    <row r="384" spans="1:33" x14ac:dyDescent="0.2">
      <c r="A384" s="435">
        <v>50</v>
      </c>
      <c r="B384" s="301" t="s">
        <v>825</v>
      </c>
      <c r="C384" s="302" t="s">
        <v>826</v>
      </c>
      <c r="D384" s="303">
        <v>29000000</v>
      </c>
      <c r="E384" s="475">
        <v>41712000</v>
      </c>
    </row>
    <row r="385" spans="1:33" x14ac:dyDescent="0.2">
      <c r="A385" s="435">
        <v>51</v>
      </c>
      <c r="B385" s="301" t="s">
        <v>1660</v>
      </c>
      <c r="C385" s="302" t="s">
        <v>827</v>
      </c>
      <c r="D385" s="303"/>
      <c r="E385" s="475"/>
    </row>
    <row r="386" spans="1:33" hidden="1" x14ac:dyDescent="0.2">
      <c r="A386" s="424">
        <v>52</v>
      </c>
      <c r="B386" s="310" t="s">
        <v>810</v>
      </c>
      <c r="C386" s="305" t="s">
        <v>828</v>
      </c>
      <c r="D386" s="268"/>
      <c r="E386" s="478"/>
    </row>
    <row r="387" spans="1:33" hidden="1" x14ac:dyDescent="0.2">
      <c r="A387" s="424">
        <v>53</v>
      </c>
      <c r="B387" s="310" t="s">
        <v>829</v>
      </c>
      <c r="C387" s="305" t="s">
        <v>828</v>
      </c>
      <c r="D387" s="268"/>
      <c r="E387" s="478"/>
    </row>
    <row r="388" spans="1:33" x14ac:dyDescent="0.2">
      <c r="A388" s="435">
        <v>54</v>
      </c>
      <c r="B388" s="301" t="s">
        <v>1661</v>
      </c>
      <c r="C388" s="302" t="s">
        <v>830</v>
      </c>
      <c r="D388" s="303"/>
      <c r="E388" s="475"/>
    </row>
    <row r="389" spans="1:33" hidden="1" x14ac:dyDescent="0.2">
      <c r="A389" s="424">
        <v>55</v>
      </c>
      <c r="B389" s="310" t="s">
        <v>831</v>
      </c>
      <c r="C389" s="305" t="s">
        <v>832</v>
      </c>
      <c r="D389" s="268"/>
      <c r="E389" s="478"/>
    </row>
    <row r="390" spans="1:33" hidden="1" x14ac:dyDescent="0.2">
      <c r="A390" s="424">
        <v>56</v>
      </c>
      <c r="B390" s="310" t="s">
        <v>833</v>
      </c>
      <c r="C390" s="305" t="s">
        <v>834</v>
      </c>
      <c r="D390" s="268"/>
      <c r="E390" s="478"/>
    </row>
    <row r="391" spans="1:33" hidden="1" x14ac:dyDescent="0.2">
      <c r="A391" s="424">
        <v>57</v>
      </c>
      <c r="B391" s="310" t="s">
        <v>835</v>
      </c>
      <c r="C391" s="305" t="s">
        <v>836</v>
      </c>
      <c r="D391" s="268"/>
      <c r="E391" s="478"/>
    </row>
    <row r="392" spans="1:33" x14ac:dyDescent="0.2">
      <c r="A392" s="435">
        <v>58</v>
      </c>
      <c r="B392" s="301" t="s">
        <v>837</v>
      </c>
      <c r="C392" s="302" t="s">
        <v>838</v>
      </c>
      <c r="D392" s="303">
        <v>22000000</v>
      </c>
      <c r="E392" s="475">
        <v>12423616</v>
      </c>
    </row>
    <row r="393" spans="1:33" x14ac:dyDescent="0.2">
      <c r="A393" s="422">
        <v>59</v>
      </c>
      <c r="B393" s="306" t="s">
        <v>1466</v>
      </c>
      <c r="C393" s="306" t="s">
        <v>839</v>
      </c>
      <c r="D393" s="307">
        <f>SUM(D383+D384+D385+D388+D392)</f>
        <v>114000000</v>
      </c>
      <c r="E393" s="476">
        <f>SUM(E383+E384+E385+E388+E392)</f>
        <v>83168822</v>
      </c>
    </row>
    <row r="394" spans="1:33" ht="27" customHeight="1" thickBot="1" x14ac:dyDescent="0.25">
      <c r="A394" s="479">
        <v>60</v>
      </c>
      <c r="B394" s="430" t="s">
        <v>1467</v>
      </c>
      <c r="C394" s="430" t="s">
        <v>840</v>
      </c>
      <c r="D394" s="431">
        <f>SUM(D366+D369+D379+D382+D393)</f>
        <v>173330000</v>
      </c>
      <c r="E394" s="432">
        <f>SUM(E366+E369+E379+E382+E393)</f>
        <v>211686909</v>
      </c>
    </row>
    <row r="395" spans="1:33" s="148" customFormat="1" ht="14.25" thickTop="1" thickBot="1" x14ac:dyDescent="0.25">
      <c r="A395" s="167"/>
      <c r="B395" s="168"/>
      <c r="C395" s="168"/>
      <c r="D395" s="169"/>
      <c r="E395" s="169"/>
      <c r="F395" s="147"/>
      <c r="G395" s="38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</row>
    <row r="396" spans="1:33" ht="13.5" thickTop="1" x14ac:dyDescent="0.2">
      <c r="A396" s="417">
        <v>61</v>
      </c>
      <c r="B396" s="457" t="s">
        <v>841</v>
      </c>
      <c r="C396" s="458" t="s">
        <v>842</v>
      </c>
      <c r="D396" s="459">
        <v>0</v>
      </c>
      <c r="E396" s="460">
        <v>0</v>
      </c>
    </row>
    <row r="397" spans="1:33" s="108" customFormat="1" x14ac:dyDescent="0.2">
      <c r="A397" s="422">
        <v>62</v>
      </c>
      <c r="B397" s="328" t="s">
        <v>1662</v>
      </c>
      <c r="C397" s="382" t="s">
        <v>843</v>
      </c>
      <c r="D397" s="379">
        <f>SUM(D398:D408)</f>
        <v>0</v>
      </c>
      <c r="E397" s="461">
        <v>1281800</v>
      </c>
      <c r="F397" s="106"/>
      <c r="G397" s="107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</row>
    <row r="398" spans="1:33" s="108" customFormat="1" hidden="1" x14ac:dyDescent="0.2">
      <c r="A398" s="426">
        <v>63</v>
      </c>
      <c r="B398" s="462" t="s">
        <v>844</v>
      </c>
      <c r="C398" s="319" t="s">
        <v>845</v>
      </c>
      <c r="D398" s="317"/>
      <c r="E398" s="427"/>
      <c r="F398" s="106"/>
      <c r="G398" s="107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</row>
    <row r="399" spans="1:33" s="108" customFormat="1" hidden="1" x14ac:dyDescent="0.2">
      <c r="A399" s="426">
        <v>64</v>
      </c>
      <c r="B399" s="462" t="s">
        <v>846</v>
      </c>
      <c r="C399" s="319" t="s">
        <v>847</v>
      </c>
      <c r="D399" s="317"/>
      <c r="E399" s="427"/>
      <c r="F399" s="106"/>
      <c r="G399" s="107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</row>
    <row r="400" spans="1:33" s="108" customFormat="1" hidden="1" x14ac:dyDescent="0.2">
      <c r="A400" s="426">
        <v>65</v>
      </c>
      <c r="B400" s="462" t="s">
        <v>848</v>
      </c>
      <c r="C400" s="319" t="s">
        <v>849</v>
      </c>
      <c r="D400" s="317"/>
      <c r="E400" s="427"/>
      <c r="F400" s="106"/>
      <c r="G400" s="107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</row>
    <row r="401" spans="1:33" hidden="1" x14ac:dyDescent="0.2">
      <c r="A401" s="426">
        <v>66</v>
      </c>
      <c r="B401" s="462" t="s">
        <v>850</v>
      </c>
      <c r="C401" s="319" t="s">
        <v>851</v>
      </c>
      <c r="D401" s="317"/>
      <c r="E401" s="427"/>
    </row>
    <row r="402" spans="1:33" hidden="1" x14ac:dyDescent="0.2">
      <c r="A402" s="426">
        <v>67</v>
      </c>
      <c r="B402" s="462" t="s">
        <v>852</v>
      </c>
      <c r="C402" s="319" t="s">
        <v>853</v>
      </c>
      <c r="D402" s="317"/>
      <c r="E402" s="427"/>
    </row>
    <row r="403" spans="1:33" hidden="1" x14ac:dyDescent="0.2">
      <c r="A403" s="426">
        <v>68</v>
      </c>
      <c r="B403" s="462" t="s">
        <v>854</v>
      </c>
      <c r="C403" s="319" t="s">
        <v>855</v>
      </c>
      <c r="D403" s="317"/>
      <c r="E403" s="427"/>
    </row>
    <row r="404" spans="1:33" hidden="1" x14ac:dyDescent="0.2">
      <c r="A404" s="426">
        <v>69</v>
      </c>
      <c r="B404" s="462" t="s">
        <v>856</v>
      </c>
      <c r="C404" s="319" t="s">
        <v>857</v>
      </c>
      <c r="D404" s="317"/>
      <c r="E404" s="427"/>
    </row>
    <row r="405" spans="1:33" hidden="1" x14ac:dyDescent="0.2">
      <c r="A405" s="426">
        <v>70</v>
      </c>
      <c r="B405" s="462" t="s">
        <v>858</v>
      </c>
      <c r="C405" s="319" t="s">
        <v>859</v>
      </c>
      <c r="D405" s="317"/>
      <c r="E405" s="427"/>
    </row>
    <row r="406" spans="1:33" ht="25.5" hidden="1" x14ac:dyDescent="0.2">
      <c r="A406" s="426">
        <v>71</v>
      </c>
      <c r="B406" s="462" t="s">
        <v>860</v>
      </c>
      <c r="C406" s="319" t="s">
        <v>861</v>
      </c>
      <c r="D406" s="317"/>
      <c r="E406" s="427"/>
    </row>
    <row r="407" spans="1:33" hidden="1" x14ac:dyDescent="0.2">
      <c r="A407" s="426">
        <v>72</v>
      </c>
      <c r="B407" s="462" t="s">
        <v>862</v>
      </c>
      <c r="C407" s="319" t="s">
        <v>863</v>
      </c>
      <c r="D407" s="317"/>
      <c r="E407" s="427"/>
    </row>
    <row r="408" spans="1:33" hidden="1" x14ac:dyDescent="0.2">
      <c r="A408" s="426">
        <v>73</v>
      </c>
      <c r="B408" s="462" t="s">
        <v>864</v>
      </c>
      <c r="C408" s="319" t="s">
        <v>865</v>
      </c>
      <c r="D408" s="317"/>
      <c r="E408" s="427"/>
    </row>
    <row r="409" spans="1:33" x14ac:dyDescent="0.2">
      <c r="A409" s="422">
        <v>74</v>
      </c>
      <c r="B409" s="328" t="s">
        <v>866</v>
      </c>
      <c r="C409" s="306" t="s">
        <v>867</v>
      </c>
      <c r="D409" s="193">
        <f>SUM(D410:D410)</f>
        <v>4000000</v>
      </c>
      <c r="E409" s="444">
        <f>SUM(E410:E410)</f>
        <v>0</v>
      </c>
    </row>
    <row r="410" spans="1:33" x14ac:dyDescent="0.2">
      <c r="A410" s="424"/>
      <c r="B410" s="314" t="s">
        <v>868</v>
      </c>
      <c r="C410" s="305"/>
      <c r="D410" s="437">
        <v>4000000</v>
      </c>
      <c r="E410" s="434">
        <v>0</v>
      </c>
    </row>
    <row r="411" spans="1:33" x14ac:dyDescent="0.2">
      <c r="A411" s="463">
        <v>75</v>
      </c>
      <c r="B411" s="328" t="s">
        <v>1497</v>
      </c>
      <c r="C411" s="382" t="s">
        <v>869</v>
      </c>
      <c r="D411" s="464">
        <f>SUM(D412:D420)</f>
        <v>6400000</v>
      </c>
      <c r="E411" s="465">
        <f>SUM(E412:E420)</f>
        <v>0</v>
      </c>
    </row>
    <row r="412" spans="1:33" s="108" customFormat="1" x14ac:dyDescent="0.2">
      <c r="A412" s="424">
        <v>76</v>
      </c>
      <c r="B412" s="310" t="s">
        <v>870</v>
      </c>
      <c r="C412" s="305" t="s">
        <v>871</v>
      </c>
      <c r="D412" s="267"/>
      <c r="E412" s="425"/>
      <c r="F412" s="106"/>
      <c r="G412" s="107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</row>
    <row r="413" spans="1:33" x14ac:dyDescent="0.2">
      <c r="A413" s="424">
        <v>77</v>
      </c>
      <c r="B413" s="330" t="s">
        <v>872</v>
      </c>
      <c r="C413" s="305" t="s">
        <v>873</v>
      </c>
      <c r="D413" s="267"/>
      <c r="E413" s="425"/>
    </row>
    <row r="414" spans="1:33" s="108" customFormat="1" x14ac:dyDescent="0.2">
      <c r="A414" s="424">
        <v>78</v>
      </c>
      <c r="B414" s="330" t="s">
        <v>874</v>
      </c>
      <c r="C414" s="305" t="s">
        <v>875</v>
      </c>
      <c r="D414" s="267">
        <v>5400000</v>
      </c>
      <c r="E414" s="425">
        <v>0</v>
      </c>
      <c r="F414" s="106"/>
      <c r="G414" s="107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</row>
    <row r="415" spans="1:33" x14ac:dyDescent="0.2">
      <c r="A415" s="424">
        <v>79</v>
      </c>
      <c r="B415" s="330" t="s">
        <v>876</v>
      </c>
      <c r="C415" s="305" t="s">
        <v>877</v>
      </c>
      <c r="D415" s="267"/>
      <c r="E415" s="425"/>
    </row>
    <row r="416" spans="1:33" ht="25.5" x14ac:dyDescent="0.2">
      <c r="A416" s="424">
        <v>80</v>
      </c>
      <c r="B416" s="330" t="s">
        <v>878</v>
      </c>
      <c r="C416" s="305" t="s">
        <v>879</v>
      </c>
      <c r="D416" s="267"/>
      <c r="E416" s="425"/>
    </row>
    <row r="417" spans="1:5" ht="25.5" x14ac:dyDescent="0.2">
      <c r="A417" s="424">
        <v>81</v>
      </c>
      <c r="B417" s="330" t="s">
        <v>880</v>
      </c>
      <c r="C417" s="305" t="s">
        <v>881</v>
      </c>
      <c r="D417" s="267"/>
      <c r="E417" s="425"/>
    </row>
    <row r="418" spans="1:5" x14ac:dyDescent="0.2">
      <c r="A418" s="424">
        <v>82</v>
      </c>
      <c r="B418" s="330" t="s">
        <v>882</v>
      </c>
      <c r="C418" s="305" t="s">
        <v>883</v>
      </c>
      <c r="D418" s="267"/>
      <c r="E418" s="425"/>
    </row>
    <row r="419" spans="1:5" x14ac:dyDescent="0.2">
      <c r="A419" s="424">
        <v>83</v>
      </c>
      <c r="B419" s="330" t="s">
        <v>884</v>
      </c>
      <c r="C419" s="305" t="s">
        <v>885</v>
      </c>
      <c r="D419" s="267">
        <v>1000000</v>
      </c>
      <c r="E419" s="425">
        <v>0</v>
      </c>
    </row>
    <row r="420" spans="1:5" ht="25.5" x14ac:dyDescent="0.2">
      <c r="A420" s="424">
        <v>84</v>
      </c>
      <c r="B420" s="330" t="s">
        <v>886</v>
      </c>
      <c r="C420" s="305" t="s">
        <v>887</v>
      </c>
      <c r="D420" s="267"/>
      <c r="E420" s="425"/>
    </row>
    <row r="421" spans="1:5" x14ac:dyDescent="0.2">
      <c r="A421" s="463">
        <v>85</v>
      </c>
      <c r="B421" s="328" t="s">
        <v>1641</v>
      </c>
      <c r="C421" s="382" t="s">
        <v>888</v>
      </c>
      <c r="D421" s="464"/>
      <c r="E421" s="465"/>
    </row>
    <row r="422" spans="1:5" ht="51" hidden="1" x14ac:dyDescent="0.2">
      <c r="A422" s="424">
        <v>86</v>
      </c>
      <c r="B422" s="330" t="s">
        <v>889</v>
      </c>
      <c r="C422" s="305" t="s">
        <v>890</v>
      </c>
      <c r="D422" s="267"/>
      <c r="E422" s="425"/>
    </row>
    <row r="423" spans="1:5" ht="25.5" hidden="1" x14ac:dyDescent="0.2">
      <c r="A423" s="424">
        <v>87</v>
      </c>
      <c r="B423" s="330" t="s">
        <v>891</v>
      </c>
      <c r="C423" s="305" t="s">
        <v>892</v>
      </c>
      <c r="D423" s="267"/>
      <c r="E423" s="425"/>
    </row>
    <row r="424" spans="1:5" hidden="1" x14ac:dyDescent="0.2">
      <c r="A424" s="424">
        <v>88</v>
      </c>
      <c r="B424" s="330" t="s">
        <v>893</v>
      </c>
      <c r="C424" s="305" t="s">
        <v>894</v>
      </c>
      <c r="D424" s="267"/>
      <c r="E424" s="425"/>
    </row>
    <row r="425" spans="1:5" hidden="1" x14ac:dyDescent="0.2">
      <c r="A425" s="424">
        <v>89</v>
      </c>
      <c r="B425" s="330" t="s">
        <v>895</v>
      </c>
      <c r="C425" s="305" t="s">
        <v>896</v>
      </c>
      <c r="D425" s="267"/>
      <c r="E425" s="425"/>
    </row>
    <row r="426" spans="1:5" hidden="1" x14ac:dyDescent="0.2">
      <c r="A426" s="424">
        <v>90</v>
      </c>
      <c r="B426" s="330" t="s">
        <v>897</v>
      </c>
      <c r="C426" s="305" t="s">
        <v>898</v>
      </c>
      <c r="D426" s="267"/>
      <c r="E426" s="425"/>
    </row>
    <row r="427" spans="1:5" ht="25.5" hidden="1" x14ac:dyDescent="0.2">
      <c r="A427" s="424">
        <v>91</v>
      </c>
      <c r="B427" s="330" t="s">
        <v>899</v>
      </c>
      <c r="C427" s="305" t="s">
        <v>900</v>
      </c>
      <c r="D427" s="267"/>
      <c r="E427" s="425"/>
    </row>
    <row r="428" spans="1:5" hidden="1" x14ac:dyDescent="0.2">
      <c r="A428" s="424">
        <v>92</v>
      </c>
      <c r="B428" s="330" t="s">
        <v>901</v>
      </c>
      <c r="C428" s="305" t="s">
        <v>902</v>
      </c>
      <c r="D428" s="267"/>
      <c r="E428" s="425"/>
    </row>
    <row r="429" spans="1:5" hidden="1" x14ac:dyDescent="0.2">
      <c r="A429" s="424">
        <v>93</v>
      </c>
      <c r="B429" s="330" t="s">
        <v>903</v>
      </c>
      <c r="C429" s="305" t="s">
        <v>904</v>
      </c>
      <c r="D429" s="267"/>
      <c r="E429" s="425"/>
    </row>
    <row r="430" spans="1:5" hidden="1" x14ac:dyDescent="0.2">
      <c r="A430" s="424">
        <v>94</v>
      </c>
      <c r="B430" s="330" t="s">
        <v>905</v>
      </c>
      <c r="C430" s="305" t="s">
        <v>906</v>
      </c>
      <c r="D430" s="267"/>
      <c r="E430" s="425"/>
    </row>
    <row r="431" spans="1:5" x14ac:dyDescent="0.2">
      <c r="A431" s="463">
        <v>95</v>
      </c>
      <c r="B431" s="328" t="s">
        <v>1499</v>
      </c>
      <c r="C431" s="382" t="s">
        <v>907</v>
      </c>
      <c r="D431" s="464">
        <v>1500000</v>
      </c>
      <c r="E431" s="465">
        <v>0</v>
      </c>
    </row>
    <row r="432" spans="1:5" hidden="1" x14ac:dyDescent="0.2">
      <c r="A432" s="424">
        <v>96</v>
      </c>
      <c r="B432" s="330" t="s">
        <v>908</v>
      </c>
      <c r="C432" s="305" t="s">
        <v>909</v>
      </c>
      <c r="D432" s="267"/>
      <c r="E432" s="425"/>
    </row>
    <row r="433" spans="1:33" hidden="1" x14ac:dyDescent="0.2">
      <c r="A433" s="424">
        <v>97</v>
      </c>
      <c r="B433" s="330" t="s">
        <v>910</v>
      </c>
      <c r="C433" s="305" t="s">
        <v>911</v>
      </c>
      <c r="D433" s="267"/>
      <c r="E433" s="425"/>
    </row>
    <row r="434" spans="1:33" s="108" customFormat="1" hidden="1" x14ac:dyDescent="0.2">
      <c r="A434" s="424">
        <v>98</v>
      </c>
      <c r="B434" s="330" t="s">
        <v>912</v>
      </c>
      <c r="C434" s="305" t="s">
        <v>913</v>
      </c>
      <c r="D434" s="267"/>
      <c r="E434" s="425"/>
      <c r="F434" s="106"/>
      <c r="G434" s="107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</row>
    <row r="435" spans="1:33" hidden="1" x14ac:dyDescent="0.2">
      <c r="A435" s="424">
        <v>99</v>
      </c>
      <c r="B435" s="330" t="s">
        <v>914</v>
      </c>
      <c r="C435" s="305" t="s">
        <v>915</v>
      </c>
      <c r="D435" s="267"/>
      <c r="E435" s="425"/>
    </row>
    <row r="436" spans="1:33" ht="25.5" hidden="1" x14ac:dyDescent="0.2">
      <c r="A436" s="424">
        <v>100</v>
      </c>
      <c r="B436" s="330" t="s">
        <v>916</v>
      </c>
      <c r="C436" s="305" t="s">
        <v>917</v>
      </c>
      <c r="D436" s="267"/>
      <c r="E436" s="425"/>
    </row>
    <row r="437" spans="1:33" ht="25.5" hidden="1" x14ac:dyDescent="0.2">
      <c r="A437" s="424">
        <v>101</v>
      </c>
      <c r="B437" s="330" t="s">
        <v>918</v>
      </c>
      <c r="C437" s="305" t="s">
        <v>919</v>
      </c>
      <c r="D437" s="267"/>
      <c r="E437" s="425"/>
    </row>
    <row r="438" spans="1:33" x14ac:dyDescent="0.2">
      <c r="A438" s="463">
        <v>102</v>
      </c>
      <c r="B438" s="328" t="s">
        <v>1642</v>
      </c>
      <c r="C438" s="306" t="s">
        <v>920</v>
      </c>
      <c r="D438" s="466"/>
      <c r="E438" s="467"/>
    </row>
    <row r="439" spans="1:33" hidden="1" x14ac:dyDescent="0.2">
      <c r="A439" s="468">
        <v>103</v>
      </c>
      <c r="B439" s="462" t="s">
        <v>921</v>
      </c>
      <c r="C439" s="319" t="s">
        <v>922</v>
      </c>
      <c r="D439" s="469"/>
      <c r="E439" s="470"/>
    </row>
    <row r="440" spans="1:33" hidden="1" x14ac:dyDescent="0.2">
      <c r="A440" s="468">
        <v>104</v>
      </c>
      <c r="B440" s="462" t="s">
        <v>923</v>
      </c>
      <c r="C440" s="319" t="s">
        <v>924</v>
      </c>
      <c r="D440" s="469"/>
      <c r="E440" s="470"/>
    </row>
    <row r="441" spans="1:33" s="108" customFormat="1" x14ac:dyDescent="0.2">
      <c r="A441" s="463">
        <v>105</v>
      </c>
      <c r="B441" s="328" t="s">
        <v>1669</v>
      </c>
      <c r="C441" s="382" t="s">
        <v>925</v>
      </c>
      <c r="D441" s="464">
        <f>SUM(D442:D466)</f>
        <v>3900000</v>
      </c>
      <c r="E441" s="465">
        <f>SUM(E442:E466)</f>
        <v>15080800</v>
      </c>
      <c r="F441" s="106"/>
      <c r="G441" s="107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</row>
    <row r="442" spans="1:33" x14ac:dyDescent="0.2">
      <c r="A442" s="424">
        <v>106</v>
      </c>
      <c r="B442" s="330" t="s">
        <v>926</v>
      </c>
      <c r="C442" s="305" t="s">
        <v>927</v>
      </c>
      <c r="D442" s="267"/>
      <c r="E442" s="425"/>
    </row>
    <row r="443" spans="1:33" ht="25.5" x14ac:dyDescent="0.2">
      <c r="A443" s="424">
        <v>107</v>
      </c>
      <c r="B443" s="330" t="s">
        <v>928</v>
      </c>
      <c r="C443" s="305" t="s">
        <v>929</v>
      </c>
      <c r="D443" s="267"/>
      <c r="E443" s="425"/>
    </row>
    <row r="444" spans="1:33" s="108" customFormat="1" x14ac:dyDescent="0.2">
      <c r="A444" s="424">
        <v>108</v>
      </c>
      <c r="B444" s="330" t="s">
        <v>930</v>
      </c>
      <c r="C444" s="305" t="s">
        <v>931</v>
      </c>
      <c r="D444" s="267"/>
      <c r="E444" s="425"/>
      <c r="F444" s="106"/>
      <c r="G444" s="107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</row>
    <row r="445" spans="1:33" x14ac:dyDescent="0.2">
      <c r="A445" s="424">
        <v>109</v>
      </c>
      <c r="B445" s="330" t="s">
        <v>932</v>
      </c>
      <c r="C445" s="305" t="s">
        <v>933</v>
      </c>
      <c r="D445" s="267"/>
      <c r="E445" s="425"/>
    </row>
    <row r="446" spans="1:33" x14ac:dyDescent="0.2">
      <c r="A446" s="424">
        <v>110</v>
      </c>
      <c r="B446" s="330" t="s">
        <v>934</v>
      </c>
      <c r="C446" s="305" t="s">
        <v>935</v>
      </c>
      <c r="D446" s="267"/>
      <c r="E446" s="425"/>
    </row>
    <row r="447" spans="1:33" ht="25.5" x14ac:dyDescent="0.2">
      <c r="A447" s="424">
        <v>111</v>
      </c>
      <c r="B447" s="330" t="s">
        <v>936</v>
      </c>
      <c r="C447" s="305" t="s">
        <v>937</v>
      </c>
      <c r="D447" s="267"/>
      <c r="E447" s="425"/>
    </row>
    <row r="448" spans="1:33" ht="25.5" x14ac:dyDescent="0.2">
      <c r="A448" s="424">
        <v>112</v>
      </c>
      <c r="B448" s="330" t="s">
        <v>938</v>
      </c>
      <c r="C448" s="305" t="s">
        <v>939</v>
      </c>
      <c r="D448" s="267"/>
      <c r="E448" s="425"/>
    </row>
    <row r="449" spans="1:5" ht="25.5" x14ac:dyDescent="0.2">
      <c r="A449" s="424">
        <v>113</v>
      </c>
      <c r="B449" s="330" t="s">
        <v>940</v>
      </c>
      <c r="C449" s="305" t="s">
        <v>941</v>
      </c>
      <c r="D449" s="267"/>
      <c r="E449" s="425"/>
    </row>
    <row r="450" spans="1:5" ht="25.5" x14ac:dyDescent="0.2">
      <c r="A450" s="424">
        <v>114</v>
      </c>
      <c r="B450" s="330" t="s">
        <v>942</v>
      </c>
      <c r="C450" s="305" t="s">
        <v>943</v>
      </c>
      <c r="D450" s="267"/>
      <c r="E450" s="425"/>
    </row>
    <row r="451" spans="1:5" ht="25.5" x14ac:dyDescent="0.2">
      <c r="A451" s="424">
        <v>115</v>
      </c>
      <c r="B451" s="330" t="s">
        <v>944</v>
      </c>
      <c r="C451" s="305" t="s">
        <v>945</v>
      </c>
      <c r="D451" s="267"/>
      <c r="E451" s="425"/>
    </row>
    <row r="452" spans="1:5" x14ac:dyDescent="0.2">
      <c r="A452" s="424">
        <v>116</v>
      </c>
      <c r="B452" s="330" t="s">
        <v>946</v>
      </c>
      <c r="C452" s="305" t="s">
        <v>947</v>
      </c>
      <c r="D452" s="267"/>
      <c r="E452" s="425"/>
    </row>
    <row r="453" spans="1:5" x14ac:dyDescent="0.2">
      <c r="A453" s="424">
        <v>117</v>
      </c>
      <c r="B453" s="330" t="s">
        <v>948</v>
      </c>
      <c r="C453" s="305" t="s">
        <v>949</v>
      </c>
      <c r="D453" s="267"/>
      <c r="E453" s="425"/>
    </row>
    <row r="454" spans="1:5" x14ac:dyDescent="0.2">
      <c r="A454" s="424">
        <v>118</v>
      </c>
      <c r="B454" s="330" t="s">
        <v>950</v>
      </c>
      <c r="C454" s="305" t="s">
        <v>951</v>
      </c>
      <c r="D454" s="267"/>
      <c r="E454" s="425"/>
    </row>
    <row r="455" spans="1:5" x14ac:dyDescent="0.2">
      <c r="A455" s="424">
        <v>119</v>
      </c>
      <c r="B455" s="330" t="s">
        <v>952</v>
      </c>
      <c r="C455" s="305" t="s">
        <v>953</v>
      </c>
      <c r="D455" s="267"/>
      <c r="E455" s="425"/>
    </row>
    <row r="456" spans="1:5" x14ac:dyDescent="0.2">
      <c r="A456" s="424">
        <v>120</v>
      </c>
      <c r="B456" s="330" t="s">
        <v>954</v>
      </c>
      <c r="C456" s="305" t="s">
        <v>955</v>
      </c>
      <c r="D456" s="267"/>
      <c r="E456" s="425"/>
    </row>
    <row r="457" spans="1:5" x14ac:dyDescent="0.2">
      <c r="A457" s="424">
        <v>121</v>
      </c>
      <c r="B457" s="330" t="s">
        <v>956</v>
      </c>
      <c r="C457" s="305" t="s">
        <v>957</v>
      </c>
      <c r="D457" s="267"/>
      <c r="E457" s="425"/>
    </row>
    <row r="458" spans="1:5" x14ac:dyDescent="0.2">
      <c r="A458" s="424">
        <v>122</v>
      </c>
      <c r="B458" s="330" t="s">
        <v>958</v>
      </c>
      <c r="C458" s="305" t="s">
        <v>959</v>
      </c>
      <c r="D458" s="267"/>
      <c r="E458" s="425"/>
    </row>
    <row r="459" spans="1:5" ht="25.5" x14ac:dyDescent="0.2">
      <c r="A459" s="424">
        <v>123</v>
      </c>
      <c r="B459" s="330" t="s">
        <v>960</v>
      </c>
      <c r="C459" s="305" t="s">
        <v>961</v>
      </c>
      <c r="D459" s="267"/>
      <c r="E459" s="425"/>
    </row>
    <row r="460" spans="1:5" ht="25.5" x14ac:dyDescent="0.2">
      <c r="A460" s="424">
        <v>124</v>
      </c>
      <c r="B460" s="330" t="s">
        <v>962</v>
      </c>
      <c r="C460" s="305" t="s">
        <v>963</v>
      </c>
      <c r="D460" s="267"/>
      <c r="E460" s="425">
        <v>1011773</v>
      </c>
    </row>
    <row r="461" spans="1:5" x14ac:dyDescent="0.2">
      <c r="A461" s="424">
        <v>125</v>
      </c>
      <c r="B461" s="330" t="s">
        <v>964</v>
      </c>
      <c r="C461" s="1206" t="s">
        <v>1764</v>
      </c>
      <c r="D461" s="267">
        <v>900000</v>
      </c>
      <c r="E461" s="425">
        <v>1181940</v>
      </c>
    </row>
    <row r="462" spans="1:5" ht="25.5" x14ac:dyDescent="0.2">
      <c r="A462" s="424">
        <v>126</v>
      </c>
      <c r="B462" s="330" t="s">
        <v>966</v>
      </c>
      <c r="C462" s="305" t="s">
        <v>967</v>
      </c>
      <c r="D462" s="267"/>
      <c r="E462" s="425"/>
    </row>
    <row r="463" spans="1:5" ht="25.5" x14ac:dyDescent="0.2">
      <c r="A463" s="424">
        <v>127</v>
      </c>
      <c r="B463" s="330" t="s">
        <v>968</v>
      </c>
      <c r="C463" s="305" t="s">
        <v>969</v>
      </c>
      <c r="D463" s="267"/>
      <c r="E463" s="425"/>
    </row>
    <row r="464" spans="1:5" ht="25.5" x14ac:dyDescent="0.2">
      <c r="A464" s="424">
        <v>128</v>
      </c>
      <c r="B464" s="330" t="s">
        <v>970</v>
      </c>
      <c r="C464" s="305" t="s">
        <v>971</v>
      </c>
      <c r="D464" s="267">
        <v>500000</v>
      </c>
      <c r="E464" s="425">
        <v>0</v>
      </c>
    </row>
    <row r="465" spans="1:33" x14ac:dyDescent="0.2">
      <c r="A465" s="424">
        <v>129</v>
      </c>
      <c r="B465" s="330" t="s">
        <v>972</v>
      </c>
      <c r="C465" s="1206" t="s">
        <v>1765</v>
      </c>
      <c r="D465" s="267">
        <v>2500000</v>
      </c>
      <c r="E465" s="425">
        <v>12887087</v>
      </c>
    </row>
    <row r="466" spans="1:33" ht="25.5" x14ac:dyDescent="0.2">
      <c r="A466" s="424">
        <v>130</v>
      </c>
      <c r="B466" s="330" t="s">
        <v>974</v>
      </c>
      <c r="C466" s="305" t="s">
        <v>975</v>
      </c>
      <c r="D466" s="267"/>
      <c r="E466" s="425"/>
    </row>
    <row r="467" spans="1:33" s="129" customFormat="1" ht="24.75" customHeight="1" thickBot="1" x14ac:dyDescent="0.25">
      <c r="A467" s="429">
        <v>131</v>
      </c>
      <c r="B467" s="471" t="s">
        <v>1516</v>
      </c>
      <c r="C467" s="430" t="s">
        <v>976</v>
      </c>
      <c r="D467" s="431">
        <f>SUM(D396+D397+D409+D411+D421+D431+D438+D441)</f>
        <v>15800000</v>
      </c>
      <c r="E467" s="432">
        <f>SUM(E396+E397+E409+E411+E421+E431+E438+E441)</f>
        <v>16362600</v>
      </c>
      <c r="F467" s="127"/>
      <c r="G467" s="128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27"/>
      <c r="AF467" s="127"/>
      <c r="AG467" s="127"/>
    </row>
    <row r="468" spans="1:33" s="180" customFormat="1" ht="14.25" thickTop="1" thickBot="1" x14ac:dyDescent="0.25">
      <c r="A468" s="177"/>
      <c r="B468" s="178"/>
      <c r="C468" s="168"/>
      <c r="D468" s="169"/>
      <c r="E468" s="169"/>
      <c r="F468" s="179"/>
      <c r="G468" s="165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  <c r="V468" s="179"/>
      <c r="W468" s="179"/>
      <c r="X468" s="179"/>
      <c r="Y468" s="179"/>
      <c r="Z468" s="179"/>
      <c r="AA468" s="179"/>
      <c r="AB468" s="179"/>
      <c r="AC468" s="179"/>
      <c r="AD468" s="179"/>
      <c r="AE468" s="179"/>
      <c r="AF468" s="179"/>
      <c r="AG468" s="179"/>
    </row>
    <row r="469" spans="1:33" ht="13.5" thickTop="1" x14ac:dyDescent="0.2">
      <c r="A469" s="445">
        <v>132</v>
      </c>
      <c r="B469" s="446" t="s">
        <v>1640</v>
      </c>
      <c r="C469" s="447" t="s">
        <v>977</v>
      </c>
      <c r="D469" s="448"/>
      <c r="E469" s="449"/>
    </row>
    <row r="470" spans="1:33" hidden="1" x14ac:dyDescent="0.2">
      <c r="A470" s="424">
        <v>133</v>
      </c>
      <c r="B470" s="325" t="s">
        <v>978</v>
      </c>
      <c r="C470" s="305" t="s">
        <v>1601</v>
      </c>
      <c r="D470" s="267"/>
      <c r="E470" s="425"/>
    </row>
    <row r="471" spans="1:33" s="108" customFormat="1" hidden="1" x14ac:dyDescent="0.2">
      <c r="A471" s="435">
        <v>134</v>
      </c>
      <c r="B471" s="329" t="s">
        <v>979</v>
      </c>
      <c r="C471" s="302" t="s">
        <v>980</v>
      </c>
      <c r="D471" s="313"/>
      <c r="E471" s="450"/>
      <c r="F471" s="106"/>
      <c r="G471" s="107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</row>
    <row r="472" spans="1:33" hidden="1" x14ac:dyDescent="0.2">
      <c r="A472" s="435">
        <v>135</v>
      </c>
      <c r="B472" s="329" t="s">
        <v>981</v>
      </c>
      <c r="C472" s="302" t="s">
        <v>982</v>
      </c>
      <c r="D472" s="313"/>
      <c r="E472" s="450"/>
    </row>
    <row r="473" spans="1:33" hidden="1" x14ac:dyDescent="0.2">
      <c r="A473" s="435">
        <v>136</v>
      </c>
      <c r="B473" s="329" t="s">
        <v>983</v>
      </c>
      <c r="C473" s="302" t="s">
        <v>984</v>
      </c>
      <c r="D473" s="313"/>
      <c r="E473" s="450"/>
    </row>
    <row r="474" spans="1:33" s="105" customFormat="1" x14ac:dyDescent="0.2">
      <c r="A474" s="435">
        <v>137</v>
      </c>
      <c r="B474" s="329" t="s">
        <v>1639</v>
      </c>
      <c r="C474" s="302" t="s">
        <v>985</v>
      </c>
      <c r="D474" s="324">
        <v>0</v>
      </c>
      <c r="E474" s="451">
        <f>SUM(E475)</f>
        <v>1640567</v>
      </c>
      <c r="F474" s="102"/>
      <c r="G474" s="101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</row>
    <row r="475" spans="1:33" s="105" customFormat="1" x14ac:dyDescent="0.2">
      <c r="A475" s="424"/>
      <c r="B475" s="380" t="s">
        <v>1731</v>
      </c>
      <c r="C475" s="305"/>
      <c r="D475" s="268"/>
      <c r="E475" s="478">
        <v>1640567</v>
      </c>
      <c r="F475" s="102"/>
      <c r="G475" s="101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</row>
    <row r="476" spans="1:33" ht="25.5" x14ac:dyDescent="0.2">
      <c r="A476" s="435">
        <v>138</v>
      </c>
      <c r="B476" s="329" t="s">
        <v>986</v>
      </c>
      <c r="C476" s="302" t="s">
        <v>987</v>
      </c>
      <c r="D476" s="313"/>
      <c r="E476" s="450"/>
    </row>
    <row r="477" spans="1:33" ht="25.5" x14ac:dyDescent="0.2">
      <c r="A477" s="435">
        <v>139</v>
      </c>
      <c r="B477" s="329" t="s">
        <v>1638</v>
      </c>
      <c r="C477" s="302" t="s">
        <v>988</v>
      </c>
      <c r="D477" s="313"/>
      <c r="E477" s="450"/>
    </row>
    <row r="478" spans="1:33" hidden="1" x14ac:dyDescent="0.2">
      <c r="A478" s="424">
        <v>140</v>
      </c>
      <c r="B478" s="325" t="s">
        <v>76</v>
      </c>
      <c r="C478" s="305" t="s">
        <v>1602</v>
      </c>
      <c r="D478" s="267"/>
      <c r="E478" s="425"/>
    </row>
    <row r="479" spans="1:33" hidden="1" x14ac:dyDescent="0.2">
      <c r="A479" s="424">
        <v>141</v>
      </c>
      <c r="B479" s="325" t="s">
        <v>79</v>
      </c>
      <c r="C479" s="305" t="s">
        <v>1603</v>
      </c>
      <c r="D479" s="267"/>
      <c r="E479" s="425"/>
    </row>
    <row r="480" spans="1:33" ht="25.5" hidden="1" x14ac:dyDescent="0.2">
      <c r="A480" s="424">
        <v>142</v>
      </c>
      <c r="B480" s="325" t="s">
        <v>82</v>
      </c>
      <c r="C480" s="305" t="s">
        <v>1604</v>
      </c>
      <c r="D480" s="267"/>
      <c r="E480" s="425"/>
    </row>
    <row r="481" spans="1:5" hidden="1" x14ac:dyDescent="0.2">
      <c r="A481" s="424">
        <v>143</v>
      </c>
      <c r="B481" s="325" t="s">
        <v>85</v>
      </c>
      <c r="C481" s="305" t="s">
        <v>1605</v>
      </c>
      <c r="D481" s="267"/>
      <c r="E481" s="425"/>
    </row>
    <row r="482" spans="1:5" hidden="1" x14ac:dyDescent="0.2">
      <c r="A482" s="424">
        <v>144</v>
      </c>
      <c r="B482" s="325" t="s">
        <v>88</v>
      </c>
      <c r="C482" s="305" t="s">
        <v>1606</v>
      </c>
      <c r="D482" s="267"/>
      <c r="E482" s="425"/>
    </row>
    <row r="483" spans="1:5" hidden="1" x14ac:dyDescent="0.2">
      <c r="A483" s="424">
        <v>145</v>
      </c>
      <c r="B483" s="325" t="s">
        <v>91</v>
      </c>
      <c r="C483" s="305" t="s">
        <v>1607</v>
      </c>
      <c r="D483" s="267"/>
      <c r="E483" s="425"/>
    </row>
    <row r="484" spans="1:5" hidden="1" x14ac:dyDescent="0.2">
      <c r="A484" s="424">
        <v>146</v>
      </c>
      <c r="B484" s="325" t="s">
        <v>94</v>
      </c>
      <c r="C484" s="305" t="s">
        <v>1608</v>
      </c>
      <c r="D484" s="267"/>
      <c r="E484" s="425"/>
    </row>
    <row r="485" spans="1:5" hidden="1" x14ac:dyDescent="0.2">
      <c r="A485" s="424">
        <v>147</v>
      </c>
      <c r="B485" s="325" t="s">
        <v>97</v>
      </c>
      <c r="C485" s="305" t="s">
        <v>1609</v>
      </c>
      <c r="D485" s="267"/>
      <c r="E485" s="425"/>
    </row>
    <row r="486" spans="1:5" hidden="1" x14ac:dyDescent="0.2">
      <c r="A486" s="424">
        <v>148</v>
      </c>
      <c r="B486" s="325" t="s">
        <v>100</v>
      </c>
      <c r="C486" s="305" t="s">
        <v>1610</v>
      </c>
      <c r="D486" s="267"/>
      <c r="E486" s="425"/>
    </row>
    <row r="487" spans="1:5" hidden="1" x14ac:dyDescent="0.2">
      <c r="A487" s="424">
        <v>149</v>
      </c>
      <c r="B487" s="325" t="s">
        <v>103</v>
      </c>
      <c r="C487" s="305" t="s">
        <v>1611</v>
      </c>
      <c r="D487" s="267"/>
      <c r="E487" s="425"/>
    </row>
    <row r="488" spans="1:5" ht="25.5" x14ac:dyDescent="0.2">
      <c r="A488" s="435">
        <v>150</v>
      </c>
      <c r="B488" s="329" t="s">
        <v>1637</v>
      </c>
      <c r="C488" s="302" t="s">
        <v>989</v>
      </c>
      <c r="D488" s="313"/>
      <c r="E488" s="450"/>
    </row>
    <row r="489" spans="1:5" hidden="1" x14ac:dyDescent="0.2">
      <c r="A489" s="424">
        <v>151</v>
      </c>
      <c r="B489" s="325" t="s">
        <v>76</v>
      </c>
      <c r="C489" s="305" t="s">
        <v>1612</v>
      </c>
      <c r="D489" s="267"/>
      <c r="E489" s="425"/>
    </row>
    <row r="490" spans="1:5" hidden="1" x14ac:dyDescent="0.2">
      <c r="A490" s="424">
        <v>152</v>
      </c>
      <c r="B490" s="325" t="s">
        <v>79</v>
      </c>
      <c r="C490" s="305" t="s">
        <v>1613</v>
      </c>
      <c r="D490" s="267"/>
      <c r="E490" s="425"/>
    </row>
    <row r="491" spans="1:5" ht="25.5" hidden="1" x14ac:dyDescent="0.2">
      <c r="A491" s="424">
        <v>153</v>
      </c>
      <c r="B491" s="325" t="s">
        <v>82</v>
      </c>
      <c r="C491" s="305" t="s">
        <v>1614</v>
      </c>
      <c r="D491" s="267"/>
      <c r="E491" s="425"/>
    </row>
    <row r="492" spans="1:5" hidden="1" x14ac:dyDescent="0.2">
      <c r="A492" s="424">
        <v>154</v>
      </c>
      <c r="B492" s="325" t="s">
        <v>85</v>
      </c>
      <c r="C492" s="305" t="s">
        <v>1615</v>
      </c>
      <c r="D492" s="267"/>
      <c r="E492" s="425"/>
    </row>
    <row r="493" spans="1:5" hidden="1" x14ac:dyDescent="0.2">
      <c r="A493" s="424">
        <v>155</v>
      </c>
      <c r="B493" s="325" t="s">
        <v>88</v>
      </c>
      <c r="C493" s="305" t="s">
        <v>1616</v>
      </c>
      <c r="D493" s="267"/>
      <c r="E493" s="425"/>
    </row>
    <row r="494" spans="1:5" hidden="1" x14ac:dyDescent="0.2">
      <c r="A494" s="424">
        <v>156</v>
      </c>
      <c r="B494" s="325" t="s">
        <v>91</v>
      </c>
      <c r="C494" s="305" t="s">
        <v>1617</v>
      </c>
      <c r="D494" s="267"/>
      <c r="E494" s="425"/>
    </row>
    <row r="495" spans="1:5" hidden="1" x14ac:dyDescent="0.2">
      <c r="A495" s="424">
        <v>157</v>
      </c>
      <c r="B495" s="325" t="s">
        <v>94</v>
      </c>
      <c r="C495" s="305" t="s">
        <v>1618</v>
      </c>
      <c r="D495" s="267"/>
      <c r="E495" s="425"/>
    </row>
    <row r="496" spans="1:5" hidden="1" x14ac:dyDescent="0.2">
      <c r="A496" s="424">
        <v>158</v>
      </c>
      <c r="B496" s="325" t="s">
        <v>97</v>
      </c>
      <c r="C496" s="305" t="s">
        <v>1619</v>
      </c>
      <c r="D496" s="267"/>
      <c r="E496" s="425"/>
    </row>
    <row r="497" spans="1:8" hidden="1" x14ac:dyDescent="0.2">
      <c r="A497" s="424">
        <v>159</v>
      </c>
      <c r="B497" s="325" t="s">
        <v>100</v>
      </c>
      <c r="C497" s="305" t="s">
        <v>1620</v>
      </c>
      <c r="D497" s="267"/>
      <c r="E497" s="425"/>
    </row>
    <row r="498" spans="1:8" hidden="1" x14ac:dyDescent="0.2">
      <c r="A498" s="424">
        <v>160</v>
      </c>
      <c r="B498" s="325" t="s">
        <v>103</v>
      </c>
      <c r="C498" s="305" t="s">
        <v>1621</v>
      </c>
      <c r="D498" s="267"/>
      <c r="E498" s="425"/>
    </row>
    <row r="499" spans="1:8" x14ac:dyDescent="0.2">
      <c r="A499" s="435">
        <v>161</v>
      </c>
      <c r="B499" s="329" t="s">
        <v>1636</v>
      </c>
      <c r="C499" s="302" t="s">
        <v>990</v>
      </c>
      <c r="D499" s="313">
        <f>SUM(D500:D509)</f>
        <v>1769000</v>
      </c>
      <c r="E499" s="1226">
        <f>SUM(E500:E509)</f>
        <v>3068190</v>
      </c>
    </row>
    <row r="500" spans="1:8" x14ac:dyDescent="0.2">
      <c r="A500" s="424">
        <v>162</v>
      </c>
      <c r="B500" s="325" t="s">
        <v>76</v>
      </c>
      <c r="C500" s="305" t="s">
        <v>1622</v>
      </c>
      <c r="D500" s="267"/>
      <c r="E500" s="425">
        <f>SUM(F500:H500)</f>
        <v>169440</v>
      </c>
      <c r="F500" s="102">
        <v>84330</v>
      </c>
      <c r="H500" s="102">
        <v>85110</v>
      </c>
    </row>
    <row r="501" spans="1:8" x14ac:dyDescent="0.2">
      <c r="A501" s="424">
        <v>163</v>
      </c>
      <c r="B501" s="325" t="s">
        <v>79</v>
      </c>
      <c r="C501" s="305" t="s">
        <v>1623</v>
      </c>
      <c r="D501" s="267"/>
      <c r="E501" s="425"/>
    </row>
    <row r="502" spans="1:8" ht="25.5" x14ac:dyDescent="0.2">
      <c r="A502" s="424">
        <v>164</v>
      </c>
      <c r="B502" s="325" t="s">
        <v>82</v>
      </c>
      <c r="C502" s="305" t="s">
        <v>1624</v>
      </c>
      <c r="D502" s="267"/>
      <c r="E502" s="425"/>
    </row>
    <row r="503" spans="1:8" x14ac:dyDescent="0.2">
      <c r="A503" s="424">
        <v>165</v>
      </c>
      <c r="B503" s="325" t="s">
        <v>85</v>
      </c>
      <c r="C503" s="305" t="s">
        <v>1625</v>
      </c>
      <c r="D503" s="267"/>
      <c r="E503" s="425"/>
    </row>
    <row r="504" spans="1:8" x14ac:dyDescent="0.2">
      <c r="A504" s="424">
        <v>166</v>
      </c>
      <c r="B504" s="325" t="s">
        <v>88</v>
      </c>
      <c r="C504" s="305" t="s">
        <v>1626</v>
      </c>
      <c r="D504" s="267"/>
      <c r="E504" s="425"/>
    </row>
    <row r="505" spans="1:8" x14ac:dyDescent="0.2">
      <c r="A505" s="424">
        <v>167</v>
      </c>
      <c r="B505" s="325" t="s">
        <v>91</v>
      </c>
      <c r="C505" s="305" t="s">
        <v>1627</v>
      </c>
      <c r="D505" s="267"/>
      <c r="E505" s="425"/>
    </row>
    <row r="506" spans="1:8" x14ac:dyDescent="0.2">
      <c r="A506" s="424">
        <v>168</v>
      </c>
      <c r="B506" s="325" t="s">
        <v>94</v>
      </c>
      <c r="C506" s="305" t="s">
        <v>1628</v>
      </c>
      <c r="D506" s="267"/>
      <c r="E506" s="425">
        <v>540000</v>
      </c>
    </row>
    <row r="507" spans="1:8" x14ac:dyDescent="0.2">
      <c r="A507" s="424">
        <v>169</v>
      </c>
      <c r="B507" s="325" t="s">
        <v>97</v>
      </c>
      <c r="C507" s="305" t="s">
        <v>1629</v>
      </c>
      <c r="D507" s="267">
        <v>1769000</v>
      </c>
      <c r="E507" s="425">
        <v>1818750</v>
      </c>
    </row>
    <row r="508" spans="1:8" x14ac:dyDescent="0.2">
      <c r="A508" s="424">
        <v>170</v>
      </c>
      <c r="B508" s="325" t="s">
        <v>100</v>
      </c>
      <c r="C508" s="305" t="s">
        <v>1630</v>
      </c>
      <c r="D508" s="267"/>
      <c r="E508" s="425">
        <v>540000</v>
      </c>
    </row>
    <row r="509" spans="1:8" x14ac:dyDescent="0.2">
      <c r="A509" s="424">
        <v>171</v>
      </c>
      <c r="B509" s="325" t="s">
        <v>103</v>
      </c>
      <c r="C509" s="305" t="s">
        <v>1631</v>
      </c>
      <c r="D509" s="267"/>
      <c r="E509" s="425"/>
    </row>
    <row r="510" spans="1:8" ht="25.5" x14ac:dyDescent="0.2">
      <c r="A510" s="435">
        <v>172</v>
      </c>
      <c r="B510" s="329" t="s">
        <v>1635</v>
      </c>
      <c r="C510" s="302" t="s">
        <v>991</v>
      </c>
      <c r="D510" s="313"/>
      <c r="E510" s="450"/>
    </row>
    <row r="511" spans="1:8" ht="25.5" hidden="1" x14ac:dyDescent="0.2">
      <c r="A511" s="424">
        <v>173</v>
      </c>
      <c r="B511" s="325" t="s">
        <v>992</v>
      </c>
      <c r="C511" s="305" t="s">
        <v>1632</v>
      </c>
      <c r="D511" s="267"/>
      <c r="E511" s="425"/>
    </row>
    <row r="512" spans="1:8" ht="25.5" x14ac:dyDescent="0.2">
      <c r="A512" s="435">
        <v>174</v>
      </c>
      <c r="B512" s="301" t="s">
        <v>1634</v>
      </c>
      <c r="C512" s="302" t="s">
        <v>993</v>
      </c>
      <c r="D512" s="313"/>
      <c r="E512" s="450"/>
    </row>
    <row r="513" spans="1:5" hidden="1" x14ac:dyDescent="0.2">
      <c r="A513" s="424">
        <v>175</v>
      </c>
      <c r="B513" s="452" t="s">
        <v>594</v>
      </c>
      <c r="C513" s="305" t="s">
        <v>994</v>
      </c>
      <c r="D513" s="267"/>
      <c r="E513" s="425"/>
    </row>
    <row r="514" spans="1:5" hidden="1" x14ac:dyDescent="0.2">
      <c r="A514" s="424">
        <v>176</v>
      </c>
      <c r="B514" s="452" t="s">
        <v>596</v>
      </c>
      <c r="C514" s="305" t="s">
        <v>995</v>
      </c>
      <c r="D514" s="267"/>
      <c r="E514" s="425"/>
    </row>
    <row r="515" spans="1:5" hidden="1" x14ac:dyDescent="0.2">
      <c r="A515" s="424">
        <v>177</v>
      </c>
      <c r="B515" s="452" t="s">
        <v>598</v>
      </c>
      <c r="C515" s="305" t="s">
        <v>996</v>
      </c>
      <c r="D515" s="267"/>
      <c r="E515" s="425"/>
    </row>
    <row r="516" spans="1:5" hidden="1" x14ac:dyDescent="0.2">
      <c r="A516" s="424">
        <v>178</v>
      </c>
      <c r="B516" s="452" t="s">
        <v>600</v>
      </c>
      <c r="C516" s="305" t="s">
        <v>997</v>
      </c>
      <c r="D516" s="267"/>
      <c r="E516" s="425"/>
    </row>
    <row r="517" spans="1:5" hidden="1" x14ac:dyDescent="0.2">
      <c r="A517" s="424">
        <v>179</v>
      </c>
      <c r="B517" s="452" t="s">
        <v>602</v>
      </c>
      <c r="C517" s="305" t="s">
        <v>998</v>
      </c>
      <c r="D517" s="267"/>
      <c r="E517" s="425"/>
    </row>
    <row r="518" spans="1:5" hidden="1" x14ac:dyDescent="0.2">
      <c r="A518" s="424">
        <v>180</v>
      </c>
      <c r="B518" s="452" t="s">
        <v>604</v>
      </c>
      <c r="C518" s="305" t="s">
        <v>999</v>
      </c>
      <c r="D518" s="267"/>
      <c r="E518" s="425"/>
    </row>
    <row r="519" spans="1:5" hidden="1" x14ac:dyDescent="0.2">
      <c r="A519" s="424">
        <v>181</v>
      </c>
      <c r="B519" s="452" t="s">
        <v>606</v>
      </c>
      <c r="C519" s="305" t="s">
        <v>1000</v>
      </c>
      <c r="D519" s="267"/>
      <c r="E519" s="425"/>
    </row>
    <row r="520" spans="1:5" hidden="1" x14ac:dyDescent="0.2">
      <c r="A520" s="424">
        <v>182</v>
      </c>
      <c r="B520" s="452" t="s">
        <v>608</v>
      </c>
      <c r="C520" s="305" t="s">
        <v>1001</v>
      </c>
      <c r="D520" s="267"/>
      <c r="E520" s="425"/>
    </row>
    <row r="521" spans="1:5" hidden="1" x14ac:dyDescent="0.2">
      <c r="A521" s="424">
        <v>183</v>
      </c>
      <c r="B521" s="452" t="s">
        <v>610</v>
      </c>
      <c r="C521" s="305" t="s">
        <v>1002</v>
      </c>
      <c r="D521" s="267"/>
      <c r="E521" s="425"/>
    </row>
    <row r="522" spans="1:5" hidden="1" x14ac:dyDescent="0.2">
      <c r="A522" s="424">
        <v>184</v>
      </c>
      <c r="B522" s="452" t="s">
        <v>612</v>
      </c>
      <c r="C522" s="305" t="s">
        <v>1003</v>
      </c>
      <c r="D522" s="267"/>
      <c r="E522" s="425"/>
    </row>
    <row r="523" spans="1:5" hidden="1" x14ac:dyDescent="0.2">
      <c r="A523" s="424">
        <v>185</v>
      </c>
      <c r="B523" s="452" t="s">
        <v>614</v>
      </c>
      <c r="C523" s="305" t="s">
        <v>1004</v>
      </c>
      <c r="D523" s="267"/>
      <c r="E523" s="425"/>
    </row>
    <row r="524" spans="1:5" x14ac:dyDescent="0.2">
      <c r="A524" s="435">
        <v>186</v>
      </c>
      <c r="B524" s="301" t="s">
        <v>1005</v>
      </c>
      <c r="C524" s="302" t="s">
        <v>1006</v>
      </c>
      <c r="D524" s="313"/>
      <c r="E524" s="450"/>
    </row>
    <row r="525" spans="1:5" x14ac:dyDescent="0.2">
      <c r="A525" s="435">
        <v>187</v>
      </c>
      <c r="B525" s="301" t="s">
        <v>1007</v>
      </c>
      <c r="C525" s="302" t="s">
        <v>1008</v>
      </c>
      <c r="D525" s="313"/>
      <c r="E525" s="450"/>
    </row>
    <row r="526" spans="1:5" x14ac:dyDescent="0.2">
      <c r="A526" s="435">
        <v>188</v>
      </c>
      <c r="B526" s="301" t="s">
        <v>1009</v>
      </c>
      <c r="C526" s="302" t="s">
        <v>1010</v>
      </c>
      <c r="D526" s="313"/>
      <c r="E526" s="450"/>
    </row>
    <row r="527" spans="1:5" x14ac:dyDescent="0.2">
      <c r="A527" s="435">
        <v>189</v>
      </c>
      <c r="B527" s="301" t="s">
        <v>1633</v>
      </c>
      <c r="C527" s="302" t="s">
        <v>1011</v>
      </c>
      <c r="D527" s="313">
        <f>SUM(D528,D529,D530,D538,D539,D540,D541,D542,D543,D544)</f>
        <v>139298000</v>
      </c>
      <c r="E527" s="450">
        <f>SUM(E528,E529,E530,E538,E539,E540,E541,E542,E543,E544)</f>
        <v>222502640</v>
      </c>
    </row>
    <row r="528" spans="1:5" x14ac:dyDescent="0.2">
      <c r="A528" s="424">
        <v>190</v>
      </c>
      <c r="B528" s="452" t="s">
        <v>594</v>
      </c>
      <c r="C528" s="305" t="s">
        <v>1012</v>
      </c>
      <c r="D528" s="267">
        <v>800000</v>
      </c>
      <c r="E528" s="425">
        <v>2800000</v>
      </c>
    </row>
    <row r="529" spans="1:33" x14ac:dyDescent="0.2">
      <c r="A529" s="424">
        <v>191</v>
      </c>
      <c r="B529" s="452" t="s">
        <v>596</v>
      </c>
      <c r="C529" s="305" t="s">
        <v>1013</v>
      </c>
      <c r="D529" s="267"/>
      <c r="E529" s="425">
        <v>175440</v>
      </c>
    </row>
    <row r="530" spans="1:33" x14ac:dyDescent="0.2">
      <c r="A530" s="424">
        <v>192</v>
      </c>
      <c r="B530" s="452" t="s">
        <v>598</v>
      </c>
      <c r="C530" s="305" t="s">
        <v>1014</v>
      </c>
      <c r="D530" s="267">
        <v>25000000</v>
      </c>
      <c r="E530" s="1227">
        <f>SUM(E531:E537)</f>
        <v>49630000</v>
      </c>
      <c r="F530" s="102">
        <v>49630000</v>
      </c>
    </row>
    <row r="531" spans="1:33" x14ac:dyDescent="0.2">
      <c r="A531" s="424"/>
      <c r="B531" s="453" t="s">
        <v>1561</v>
      </c>
      <c r="C531" s="305"/>
      <c r="D531" s="267">
        <v>10000000</v>
      </c>
      <c r="E531" s="425">
        <v>10000000</v>
      </c>
    </row>
    <row r="532" spans="1:33" x14ac:dyDescent="0.2">
      <c r="A532" s="424"/>
      <c r="B532" s="453" t="s">
        <v>1562</v>
      </c>
      <c r="C532" s="305"/>
      <c r="D532" s="267">
        <v>10000000</v>
      </c>
      <c r="E532" s="425">
        <v>10000000</v>
      </c>
    </row>
    <row r="533" spans="1:33" x14ac:dyDescent="0.2">
      <c r="A533" s="424"/>
      <c r="B533" s="453" t="s">
        <v>1563</v>
      </c>
      <c r="C533" s="305"/>
      <c r="D533" s="267">
        <v>5000000</v>
      </c>
      <c r="E533" s="425">
        <v>5000000</v>
      </c>
    </row>
    <row r="534" spans="1:33" x14ac:dyDescent="0.2">
      <c r="A534" s="424"/>
      <c r="B534" s="453" t="s">
        <v>1672</v>
      </c>
      <c r="C534" s="305"/>
      <c r="D534" s="267"/>
      <c r="E534" s="425">
        <v>8000000</v>
      </c>
    </row>
    <row r="535" spans="1:33" ht="25.5" x14ac:dyDescent="0.2">
      <c r="A535" s="424"/>
      <c r="B535" s="453" t="s">
        <v>1729</v>
      </c>
      <c r="C535" s="305"/>
      <c r="D535" s="267">
        <v>0</v>
      </c>
      <c r="E535" s="425">
        <v>4500000</v>
      </c>
      <c r="F535" s="102" t="s">
        <v>1836</v>
      </c>
    </row>
    <row r="536" spans="1:33" s="121" customFormat="1" x14ac:dyDescent="0.2">
      <c r="A536" s="424"/>
      <c r="B536" s="454" t="s">
        <v>1564</v>
      </c>
      <c r="C536" s="455"/>
      <c r="D536" s="455"/>
      <c r="E536" s="425">
        <v>2200000</v>
      </c>
      <c r="F536" s="122"/>
      <c r="G536" s="123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22"/>
      <c r="AE536" s="122"/>
      <c r="AF536" s="122"/>
      <c r="AG536" s="122"/>
    </row>
    <row r="537" spans="1:33" s="121" customFormat="1" x14ac:dyDescent="0.2">
      <c r="A537" s="424"/>
      <c r="B537" s="454" t="s">
        <v>1783</v>
      </c>
      <c r="C537" s="455"/>
      <c r="D537" s="455"/>
      <c r="E537" s="1217">
        <v>9930000</v>
      </c>
      <c r="F537" s="122"/>
      <c r="G537" s="123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22"/>
      <c r="AE537" s="122"/>
      <c r="AF537" s="122"/>
      <c r="AG537" s="122"/>
    </row>
    <row r="538" spans="1:33" x14ac:dyDescent="0.2">
      <c r="A538" s="424">
        <v>193</v>
      </c>
      <c r="B538" s="452" t="s">
        <v>600</v>
      </c>
      <c r="C538" s="305" t="s">
        <v>1015</v>
      </c>
      <c r="D538" s="267"/>
      <c r="E538" s="425">
        <v>0</v>
      </c>
    </row>
    <row r="539" spans="1:33" x14ac:dyDescent="0.2">
      <c r="A539" s="424">
        <v>194</v>
      </c>
      <c r="B539" s="452" t="s">
        <v>602</v>
      </c>
      <c r="C539" s="305" t="s">
        <v>1016</v>
      </c>
      <c r="D539" s="267"/>
      <c r="E539" s="456">
        <v>0</v>
      </c>
    </row>
    <row r="540" spans="1:33" x14ac:dyDescent="0.2">
      <c r="A540" s="424">
        <v>195</v>
      </c>
      <c r="B540" s="452" t="s">
        <v>604</v>
      </c>
      <c r="C540" s="305" t="s">
        <v>1017</v>
      </c>
      <c r="D540" s="267"/>
      <c r="E540" s="425"/>
    </row>
    <row r="541" spans="1:33" x14ac:dyDescent="0.2">
      <c r="A541" s="424">
        <v>196</v>
      </c>
      <c r="B541" s="452" t="s">
        <v>1728</v>
      </c>
      <c r="C541" s="305" t="s">
        <v>1018</v>
      </c>
      <c r="D541" s="267">
        <v>113498000</v>
      </c>
      <c r="E541" s="425">
        <v>168897200</v>
      </c>
      <c r="F541" s="102">
        <v>8000000</v>
      </c>
    </row>
    <row r="542" spans="1:33" x14ac:dyDescent="0.2">
      <c r="A542" s="424">
        <v>197</v>
      </c>
      <c r="B542" s="452" t="s">
        <v>608</v>
      </c>
      <c r="C542" s="305" t="s">
        <v>1019</v>
      </c>
      <c r="D542" s="267"/>
      <c r="E542" s="425"/>
    </row>
    <row r="543" spans="1:33" x14ac:dyDescent="0.2">
      <c r="A543" s="424">
        <v>198</v>
      </c>
      <c r="B543" s="452" t="s">
        <v>612</v>
      </c>
      <c r="C543" s="305" t="s">
        <v>1020</v>
      </c>
      <c r="D543" s="267"/>
      <c r="E543" s="425"/>
    </row>
    <row r="544" spans="1:33" x14ac:dyDescent="0.2">
      <c r="A544" s="424">
        <v>199</v>
      </c>
      <c r="B544" s="452" t="s">
        <v>614</v>
      </c>
      <c r="C544" s="305" t="s">
        <v>1021</v>
      </c>
      <c r="D544" s="267">
        <v>0</v>
      </c>
      <c r="E544" s="425">
        <f>SUM(E546,E545)</f>
        <v>1000000</v>
      </c>
    </row>
    <row r="545" spans="1:33" x14ac:dyDescent="0.2">
      <c r="A545" s="424"/>
      <c r="B545" s="453" t="s">
        <v>1782</v>
      </c>
      <c r="C545" s="305"/>
      <c r="D545" s="267"/>
      <c r="E545" s="425">
        <v>300000</v>
      </c>
    </row>
    <row r="546" spans="1:33" x14ac:dyDescent="0.2">
      <c r="A546" s="424"/>
      <c r="B546" s="453" t="s">
        <v>1424</v>
      </c>
      <c r="C546" s="305"/>
      <c r="D546" s="267">
        <v>0</v>
      </c>
      <c r="E546" s="425">
        <v>700000</v>
      </c>
    </row>
    <row r="547" spans="1:33" s="105" customFormat="1" x14ac:dyDescent="0.2">
      <c r="A547" s="435">
        <v>200</v>
      </c>
      <c r="B547" s="301" t="s">
        <v>1022</v>
      </c>
      <c r="C547" s="302" t="s">
        <v>1023</v>
      </c>
      <c r="D547" s="313">
        <f>SUM(D548:D549)</f>
        <v>328217793</v>
      </c>
      <c r="E547" s="450">
        <f>SUM(E548:E549)</f>
        <v>308057069</v>
      </c>
      <c r="F547" s="102"/>
      <c r="G547" s="101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</row>
    <row r="548" spans="1:33" x14ac:dyDescent="0.2">
      <c r="A548" s="435"/>
      <c r="B548" s="452" t="s">
        <v>1024</v>
      </c>
      <c r="C548" s="302" t="s">
        <v>1025</v>
      </c>
      <c r="D548" s="313">
        <f>SUM('06 tartalékok'!B9)</f>
        <v>157088793</v>
      </c>
      <c r="E548" s="450">
        <f>SUM('06 tartalékok'!C9)</f>
        <v>153602269</v>
      </c>
    </row>
    <row r="549" spans="1:33" x14ac:dyDescent="0.2">
      <c r="A549" s="436"/>
      <c r="B549" s="452" t="s">
        <v>1026</v>
      </c>
      <c r="C549" s="302" t="s">
        <v>1027</v>
      </c>
      <c r="D549" s="267">
        <f>SUM('06 tartalékok'!B10)</f>
        <v>171129000</v>
      </c>
      <c r="E549" s="425">
        <f>SUM('06 tartalékok'!C10)</f>
        <v>154454800</v>
      </c>
    </row>
    <row r="550" spans="1:33" s="132" customFormat="1" ht="25.5" customHeight="1" thickBot="1" x14ac:dyDescent="0.25">
      <c r="A550" s="429">
        <v>201</v>
      </c>
      <c r="B550" s="430" t="s">
        <v>1502</v>
      </c>
      <c r="C550" s="430" t="s">
        <v>1028</v>
      </c>
      <c r="D550" s="431">
        <f>SUM(D469+D474+D476+D477+D488+D499+D510+D512+D524+D525+D526+D527+D547)</f>
        <v>469284793</v>
      </c>
      <c r="E550" s="432">
        <f>SUM(E469+E474+E476+E477+E488+E499+E510+E512+E524+E525+E526+E527+E547)</f>
        <v>535268466</v>
      </c>
      <c r="F550" s="130"/>
      <c r="G550" s="131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  <c r="AF550" s="130"/>
      <c r="AG550" s="130"/>
    </row>
    <row r="551" spans="1:33" s="160" customFormat="1" ht="14.25" thickTop="1" thickBot="1" x14ac:dyDescent="0.25">
      <c r="A551" s="177"/>
      <c r="B551" s="168"/>
      <c r="C551" s="168"/>
      <c r="D551" s="169"/>
      <c r="E551" s="169"/>
      <c r="F551" s="158"/>
      <c r="G551" s="159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</row>
    <row r="552" spans="1:33" ht="13.5" thickTop="1" x14ac:dyDescent="0.2">
      <c r="A552" s="417">
        <v>202</v>
      </c>
      <c r="B552" s="418" t="s">
        <v>1029</v>
      </c>
      <c r="C552" s="419" t="s">
        <v>1030</v>
      </c>
      <c r="D552" s="459">
        <v>0</v>
      </c>
      <c r="E552" s="1096">
        <f>SUM(E553:E554)</f>
        <v>2580000</v>
      </c>
      <c r="F552" s="102" t="s">
        <v>1793</v>
      </c>
    </row>
    <row r="553" spans="1:33" x14ac:dyDescent="0.2">
      <c r="A553" s="1165"/>
      <c r="B553" s="1180" t="s">
        <v>1724</v>
      </c>
      <c r="C553" s="1166"/>
      <c r="D553" s="1181">
        <v>0</v>
      </c>
      <c r="E553" s="434">
        <f>SUM(G553/1.27)</f>
        <v>900000</v>
      </c>
      <c r="F553" s="122">
        <f>SUM(E553*0.27)</f>
        <v>243000.00000000003</v>
      </c>
      <c r="G553" s="101">
        <v>1143000</v>
      </c>
    </row>
    <row r="554" spans="1:33" s="121" customFormat="1" x14ac:dyDescent="0.2">
      <c r="A554" s="438"/>
      <c r="B554" s="412" t="s">
        <v>1673</v>
      </c>
      <c r="C554" s="440"/>
      <c r="D554" s="441">
        <v>0</v>
      </c>
      <c r="E554" s="434">
        <f>SUM(G554/1.27)</f>
        <v>1680000</v>
      </c>
      <c r="F554" s="122">
        <f>SUM(E554*0.27)</f>
        <v>453600.00000000006</v>
      </c>
      <c r="G554" s="123">
        <v>2133600</v>
      </c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22"/>
      <c r="AE554" s="122"/>
      <c r="AF554" s="122"/>
      <c r="AG554" s="122"/>
    </row>
    <row r="555" spans="1:33" x14ac:dyDescent="0.2">
      <c r="A555" s="422">
        <v>203</v>
      </c>
      <c r="B555" s="195" t="s">
        <v>1646</v>
      </c>
      <c r="C555" s="192" t="s">
        <v>1031</v>
      </c>
      <c r="D555" s="193">
        <f>SUM(D556:D588)</f>
        <v>112382000</v>
      </c>
      <c r="E555" s="444">
        <f>SUM(E556:E588)</f>
        <v>104623029.11811024</v>
      </c>
      <c r="H555" s="1203">
        <v>104623029</v>
      </c>
      <c r="I555" s="102">
        <f>H555-E555</f>
        <v>-0.11811023950576782</v>
      </c>
    </row>
    <row r="556" spans="1:33" s="121" customFormat="1" x14ac:dyDescent="0.2">
      <c r="A556" s="436" t="s">
        <v>1032</v>
      </c>
      <c r="B556" s="412" t="s">
        <v>1033</v>
      </c>
      <c r="C556" s="305"/>
      <c r="D556" s="437">
        <v>9906000</v>
      </c>
      <c r="E556" s="434">
        <f t="shared" ref="E556:E561" si="1">SUM(G556/1.27)</f>
        <v>7800000</v>
      </c>
      <c r="F556" s="122">
        <f t="shared" ref="F556:F561" si="2">SUM(E556*0.27)</f>
        <v>2106000</v>
      </c>
      <c r="G556" s="123">
        <v>9906000</v>
      </c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  <c r="AF556" s="122"/>
      <c r="AG556" s="122"/>
    </row>
    <row r="557" spans="1:33" s="121" customFormat="1" ht="38.25" x14ac:dyDescent="0.2">
      <c r="A557" s="438"/>
      <c r="B557" s="439" t="s">
        <v>1034</v>
      </c>
      <c r="C557" s="440"/>
      <c r="D557" s="441">
        <v>35000000</v>
      </c>
      <c r="E557" s="434">
        <f t="shared" si="1"/>
        <v>27559055.118110236</v>
      </c>
      <c r="F557" s="123">
        <f>SUM(E557*0.27)</f>
        <v>7440944.8818897642</v>
      </c>
      <c r="G557" s="123">
        <v>35000000</v>
      </c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22"/>
      <c r="AE557" s="122"/>
      <c r="AF557" s="122"/>
      <c r="AG557" s="122"/>
    </row>
    <row r="558" spans="1:33" s="121" customFormat="1" x14ac:dyDescent="0.2">
      <c r="A558" s="438"/>
      <c r="B558" s="439" t="s">
        <v>1702</v>
      </c>
      <c r="C558" s="440"/>
      <c r="D558" s="441">
        <v>0</v>
      </c>
      <c r="E558" s="434">
        <f t="shared" ref="E558" si="3">SUM(G558/1.27)</f>
        <v>496945.66929133859</v>
      </c>
      <c r="F558" s="123">
        <f t="shared" ref="F558" si="4">SUM(E558*0.27)</f>
        <v>134175.33070866144</v>
      </c>
      <c r="G558" s="123">
        <v>631121</v>
      </c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22"/>
      <c r="AE558" s="122"/>
      <c r="AF558" s="122"/>
      <c r="AG558" s="122"/>
    </row>
    <row r="559" spans="1:33" s="121" customFormat="1" x14ac:dyDescent="0.2">
      <c r="A559" s="438"/>
      <c r="B559" s="439" t="s">
        <v>1712</v>
      </c>
      <c r="C559" s="440"/>
      <c r="D559" s="441">
        <v>0</v>
      </c>
      <c r="E559" s="1223">
        <f t="shared" ref="E559" si="5">SUM(G559/1.27)</f>
        <v>157480.31496062991</v>
      </c>
      <c r="F559" s="123">
        <f t="shared" ref="F559" si="6">SUM(E559*0.27)</f>
        <v>42519.685039370081</v>
      </c>
      <c r="G559" s="123">
        <v>200000</v>
      </c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22"/>
      <c r="AE559" s="122"/>
      <c r="AF559" s="122"/>
      <c r="AG559" s="122"/>
    </row>
    <row r="560" spans="1:33" s="121" customFormat="1" ht="25.5" x14ac:dyDescent="0.2">
      <c r="A560" s="438"/>
      <c r="B560" s="439" t="s">
        <v>1035</v>
      </c>
      <c r="C560" s="440"/>
      <c r="D560" s="441">
        <v>44000000</v>
      </c>
      <c r="E560" s="434">
        <f t="shared" si="1"/>
        <v>34645669.291338585</v>
      </c>
      <c r="F560" s="123">
        <f t="shared" si="2"/>
        <v>9354330.7086614184</v>
      </c>
      <c r="G560" s="123">
        <v>44000000</v>
      </c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22"/>
      <c r="AE560" s="122"/>
      <c r="AF560" s="122"/>
      <c r="AG560" s="122"/>
    </row>
    <row r="561" spans="1:33" s="121" customFormat="1" ht="25.5" x14ac:dyDescent="0.2">
      <c r="A561" s="438"/>
      <c r="B561" s="439" t="s">
        <v>1036</v>
      </c>
      <c r="C561" s="440"/>
      <c r="D561" s="441">
        <v>21976000</v>
      </c>
      <c r="E561" s="434">
        <f t="shared" si="1"/>
        <v>17303937.007874016</v>
      </c>
      <c r="F561" s="123">
        <f t="shared" si="2"/>
        <v>4672062.9921259843</v>
      </c>
      <c r="G561" s="123">
        <v>21976000</v>
      </c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22"/>
      <c r="AE561" s="122"/>
      <c r="AF561" s="122"/>
      <c r="AG561" s="122"/>
    </row>
    <row r="562" spans="1:33" s="121" customFormat="1" x14ac:dyDescent="0.2">
      <c r="A562" s="438"/>
      <c r="B562" s="412" t="s">
        <v>1152</v>
      </c>
      <c r="C562" s="440"/>
      <c r="D562" s="441">
        <v>0</v>
      </c>
      <c r="E562" s="434">
        <f>SUM(G562/1.27)</f>
        <v>2329921.2598425196</v>
      </c>
      <c r="F562" s="122">
        <f>SUM(E562*0.27)</f>
        <v>629078.74015748035</v>
      </c>
      <c r="G562" s="123">
        <v>2959000</v>
      </c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22"/>
      <c r="AE562" s="122"/>
      <c r="AF562" s="122"/>
      <c r="AG562" s="122"/>
    </row>
    <row r="563" spans="1:33" s="121" customFormat="1" x14ac:dyDescent="0.2">
      <c r="A563" s="438"/>
      <c r="B563" s="412" t="s">
        <v>1675</v>
      </c>
      <c r="C563" s="440"/>
      <c r="D563" s="441">
        <v>0</v>
      </c>
      <c r="E563" s="434">
        <f>SUM(G563/1.27)</f>
        <v>4300000</v>
      </c>
      <c r="F563" s="122">
        <f>SUM(E563*0.27)</f>
        <v>1161000</v>
      </c>
      <c r="G563" s="123">
        <v>5461000</v>
      </c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22"/>
      <c r="AE563" s="122"/>
      <c r="AF563" s="122"/>
      <c r="AG563" s="122"/>
    </row>
    <row r="564" spans="1:33" s="121" customFormat="1" x14ac:dyDescent="0.2">
      <c r="A564" s="438"/>
      <c r="B564" s="412" t="s">
        <v>1559</v>
      </c>
      <c r="C564" s="440"/>
      <c r="D564" s="441">
        <v>0</v>
      </c>
      <c r="E564" s="434">
        <v>395000</v>
      </c>
      <c r="F564" s="122"/>
      <c r="G564" s="123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  <c r="AA564" s="122"/>
      <c r="AB564" s="122"/>
      <c r="AC564" s="122"/>
      <c r="AD564" s="122"/>
      <c r="AE564" s="122"/>
      <c r="AF564" s="122"/>
      <c r="AG564" s="122"/>
    </row>
    <row r="565" spans="1:33" s="121" customFormat="1" x14ac:dyDescent="0.2">
      <c r="A565" s="438"/>
      <c r="B565" s="412" t="s">
        <v>1718</v>
      </c>
      <c r="C565" s="440"/>
      <c r="D565" s="441">
        <v>0</v>
      </c>
      <c r="E565" s="1223">
        <f>SUM(G565/1.27)</f>
        <v>250000</v>
      </c>
      <c r="F565" s="122">
        <f>SUM(E565*0.27)</f>
        <v>67500</v>
      </c>
      <c r="G565" s="123">
        <v>317500</v>
      </c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22"/>
      <c r="AE565" s="122"/>
      <c r="AF565" s="122"/>
      <c r="AG565" s="122"/>
    </row>
    <row r="566" spans="1:33" s="121" customFormat="1" ht="25.5" x14ac:dyDescent="0.2">
      <c r="A566" s="1170"/>
      <c r="B566" s="1171" t="s">
        <v>1426</v>
      </c>
      <c r="C566" s="440"/>
      <c r="D566" s="441">
        <v>0</v>
      </c>
      <c r="E566" s="434">
        <f>SUM(G566/1.27)</f>
        <v>3695275.5905511812</v>
      </c>
      <c r="F566" s="122">
        <f>SUM(E566*0.27)</f>
        <v>997724.409448819</v>
      </c>
      <c r="G566" s="123">
        <v>4693000</v>
      </c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22"/>
      <c r="AE566" s="122"/>
      <c r="AF566" s="122"/>
      <c r="AG566" s="122"/>
    </row>
    <row r="567" spans="1:33" s="121" customFormat="1" x14ac:dyDescent="0.2">
      <c r="A567" s="438"/>
      <c r="B567" s="412" t="s">
        <v>1560</v>
      </c>
      <c r="C567" s="440"/>
      <c r="D567" s="441">
        <v>0</v>
      </c>
      <c r="E567" s="434">
        <v>30000</v>
      </c>
      <c r="F567" s="122"/>
      <c r="G567" s="123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22"/>
      <c r="AE567" s="122"/>
      <c r="AF567" s="122"/>
      <c r="AG567" s="122"/>
    </row>
    <row r="568" spans="1:33" s="121" customFormat="1" x14ac:dyDescent="0.2">
      <c r="A568" s="1170"/>
      <c r="B568" s="1171" t="s">
        <v>1419</v>
      </c>
      <c r="C568" s="440"/>
      <c r="D568" s="441">
        <v>0</v>
      </c>
      <c r="E568" s="434">
        <f>SUM(G568/1.27)</f>
        <v>2800000</v>
      </c>
      <c r="F568" s="122">
        <f>SUM(E568*0.27)</f>
        <v>756000</v>
      </c>
      <c r="G568" s="123">
        <v>3556000</v>
      </c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22"/>
      <c r="AE568" s="122"/>
      <c r="AF568" s="122"/>
      <c r="AG568" s="122"/>
    </row>
    <row r="569" spans="1:33" s="121" customFormat="1" x14ac:dyDescent="0.2">
      <c r="A569" s="438"/>
      <c r="B569" s="412" t="s">
        <v>1674</v>
      </c>
      <c r="C569" s="440"/>
      <c r="D569" s="441">
        <v>0</v>
      </c>
      <c r="E569" s="434">
        <f>SUM(G569/1.27)</f>
        <v>275000</v>
      </c>
      <c r="F569" s="122">
        <f>SUM(E569*0.27)</f>
        <v>74250</v>
      </c>
      <c r="G569" s="123">
        <v>349250</v>
      </c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22"/>
      <c r="AE569" s="122"/>
      <c r="AF569" s="122"/>
      <c r="AG569" s="122"/>
    </row>
    <row r="570" spans="1:33" s="121" customFormat="1" x14ac:dyDescent="0.2">
      <c r="A570" s="438"/>
      <c r="B570" s="412" t="s">
        <v>1153</v>
      </c>
      <c r="C570" s="440"/>
      <c r="D570" s="441">
        <v>0</v>
      </c>
      <c r="E570" s="434">
        <f t="shared" ref="E570:E581" si="7">SUM(G570/1.27)</f>
        <v>2600000</v>
      </c>
      <c r="F570" s="122">
        <f t="shared" ref="F570:F581" si="8">SUM(E570*0.27)</f>
        <v>702000</v>
      </c>
      <c r="G570" s="123">
        <v>3302000</v>
      </c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22"/>
      <c r="AE570" s="122"/>
      <c r="AF570" s="122"/>
      <c r="AG570" s="122"/>
    </row>
    <row r="571" spans="1:33" s="121" customFormat="1" x14ac:dyDescent="0.2">
      <c r="A571" s="438"/>
      <c r="B571" s="412" t="s">
        <v>1163</v>
      </c>
      <c r="C571" s="440"/>
      <c r="D571" s="441">
        <v>0</v>
      </c>
      <c r="E571" s="434">
        <f t="shared" si="7"/>
        <v>3937007.874015748</v>
      </c>
      <c r="F571" s="122">
        <f t="shared" si="8"/>
        <v>1062992.125984252</v>
      </c>
      <c r="G571" s="123">
        <v>5000000</v>
      </c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22"/>
      <c r="AE571" s="122"/>
      <c r="AF571" s="122"/>
      <c r="AG571" s="122"/>
    </row>
    <row r="572" spans="1:33" s="121" customFormat="1" x14ac:dyDescent="0.2">
      <c r="A572" s="438"/>
      <c r="B572" s="412" t="s">
        <v>1574</v>
      </c>
      <c r="C572" s="440"/>
      <c r="D572" s="441">
        <v>0</v>
      </c>
      <c r="E572" s="434">
        <f t="shared" si="7"/>
        <v>4265605.5118110236</v>
      </c>
      <c r="F572" s="122">
        <f t="shared" si="8"/>
        <v>1151713.4881889764</v>
      </c>
      <c r="G572" s="123">
        <v>5417319</v>
      </c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  <c r="AA572" s="122"/>
      <c r="AB572" s="122"/>
      <c r="AC572" s="122"/>
      <c r="AD572" s="122"/>
      <c r="AE572" s="122"/>
      <c r="AF572" s="122"/>
      <c r="AG572" s="122"/>
    </row>
    <row r="573" spans="1:33" s="146" customFormat="1" ht="25.5" x14ac:dyDescent="0.2">
      <c r="A573" s="438"/>
      <c r="B573" s="412" t="s">
        <v>1591</v>
      </c>
      <c r="C573" s="440"/>
      <c r="D573" s="441">
        <v>0</v>
      </c>
      <c r="E573" s="434">
        <f t="shared" si="7"/>
        <v>540000</v>
      </c>
      <c r="F573" s="123">
        <f t="shared" si="8"/>
        <v>145800</v>
      </c>
      <c r="G573" s="123">
        <v>685800</v>
      </c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  <c r="AA573" s="123"/>
      <c r="AB573" s="123"/>
      <c r="AC573" s="123"/>
      <c r="AD573" s="123"/>
      <c r="AE573" s="123"/>
      <c r="AF573" s="123"/>
      <c r="AG573" s="123"/>
    </row>
    <row r="574" spans="1:33" s="146" customFormat="1" x14ac:dyDescent="0.2">
      <c r="A574" s="438"/>
      <c r="B574" s="412" t="s">
        <v>1592</v>
      </c>
      <c r="C574" s="440"/>
      <c r="D574" s="441">
        <v>0</v>
      </c>
      <c r="E574" s="434">
        <f t="shared" si="7"/>
        <v>1420000</v>
      </c>
      <c r="F574" s="123">
        <f t="shared" si="8"/>
        <v>383400</v>
      </c>
      <c r="G574" s="123">
        <v>1803400</v>
      </c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  <c r="AA574" s="123"/>
      <c r="AB574" s="123"/>
      <c r="AC574" s="123"/>
      <c r="AD574" s="123"/>
      <c r="AE574" s="123"/>
      <c r="AF574" s="123"/>
      <c r="AG574" s="123"/>
    </row>
    <row r="575" spans="1:33" s="146" customFormat="1" x14ac:dyDescent="0.2">
      <c r="A575" s="438"/>
      <c r="B575" s="412" t="s">
        <v>1720</v>
      </c>
      <c r="C575" s="440"/>
      <c r="D575" s="441">
        <v>0</v>
      </c>
      <c r="E575" s="1223">
        <f t="shared" si="7"/>
        <v>151750.39370078739</v>
      </c>
      <c r="F575" s="123">
        <f t="shared" si="8"/>
        <v>40972.606299212595</v>
      </c>
      <c r="G575" s="123">
        <v>192723</v>
      </c>
      <c r="H575" s="1224" t="s">
        <v>1792</v>
      </c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  <c r="AA575" s="123"/>
      <c r="AB575" s="123"/>
      <c r="AC575" s="123"/>
      <c r="AD575" s="123"/>
      <c r="AE575" s="123"/>
      <c r="AF575" s="123"/>
      <c r="AG575" s="123"/>
    </row>
    <row r="576" spans="1:33" s="146" customFormat="1" x14ac:dyDescent="0.2">
      <c r="A576" s="438"/>
      <c r="B576" s="412" t="s">
        <v>1721</v>
      </c>
      <c r="C576" s="440"/>
      <c r="D576" s="441">
        <v>0</v>
      </c>
      <c r="E576" s="434">
        <f t="shared" si="7"/>
        <v>102362.20472440944</v>
      </c>
      <c r="F576" s="123">
        <f t="shared" si="8"/>
        <v>27637.79527559055</v>
      </c>
      <c r="G576" s="123">
        <v>130000</v>
      </c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  <c r="AA576" s="123"/>
      <c r="AB576" s="123"/>
      <c r="AC576" s="123"/>
      <c r="AD576" s="123"/>
      <c r="AE576" s="123"/>
      <c r="AF576" s="123"/>
      <c r="AG576" s="123"/>
    </row>
    <row r="577" spans="1:33 16384:16384" s="146" customFormat="1" x14ac:dyDescent="0.2">
      <c r="A577" s="438"/>
      <c r="B577" s="412" t="s">
        <v>1722</v>
      </c>
      <c r="C577" s="440"/>
      <c r="D577" s="441">
        <v>0</v>
      </c>
      <c r="E577" s="434">
        <f t="shared" si="7"/>
        <v>157480.31496062991</v>
      </c>
      <c r="F577" s="123">
        <f t="shared" si="8"/>
        <v>42519.685039370081</v>
      </c>
      <c r="G577" s="123">
        <v>200000</v>
      </c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  <c r="AA577" s="123"/>
      <c r="AB577" s="123"/>
      <c r="AC577" s="123"/>
      <c r="AD577" s="123"/>
      <c r="AE577" s="123"/>
      <c r="AF577" s="123"/>
      <c r="AG577" s="123"/>
    </row>
    <row r="578" spans="1:33 16384:16384" s="146" customFormat="1" x14ac:dyDescent="0.2">
      <c r="A578" s="438"/>
      <c r="B578" s="412" t="s">
        <v>1726</v>
      </c>
      <c r="C578" s="440"/>
      <c r="D578" s="441">
        <v>0</v>
      </c>
      <c r="E578" s="434">
        <f t="shared" si="7"/>
        <v>480314.96062992123</v>
      </c>
      <c r="F578" s="123">
        <f t="shared" si="8"/>
        <v>129685.03937007874</v>
      </c>
      <c r="G578" s="123">
        <v>610000</v>
      </c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  <c r="AA578" s="123"/>
      <c r="AB578" s="123"/>
      <c r="AC578" s="123"/>
      <c r="AD578" s="123"/>
      <c r="AE578" s="123"/>
      <c r="AF578" s="123"/>
      <c r="AG578" s="123"/>
    </row>
    <row r="579" spans="1:33 16384:16384" s="146" customFormat="1" x14ac:dyDescent="0.2">
      <c r="A579" s="438"/>
      <c r="B579" s="412" t="s">
        <v>1723</v>
      </c>
      <c r="C579" s="440"/>
      <c r="D579" s="441">
        <v>0</v>
      </c>
      <c r="E579" s="434">
        <f t="shared" si="7"/>
        <v>786885.03937007871</v>
      </c>
      <c r="F579" s="123">
        <f t="shared" si="8"/>
        <v>212458.96062992126</v>
      </c>
      <c r="G579" s="123">
        <v>999344</v>
      </c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  <c r="AC579" s="123"/>
      <c r="AD579" s="123"/>
      <c r="AE579" s="123"/>
      <c r="AF579" s="123"/>
      <c r="AG579" s="123"/>
      <c r="XFD579" s="1182">
        <f>SUM(G579:XFC579)</f>
        <v>999344</v>
      </c>
    </row>
    <row r="580" spans="1:33 16384:16384" s="146" customFormat="1" x14ac:dyDescent="0.2">
      <c r="A580" s="438"/>
      <c r="B580" s="412" t="s">
        <v>1730</v>
      </c>
      <c r="C580" s="440"/>
      <c r="D580" s="441">
        <v>0</v>
      </c>
      <c r="E580" s="434">
        <f t="shared" si="7"/>
        <v>1195464.5669291338</v>
      </c>
      <c r="F580" s="123">
        <f t="shared" si="8"/>
        <v>322775.43307086616</v>
      </c>
      <c r="G580" s="123">
        <v>1518240</v>
      </c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  <c r="AA580" s="123"/>
      <c r="AB580" s="123"/>
      <c r="AC580" s="123"/>
      <c r="AD580" s="123"/>
      <c r="AE580" s="123"/>
      <c r="AF580" s="123"/>
      <c r="AG580" s="123"/>
      <c r="XFD580" s="1182"/>
    </row>
    <row r="581" spans="1:33 16384:16384" s="146" customFormat="1" x14ac:dyDescent="0.2">
      <c r="A581" s="438"/>
      <c r="B581" s="412" t="s">
        <v>1727</v>
      </c>
      <c r="C581" s="440"/>
      <c r="D581" s="441">
        <v>0</v>
      </c>
      <c r="E581" s="434">
        <f t="shared" si="7"/>
        <v>350800</v>
      </c>
      <c r="F581" s="123">
        <f t="shared" si="8"/>
        <v>94716</v>
      </c>
      <c r="G581" s="123">
        <v>445516</v>
      </c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  <c r="AA581" s="123"/>
      <c r="AB581" s="123"/>
      <c r="AC581" s="123"/>
      <c r="AD581" s="123"/>
      <c r="AE581" s="123"/>
      <c r="AF581" s="123"/>
      <c r="AG581" s="123"/>
      <c r="XFD581" s="1182"/>
    </row>
    <row r="582" spans="1:33 16384:16384" s="121" customFormat="1" x14ac:dyDescent="0.2">
      <c r="A582" s="438"/>
      <c r="B582" s="412" t="s">
        <v>1565</v>
      </c>
      <c r="C582" s="440"/>
      <c r="D582" s="441">
        <v>0</v>
      </c>
      <c r="E582" s="1223">
        <v>7000000</v>
      </c>
      <c r="F582" s="122"/>
      <c r="G582" s="123">
        <v>7000000</v>
      </c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22"/>
      <c r="AE582" s="122"/>
      <c r="AF582" s="122"/>
      <c r="AG582" s="122"/>
    </row>
    <row r="583" spans="1:33 16384:16384" s="121" customFormat="1" x14ac:dyDescent="0.2">
      <c r="A583" s="438"/>
      <c r="B583" s="412"/>
      <c r="C583" s="440"/>
      <c r="D583" s="441"/>
      <c r="E583" s="1090"/>
      <c r="F583" s="122"/>
      <c r="G583" s="123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22"/>
      <c r="AE583" s="122"/>
      <c r="AF583" s="122"/>
      <c r="AG583" s="122"/>
    </row>
    <row r="584" spans="1:33 16384:16384" s="121" customFormat="1" x14ac:dyDescent="0.2">
      <c r="A584" s="438"/>
      <c r="B584" s="1225" t="s">
        <v>1799</v>
      </c>
      <c r="C584" s="440"/>
      <c r="D584" s="441"/>
      <c r="E584" s="1090">
        <v>-21902926</v>
      </c>
      <c r="F584" s="122">
        <v>-5668037</v>
      </c>
      <c r="G584" s="123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</row>
    <row r="585" spans="1:33 16384:16384" s="121" customFormat="1" x14ac:dyDescent="0.2">
      <c r="A585" s="438"/>
      <c r="B585" s="412"/>
      <c r="C585" s="440"/>
      <c r="D585" s="441"/>
      <c r="E585" s="1090"/>
      <c r="F585" s="122">
        <v>0</v>
      </c>
      <c r="G585" s="123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</row>
    <row r="586" spans="1:33 16384:16384" s="121" customFormat="1" x14ac:dyDescent="0.2">
      <c r="A586" s="438"/>
      <c r="B586" s="412"/>
      <c r="C586" s="440"/>
      <c r="D586" s="441"/>
      <c r="E586" s="1090"/>
      <c r="F586" s="122"/>
      <c r="G586" s="123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</row>
    <row r="587" spans="1:33 16384:16384" s="121" customFormat="1" x14ac:dyDescent="0.2">
      <c r="A587" s="438"/>
      <c r="B587" s="412"/>
      <c r="C587" s="440"/>
      <c r="D587" s="441"/>
      <c r="E587" s="1090"/>
      <c r="F587" s="122"/>
      <c r="G587" s="123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</row>
    <row r="588" spans="1:33 16384:16384" s="121" customFormat="1" x14ac:dyDescent="0.2">
      <c r="A588" s="442"/>
      <c r="B588" s="412" t="s">
        <v>1037</v>
      </c>
      <c r="C588" s="443"/>
      <c r="D588" s="437">
        <v>1500000</v>
      </c>
      <c r="E588" s="434">
        <v>1500000</v>
      </c>
      <c r="F588" s="122"/>
      <c r="G588" s="123">
        <v>1500000</v>
      </c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</row>
    <row r="589" spans="1:33 16384:16384" x14ac:dyDescent="0.2">
      <c r="A589" s="422">
        <v>205</v>
      </c>
      <c r="B589" s="195" t="s">
        <v>1038</v>
      </c>
      <c r="C589" s="192" t="s">
        <v>1039</v>
      </c>
      <c r="D589" s="193"/>
      <c r="E589" s="444">
        <f>SUM(E590:E592)</f>
        <v>2764360</v>
      </c>
      <c r="F589" s="123">
        <f t="shared" ref="F589" si="9">SUM(E589*0.27)</f>
        <v>746377.20000000007</v>
      </c>
      <c r="H589" s="102" t="s">
        <v>1793</v>
      </c>
    </row>
    <row r="590" spans="1:33 16384:16384" s="1221" customFormat="1" x14ac:dyDescent="0.2">
      <c r="A590" s="1076"/>
      <c r="B590" s="1222" t="s">
        <v>1784</v>
      </c>
      <c r="C590" s="29"/>
      <c r="D590" s="13"/>
      <c r="E590" s="1090">
        <v>2354360</v>
      </c>
      <c r="F590" s="1219"/>
      <c r="G590" s="1219"/>
      <c r="H590" s="1220"/>
      <c r="I590" s="1220"/>
      <c r="J590" s="1220"/>
      <c r="K590" s="1220"/>
      <c r="L590" s="1220"/>
      <c r="M590" s="1220"/>
      <c r="N590" s="1220"/>
      <c r="O590" s="1220"/>
      <c r="P590" s="1220"/>
      <c r="Q590" s="1220"/>
      <c r="R590" s="1220"/>
      <c r="S590" s="1220"/>
      <c r="T590" s="1220"/>
      <c r="U590" s="1220"/>
      <c r="V590" s="1220"/>
      <c r="W590" s="1220"/>
      <c r="X590" s="1220"/>
      <c r="Y590" s="1220"/>
      <c r="Z590" s="1220"/>
      <c r="AA590" s="1220"/>
      <c r="AB590" s="1220"/>
      <c r="AC590" s="1220"/>
      <c r="AD590" s="1220"/>
      <c r="AE590" s="1220"/>
      <c r="AF590" s="1220"/>
      <c r="AG590" s="1220"/>
    </row>
    <row r="591" spans="1:33 16384:16384" s="1221" customFormat="1" x14ac:dyDescent="0.2">
      <c r="A591" s="1076"/>
      <c r="B591" s="1222" t="s">
        <v>1785</v>
      </c>
      <c r="C591" s="29"/>
      <c r="D591" s="13"/>
      <c r="E591" s="1090">
        <v>142000</v>
      </c>
      <c r="F591" s="1219"/>
      <c r="G591" s="1219"/>
      <c r="H591" s="1220"/>
      <c r="I591" s="1220"/>
      <c r="J591" s="1220"/>
      <c r="K591" s="1220"/>
      <c r="L591" s="1220"/>
      <c r="M591" s="1220"/>
      <c r="N591" s="1220"/>
      <c r="O591" s="1220"/>
      <c r="P591" s="1220"/>
      <c r="Q591" s="1220"/>
      <c r="R591" s="1220"/>
      <c r="S591" s="1220"/>
      <c r="T591" s="1220"/>
      <c r="U591" s="1220"/>
      <c r="V591" s="1220"/>
      <c r="W591" s="1220"/>
      <c r="X591" s="1220"/>
      <c r="Y591" s="1220"/>
      <c r="Z591" s="1220"/>
      <c r="AA591" s="1220"/>
      <c r="AB591" s="1220"/>
      <c r="AC591" s="1220"/>
      <c r="AD591" s="1220"/>
      <c r="AE591" s="1220"/>
      <c r="AF591" s="1220"/>
      <c r="AG591" s="1220"/>
    </row>
    <row r="592" spans="1:33 16384:16384" s="1221" customFormat="1" x14ac:dyDescent="0.2">
      <c r="A592" s="1076"/>
      <c r="B592" s="1222" t="s">
        <v>1786</v>
      </c>
      <c r="C592" s="29"/>
      <c r="D592" s="13"/>
      <c r="E592" s="1090">
        <v>268000</v>
      </c>
      <c r="F592" s="1219"/>
      <c r="G592" s="1219"/>
      <c r="H592" s="1220"/>
      <c r="I592" s="1220"/>
      <c r="J592" s="1220"/>
      <c r="K592" s="1220"/>
      <c r="L592" s="1220"/>
      <c r="M592" s="1220"/>
      <c r="N592" s="1220"/>
      <c r="O592" s="1220"/>
      <c r="P592" s="1220"/>
      <c r="Q592" s="1220"/>
      <c r="R592" s="1220"/>
      <c r="S592" s="1220"/>
      <c r="T592" s="1220"/>
      <c r="U592" s="1220"/>
      <c r="V592" s="1220"/>
      <c r="W592" s="1220"/>
      <c r="X592" s="1220"/>
      <c r="Y592" s="1220"/>
      <c r="Z592" s="1220"/>
      <c r="AA592" s="1220"/>
      <c r="AB592" s="1220"/>
      <c r="AC592" s="1220"/>
      <c r="AD592" s="1220"/>
      <c r="AE592" s="1220"/>
      <c r="AF592" s="1220"/>
      <c r="AG592" s="1220"/>
    </row>
    <row r="593" spans="1:33" x14ac:dyDescent="0.2">
      <c r="A593" s="422">
        <v>206</v>
      </c>
      <c r="B593" s="195" t="s">
        <v>1040</v>
      </c>
      <c r="C593" s="192" t="s">
        <v>1041</v>
      </c>
      <c r="D593" s="193"/>
      <c r="E593" s="444">
        <f>SUM(E594:E599)</f>
        <v>2960241</v>
      </c>
    </row>
    <row r="594" spans="1:33" x14ac:dyDescent="0.2">
      <c r="A594" s="433"/>
      <c r="B594" s="314" t="s">
        <v>1787</v>
      </c>
      <c r="C594" s="228"/>
      <c r="D594" s="313"/>
      <c r="E594" s="434">
        <v>805000</v>
      </c>
      <c r="F594" s="123">
        <f t="shared" ref="F594:F598" si="10">SUM(E594*0.27)</f>
        <v>217350</v>
      </c>
    </row>
    <row r="595" spans="1:33" x14ac:dyDescent="0.2">
      <c r="A595" s="433"/>
      <c r="B595" s="314" t="s">
        <v>1788</v>
      </c>
      <c r="C595" s="228"/>
      <c r="D595" s="313"/>
      <c r="E595" s="434">
        <v>31093</v>
      </c>
      <c r="F595" s="123">
        <f t="shared" si="10"/>
        <v>8395.11</v>
      </c>
    </row>
    <row r="596" spans="1:33" x14ac:dyDescent="0.2">
      <c r="A596" s="433"/>
      <c r="B596" s="314" t="s">
        <v>1790</v>
      </c>
      <c r="C596" s="228"/>
      <c r="D596" s="313"/>
      <c r="E596" s="434">
        <v>14952</v>
      </c>
      <c r="F596" s="123">
        <f t="shared" si="10"/>
        <v>4037.0400000000004</v>
      </c>
    </row>
    <row r="597" spans="1:33" x14ac:dyDescent="0.2">
      <c r="A597" s="433"/>
      <c r="B597" s="314" t="s">
        <v>1789</v>
      </c>
      <c r="C597" s="228"/>
      <c r="D597" s="313"/>
      <c r="E597" s="434">
        <v>77756</v>
      </c>
      <c r="F597" s="123">
        <f t="shared" si="10"/>
        <v>20994.120000000003</v>
      </c>
    </row>
    <row r="598" spans="1:33" x14ac:dyDescent="0.2">
      <c r="A598" s="433"/>
      <c r="B598" s="314" t="s">
        <v>1791</v>
      </c>
      <c r="C598" s="228"/>
      <c r="D598" s="313"/>
      <c r="E598" s="434">
        <v>1600000</v>
      </c>
      <c r="F598" s="123">
        <f t="shared" si="10"/>
        <v>432000</v>
      </c>
    </row>
    <row r="599" spans="1:33" x14ac:dyDescent="0.2">
      <c r="A599" s="433"/>
      <c r="B599" s="314" t="s">
        <v>1440</v>
      </c>
      <c r="C599" s="228"/>
      <c r="D599" s="313"/>
      <c r="E599" s="434">
        <v>431440</v>
      </c>
      <c r="F599" s="102">
        <f>SUM(E599*0.27)</f>
        <v>116488.8</v>
      </c>
      <c r="G599" s="101">
        <f>SUM(E599:F599)</f>
        <v>547928.80000000005</v>
      </c>
    </row>
    <row r="600" spans="1:33" x14ac:dyDescent="0.2">
      <c r="A600" s="422">
        <v>207</v>
      </c>
      <c r="B600" s="195" t="s">
        <v>1042</v>
      </c>
      <c r="C600" s="192" t="s">
        <v>1043</v>
      </c>
      <c r="D600" s="235"/>
      <c r="E600" s="423"/>
    </row>
    <row r="601" spans="1:33" x14ac:dyDescent="0.2">
      <c r="A601" s="422">
        <v>208</v>
      </c>
      <c r="B601" s="195" t="s">
        <v>1044</v>
      </c>
      <c r="C601" s="192" t="s">
        <v>1045</v>
      </c>
      <c r="D601" s="235"/>
      <c r="E601" s="423"/>
    </row>
    <row r="602" spans="1:33" x14ac:dyDescent="0.2">
      <c r="A602" s="422">
        <v>209</v>
      </c>
      <c r="B602" s="195" t="s">
        <v>1046</v>
      </c>
      <c r="C602" s="192" t="s">
        <v>1047</v>
      </c>
      <c r="D602" s="235"/>
      <c r="E602" s="423">
        <f>SUM(F552:F601)</f>
        <v>28326463.151889764</v>
      </c>
      <c r="F602" s="1203">
        <v>28326463</v>
      </c>
    </row>
    <row r="603" spans="1:33" ht="26.25" customHeight="1" thickBot="1" x14ac:dyDescent="0.25">
      <c r="A603" s="429">
        <v>210</v>
      </c>
      <c r="B603" s="430" t="s">
        <v>1645</v>
      </c>
      <c r="C603" s="430" t="s">
        <v>1048</v>
      </c>
      <c r="D603" s="431">
        <f>SUM(D552,D555,D589,D593,D600,D601,D602)</f>
        <v>112382000</v>
      </c>
      <c r="E603" s="432">
        <f>SUM(E552,E555,E589,E593,E600,E601,E602)</f>
        <v>141254093.27000001</v>
      </c>
      <c r="F603" s="1203">
        <v>141254093</v>
      </c>
    </row>
    <row r="604" spans="1:33" s="148" customFormat="1" ht="14.25" thickTop="1" thickBot="1" x14ac:dyDescent="0.25">
      <c r="A604" s="177"/>
      <c r="B604" s="168"/>
      <c r="C604" s="168"/>
      <c r="D604" s="169"/>
      <c r="E604" s="169"/>
      <c r="F604" s="147"/>
      <c r="G604" s="38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</row>
    <row r="605" spans="1:33" ht="13.5" thickTop="1" x14ac:dyDescent="0.2">
      <c r="A605" s="417">
        <v>211</v>
      </c>
      <c r="B605" s="418" t="s">
        <v>1049</v>
      </c>
      <c r="C605" s="419" t="s">
        <v>1050</v>
      </c>
      <c r="D605" s="420"/>
      <c r="E605" s="421">
        <f>SUM(E606:E611)</f>
        <v>53415233.291338585</v>
      </c>
    </row>
    <row r="606" spans="1:33" x14ac:dyDescent="0.2">
      <c r="A606" s="433"/>
      <c r="B606" s="301" t="s">
        <v>1151</v>
      </c>
      <c r="C606" s="228"/>
      <c r="D606" s="312"/>
      <c r="E606" s="434">
        <f>SUM(G606/1.27)</f>
        <v>787401.57480314956</v>
      </c>
      <c r="F606" s="123">
        <f>SUM(E606*0.27)</f>
        <v>212598.42519685038</v>
      </c>
      <c r="G606" s="101">
        <v>1000000</v>
      </c>
    </row>
    <row r="607" spans="1:33" s="105" customFormat="1" x14ac:dyDescent="0.2">
      <c r="A607" s="435"/>
      <c r="B607" s="301" t="s">
        <v>1654</v>
      </c>
      <c r="C607" s="302"/>
      <c r="D607" s="313"/>
      <c r="E607" s="434">
        <v>34130536</v>
      </c>
      <c r="F607" s="123">
        <v>9053244</v>
      </c>
      <c r="G607" s="101">
        <v>24480182</v>
      </c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</row>
    <row r="608" spans="1:33" s="105" customFormat="1" x14ac:dyDescent="0.2">
      <c r="A608" s="435"/>
      <c r="B608" s="301" t="s">
        <v>1797</v>
      </c>
      <c r="C608" s="302"/>
      <c r="D608" s="313"/>
      <c r="E608" s="434">
        <f>SUM(G608/1.27)</f>
        <v>2004280.3149606299</v>
      </c>
      <c r="F608" s="123">
        <f>SUM(E608*0.27)</f>
        <v>541155.68503937009</v>
      </c>
      <c r="G608" s="101">
        <v>2545436</v>
      </c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</row>
    <row r="609" spans="1:33" s="105" customFormat="1" x14ac:dyDescent="0.2">
      <c r="A609" s="435"/>
      <c r="B609" s="301" t="s">
        <v>1794</v>
      </c>
      <c r="C609" s="302"/>
      <c r="D609" s="313"/>
      <c r="E609" s="434">
        <v>8842628</v>
      </c>
      <c r="F609" s="123">
        <f>SUM(E609*0.27)</f>
        <v>2387509.56</v>
      </c>
      <c r="G609" s="101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</row>
    <row r="610" spans="1:33" s="105" customFormat="1" x14ac:dyDescent="0.2">
      <c r="A610" s="435"/>
      <c r="B610" s="301" t="s">
        <v>1795</v>
      </c>
      <c r="C610" s="302"/>
      <c r="D610" s="313"/>
      <c r="E610" s="434">
        <f>SUM(G610/1.27)</f>
        <v>3854888.9763779528</v>
      </c>
      <c r="F610" s="123">
        <f>SUM(E610*0.27)</f>
        <v>1040820.0236220474</v>
      </c>
      <c r="G610" s="101">
        <v>4895709</v>
      </c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</row>
    <row r="611" spans="1:33" s="105" customFormat="1" x14ac:dyDescent="0.2">
      <c r="A611" s="435"/>
      <c r="B611" s="301" t="s">
        <v>1773</v>
      </c>
      <c r="C611" s="302"/>
      <c r="D611" s="313"/>
      <c r="E611" s="434">
        <f>SUM(G611/1.27)</f>
        <v>3795498.4251968502</v>
      </c>
      <c r="F611" s="123">
        <f>SUM(E611*0.27)</f>
        <v>1024784.5748031497</v>
      </c>
      <c r="G611" s="101">
        <v>4820283</v>
      </c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</row>
    <row r="612" spans="1:33" x14ac:dyDescent="0.2">
      <c r="A612" s="422">
        <v>212</v>
      </c>
      <c r="B612" s="195" t="s">
        <v>1051</v>
      </c>
      <c r="C612" s="192" t="s">
        <v>1052</v>
      </c>
      <c r="D612" s="235"/>
      <c r="E612" s="423"/>
    </row>
    <row r="613" spans="1:33" x14ac:dyDescent="0.2">
      <c r="A613" s="422">
        <v>213</v>
      </c>
      <c r="B613" s="195" t="s">
        <v>1053</v>
      </c>
      <c r="C613" s="192" t="s">
        <v>1054</v>
      </c>
      <c r="D613" s="235"/>
      <c r="E613" s="423"/>
    </row>
    <row r="614" spans="1:33" x14ac:dyDescent="0.2">
      <c r="A614" s="422">
        <v>214</v>
      </c>
      <c r="B614" s="195" t="s">
        <v>1055</v>
      </c>
      <c r="C614" s="192" t="s">
        <v>1056</v>
      </c>
      <c r="D614" s="235"/>
      <c r="E614" s="423">
        <f>SUM(F606:F611)</f>
        <v>14260112.268661417</v>
      </c>
      <c r="F614" s="102">
        <v>14260113</v>
      </c>
      <c r="G614" s="101">
        <f>F614-E614</f>
        <v>0.73133858293294907</v>
      </c>
    </row>
    <row r="615" spans="1:33" s="132" customFormat="1" ht="27" customHeight="1" thickBot="1" x14ac:dyDescent="0.25">
      <c r="A615" s="429">
        <v>215</v>
      </c>
      <c r="B615" s="430" t="s">
        <v>1644</v>
      </c>
      <c r="C615" s="430" t="s">
        <v>1058</v>
      </c>
      <c r="D615" s="431">
        <f>SUM(D605,D612:D614)</f>
        <v>0</v>
      </c>
      <c r="E615" s="432">
        <f>SUM(E605,E612,E613,E614)</f>
        <v>67675345.560000002</v>
      </c>
      <c r="F615" s="1218">
        <v>67675346</v>
      </c>
      <c r="G615" s="131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  <c r="AF615" s="130"/>
      <c r="AG615" s="130"/>
    </row>
    <row r="616" spans="1:33" s="160" customFormat="1" ht="14.25" thickTop="1" thickBot="1" x14ac:dyDescent="0.25">
      <c r="A616" s="177"/>
      <c r="B616" s="168"/>
      <c r="C616" s="168"/>
      <c r="D616" s="169"/>
      <c r="E616" s="169"/>
      <c r="F616" s="158"/>
      <c r="G616" s="159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</row>
    <row r="617" spans="1:33" ht="26.25" thickTop="1" x14ac:dyDescent="0.2">
      <c r="A617" s="417">
        <v>216</v>
      </c>
      <c r="B617" s="418" t="s">
        <v>1059</v>
      </c>
      <c r="C617" s="419" t="s">
        <v>1060</v>
      </c>
      <c r="D617" s="420"/>
      <c r="E617" s="421"/>
    </row>
    <row r="618" spans="1:33" ht="25.5" x14ac:dyDescent="0.2">
      <c r="A618" s="422">
        <v>217</v>
      </c>
      <c r="B618" s="195" t="s">
        <v>1506</v>
      </c>
      <c r="C618" s="192" t="s">
        <v>1061</v>
      </c>
      <c r="D618" s="235"/>
      <c r="E618" s="423"/>
    </row>
    <row r="619" spans="1:33" hidden="1" x14ac:dyDescent="0.2">
      <c r="A619" s="424">
        <v>218</v>
      </c>
      <c r="B619" s="314" t="s">
        <v>76</v>
      </c>
      <c r="C619" s="305" t="s">
        <v>1061</v>
      </c>
      <c r="D619" s="267"/>
      <c r="E619" s="425"/>
    </row>
    <row r="620" spans="1:33" hidden="1" x14ac:dyDescent="0.2">
      <c r="A620" s="424">
        <v>219</v>
      </c>
      <c r="B620" s="314" t="s">
        <v>79</v>
      </c>
      <c r="C620" s="305" t="s">
        <v>1061</v>
      </c>
      <c r="D620" s="267"/>
      <c r="E620" s="425"/>
    </row>
    <row r="621" spans="1:33" ht="25.5" hidden="1" x14ac:dyDescent="0.2">
      <c r="A621" s="424">
        <v>220</v>
      </c>
      <c r="B621" s="314" t="s">
        <v>82</v>
      </c>
      <c r="C621" s="305" t="s">
        <v>1061</v>
      </c>
      <c r="D621" s="267"/>
      <c r="E621" s="425"/>
    </row>
    <row r="622" spans="1:33" hidden="1" x14ac:dyDescent="0.2">
      <c r="A622" s="424">
        <v>221</v>
      </c>
      <c r="B622" s="314" t="s">
        <v>85</v>
      </c>
      <c r="C622" s="305" t="s">
        <v>1061</v>
      </c>
      <c r="D622" s="267"/>
      <c r="E622" s="425"/>
    </row>
    <row r="623" spans="1:33" hidden="1" x14ac:dyDescent="0.2">
      <c r="A623" s="424">
        <v>222</v>
      </c>
      <c r="B623" s="314" t="s">
        <v>88</v>
      </c>
      <c r="C623" s="305" t="s">
        <v>1061</v>
      </c>
      <c r="D623" s="267"/>
      <c r="E623" s="425"/>
    </row>
    <row r="624" spans="1:33" hidden="1" x14ac:dyDescent="0.2">
      <c r="A624" s="424">
        <v>223</v>
      </c>
      <c r="B624" s="314" t="s">
        <v>91</v>
      </c>
      <c r="C624" s="305" t="s">
        <v>1061</v>
      </c>
      <c r="D624" s="267"/>
      <c r="E624" s="425"/>
    </row>
    <row r="625" spans="1:5" hidden="1" x14ac:dyDescent="0.2">
      <c r="A625" s="424">
        <v>224</v>
      </c>
      <c r="B625" s="314" t="s">
        <v>94</v>
      </c>
      <c r="C625" s="305" t="s">
        <v>1061</v>
      </c>
      <c r="D625" s="267"/>
      <c r="E625" s="425"/>
    </row>
    <row r="626" spans="1:5" hidden="1" x14ac:dyDescent="0.2">
      <c r="A626" s="424">
        <v>225</v>
      </c>
      <c r="B626" s="314" t="s">
        <v>97</v>
      </c>
      <c r="C626" s="305" t="s">
        <v>1061</v>
      </c>
      <c r="D626" s="267"/>
      <c r="E626" s="425"/>
    </row>
    <row r="627" spans="1:5" hidden="1" x14ac:dyDescent="0.2">
      <c r="A627" s="424">
        <v>226</v>
      </c>
      <c r="B627" s="314" t="s">
        <v>100</v>
      </c>
      <c r="C627" s="305" t="s">
        <v>1061</v>
      </c>
      <c r="D627" s="267"/>
      <c r="E627" s="425"/>
    </row>
    <row r="628" spans="1:5" hidden="1" x14ac:dyDescent="0.2">
      <c r="A628" s="424">
        <v>227</v>
      </c>
      <c r="B628" s="314" t="s">
        <v>103</v>
      </c>
      <c r="C628" s="305" t="s">
        <v>1061</v>
      </c>
      <c r="D628" s="267"/>
      <c r="E628" s="425"/>
    </row>
    <row r="629" spans="1:5" ht="25.5" x14ac:dyDescent="0.2">
      <c r="A629" s="422">
        <v>228</v>
      </c>
      <c r="B629" s="195" t="s">
        <v>1643</v>
      </c>
      <c r="C629" s="192" t="s">
        <v>1062</v>
      </c>
      <c r="D629" s="235"/>
      <c r="E629" s="423"/>
    </row>
    <row r="630" spans="1:5" hidden="1" x14ac:dyDescent="0.2">
      <c r="A630" s="426">
        <v>229</v>
      </c>
      <c r="B630" s="315" t="s">
        <v>76</v>
      </c>
      <c r="C630" s="316" t="s">
        <v>1062</v>
      </c>
      <c r="D630" s="317"/>
      <c r="E630" s="427"/>
    </row>
    <row r="631" spans="1:5" hidden="1" x14ac:dyDescent="0.2">
      <c r="A631" s="426">
        <v>230</v>
      </c>
      <c r="B631" s="315" t="s">
        <v>79</v>
      </c>
      <c r="C631" s="316" t="s">
        <v>1062</v>
      </c>
      <c r="D631" s="317"/>
      <c r="E631" s="427"/>
    </row>
    <row r="632" spans="1:5" ht="25.5" hidden="1" x14ac:dyDescent="0.2">
      <c r="A632" s="426">
        <v>231</v>
      </c>
      <c r="B632" s="315" t="s">
        <v>82</v>
      </c>
      <c r="C632" s="316" t="s">
        <v>1062</v>
      </c>
      <c r="D632" s="317"/>
      <c r="E632" s="427"/>
    </row>
    <row r="633" spans="1:5" hidden="1" x14ac:dyDescent="0.2">
      <c r="A633" s="426">
        <v>232</v>
      </c>
      <c r="B633" s="315" t="s">
        <v>85</v>
      </c>
      <c r="C633" s="316" t="s">
        <v>1062</v>
      </c>
      <c r="D633" s="317"/>
      <c r="E633" s="427"/>
    </row>
    <row r="634" spans="1:5" hidden="1" x14ac:dyDescent="0.2">
      <c r="A634" s="426">
        <v>233</v>
      </c>
      <c r="B634" s="315" t="s">
        <v>88</v>
      </c>
      <c r="C634" s="316" t="s">
        <v>1062</v>
      </c>
      <c r="D634" s="317"/>
      <c r="E634" s="427"/>
    </row>
    <row r="635" spans="1:5" hidden="1" x14ac:dyDescent="0.2">
      <c r="A635" s="426">
        <v>234</v>
      </c>
      <c r="B635" s="315" t="s">
        <v>91</v>
      </c>
      <c r="C635" s="316" t="s">
        <v>1062</v>
      </c>
      <c r="D635" s="317"/>
      <c r="E635" s="427"/>
    </row>
    <row r="636" spans="1:5" hidden="1" x14ac:dyDescent="0.2">
      <c r="A636" s="426">
        <v>235</v>
      </c>
      <c r="B636" s="315" t="s">
        <v>94</v>
      </c>
      <c r="C636" s="316" t="s">
        <v>1062</v>
      </c>
      <c r="D636" s="317"/>
      <c r="E636" s="427"/>
    </row>
    <row r="637" spans="1:5" hidden="1" x14ac:dyDescent="0.2">
      <c r="A637" s="426">
        <v>236</v>
      </c>
      <c r="B637" s="315" t="s">
        <v>97</v>
      </c>
      <c r="C637" s="316" t="s">
        <v>1062</v>
      </c>
      <c r="D637" s="317"/>
      <c r="E637" s="427"/>
    </row>
    <row r="638" spans="1:5" hidden="1" x14ac:dyDescent="0.2">
      <c r="A638" s="426">
        <v>237</v>
      </c>
      <c r="B638" s="315" t="s">
        <v>100</v>
      </c>
      <c r="C638" s="316" t="s">
        <v>1062</v>
      </c>
      <c r="D638" s="317"/>
      <c r="E638" s="427"/>
    </row>
    <row r="639" spans="1:5" hidden="1" x14ac:dyDescent="0.2">
      <c r="A639" s="426">
        <v>238</v>
      </c>
      <c r="B639" s="315" t="s">
        <v>103</v>
      </c>
      <c r="C639" s="316" t="s">
        <v>1062</v>
      </c>
      <c r="D639" s="317"/>
      <c r="E639" s="427"/>
    </row>
    <row r="640" spans="1:5" x14ac:dyDescent="0.2">
      <c r="A640" s="422">
        <v>239</v>
      </c>
      <c r="B640" s="195" t="s">
        <v>1508</v>
      </c>
      <c r="C640" s="192" t="s">
        <v>1063</v>
      </c>
      <c r="D640" s="235"/>
      <c r="E640" s="423">
        <v>20000</v>
      </c>
    </row>
    <row r="641" spans="1:5" hidden="1" x14ac:dyDescent="0.2">
      <c r="A641" s="426">
        <v>240</v>
      </c>
      <c r="B641" s="318" t="s">
        <v>76</v>
      </c>
      <c r="C641" s="316" t="s">
        <v>1063</v>
      </c>
      <c r="D641" s="317"/>
      <c r="E641" s="427"/>
    </row>
    <row r="642" spans="1:5" hidden="1" x14ac:dyDescent="0.2">
      <c r="A642" s="426">
        <v>241</v>
      </c>
      <c r="B642" s="318" t="s">
        <v>79</v>
      </c>
      <c r="C642" s="316" t="s">
        <v>1063</v>
      </c>
      <c r="D642" s="317"/>
      <c r="E642" s="427"/>
    </row>
    <row r="643" spans="1:5" ht="25.5" hidden="1" x14ac:dyDescent="0.2">
      <c r="A643" s="426">
        <v>242</v>
      </c>
      <c r="B643" s="318" t="s">
        <v>82</v>
      </c>
      <c r="C643" s="316" t="s">
        <v>1063</v>
      </c>
      <c r="D643" s="317"/>
      <c r="E643" s="427"/>
    </row>
    <row r="644" spans="1:5" hidden="1" x14ac:dyDescent="0.2">
      <c r="A644" s="426">
        <v>243</v>
      </c>
      <c r="B644" s="318" t="s">
        <v>85</v>
      </c>
      <c r="C644" s="316" t="s">
        <v>1063</v>
      </c>
      <c r="D644" s="317"/>
      <c r="E644" s="427"/>
    </row>
    <row r="645" spans="1:5" hidden="1" x14ac:dyDescent="0.2">
      <c r="A645" s="426">
        <v>244</v>
      </c>
      <c r="B645" s="318" t="s">
        <v>88</v>
      </c>
      <c r="C645" s="316" t="s">
        <v>1063</v>
      </c>
      <c r="D645" s="317"/>
      <c r="E645" s="427"/>
    </row>
    <row r="646" spans="1:5" hidden="1" x14ac:dyDescent="0.2">
      <c r="A646" s="426">
        <v>245</v>
      </c>
      <c r="B646" s="318" t="s">
        <v>91</v>
      </c>
      <c r="C646" s="316" t="s">
        <v>1063</v>
      </c>
      <c r="D646" s="317"/>
      <c r="E646" s="427"/>
    </row>
    <row r="647" spans="1:5" hidden="1" x14ac:dyDescent="0.2">
      <c r="A647" s="426">
        <v>246</v>
      </c>
      <c r="B647" s="318" t="s">
        <v>94</v>
      </c>
      <c r="C647" s="316" t="s">
        <v>1063</v>
      </c>
      <c r="D647" s="317"/>
      <c r="E647" s="427"/>
    </row>
    <row r="648" spans="1:5" hidden="1" x14ac:dyDescent="0.2">
      <c r="A648" s="426">
        <v>247</v>
      </c>
      <c r="B648" s="318" t="s">
        <v>97</v>
      </c>
      <c r="C648" s="316" t="s">
        <v>1063</v>
      </c>
      <c r="D648" s="317"/>
      <c r="E648" s="427"/>
    </row>
    <row r="649" spans="1:5" hidden="1" x14ac:dyDescent="0.2">
      <c r="A649" s="426">
        <v>248</v>
      </c>
      <c r="B649" s="318" t="s">
        <v>100</v>
      </c>
      <c r="C649" s="316" t="s">
        <v>1063</v>
      </c>
      <c r="D649" s="317"/>
      <c r="E649" s="427"/>
    </row>
    <row r="650" spans="1:5" hidden="1" x14ac:dyDescent="0.2">
      <c r="A650" s="426">
        <v>249</v>
      </c>
      <c r="B650" s="318" t="s">
        <v>103</v>
      </c>
      <c r="C650" s="316" t="s">
        <v>1063</v>
      </c>
      <c r="D650" s="317"/>
      <c r="E650" s="427"/>
    </row>
    <row r="651" spans="1:5" ht="25.5" x14ac:dyDescent="0.2">
      <c r="A651" s="422">
        <v>250</v>
      </c>
      <c r="B651" s="195" t="s">
        <v>1509</v>
      </c>
      <c r="C651" s="192" t="s">
        <v>1064</v>
      </c>
      <c r="D651" s="235">
        <v>1667000</v>
      </c>
      <c r="E651" s="423">
        <v>0</v>
      </c>
    </row>
    <row r="652" spans="1:5" ht="25.5" hidden="1" x14ac:dyDescent="0.2">
      <c r="A652" s="426">
        <v>251</v>
      </c>
      <c r="B652" s="318" t="s">
        <v>992</v>
      </c>
      <c r="C652" s="316" t="s">
        <v>1064</v>
      </c>
      <c r="D652" s="317"/>
      <c r="E652" s="427"/>
    </row>
    <row r="653" spans="1:5" ht="25.5" x14ac:dyDescent="0.2">
      <c r="A653" s="422">
        <v>252</v>
      </c>
      <c r="B653" s="195" t="s">
        <v>1668</v>
      </c>
      <c r="C653" s="192" t="s">
        <v>1065</v>
      </c>
      <c r="D653" s="235"/>
      <c r="E653" s="423"/>
    </row>
    <row r="654" spans="1:5" hidden="1" x14ac:dyDescent="0.2">
      <c r="A654" s="426">
        <v>253</v>
      </c>
      <c r="B654" s="318" t="s">
        <v>594</v>
      </c>
      <c r="C654" s="316" t="s">
        <v>1065</v>
      </c>
      <c r="D654" s="317"/>
      <c r="E654" s="427"/>
    </row>
    <row r="655" spans="1:5" hidden="1" x14ac:dyDescent="0.2">
      <c r="A655" s="426">
        <v>254</v>
      </c>
      <c r="B655" s="318" t="s">
        <v>596</v>
      </c>
      <c r="C655" s="316" t="s">
        <v>1065</v>
      </c>
      <c r="D655" s="317"/>
      <c r="E655" s="427"/>
    </row>
    <row r="656" spans="1:5" hidden="1" x14ac:dyDescent="0.2">
      <c r="A656" s="426">
        <v>255</v>
      </c>
      <c r="B656" s="318" t="s">
        <v>598</v>
      </c>
      <c r="C656" s="316" t="s">
        <v>1065</v>
      </c>
      <c r="D656" s="317"/>
      <c r="E656" s="427"/>
    </row>
    <row r="657" spans="1:5" hidden="1" x14ac:dyDescent="0.2">
      <c r="A657" s="426">
        <v>256</v>
      </c>
      <c r="B657" s="318" t="s">
        <v>600</v>
      </c>
      <c r="C657" s="316" t="s">
        <v>1065</v>
      </c>
      <c r="D657" s="317"/>
      <c r="E657" s="427"/>
    </row>
    <row r="658" spans="1:5" hidden="1" x14ac:dyDescent="0.2">
      <c r="A658" s="426">
        <v>257</v>
      </c>
      <c r="B658" s="318" t="s">
        <v>602</v>
      </c>
      <c r="C658" s="316" t="s">
        <v>1065</v>
      </c>
      <c r="D658" s="317"/>
      <c r="E658" s="427"/>
    </row>
    <row r="659" spans="1:5" hidden="1" x14ac:dyDescent="0.2">
      <c r="A659" s="426">
        <v>258</v>
      </c>
      <c r="B659" s="318" t="s">
        <v>604</v>
      </c>
      <c r="C659" s="316" t="s">
        <v>1065</v>
      </c>
      <c r="D659" s="317"/>
      <c r="E659" s="427"/>
    </row>
    <row r="660" spans="1:5" hidden="1" x14ac:dyDescent="0.2">
      <c r="A660" s="426">
        <v>259</v>
      </c>
      <c r="B660" s="318" t="s">
        <v>606</v>
      </c>
      <c r="C660" s="316" t="s">
        <v>1065</v>
      </c>
      <c r="D660" s="317"/>
      <c r="E660" s="427"/>
    </row>
    <row r="661" spans="1:5" hidden="1" x14ac:dyDescent="0.2">
      <c r="A661" s="426">
        <v>260</v>
      </c>
      <c r="B661" s="318" t="s">
        <v>608</v>
      </c>
      <c r="C661" s="316" t="s">
        <v>1065</v>
      </c>
      <c r="D661" s="317"/>
      <c r="E661" s="427"/>
    </row>
    <row r="662" spans="1:5" hidden="1" x14ac:dyDescent="0.2">
      <c r="A662" s="426">
        <v>261</v>
      </c>
      <c r="B662" s="318" t="s">
        <v>610</v>
      </c>
      <c r="C662" s="316" t="s">
        <v>1065</v>
      </c>
      <c r="D662" s="317"/>
      <c r="E662" s="427"/>
    </row>
    <row r="663" spans="1:5" hidden="1" x14ac:dyDescent="0.2">
      <c r="A663" s="426">
        <v>262</v>
      </c>
      <c r="B663" s="318" t="s">
        <v>612</v>
      </c>
      <c r="C663" s="316" t="s">
        <v>1065</v>
      </c>
      <c r="D663" s="317"/>
      <c r="E663" s="427"/>
    </row>
    <row r="664" spans="1:5" hidden="1" x14ac:dyDescent="0.2">
      <c r="A664" s="426">
        <v>263</v>
      </c>
      <c r="B664" s="318" t="s">
        <v>614</v>
      </c>
      <c r="C664" s="316" t="s">
        <v>1065</v>
      </c>
      <c r="D664" s="317"/>
      <c r="E664" s="427"/>
    </row>
    <row r="665" spans="1:5" x14ac:dyDescent="0.2">
      <c r="A665" s="422">
        <v>264</v>
      </c>
      <c r="B665" s="195" t="s">
        <v>1066</v>
      </c>
      <c r="C665" s="192" t="s">
        <v>1067</v>
      </c>
      <c r="D665" s="235"/>
      <c r="E665" s="423"/>
    </row>
    <row r="666" spans="1:5" x14ac:dyDescent="0.2">
      <c r="A666" s="422">
        <v>265</v>
      </c>
      <c r="B666" s="195" t="s">
        <v>1068</v>
      </c>
      <c r="C666" s="192" t="s">
        <v>1069</v>
      </c>
      <c r="D666" s="235"/>
      <c r="E666" s="423"/>
    </row>
    <row r="667" spans="1:5" x14ac:dyDescent="0.2">
      <c r="A667" s="422">
        <v>266</v>
      </c>
      <c r="B667" s="195" t="s">
        <v>1511</v>
      </c>
      <c r="C667" s="192" t="s">
        <v>1070</v>
      </c>
      <c r="D667" s="235"/>
      <c r="E667" s="423"/>
    </row>
    <row r="668" spans="1:5" hidden="1" x14ac:dyDescent="0.2">
      <c r="A668" s="426">
        <v>267</v>
      </c>
      <c r="B668" s="319" t="s">
        <v>594</v>
      </c>
      <c r="C668" s="316" t="s">
        <v>1070</v>
      </c>
      <c r="D668" s="317"/>
      <c r="E668" s="427"/>
    </row>
    <row r="669" spans="1:5" hidden="1" x14ac:dyDescent="0.2">
      <c r="A669" s="426">
        <v>268</v>
      </c>
      <c r="B669" s="319" t="s">
        <v>596</v>
      </c>
      <c r="C669" s="316" t="s">
        <v>1070</v>
      </c>
      <c r="D669" s="317"/>
      <c r="E669" s="427"/>
    </row>
    <row r="670" spans="1:5" hidden="1" x14ac:dyDescent="0.2">
      <c r="A670" s="426">
        <v>269</v>
      </c>
      <c r="B670" s="319" t="s">
        <v>598</v>
      </c>
      <c r="C670" s="316" t="s">
        <v>1070</v>
      </c>
      <c r="D670" s="317"/>
      <c r="E670" s="427"/>
    </row>
    <row r="671" spans="1:5" hidden="1" x14ac:dyDescent="0.2">
      <c r="A671" s="426">
        <v>270</v>
      </c>
      <c r="B671" s="319" t="s">
        <v>600</v>
      </c>
      <c r="C671" s="316" t="s">
        <v>1070</v>
      </c>
      <c r="D671" s="317"/>
      <c r="E671" s="428"/>
    </row>
    <row r="672" spans="1:5" hidden="1" x14ac:dyDescent="0.2">
      <c r="A672" s="426">
        <v>271</v>
      </c>
      <c r="B672" s="319" t="s">
        <v>602</v>
      </c>
      <c r="C672" s="316" t="s">
        <v>1070</v>
      </c>
      <c r="D672" s="317"/>
      <c r="E672" s="427"/>
    </row>
    <row r="673" spans="1:33" hidden="1" x14ac:dyDescent="0.2">
      <c r="A673" s="426">
        <v>272</v>
      </c>
      <c r="B673" s="319" t="s">
        <v>604</v>
      </c>
      <c r="C673" s="316" t="s">
        <v>1070</v>
      </c>
      <c r="D673" s="317"/>
      <c r="E673" s="427"/>
    </row>
    <row r="674" spans="1:33" hidden="1" x14ac:dyDescent="0.2">
      <c r="A674" s="426">
        <v>273</v>
      </c>
      <c r="B674" s="319" t="s">
        <v>606</v>
      </c>
      <c r="C674" s="316" t="s">
        <v>1070</v>
      </c>
      <c r="D674" s="317"/>
      <c r="E674" s="427"/>
    </row>
    <row r="675" spans="1:33" hidden="1" x14ac:dyDescent="0.2">
      <c r="A675" s="426">
        <v>274</v>
      </c>
      <c r="B675" s="319" t="s">
        <v>608</v>
      </c>
      <c r="C675" s="316" t="s">
        <v>1070</v>
      </c>
      <c r="D675" s="317"/>
      <c r="E675" s="427"/>
    </row>
    <row r="676" spans="1:33" hidden="1" x14ac:dyDescent="0.2">
      <c r="A676" s="426">
        <v>275</v>
      </c>
      <c r="B676" s="319" t="s">
        <v>612</v>
      </c>
      <c r="C676" s="316" t="s">
        <v>1070</v>
      </c>
      <c r="D676" s="317"/>
      <c r="E676" s="427"/>
    </row>
    <row r="677" spans="1:33" hidden="1" x14ac:dyDescent="0.2">
      <c r="A677" s="426">
        <v>276</v>
      </c>
      <c r="B677" s="319" t="s">
        <v>614</v>
      </c>
      <c r="C677" s="316" t="s">
        <v>1070</v>
      </c>
      <c r="D677" s="317"/>
      <c r="E677" s="427"/>
    </row>
    <row r="678" spans="1:33" s="132" customFormat="1" ht="26.25" customHeight="1" thickBot="1" x14ac:dyDescent="0.25">
      <c r="A678" s="429">
        <v>277</v>
      </c>
      <c r="B678" s="430" t="s">
        <v>1512</v>
      </c>
      <c r="C678" s="430" t="s">
        <v>1071</v>
      </c>
      <c r="D678" s="431">
        <f t="shared" ref="D678:E678" si="11">SUM(D617,D618,D629,D640,D651,D653,D665,D666,D667)</f>
        <v>1667000</v>
      </c>
      <c r="E678" s="432">
        <f t="shared" si="11"/>
        <v>20000</v>
      </c>
      <c r="F678" s="130"/>
      <c r="G678" s="131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  <c r="AF678" s="130"/>
      <c r="AG678" s="130"/>
    </row>
    <row r="679" spans="1:33" s="139" customFormat="1" ht="14.25" thickTop="1" thickBot="1" x14ac:dyDescent="0.25">
      <c r="A679" s="133"/>
      <c r="B679" s="134"/>
      <c r="C679" s="135"/>
      <c r="D679" s="136"/>
      <c r="E679" s="136"/>
      <c r="F679" s="137"/>
      <c r="G679" s="138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</row>
    <row r="680" spans="1:33" s="109" customFormat="1" ht="27" customHeight="1" thickTop="1" thickBot="1" x14ac:dyDescent="0.25">
      <c r="A680" s="563"/>
      <c r="B680" s="564" t="s">
        <v>52</v>
      </c>
      <c r="C680" s="565" t="s">
        <v>1072</v>
      </c>
      <c r="D680" s="566">
        <f>SUM(D352,D354,D394,D467,D550,D603,D615,D678)</f>
        <v>818546742</v>
      </c>
      <c r="E680" s="567">
        <f>SUM(E352,E354,E394,E467,E550,E603,E615,E678)</f>
        <v>1031928082.8299999</v>
      </c>
      <c r="F680" s="106"/>
      <c r="G680" s="107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</row>
    <row r="681" spans="1:33" s="139" customFormat="1" ht="14.25" thickTop="1" thickBot="1" x14ac:dyDescent="0.25">
      <c r="A681" s="133"/>
      <c r="B681" s="134"/>
      <c r="C681" s="135"/>
      <c r="D681" s="136"/>
      <c r="E681" s="136"/>
      <c r="F681" s="137"/>
      <c r="G681" s="138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</row>
    <row r="682" spans="1:33" ht="13.5" thickTop="1" x14ac:dyDescent="0.2">
      <c r="A682" s="568" t="s">
        <v>1073</v>
      </c>
      <c r="B682" s="569" t="s">
        <v>1647</v>
      </c>
      <c r="C682" s="447" t="s">
        <v>1075</v>
      </c>
      <c r="D682" s="570"/>
      <c r="E682" s="571"/>
    </row>
    <row r="683" spans="1:33" s="142" customFormat="1" ht="15" hidden="1" customHeight="1" x14ac:dyDescent="0.2">
      <c r="A683" s="572" t="s">
        <v>1076</v>
      </c>
      <c r="B683" s="320" t="s">
        <v>1077</v>
      </c>
      <c r="C683" s="321"/>
      <c r="D683" s="322"/>
      <c r="E683" s="573"/>
      <c r="F683" s="140"/>
      <c r="G683" s="141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  <c r="AA683" s="140"/>
      <c r="AB683" s="140"/>
      <c r="AC683" s="140"/>
      <c r="AD683" s="140"/>
      <c r="AE683" s="140"/>
      <c r="AF683" s="140"/>
      <c r="AG683" s="140"/>
    </row>
    <row r="684" spans="1:33" x14ac:dyDescent="0.2">
      <c r="A684" s="574" t="s">
        <v>1078</v>
      </c>
      <c r="B684" s="323" t="s">
        <v>1079</v>
      </c>
      <c r="C684" s="302" t="s">
        <v>1080</v>
      </c>
      <c r="D684" s="324"/>
      <c r="E684" s="451"/>
    </row>
    <row r="685" spans="1:33" x14ac:dyDescent="0.2">
      <c r="A685" s="574" t="s">
        <v>1081</v>
      </c>
      <c r="B685" s="323" t="s">
        <v>1648</v>
      </c>
      <c r="C685" s="302" t="s">
        <v>1083</v>
      </c>
      <c r="D685" s="324"/>
      <c r="E685" s="451"/>
    </row>
    <row r="686" spans="1:33" s="142" customFormat="1" ht="14.25" hidden="1" customHeight="1" x14ac:dyDescent="0.2">
      <c r="A686" s="572" t="s">
        <v>1084</v>
      </c>
      <c r="B686" s="325" t="s">
        <v>1077</v>
      </c>
      <c r="C686" s="326"/>
      <c r="D686" s="322"/>
      <c r="E686" s="573"/>
      <c r="F686" s="140"/>
      <c r="G686" s="141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  <c r="AA686" s="140"/>
      <c r="AB686" s="140"/>
      <c r="AC686" s="140"/>
      <c r="AD686" s="140"/>
      <c r="AE686" s="140"/>
      <c r="AF686" s="140"/>
      <c r="AG686" s="140"/>
    </row>
    <row r="687" spans="1:33" x14ac:dyDescent="0.2">
      <c r="A687" s="574" t="s">
        <v>1086</v>
      </c>
      <c r="B687" s="327" t="s">
        <v>1649</v>
      </c>
      <c r="C687" s="302" t="s">
        <v>1088</v>
      </c>
      <c r="D687" s="324"/>
      <c r="E687" s="451"/>
    </row>
    <row r="688" spans="1:33" x14ac:dyDescent="0.2">
      <c r="A688" s="574" t="s">
        <v>1089</v>
      </c>
      <c r="B688" s="323" t="s">
        <v>1663</v>
      </c>
      <c r="C688" s="302" t="s">
        <v>1091</v>
      </c>
      <c r="D688" s="324"/>
      <c r="E688" s="451"/>
    </row>
    <row r="689" spans="1:33" s="142" customFormat="1" ht="14.25" hidden="1" customHeight="1" x14ac:dyDescent="0.2">
      <c r="A689" s="572" t="s">
        <v>1092</v>
      </c>
      <c r="B689" s="320" t="s">
        <v>1093</v>
      </c>
      <c r="C689" s="305"/>
      <c r="D689" s="322"/>
      <c r="E689" s="573"/>
      <c r="F689" s="140"/>
      <c r="G689" s="141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  <c r="AA689" s="140"/>
      <c r="AB689" s="140"/>
      <c r="AC689" s="140"/>
      <c r="AD689" s="140"/>
      <c r="AE689" s="140"/>
      <c r="AF689" s="140"/>
      <c r="AG689" s="140"/>
    </row>
    <row r="690" spans="1:33" s="142" customFormat="1" ht="14.25" hidden="1" customHeight="1" x14ac:dyDescent="0.2">
      <c r="A690" s="572" t="s">
        <v>1094</v>
      </c>
      <c r="B690" s="320" t="s">
        <v>1095</v>
      </c>
      <c r="C690" s="305"/>
      <c r="D690" s="322"/>
      <c r="E690" s="573"/>
      <c r="F690" s="140"/>
      <c r="G690" s="141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  <c r="AB690" s="140"/>
      <c r="AC690" s="140"/>
      <c r="AD690" s="140"/>
      <c r="AE690" s="140"/>
      <c r="AF690" s="140"/>
      <c r="AG690" s="140"/>
    </row>
    <row r="691" spans="1:33" x14ac:dyDescent="0.2">
      <c r="A691" s="574" t="s">
        <v>756</v>
      </c>
      <c r="B691" s="323" t="s">
        <v>1096</v>
      </c>
      <c r="C691" s="302" t="s">
        <v>1097</v>
      </c>
      <c r="D691" s="324"/>
      <c r="E691" s="451"/>
    </row>
    <row r="692" spans="1:33" x14ac:dyDescent="0.2">
      <c r="A692" s="574" t="s">
        <v>75</v>
      </c>
      <c r="B692" s="323" t="s">
        <v>1098</v>
      </c>
      <c r="C692" s="302" t="s">
        <v>1099</v>
      </c>
      <c r="D692" s="324"/>
      <c r="E692" s="451"/>
    </row>
    <row r="693" spans="1:33" x14ac:dyDescent="0.2">
      <c r="A693" s="574" t="s">
        <v>78</v>
      </c>
      <c r="B693" s="323" t="s">
        <v>1664</v>
      </c>
      <c r="C693" s="302" t="s">
        <v>1101</v>
      </c>
      <c r="D693" s="324"/>
      <c r="E693" s="451"/>
    </row>
    <row r="694" spans="1:33" s="142" customFormat="1" ht="14.25" hidden="1" customHeight="1" x14ac:dyDescent="0.2">
      <c r="A694" s="572" t="s">
        <v>81</v>
      </c>
      <c r="B694" s="320" t="s">
        <v>1077</v>
      </c>
      <c r="C694" s="321"/>
      <c r="D694" s="322"/>
      <c r="E694" s="573"/>
      <c r="F694" s="140"/>
      <c r="G694" s="141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  <c r="AA694" s="140"/>
      <c r="AB694" s="140"/>
      <c r="AC694" s="140"/>
      <c r="AD694" s="140"/>
      <c r="AE694" s="140"/>
      <c r="AF694" s="140"/>
      <c r="AG694" s="140"/>
    </row>
    <row r="695" spans="1:33" s="142" customFormat="1" ht="14.25" hidden="1" customHeight="1" x14ac:dyDescent="0.2">
      <c r="A695" s="572" t="s">
        <v>84</v>
      </c>
      <c r="B695" s="320" t="s">
        <v>1093</v>
      </c>
      <c r="C695" s="321"/>
      <c r="D695" s="322"/>
      <c r="E695" s="573"/>
      <c r="F695" s="140"/>
      <c r="G695" s="141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A695" s="140"/>
      <c r="AB695" s="140"/>
      <c r="AC695" s="140"/>
      <c r="AD695" s="140"/>
      <c r="AE695" s="140"/>
      <c r="AF695" s="140"/>
      <c r="AG695" s="140"/>
    </row>
    <row r="696" spans="1:33" s="142" customFormat="1" ht="14.25" hidden="1" customHeight="1" x14ac:dyDescent="0.2">
      <c r="A696" s="572" t="s">
        <v>87</v>
      </c>
      <c r="B696" s="320" t="s">
        <v>1095</v>
      </c>
      <c r="C696" s="321"/>
      <c r="D696" s="322"/>
      <c r="E696" s="573"/>
      <c r="F696" s="140"/>
      <c r="G696" s="141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  <c r="AB696" s="140"/>
      <c r="AC696" s="140"/>
      <c r="AD696" s="140"/>
      <c r="AE696" s="140"/>
      <c r="AF696" s="140"/>
      <c r="AG696" s="140"/>
    </row>
    <row r="697" spans="1:33" x14ac:dyDescent="0.2">
      <c r="A697" s="574" t="s">
        <v>90</v>
      </c>
      <c r="B697" s="323" t="s">
        <v>1102</v>
      </c>
      <c r="C697" s="302" t="s">
        <v>1103</v>
      </c>
      <c r="D697" s="324"/>
      <c r="E697" s="451"/>
    </row>
    <row r="698" spans="1:33" x14ac:dyDescent="0.2">
      <c r="A698" s="574" t="s">
        <v>93</v>
      </c>
      <c r="B698" s="323" t="s">
        <v>1665</v>
      </c>
      <c r="C698" s="302" t="s">
        <v>1105</v>
      </c>
      <c r="D698" s="324"/>
      <c r="E698" s="451"/>
    </row>
    <row r="699" spans="1:33" s="142" customFormat="1" ht="14.25" hidden="1" customHeight="1" x14ac:dyDescent="0.2">
      <c r="A699" s="572" t="s">
        <v>96</v>
      </c>
      <c r="B699" s="325" t="s">
        <v>1077</v>
      </c>
      <c r="C699" s="321"/>
      <c r="D699" s="322"/>
      <c r="E699" s="573"/>
      <c r="F699" s="140"/>
      <c r="G699" s="141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  <c r="AB699" s="140"/>
      <c r="AC699" s="140"/>
      <c r="AD699" s="140"/>
      <c r="AE699" s="140"/>
      <c r="AF699" s="140"/>
      <c r="AG699" s="140"/>
    </row>
    <row r="700" spans="1:33" x14ac:dyDescent="0.2">
      <c r="A700" s="574" t="s">
        <v>99</v>
      </c>
      <c r="B700" s="327" t="s">
        <v>1666</v>
      </c>
      <c r="C700" s="302" t="s">
        <v>1107</v>
      </c>
      <c r="D700" s="324"/>
      <c r="E700" s="451"/>
    </row>
    <row r="701" spans="1:33" x14ac:dyDescent="0.2">
      <c r="A701" s="574" t="s">
        <v>102</v>
      </c>
      <c r="B701" s="327" t="s">
        <v>1108</v>
      </c>
      <c r="C701" s="302" t="s">
        <v>1109</v>
      </c>
      <c r="D701" s="324"/>
      <c r="E701" s="451"/>
    </row>
    <row r="702" spans="1:33" x14ac:dyDescent="0.2">
      <c r="A702" s="574" t="s">
        <v>1110</v>
      </c>
      <c r="B702" s="327" t="s">
        <v>1111</v>
      </c>
      <c r="C702" s="302" t="s">
        <v>1112</v>
      </c>
      <c r="D702" s="324">
        <v>9421000</v>
      </c>
      <c r="E702" s="451">
        <v>9421441</v>
      </c>
    </row>
    <row r="703" spans="1:33" x14ac:dyDescent="0.2">
      <c r="A703" s="574" t="s">
        <v>107</v>
      </c>
      <c r="B703" s="327" t="s">
        <v>1113</v>
      </c>
      <c r="C703" s="302" t="s">
        <v>1114</v>
      </c>
      <c r="D703" s="324">
        <f>SUM('Polg. Hiv.'!D313+Óvoda!D310+'Műv. Ház'!D308)</f>
        <v>416179990</v>
      </c>
      <c r="E703" s="451">
        <f>SUM('Polg. Hiv.'!E313+Óvoda!E310+'Műv. Ház'!E308)</f>
        <v>452187676</v>
      </c>
      <c r="F703" s="1203">
        <v>452187676</v>
      </c>
    </row>
    <row r="704" spans="1:33" x14ac:dyDescent="0.2">
      <c r="A704" s="574" t="s">
        <v>109</v>
      </c>
      <c r="B704" s="327" t="s">
        <v>1115</v>
      </c>
      <c r="C704" s="302" t="s">
        <v>1116</v>
      </c>
      <c r="D704" s="324"/>
      <c r="E704" s="451"/>
    </row>
    <row r="705" spans="1:33" x14ac:dyDescent="0.2">
      <c r="A705" s="574" t="s">
        <v>111</v>
      </c>
      <c r="B705" s="327" t="s">
        <v>1117</v>
      </c>
      <c r="C705" s="302" t="s">
        <v>1118</v>
      </c>
      <c r="D705" s="324"/>
      <c r="E705" s="451"/>
    </row>
    <row r="706" spans="1:33" x14ac:dyDescent="0.2">
      <c r="A706" s="574" t="s">
        <v>113</v>
      </c>
      <c r="B706" s="327" t="s">
        <v>1119</v>
      </c>
      <c r="C706" s="302" t="s">
        <v>1120</v>
      </c>
      <c r="D706" s="324"/>
      <c r="E706" s="451"/>
    </row>
    <row r="707" spans="1:33" x14ac:dyDescent="0.2">
      <c r="A707" s="574" t="s">
        <v>115</v>
      </c>
      <c r="B707" s="323" t="s">
        <v>1121</v>
      </c>
      <c r="C707" s="302" t="s">
        <v>1122</v>
      </c>
      <c r="D707" s="324"/>
      <c r="E707" s="451"/>
    </row>
    <row r="708" spans="1:33" x14ac:dyDescent="0.2">
      <c r="A708" s="574" t="s">
        <v>117</v>
      </c>
      <c r="B708" s="323" t="s">
        <v>1123</v>
      </c>
      <c r="C708" s="302" t="s">
        <v>1124</v>
      </c>
      <c r="D708" s="324"/>
      <c r="E708" s="451"/>
    </row>
    <row r="709" spans="1:33" x14ac:dyDescent="0.2">
      <c r="A709" s="574" t="s">
        <v>119</v>
      </c>
      <c r="B709" s="327" t="s">
        <v>1650</v>
      </c>
      <c r="C709" s="302" t="s">
        <v>1126</v>
      </c>
      <c r="D709" s="324"/>
      <c r="E709" s="451"/>
    </row>
    <row r="710" spans="1:33" x14ac:dyDescent="0.2">
      <c r="A710" s="575" t="s">
        <v>121</v>
      </c>
      <c r="B710" s="328" t="s">
        <v>1513</v>
      </c>
      <c r="C710" s="306" t="s">
        <v>1128</v>
      </c>
      <c r="D710" s="307">
        <f>SUM(D687,D700,D701,D702,D703,D704,D705,D706,D709)</f>
        <v>425600990</v>
      </c>
      <c r="E710" s="476">
        <f>SUM(E687,E700,E701,E702,E703,E704,E705,E706,E709)</f>
        <v>461609117</v>
      </c>
      <c r="F710" s="1203">
        <v>461609117</v>
      </c>
    </row>
    <row r="711" spans="1:33" x14ac:dyDescent="0.2">
      <c r="A711" s="574" t="s">
        <v>123</v>
      </c>
      <c r="B711" s="329" t="s">
        <v>1129</v>
      </c>
      <c r="C711" s="302" t="s">
        <v>1130</v>
      </c>
      <c r="D711" s="324"/>
      <c r="E711" s="451"/>
    </row>
    <row r="712" spans="1:33" x14ac:dyDescent="0.2">
      <c r="A712" s="574" t="s">
        <v>125</v>
      </c>
      <c r="B712" s="329" t="s">
        <v>1131</v>
      </c>
      <c r="C712" s="302" t="s">
        <v>1132</v>
      </c>
      <c r="D712" s="324"/>
      <c r="E712" s="451"/>
    </row>
    <row r="713" spans="1:33" x14ac:dyDescent="0.2">
      <c r="A713" s="574" t="s">
        <v>793</v>
      </c>
      <c r="B713" s="329" t="s">
        <v>1651</v>
      </c>
      <c r="C713" s="302" t="s">
        <v>1134</v>
      </c>
      <c r="D713" s="324"/>
      <c r="E713" s="451"/>
    </row>
    <row r="714" spans="1:33" s="121" customFormat="1" ht="14.25" hidden="1" customHeight="1" x14ac:dyDescent="0.2">
      <c r="A714" s="576" t="s">
        <v>129</v>
      </c>
      <c r="B714" s="330" t="s">
        <v>1077</v>
      </c>
      <c r="C714" s="305"/>
      <c r="D714" s="268"/>
      <c r="E714" s="478"/>
      <c r="F714" s="122"/>
      <c r="G714" s="123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122"/>
      <c r="AE714" s="122"/>
      <c r="AF714" s="122"/>
      <c r="AG714" s="122"/>
    </row>
    <row r="715" spans="1:33" ht="25.5" x14ac:dyDescent="0.2">
      <c r="A715" s="574" t="s">
        <v>131</v>
      </c>
      <c r="B715" s="329" t="s">
        <v>1135</v>
      </c>
      <c r="C715" s="302" t="s">
        <v>1136</v>
      </c>
      <c r="D715" s="324"/>
      <c r="E715" s="451"/>
    </row>
    <row r="716" spans="1:33" x14ac:dyDescent="0.2">
      <c r="A716" s="574" t="s">
        <v>133</v>
      </c>
      <c r="B716" s="329" t="s">
        <v>1652</v>
      </c>
      <c r="C716" s="302" t="s">
        <v>1138</v>
      </c>
      <c r="D716" s="324"/>
      <c r="E716" s="451"/>
    </row>
    <row r="717" spans="1:33" s="121" customFormat="1" ht="14.25" hidden="1" customHeight="1" x14ac:dyDescent="0.2">
      <c r="A717" s="576" t="s">
        <v>135</v>
      </c>
      <c r="B717" s="330" t="s">
        <v>1077</v>
      </c>
      <c r="C717" s="305" t="s">
        <v>1138</v>
      </c>
      <c r="D717" s="268"/>
      <c r="E717" s="478"/>
      <c r="F717" s="122"/>
      <c r="G717" s="123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122"/>
      <c r="AE717" s="122"/>
      <c r="AF717" s="122"/>
      <c r="AG717" s="122"/>
    </row>
    <row r="718" spans="1:33" x14ac:dyDescent="0.2">
      <c r="A718" s="577" t="s">
        <v>137</v>
      </c>
      <c r="B718" s="328" t="s">
        <v>1534</v>
      </c>
      <c r="C718" s="192" t="s">
        <v>1140</v>
      </c>
      <c r="D718" s="331"/>
      <c r="E718" s="578"/>
    </row>
    <row r="719" spans="1:33" x14ac:dyDescent="0.2">
      <c r="A719" s="577" t="s">
        <v>142</v>
      </c>
      <c r="B719" s="328" t="s">
        <v>1141</v>
      </c>
      <c r="C719" s="192" t="s">
        <v>1142</v>
      </c>
      <c r="D719" s="331"/>
      <c r="E719" s="578"/>
    </row>
    <row r="720" spans="1:33" x14ac:dyDescent="0.2">
      <c r="A720" s="577" t="s">
        <v>144</v>
      </c>
      <c r="B720" s="328" t="s">
        <v>1143</v>
      </c>
      <c r="C720" s="192" t="s">
        <v>1144</v>
      </c>
      <c r="D720" s="331"/>
      <c r="E720" s="578"/>
    </row>
    <row r="721" spans="1:33" ht="27" customHeight="1" thickBot="1" x14ac:dyDescent="0.25">
      <c r="A721" s="579" t="s">
        <v>146</v>
      </c>
      <c r="B721" s="471" t="s">
        <v>10</v>
      </c>
      <c r="C721" s="430" t="s">
        <v>1146</v>
      </c>
      <c r="D721" s="431">
        <f t="shared" ref="D721:E721" si="12">SUM(D710,D718,D719,D720)</f>
        <v>425600990</v>
      </c>
      <c r="E721" s="432">
        <f t="shared" si="12"/>
        <v>461609117</v>
      </c>
    </row>
    <row r="722" spans="1:33" s="139" customFormat="1" ht="14.25" thickTop="1" thickBot="1" x14ac:dyDescent="0.25">
      <c r="A722" s="133"/>
      <c r="B722" s="134"/>
      <c r="C722" s="135"/>
      <c r="D722" s="136"/>
      <c r="E722" s="136"/>
      <c r="F722" s="137"/>
      <c r="G722" s="138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</row>
    <row r="723" spans="1:33" ht="28.5" customHeight="1" thickTop="1" thickBot="1" x14ac:dyDescent="0.25">
      <c r="A723" s="580">
        <v>278</v>
      </c>
      <c r="B723" s="581" t="s">
        <v>1667</v>
      </c>
      <c r="C723" s="581" t="s">
        <v>1147</v>
      </c>
      <c r="D723" s="582">
        <f>SUM(D678+D615+D603+D550+D467+D394+D354+D352+D721)</f>
        <v>1244147732</v>
      </c>
      <c r="E723" s="583">
        <f>SUM(E680+E721)</f>
        <v>1493537199.8299999</v>
      </c>
      <c r="F723" s="1203">
        <v>1493537200</v>
      </c>
    </row>
    <row r="724" spans="1:33" ht="13.5" thickTop="1" x14ac:dyDescent="0.2">
      <c r="E724" s="111">
        <f>E331-E723</f>
        <v>0.17000007629394531</v>
      </c>
    </row>
  </sheetData>
  <mergeCells count="6">
    <mergeCell ref="A1:E1"/>
    <mergeCell ref="D2:D3"/>
    <mergeCell ref="E2:E3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68"/>
  <sheetViews>
    <sheetView showGridLines="0" zoomScaleNormal="100" workbookViewId="0">
      <pane ySplit="3" topLeftCell="A623" activePane="bottomLeft" state="frozen"/>
      <selection pane="bottomLeft" activeCell="E669" sqref="E669"/>
    </sheetView>
  </sheetViews>
  <sheetFormatPr defaultColWidth="9.140625" defaultRowHeight="12.75" x14ac:dyDescent="0.2"/>
  <cols>
    <col min="1" max="1" width="4.85546875" style="25" customWidth="1"/>
    <col min="2" max="2" width="63.28515625" style="23" customWidth="1"/>
    <col min="3" max="3" width="8.5703125" style="26" customWidth="1"/>
    <col min="4" max="4" width="16.140625" style="28" customWidth="1"/>
    <col min="5" max="5" width="16.140625" style="24" customWidth="1"/>
    <col min="6" max="6" width="17.85546875" style="73" customWidth="1"/>
    <col min="7" max="7" width="12.28515625" style="73" hidden="1" customWidth="1"/>
    <col min="8" max="16384" width="9.140625" style="57"/>
  </cols>
  <sheetData>
    <row r="1" spans="1:5" ht="30" customHeight="1" thickTop="1" x14ac:dyDescent="0.2">
      <c r="A1" s="1579" t="s">
        <v>23</v>
      </c>
      <c r="B1" s="1580"/>
      <c r="C1" s="1580"/>
      <c r="D1" s="1580"/>
      <c r="E1" s="1581"/>
    </row>
    <row r="2" spans="1:5" ht="30" customHeight="1" x14ac:dyDescent="0.2">
      <c r="A2" s="1586" t="s">
        <v>48</v>
      </c>
      <c r="B2" s="1588" t="s">
        <v>49</v>
      </c>
      <c r="C2" s="1590" t="s">
        <v>50</v>
      </c>
      <c r="D2" s="1582" t="s">
        <v>1</v>
      </c>
      <c r="E2" s="1584" t="s">
        <v>2</v>
      </c>
    </row>
    <row r="3" spans="1:5" ht="30" customHeight="1" thickBot="1" x14ac:dyDescent="0.25">
      <c r="A3" s="1587"/>
      <c r="B3" s="1589"/>
      <c r="C3" s="1591"/>
      <c r="D3" s="1583"/>
      <c r="E3" s="1585"/>
    </row>
    <row r="4" spans="1:5" hidden="1" x14ac:dyDescent="0.2">
      <c r="A4" s="1014">
        <v>1</v>
      </c>
      <c r="B4" s="1015" t="s">
        <v>55</v>
      </c>
      <c r="C4" s="1016" t="s">
        <v>56</v>
      </c>
      <c r="D4" s="1017"/>
      <c r="E4" s="1018"/>
    </row>
    <row r="5" spans="1:5" hidden="1" x14ac:dyDescent="0.2">
      <c r="A5" s="21">
        <v>2</v>
      </c>
      <c r="B5" s="332" t="s">
        <v>57</v>
      </c>
      <c r="C5" s="333" t="s">
        <v>58</v>
      </c>
      <c r="D5" s="7"/>
      <c r="E5" s="181"/>
    </row>
    <row r="6" spans="1:5" ht="25.5" hidden="1" x14ac:dyDescent="0.2">
      <c r="A6" s="21">
        <v>3</v>
      </c>
      <c r="B6" s="334" t="s">
        <v>59</v>
      </c>
      <c r="C6" s="333" t="s">
        <v>60</v>
      </c>
      <c r="D6" s="7"/>
      <c r="E6" s="181"/>
    </row>
    <row r="7" spans="1:5" hidden="1" x14ac:dyDescent="0.2">
      <c r="A7" s="21">
        <v>4</v>
      </c>
      <c r="B7" s="332" t="s">
        <v>61</v>
      </c>
      <c r="C7" s="333" t="s">
        <v>62</v>
      </c>
      <c r="D7" s="7"/>
      <c r="E7" s="181"/>
    </row>
    <row r="8" spans="1:5" hidden="1" x14ac:dyDescent="0.2">
      <c r="A8" s="21">
        <v>5</v>
      </c>
      <c r="B8" s="334" t="s">
        <v>63</v>
      </c>
      <c r="C8" s="333" t="s">
        <v>64</v>
      </c>
      <c r="D8" s="7"/>
      <c r="E8" s="181"/>
    </row>
    <row r="9" spans="1:5" hidden="1" x14ac:dyDescent="0.2">
      <c r="A9" s="1019">
        <v>6</v>
      </c>
      <c r="B9" s="1020" t="s">
        <v>65</v>
      </c>
      <c r="C9" s="1021" t="s">
        <v>66</v>
      </c>
      <c r="D9" s="1022"/>
      <c r="E9" s="1023"/>
    </row>
    <row r="10" spans="1:5" ht="13.5" thickTop="1" x14ac:dyDescent="0.2">
      <c r="A10" s="548">
        <v>7</v>
      </c>
      <c r="B10" s="549" t="s">
        <v>67</v>
      </c>
      <c r="C10" s="1024" t="s">
        <v>68</v>
      </c>
      <c r="D10" s="1025"/>
      <c r="E10" s="1026"/>
    </row>
    <row r="11" spans="1:5" x14ac:dyDescent="0.2">
      <c r="A11" s="544">
        <v>8</v>
      </c>
      <c r="B11" s="259" t="s">
        <v>69</v>
      </c>
      <c r="C11" s="335" t="s">
        <v>70</v>
      </c>
      <c r="D11" s="337"/>
      <c r="E11" s="559"/>
    </row>
    <row r="12" spans="1:5" ht="25.5" x14ac:dyDescent="0.2">
      <c r="A12" s="544">
        <v>9</v>
      </c>
      <c r="B12" s="259" t="s">
        <v>71</v>
      </c>
      <c r="C12" s="335" t="s">
        <v>72</v>
      </c>
      <c r="D12" s="337"/>
      <c r="E12" s="559"/>
    </row>
    <row r="13" spans="1:5" ht="25.5" x14ac:dyDescent="0.2">
      <c r="A13" s="544">
        <v>10</v>
      </c>
      <c r="B13" s="256" t="s">
        <v>73</v>
      </c>
      <c r="C13" s="335" t="s">
        <v>74</v>
      </c>
      <c r="D13" s="336"/>
      <c r="E13" s="560"/>
    </row>
    <row r="14" spans="1:5" hidden="1" x14ac:dyDescent="0.2">
      <c r="A14" s="1027" t="s">
        <v>75</v>
      </c>
      <c r="B14" s="338" t="s">
        <v>76</v>
      </c>
      <c r="C14" s="339" t="s">
        <v>77</v>
      </c>
      <c r="D14" s="8"/>
      <c r="E14" s="1028"/>
    </row>
    <row r="15" spans="1:5" hidden="1" x14ac:dyDescent="0.2">
      <c r="A15" s="1027" t="s">
        <v>78</v>
      </c>
      <c r="B15" s="338" t="s">
        <v>79</v>
      </c>
      <c r="C15" s="339" t="s">
        <v>80</v>
      </c>
      <c r="D15" s="8"/>
      <c r="E15" s="1028"/>
    </row>
    <row r="16" spans="1:5" ht="25.5" hidden="1" x14ac:dyDescent="0.2">
      <c r="A16" s="1027" t="s">
        <v>81</v>
      </c>
      <c r="B16" s="338" t="s">
        <v>82</v>
      </c>
      <c r="C16" s="339" t="s">
        <v>83</v>
      </c>
      <c r="D16" s="8"/>
      <c r="E16" s="1028"/>
    </row>
    <row r="17" spans="1:5" hidden="1" x14ac:dyDescent="0.2">
      <c r="A17" s="1027" t="s">
        <v>84</v>
      </c>
      <c r="B17" s="338" t="s">
        <v>85</v>
      </c>
      <c r="C17" s="339" t="s">
        <v>86</v>
      </c>
      <c r="D17" s="8"/>
      <c r="E17" s="1028"/>
    </row>
    <row r="18" spans="1:5" hidden="1" x14ac:dyDescent="0.2">
      <c r="A18" s="1027" t="s">
        <v>87</v>
      </c>
      <c r="B18" s="338" t="s">
        <v>88</v>
      </c>
      <c r="C18" s="339" t="s">
        <v>89</v>
      </c>
      <c r="D18" s="8"/>
      <c r="E18" s="1028"/>
    </row>
    <row r="19" spans="1:5" hidden="1" x14ac:dyDescent="0.2">
      <c r="A19" s="1027" t="s">
        <v>90</v>
      </c>
      <c r="B19" s="338" t="s">
        <v>91</v>
      </c>
      <c r="C19" s="339" t="s">
        <v>92</v>
      </c>
      <c r="D19" s="8"/>
      <c r="E19" s="1028"/>
    </row>
    <row r="20" spans="1:5" hidden="1" x14ac:dyDescent="0.2">
      <c r="A20" s="1027" t="s">
        <v>93</v>
      </c>
      <c r="B20" s="338" t="s">
        <v>94</v>
      </c>
      <c r="C20" s="339" t="s">
        <v>95</v>
      </c>
      <c r="D20" s="8"/>
      <c r="E20" s="1028"/>
    </row>
    <row r="21" spans="1:5" hidden="1" x14ac:dyDescent="0.2">
      <c r="A21" s="1027" t="s">
        <v>96</v>
      </c>
      <c r="B21" s="338" t="s">
        <v>97</v>
      </c>
      <c r="C21" s="339" t="s">
        <v>98</v>
      </c>
      <c r="D21" s="8"/>
      <c r="E21" s="1028"/>
    </row>
    <row r="22" spans="1:5" hidden="1" x14ac:dyDescent="0.2">
      <c r="A22" s="1027" t="s">
        <v>99</v>
      </c>
      <c r="B22" s="338" t="s">
        <v>100</v>
      </c>
      <c r="C22" s="339" t="s">
        <v>101</v>
      </c>
      <c r="D22" s="8"/>
      <c r="E22" s="1028"/>
    </row>
    <row r="23" spans="1:5" hidden="1" x14ac:dyDescent="0.2">
      <c r="A23" s="1027" t="s">
        <v>102</v>
      </c>
      <c r="B23" s="338" t="s">
        <v>103</v>
      </c>
      <c r="C23" s="339" t="s">
        <v>104</v>
      </c>
      <c r="D23" s="8"/>
      <c r="E23" s="1028"/>
    </row>
    <row r="24" spans="1:5" ht="25.5" x14ac:dyDescent="0.2">
      <c r="A24" s="544">
        <v>21</v>
      </c>
      <c r="B24" s="256" t="s">
        <v>105</v>
      </c>
      <c r="C24" s="335" t="s">
        <v>106</v>
      </c>
      <c r="D24" s="336"/>
      <c r="E24" s="560"/>
    </row>
    <row r="25" spans="1:5" hidden="1" x14ac:dyDescent="0.2">
      <c r="A25" s="1027" t="s">
        <v>107</v>
      </c>
      <c r="B25" s="338" t="s">
        <v>76</v>
      </c>
      <c r="C25" s="339" t="s">
        <v>108</v>
      </c>
      <c r="D25" s="8"/>
      <c r="E25" s="1028"/>
    </row>
    <row r="26" spans="1:5" hidden="1" x14ac:dyDescent="0.2">
      <c r="A26" s="1027" t="s">
        <v>109</v>
      </c>
      <c r="B26" s="338" t="s">
        <v>79</v>
      </c>
      <c r="C26" s="339" t="s">
        <v>110</v>
      </c>
      <c r="D26" s="8"/>
      <c r="E26" s="1028"/>
    </row>
    <row r="27" spans="1:5" ht="25.5" hidden="1" x14ac:dyDescent="0.2">
      <c r="A27" s="1027" t="s">
        <v>111</v>
      </c>
      <c r="B27" s="338" t="s">
        <v>82</v>
      </c>
      <c r="C27" s="339" t="s">
        <v>112</v>
      </c>
      <c r="D27" s="8"/>
      <c r="E27" s="1028"/>
    </row>
    <row r="28" spans="1:5" hidden="1" x14ac:dyDescent="0.2">
      <c r="A28" s="1027" t="s">
        <v>113</v>
      </c>
      <c r="B28" s="338" t="s">
        <v>85</v>
      </c>
      <c r="C28" s="339" t="s">
        <v>114</v>
      </c>
      <c r="D28" s="8"/>
      <c r="E28" s="1028"/>
    </row>
    <row r="29" spans="1:5" hidden="1" x14ac:dyDescent="0.2">
      <c r="A29" s="1027" t="s">
        <v>115</v>
      </c>
      <c r="B29" s="338" t="s">
        <v>88</v>
      </c>
      <c r="C29" s="339" t="s">
        <v>116</v>
      </c>
      <c r="D29" s="8"/>
      <c r="E29" s="1028"/>
    </row>
    <row r="30" spans="1:5" hidden="1" x14ac:dyDescent="0.2">
      <c r="A30" s="1027" t="s">
        <v>117</v>
      </c>
      <c r="B30" s="338" t="s">
        <v>91</v>
      </c>
      <c r="C30" s="339" t="s">
        <v>118</v>
      </c>
      <c r="D30" s="8"/>
      <c r="E30" s="1028"/>
    </row>
    <row r="31" spans="1:5" hidden="1" x14ac:dyDescent="0.2">
      <c r="A31" s="1027" t="s">
        <v>119</v>
      </c>
      <c r="B31" s="338" t="s">
        <v>94</v>
      </c>
      <c r="C31" s="339" t="s">
        <v>120</v>
      </c>
      <c r="D31" s="8"/>
      <c r="E31" s="1028"/>
    </row>
    <row r="32" spans="1:5" hidden="1" x14ac:dyDescent="0.2">
      <c r="A32" s="1027" t="s">
        <v>121</v>
      </c>
      <c r="B32" s="338" t="s">
        <v>97</v>
      </c>
      <c r="C32" s="339" t="s">
        <v>122</v>
      </c>
      <c r="D32" s="8"/>
      <c r="E32" s="1028"/>
    </row>
    <row r="33" spans="1:5" hidden="1" x14ac:dyDescent="0.2">
      <c r="A33" s="1027" t="s">
        <v>123</v>
      </c>
      <c r="B33" s="338" t="s">
        <v>100</v>
      </c>
      <c r="C33" s="339" t="s">
        <v>124</v>
      </c>
      <c r="D33" s="8"/>
      <c r="E33" s="1028"/>
    </row>
    <row r="34" spans="1:5" hidden="1" x14ac:dyDescent="0.2">
      <c r="A34" s="1027" t="s">
        <v>125</v>
      </c>
      <c r="B34" s="338" t="s">
        <v>103</v>
      </c>
      <c r="C34" s="339" t="s">
        <v>126</v>
      </c>
      <c r="D34" s="8"/>
      <c r="E34" s="1028"/>
    </row>
    <row r="35" spans="1:5" ht="25.5" x14ac:dyDescent="0.2">
      <c r="A35" s="544">
        <v>32</v>
      </c>
      <c r="B35" s="256" t="s">
        <v>127</v>
      </c>
      <c r="C35" s="335" t="s">
        <v>128</v>
      </c>
      <c r="D35" s="336"/>
      <c r="E35" s="560">
        <v>863894</v>
      </c>
    </row>
    <row r="36" spans="1:5" hidden="1" x14ac:dyDescent="0.2">
      <c r="A36" s="1027" t="s">
        <v>129</v>
      </c>
      <c r="B36" s="338" t="s">
        <v>76</v>
      </c>
      <c r="C36" s="339" t="s">
        <v>130</v>
      </c>
      <c r="D36" s="8"/>
      <c r="E36" s="1028"/>
    </row>
    <row r="37" spans="1:5" hidden="1" x14ac:dyDescent="0.2">
      <c r="A37" s="1027" t="s">
        <v>131</v>
      </c>
      <c r="B37" s="338" t="s">
        <v>79</v>
      </c>
      <c r="C37" s="339" t="s">
        <v>132</v>
      </c>
      <c r="D37" s="8"/>
      <c r="E37" s="1028"/>
    </row>
    <row r="38" spans="1:5" ht="25.5" hidden="1" x14ac:dyDescent="0.2">
      <c r="A38" s="1027" t="s">
        <v>133</v>
      </c>
      <c r="B38" s="338" t="s">
        <v>82</v>
      </c>
      <c r="C38" s="339" t="s">
        <v>134</v>
      </c>
      <c r="D38" s="8"/>
      <c r="E38" s="1028"/>
    </row>
    <row r="39" spans="1:5" hidden="1" x14ac:dyDescent="0.2">
      <c r="A39" s="1027" t="s">
        <v>135</v>
      </c>
      <c r="B39" s="338" t="s">
        <v>85</v>
      </c>
      <c r="C39" s="339" t="s">
        <v>136</v>
      </c>
      <c r="D39" s="8"/>
      <c r="E39" s="1028"/>
    </row>
    <row r="40" spans="1:5" hidden="1" x14ac:dyDescent="0.2">
      <c r="A40" s="1027" t="s">
        <v>137</v>
      </c>
      <c r="B40" s="338" t="s">
        <v>88</v>
      </c>
      <c r="C40" s="339" t="s">
        <v>138</v>
      </c>
      <c r="D40" s="8"/>
      <c r="E40" s="1028"/>
    </row>
    <row r="41" spans="1:5" hidden="1" x14ac:dyDescent="0.2">
      <c r="A41" s="1027"/>
      <c r="B41" s="340" t="s">
        <v>139</v>
      </c>
      <c r="C41" s="339"/>
      <c r="D41" s="8"/>
      <c r="E41" s="1028"/>
    </row>
    <row r="42" spans="1:5" hidden="1" x14ac:dyDescent="0.2">
      <c r="A42" s="1027"/>
      <c r="B42" s="340" t="s">
        <v>140</v>
      </c>
      <c r="C42" s="339"/>
      <c r="D42" s="8"/>
      <c r="E42" s="1028"/>
    </row>
    <row r="43" spans="1:5" hidden="1" x14ac:dyDescent="0.2">
      <c r="A43" s="1027"/>
      <c r="B43" s="340" t="s">
        <v>141</v>
      </c>
      <c r="C43" s="339"/>
      <c r="D43" s="8"/>
      <c r="E43" s="1028"/>
    </row>
    <row r="44" spans="1:5" hidden="1" x14ac:dyDescent="0.2">
      <c r="A44" s="1027" t="s">
        <v>142</v>
      </c>
      <c r="B44" s="338" t="s">
        <v>91</v>
      </c>
      <c r="C44" s="339" t="s">
        <v>143</v>
      </c>
      <c r="D44" s="8"/>
      <c r="E44" s="1028"/>
    </row>
    <row r="45" spans="1:5" hidden="1" x14ac:dyDescent="0.2">
      <c r="A45" s="1027" t="s">
        <v>144</v>
      </c>
      <c r="B45" s="338" t="s">
        <v>94</v>
      </c>
      <c r="C45" s="339" t="s">
        <v>145</v>
      </c>
      <c r="D45" s="8"/>
      <c r="E45" s="1028"/>
    </row>
    <row r="46" spans="1:5" hidden="1" x14ac:dyDescent="0.2">
      <c r="A46" s="1027" t="s">
        <v>146</v>
      </c>
      <c r="B46" s="338" t="s">
        <v>97</v>
      </c>
      <c r="C46" s="339" t="s">
        <v>147</v>
      </c>
      <c r="D46" s="8"/>
      <c r="E46" s="1028"/>
    </row>
    <row r="47" spans="1:5" hidden="1" x14ac:dyDescent="0.2">
      <c r="A47" s="1027" t="s">
        <v>148</v>
      </c>
      <c r="B47" s="338" t="s">
        <v>100</v>
      </c>
      <c r="C47" s="339" t="s">
        <v>149</v>
      </c>
      <c r="D47" s="8"/>
      <c r="E47" s="1028"/>
    </row>
    <row r="48" spans="1:5" hidden="1" x14ac:dyDescent="0.2">
      <c r="A48" s="1027" t="s">
        <v>150</v>
      </c>
      <c r="B48" s="338" t="s">
        <v>103</v>
      </c>
      <c r="C48" s="339" t="s">
        <v>151</v>
      </c>
      <c r="D48" s="8"/>
      <c r="E48" s="1028"/>
    </row>
    <row r="49" spans="1:5" ht="27" customHeight="1" thickBot="1" x14ac:dyDescent="0.25">
      <c r="A49" s="539">
        <v>43</v>
      </c>
      <c r="B49" s="510" t="s">
        <v>152</v>
      </c>
      <c r="C49" s="1029" t="s">
        <v>153</v>
      </c>
      <c r="D49" s="512">
        <v>0</v>
      </c>
      <c r="E49" s="513">
        <f>SUM(E10:E35)</f>
        <v>863894</v>
      </c>
    </row>
    <row r="50" spans="1:5" ht="14.25" thickTop="1" thickBot="1" x14ac:dyDescent="0.25">
      <c r="A50" s="52"/>
      <c r="B50" s="45"/>
      <c r="C50" s="53"/>
      <c r="D50" s="27"/>
      <c r="E50" s="54"/>
    </row>
    <row r="51" spans="1:5" ht="13.5" thickTop="1" x14ac:dyDescent="0.2">
      <c r="A51" s="548" t="s">
        <v>154</v>
      </c>
      <c r="B51" s="549" t="s">
        <v>155</v>
      </c>
      <c r="C51" s="1030" t="s">
        <v>156</v>
      </c>
      <c r="D51" s="521"/>
      <c r="E51" s="551"/>
    </row>
    <row r="52" spans="1:5" ht="25.5" x14ac:dyDescent="0.2">
      <c r="A52" s="527" t="s">
        <v>157</v>
      </c>
      <c r="B52" s="259" t="s">
        <v>158</v>
      </c>
      <c r="C52" s="341" t="s">
        <v>159</v>
      </c>
      <c r="D52" s="290"/>
      <c r="E52" s="504"/>
    </row>
    <row r="53" spans="1:5" ht="25.5" x14ac:dyDescent="0.2">
      <c r="A53" s="527" t="s">
        <v>160</v>
      </c>
      <c r="B53" s="256" t="s">
        <v>161</v>
      </c>
      <c r="C53" s="341" t="s">
        <v>162</v>
      </c>
      <c r="D53" s="296"/>
      <c r="E53" s="525"/>
    </row>
    <row r="54" spans="1:5" hidden="1" x14ac:dyDescent="0.2">
      <c r="A54" s="1027" t="s">
        <v>163</v>
      </c>
      <c r="B54" s="338" t="s">
        <v>76</v>
      </c>
      <c r="C54" s="339" t="s">
        <v>164</v>
      </c>
      <c r="D54" s="8"/>
      <c r="E54" s="1028"/>
    </row>
    <row r="55" spans="1:5" hidden="1" x14ac:dyDescent="0.2">
      <c r="A55" s="1027" t="s">
        <v>165</v>
      </c>
      <c r="B55" s="338" t="s">
        <v>79</v>
      </c>
      <c r="C55" s="339" t="s">
        <v>166</v>
      </c>
      <c r="D55" s="8"/>
      <c r="E55" s="1028"/>
    </row>
    <row r="56" spans="1:5" ht="25.5" hidden="1" x14ac:dyDescent="0.2">
      <c r="A56" s="1027" t="s">
        <v>167</v>
      </c>
      <c r="B56" s="338" t="s">
        <v>82</v>
      </c>
      <c r="C56" s="339" t="s">
        <v>168</v>
      </c>
      <c r="D56" s="8"/>
      <c r="E56" s="1028"/>
    </row>
    <row r="57" spans="1:5" hidden="1" x14ac:dyDescent="0.2">
      <c r="A57" s="1027" t="s">
        <v>169</v>
      </c>
      <c r="B57" s="338" t="s">
        <v>85</v>
      </c>
      <c r="C57" s="339" t="s">
        <v>170</v>
      </c>
      <c r="D57" s="8"/>
      <c r="E57" s="1028"/>
    </row>
    <row r="58" spans="1:5" hidden="1" x14ac:dyDescent="0.2">
      <c r="A58" s="1027" t="s">
        <v>171</v>
      </c>
      <c r="B58" s="338" t="s">
        <v>88</v>
      </c>
      <c r="C58" s="339" t="s">
        <v>172</v>
      </c>
      <c r="D58" s="8"/>
      <c r="E58" s="1028"/>
    </row>
    <row r="59" spans="1:5" hidden="1" x14ac:dyDescent="0.2">
      <c r="A59" s="1027" t="s">
        <v>173</v>
      </c>
      <c r="B59" s="338" t="s">
        <v>91</v>
      </c>
      <c r="C59" s="339" t="s">
        <v>174</v>
      </c>
      <c r="D59" s="8"/>
      <c r="E59" s="1028"/>
    </row>
    <row r="60" spans="1:5" hidden="1" x14ac:dyDescent="0.2">
      <c r="A60" s="1027" t="s">
        <v>175</v>
      </c>
      <c r="B60" s="338" t="s">
        <v>94</v>
      </c>
      <c r="C60" s="339" t="s">
        <v>176</v>
      </c>
      <c r="D60" s="8"/>
      <c r="E60" s="1028"/>
    </row>
    <row r="61" spans="1:5" hidden="1" x14ac:dyDescent="0.2">
      <c r="A61" s="1027" t="s">
        <v>177</v>
      </c>
      <c r="B61" s="338" t="s">
        <v>97</v>
      </c>
      <c r="C61" s="339" t="s">
        <v>178</v>
      </c>
      <c r="D61" s="8"/>
      <c r="E61" s="1028"/>
    </row>
    <row r="62" spans="1:5" hidden="1" x14ac:dyDescent="0.2">
      <c r="A62" s="1027" t="s">
        <v>179</v>
      </c>
      <c r="B62" s="338" t="s">
        <v>100</v>
      </c>
      <c r="C62" s="339" t="s">
        <v>180</v>
      </c>
      <c r="D62" s="8"/>
      <c r="E62" s="1028"/>
    </row>
    <row r="63" spans="1:5" hidden="1" x14ac:dyDescent="0.2">
      <c r="A63" s="1027" t="s">
        <v>181</v>
      </c>
      <c r="B63" s="338" t="s">
        <v>103</v>
      </c>
      <c r="C63" s="339" t="s">
        <v>182</v>
      </c>
      <c r="D63" s="8"/>
      <c r="E63" s="1028"/>
    </row>
    <row r="64" spans="1:5" ht="25.5" x14ac:dyDescent="0.2">
      <c r="A64" s="544">
        <v>57</v>
      </c>
      <c r="B64" s="256" t="s">
        <v>183</v>
      </c>
      <c r="C64" s="341" t="s">
        <v>184</v>
      </c>
      <c r="D64" s="296"/>
      <c r="E64" s="525"/>
    </row>
    <row r="65" spans="1:7" s="75" customFormat="1" hidden="1" x14ac:dyDescent="0.2">
      <c r="A65" s="543" t="s">
        <v>185</v>
      </c>
      <c r="B65" s="265" t="s">
        <v>76</v>
      </c>
      <c r="C65" s="392" t="s">
        <v>186</v>
      </c>
      <c r="D65" s="267"/>
      <c r="E65" s="552"/>
      <c r="F65" s="70"/>
      <c r="G65" s="70"/>
    </row>
    <row r="66" spans="1:7" s="75" customFormat="1" hidden="1" x14ac:dyDescent="0.2">
      <c r="A66" s="543" t="s">
        <v>187</v>
      </c>
      <c r="B66" s="265" t="s">
        <v>79</v>
      </c>
      <c r="C66" s="392" t="s">
        <v>188</v>
      </c>
      <c r="D66" s="267"/>
      <c r="E66" s="552"/>
      <c r="F66" s="70"/>
      <c r="G66" s="70"/>
    </row>
    <row r="67" spans="1:7" s="75" customFormat="1" ht="25.5" hidden="1" x14ac:dyDescent="0.2">
      <c r="A67" s="543" t="s">
        <v>189</v>
      </c>
      <c r="B67" s="265" t="s">
        <v>82</v>
      </c>
      <c r="C67" s="392" t="s">
        <v>190</v>
      </c>
      <c r="D67" s="267"/>
      <c r="E67" s="552"/>
      <c r="F67" s="70"/>
      <c r="G67" s="70"/>
    </row>
    <row r="68" spans="1:7" s="75" customFormat="1" hidden="1" x14ac:dyDescent="0.2">
      <c r="A68" s="543" t="s">
        <v>191</v>
      </c>
      <c r="B68" s="265" t="s">
        <v>85</v>
      </c>
      <c r="C68" s="392" t="s">
        <v>192</v>
      </c>
      <c r="D68" s="267"/>
      <c r="E68" s="552"/>
      <c r="F68" s="70"/>
      <c r="G68" s="70"/>
    </row>
    <row r="69" spans="1:7" s="75" customFormat="1" hidden="1" x14ac:dyDescent="0.2">
      <c r="A69" s="543" t="s">
        <v>193</v>
      </c>
      <c r="B69" s="265" t="s">
        <v>88</v>
      </c>
      <c r="C69" s="392" t="s">
        <v>194</v>
      </c>
      <c r="D69" s="267"/>
      <c r="E69" s="552"/>
      <c r="F69" s="70"/>
      <c r="G69" s="70"/>
    </row>
    <row r="70" spans="1:7" s="75" customFormat="1" hidden="1" x14ac:dyDescent="0.2">
      <c r="A70" s="543" t="s">
        <v>195</v>
      </c>
      <c r="B70" s="265" t="s">
        <v>91</v>
      </c>
      <c r="C70" s="392" t="s">
        <v>196</v>
      </c>
      <c r="D70" s="267"/>
      <c r="E70" s="552"/>
      <c r="F70" s="70"/>
      <c r="G70" s="70"/>
    </row>
    <row r="71" spans="1:7" s="75" customFormat="1" hidden="1" x14ac:dyDescent="0.2">
      <c r="A71" s="543" t="s">
        <v>197</v>
      </c>
      <c r="B71" s="265" t="s">
        <v>94</v>
      </c>
      <c r="C71" s="392" t="s">
        <v>198</v>
      </c>
      <c r="D71" s="267"/>
      <c r="E71" s="552"/>
      <c r="F71" s="70"/>
      <c r="G71" s="70"/>
    </row>
    <row r="72" spans="1:7" s="75" customFormat="1" hidden="1" x14ac:dyDescent="0.2">
      <c r="A72" s="543" t="s">
        <v>199</v>
      </c>
      <c r="B72" s="265" t="s">
        <v>97</v>
      </c>
      <c r="C72" s="392" t="s">
        <v>200</v>
      </c>
      <c r="D72" s="267"/>
      <c r="E72" s="552"/>
      <c r="F72" s="70"/>
      <c r="G72" s="70"/>
    </row>
    <row r="73" spans="1:7" s="75" customFormat="1" hidden="1" x14ac:dyDescent="0.2">
      <c r="A73" s="543" t="s">
        <v>201</v>
      </c>
      <c r="B73" s="265" t="s">
        <v>100</v>
      </c>
      <c r="C73" s="392" t="s">
        <v>202</v>
      </c>
      <c r="D73" s="267"/>
      <c r="E73" s="552"/>
      <c r="F73" s="70"/>
      <c r="G73" s="70"/>
    </row>
    <row r="74" spans="1:7" s="75" customFormat="1" hidden="1" x14ac:dyDescent="0.2">
      <c r="A74" s="543" t="s">
        <v>203</v>
      </c>
      <c r="B74" s="265" t="s">
        <v>103</v>
      </c>
      <c r="C74" s="392" t="s">
        <v>204</v>
      </c>
      <c r="D74" s="267"/>
      <c r="E74" s="552"/>
      <c r="F74" s="70"/>
      <c r="G74" s="70"/>
    </row>
    <row r="75" spans="1:7" ht="25.5" x14ac:dyDescent="0.2">
      <c r="A75" s="544">
        <v>68</v>
      </c>
      <c r="B75" s="256" t="s">
        <v>1486</v>
      </c>
      <c r="C75" s="341" t="s">
        <v>206</v>
      </c>
      <c r="D75" s="296"/>
      <c r="E75" s="525"/>
    </row>
    <row r="76" spans="1:7" s="75" customFormat="1" hidden="1" collapsed="1" x14ac:dyDescent="0.2">
      <c r="A76" s="543" t="s">
        <v>207</v>
      </c>
      <c r="B76" s="265" t="s">
        <v>76</v>
      </c>
      <c r="C76" s="392" t="s">
        <v>208</v>
      </c>
      <c r="D76" s="267"/>
      <c r="E76" s="552"/>
      <c r="F76" s="70"/>
      <c r="G76" s="70"/>
    </row>
    <row r="77" spans="1:7" s="75" customFormat="1" hidden="1" x14ac:dyDescent="0.2">
      <c r="A77" s="543" t="s">
        <v>209</v>
      </c>
      <c r="B77" s="265" t="s">
        <v>79</v>
      </c>
      <c r="C77" s="392" t="s">
        <v>210</v>
      </c>
      <c r="D77" s="267"/>
      <c r="E77" s="552"/>
      <c r="F77" s="70"/>
      <c r="G77" s="70"/>
    </row>
    <row r="78" spans="1:7" s="75" customFormat="1" ht="25.5" hidden="1" x14ac:dyDescent="0.2">
      <c r="A78" s="543" t="s">
        <v>211</v>
      </c>
      <c r="B78" s="265" t="s">
        <v>82</v>
      </c>
      <c r="C78" s="392" t="s">
        <v>212</v>
      </c>
      <c r="D78" s="267"/>
      <c r="E78" s="552"/>
      <c r="F78" s="70"/>
      <c r="G78" s="70"/>
    </row>
    <row r="79" spans="1:7" s="75" customFormat="1" hidden="1" x14ac:dyDescent="0.2">
      <c r="A79" s="543" t="s">
        <v>213</v>
      </c>
      <c r="B79" s="265" t="s">
        <v>85</v>
      </c>
      <c r="C79" s="392" t="s">
        <v>214</v>
      </c>
      <c r="D79" s="267"/>
      <c r="E79" s="552"/>
      <c r="F79" s="70"/>
      <c r="G79" s="70"/>
    </row>
    <row r="80" spans="1:7" s="75" customFormat="1" hidden="1" x14ac:dyDescent="0.2">
      <c r="A80" s="543" t="s">
        <v>215</v>
      </c>
      <c r="B80" s="265" t="s">
        <v>88</v>
      </c>
      <c r="C80" s="392" t="s">
        <v>216</v>
      </c>
      <c r="D80" s="267"/>
      <c r="E80" s="552"/>
      <c r="F80" s="70"/>
      <c r="G80" s="70"/>
    </row>
    <row r="81" spans="1:7" s="75" customFormat="1" hidden="1" x14ac:dyDescent="0.2">
      <c r="A81" s="543" t="s">
        <v>217</v>
      </c>
      <c r="B81" s="265" t="s">
        <v>91</v>
      </c>
      <c r="C81" s="392" t="s">
        <v>218</v>
      </c>
      <c r="D81" s="267"/>
      <c r="E81" s="552"/>
      <c r="F81" s="70"/>
      <c r="G81" s="70"/>
    </row>
    <row r="82" spans="1:7" s="75" customFormat="1" hidden="1" x14ac:dyDescent="0.2">
      <c r="A82" s="543" t="s">
        <v>219</v>
      </c>
      <c r="B82" s="265" t="s">
        <v>94</v>
      </c>
      <c r="C82" s="392" t="s">
        <v>220</v>
      </c>
      <c r="D82" s="267"/>
      <c r="E82" s="552"/>
      <c r="F82" s="70"/>
      <c r="G82" s="70"/>
    </row>
    <row r="83" spans="1:7" s="75" customFormat="1" hidden="1" x14ac:dyDescent="0.2">
      <c r="A83" s="543" t="s">
        <v>221</v>
      </c>
      <c r="B83" s="265" t="s">
        <v>97</v>
      </c>
      <c r="C83" s="392" t="s">
        <v>222</v>
      </c>
      <c r="D83" s="267"/>
      <c r="E83" s="552"/>
      <c r="F83" s="70"/>
      <c r="G83" s="70"/>
    </row>
    <row r="84" spans="1:7" s="75" customFormat="1" hidden="1" x14ac:dyDescent="0.2">
      <c r="A84" s="543" t="s">
        <v>223</v>
      </c>
      <c r="B84" s="265" t="s">
        <v>100</v>
      </c>
      <c r="C84" s="392" t="s">
        <v>224</v>
      </c>
      <c r="D84" s="267"/>
      <c r="E84" s="552"/>
      <c r="F84" s="70"/>
      <c r="G84" s="70"/>
    </row>
    <row r="85" spans="1:7" s="75" customFormat="1" hidden="1" x14ac:dyDescent="0.2">
      <c r="A85" s="543" t="s">
        <v>225</v>
      </c>
      <c r="B85" s="265" t="s">
        <v>103</v>
      </c>
      <c r="C85" s="392" t="s">
        <v>226</v>
      </c>
      <c r="D85" s="267"/>
      <c r="E85" s="552"/>
      <c r="F85" s="70"/>
      <c r="G85" s="70"/>
    </row>
    <row r="86" spans="1:7" s="186" customFormat="1" ht="26.25" customHeight="1" thickBot="1" x14ac:dyDescent="0.25">
      <c r="A86" s="509">
        <v>79</v>
      </c>
      <c r="B86" s="510" t="s">
        <v>227</v>
      </c>
      <c r="C86" s="1031" t="s">
        <v>228</v>
      </c>
      <c r="D86" s="512">
        <v>0</v>
      </c>
      <c r="E86" s="513">
        <v>0</v>
      </c>
      <c r="F86" s="156"/>
      <c r="G86" s="156"/>
    </row>
    <row r="87" spans="1:7" ht="14.25" thickTop="1" thickBot="1" x14ac:dyDescent="0.25">
      <c r="A87" s="46"/>
      <c r="D87" s="20"/>
    </row>
    <row r="88" spans="1:7" ht="13.5" thickTop="1" x14ac:dyDescent="0.2">
      <c r="A88" s="1032">
        <v>80</v>
      </c>
      <c r="B88" s="1033" t="s">
        <v>1705</v>
      </c>
      <c r="C88" s="1034" t="s">
        <v>230</v>
      </c>
      <c r="D88" s="1035"/>
      <c r="E88" s="1036"/>
    </row>
    <row r="89" spans="1:7" hidden="1" x14ac:dyDescent="0.2">
      <c r="A89" s="1037">
        <v>81</v>
      </c>
      <c r="B89" s="343" t="s">
        <v>231</v>
      </c>
      <c r="C89" s="339" t="s">
        <v>232</v>
      </c>
      <c r="D89" s="8"/>
      <c r="E89" s="1028"/>
    </row>
    <row r="90" spans="1:7" ht="25.5" hidden="1" x14ac:dyDescent="0.2">
      <c r="A90" s="1037">
        <v>82</v>
      </c>
      <c r="B90" s="343" t="s">
        <v>233</v>
      </c>
      <c r="C90" s="339" t="s">
        <v>234</v>
      </c>
      <c r="D90" s="8"/>
      <c r="E90" s="1028"/>
    </row>
    <row r="91" spans="1:7" ht="25.5" hidden="1" x14ac:dyDescent="0.2">
      <c r="A91" s="1037">
        <v>83</v>
      </c>
      <c r="B91" s="343" t="s">
        <v>235</v>
      </c>
      <c r="C91" s="339" t="s">
        <v>236</v>
      </c>
      <c r="D91" s="8"/>
      <c r="E91" s="1028"/>
    </row>
    <row r="92" spans="1:7" x14ac:dyDescent="0.2">
      <c r="A92" s="1038">
        <v>84</v>
      </c>
      <c r="B92" s="344" t="s">
        <v>1671</v>
      </c>
      <c r="C92" s="333" t="s">
        <v>238</v>
      </c>
      <c r="D92" s="345"/>
      <c r="E92" s="1039"/>
    </row>
    <row r="93" spans="1:7" hidden="1" x14ac:dyDescent="0.2">
      <c r="A93" s="1027" t="s">
        <v>239</v>
      </c>
      <c r="B93" s="343" t="s">
        <v>240</v>
      </c>
      <c r="C93" s="339" t="s">
        <v>241</v>
      </c>
      <c r="D93" s="8"/>
      <c r="E93" s="1028"/>
    </row>
    <row r="94" spans="1:7" hidden="1" x14ac:dyDescent="0.2">
      <c r="A94" s="1027" t="s">
        <v>242</v>
      </c>
      <c r="B94" s="343" t="s">
        <v>243</v>
      </c>
      <c r="C94" s="339" t="s">
        <v>244</v>
      </c>
      <c r="D94" s="8"/>
      <c r="E94" s="1028"/>
    </row>
    <row r="95" spans="1:7" hidden="1" x14ac:dyDescent="0.2">
      <c r="A95" s="1027" t="s">
        <v>245</v>
      </c>
      <c r="B95" s="343" t="s">
        <v>246</v>
      </c>
      <c r="C95" s="339" t="s">
        <v>247</v>
      </c>
      <c r="D95" s="8"/>
      <c r="E95" s="1028"/>
    </row>
    <row r="96" spans="1:7" hidden="1" x14ac:dyDescent="0.2">
      <c r="A96" s="1027" t="s">
        <v>248</v>
      </c>
      <c r="B96" s="343" t="s">
        <v>249</v>
      </c>
      <c r="C96" s="339" t="s">
        <v>250</v>
      </c>
      <c r="D96" s="8"/>
      <c r="E96" s="1028"/>
    </row>
    <row r="97" spans="1:5" hidden="1" x14ac:dyDescent="0.2">
      <c r="A97" s="1027" t="s">
        <v>251</v>
      </c>
      <c r="B97" s="343" t="s">
        <v>252</v>
      </c>
      <c r="C97" s="339" t="s">
        <v>253</v>
      </c>
      <c r="D97" s="8"/>
      <c r="E97" s="1028"/>
    </row>
    <row r="98" spans="1:5" hidden="1" x14ac:dyDescent="0.2">
      <c r="A98" s="1027" t="s">
        <v>254</v>
      </c>
      <c r="B98" s="343" t="s">
        <v>255</v>
      </c>
      <c r="C98" s="339" t="s">
        <v>256</v>
      </c>
      <c r="D98" s="8"/>
      <c r="E98" s="1028"/>
    </row>
    <row r="99" spans="1:5" hidden="1" x14ac:dyDescent="0.2">
      <c r="A99" s="1027" t="s">
        <v>257</v>
      </c>
      <c r="B99" s="343" t="s">
        <v>258</v>
      </c>
      <c r="C99" s="339" t="s">
        <v>259</v>
      </c>
      <c r="D99" s="8"/>
      <c r="E99" s="1028"/>
    </row>
    <row r="100" spans="1:5" hidden="1" x14ac:dyDescent="0.2">
      <c r="A100" s="1027" t="s">
        <v>260</v>
      </c>
      <c r="B100" s="343" t="s">
        <v>261</v>
      </c>
      <c r="C100" s="339" t="s">
        <v>262</v>
      </c>
      <c r="D100" s="8"/>
      <c r="E100" s="1028"/>
    </row>
    <row r="101" spans="1:5" x14ac:dyDescent="0.2">
      <c r="A101" s="544">
        <v>93</v>
      </c>
      <c r="B101" s="259" t="s">
        <v>1450</v>
      </c>
      <c r="C101" s="341" t="s">
        <v>264</v>
      </c>
      <c r="D101" s="296"/>
      <c r="E101" s="525"/>
    </row>
    <row r="102" spans="1:5" x14ac:dyDescent="0.2">
      <c r="A102" s="544">
        <v>94</v>
      </c>
      <c r="B102" s="278" t="s">
        <v>1451</v>
      </c>
      <c r="C102" s="341" t="s">
        <v>266</v>
      </c>
      <c r="D102" s="296"/>
      <c r="E102" s="525"/>
    </row>
    <row r="103" spans="1:5" hidden="1" x14ac:dyDescent="0.2">
      <c r="A103" s="523" t="s">
        <v>267</v>
      </c>
      <c r="B103" s="346" t="s">
        <v>268</v>
      </c>
      <c r="C103" s="342" t="s">
        <v>269</v>
      </c>
      <c r="D103" s="297"/>
      <c r="E103" s="526"/>
    </row>
    <row r="104" spans="1:5" ht="25.5" hidden="1" x14ac:dyDescent="0.2">
      <c r="A104" s="523" t="s">
        <v>270</v>
      </c>
      <c r="B104" s="346" t="s">
        <v>271</v>
      </c>
      <c r="C104" s="342" t="s">
        <v>272</v>
      </c>
      <c r="D104" s="297"/>
      <c r="E104" s="526"/>
    </row>
    <row r="105" spans="1:5" hidden="1" x14ac:dyDescent="0.2">
      <c r="A105" s="523" t="s">
        <v>273</v>
      </c>
      <c r="B105" s="346" t="s">
        <v>274</v>
      </c>
      <c r="C105" s="342" t="s">
        <v>275</v>
      </c>
      <c r="D105" s="297"/>
      <c r="E105" s="526"/>
    </row>
    <row r="106" spans="1:5" hidden="1" x14ac:dyDescent="0.2">
      <c r="A106" s="523" t="s">
        <v>276</v>
      </c>
      <c r="B106" s="346" t="s">
        <v>277</v>
      </c>
      <c r="C106" s="342" t="s">
        <v>278</v>
      </c>
      <c r="D106" s="297"/>
      <c r="E106" s="526"/>
    </row>
    <row r="107" spans="1:5" hidden="1" x14ac:dyDescent="0.2">
      <c r="A107" s="523" t="s">
        <v>279</v>
      </c>
      <c r="B107" s="346" t="s">
        <v>280</v>
      </c>
      <c r="C107" s="342" t="s">
        <v>281</v>
      </c>
      <c r="D107" s="297"/>
      <c r="E107" s="526"/>
    </row>
    <row r="108" spans="1:5" hidden="1" x14ac:dyDescent="0.2">
      <c r="A108" s="523" t="s">
        <v>282</v>
      </c>
      <c r="B108" s="346" t="s">
        <v>283</v>
      </c>
      <c r="C108" s="342" t="s">
        <v>284</v>
      </c>
      <c r="D108" s="297"/>
      <c r="E108" s="526"/>
    </row>
    <row r="109" spans="1:5" hidden="1" x14ac:dyDescent="0.2">
      <c r="A109" s="523" t="s">
        <v>285</v>
      </c>
      <c r="B109" s="346" t="s">
        <v>286</v>
      </c>
      <c r="C109" s="342" t="s">
        <v>287</v>
      </c>
      <c r="D109" s="297"/>
      <c r="E109" s="526"/>
    </row>
    <row r="110" spans="1:5" hidden="1" x14ac:dyDescent="0.2">
      <c r="A110" s="523" t="s">
        <v>288</v>
      </c>
      <c r="B110" s="346" t="s">
        <v>289</v>
      </c>
      <c r="C110" s="342" t="s">
        <v>290</v>
      </c>
      <c r="D110" s="297"/>
      <c r="E110" s="526"/>
    </row>
    <row r="111" spans="1:5" hidden="1" x14ac:dyDescent="0.2">
      <c r="A111" s="523" t="s">
        <v>291</v>
      </c>
      <c r="B111" s="346" t="s">
        <v>292</v>
      </c>
      <c r="C111" s="342" t="s">
        <v>293</v>
      </c>
      <c r="D111" s="297"/>
      <c r="E111" s="526"/>
    </row>
    <row r="112" spans="1:5" x14ac:dyDescent="0.2">
      <c r="A112" s="544">
        <v>104</v>
      </c>
      <c r="B112" s="278" t="s">
        <v>1488</v>
      </c>
      <c r="C112" s="341" t="s">
        <v>295</v>
      </c>
      <c r="D112" s="296"/>
      <c r="E112" s="525"/>
    </row>
    <row r="113" spans="1:5" hidden="1" x14ac:dyDescent="0.2">
      <c r="A113" s="523">
        <v>105</v>
      </c>
      <c r="B113" s="346" t="s">
        <v>296</v>
      </c>
      <c r="C113" s="342" t="s">
        <v>297</v>
      </c>
      <c r="D113" s="297"/>
      <c r="E113" s="526"/>
    </row>
    <row r="114" spans="1:5" hidden="1" x14ac:dyDescent="0.2">
      <c r="A114" s="523">
        <v>106</v>
      </c>
      <c r="B114" s="346" t="s">
        <v>298</v>
      </c>
      <c r="C114" s="342" t="s">
        <v>299</v>
      </c>
      <c r="D114" s="297"/>
      <c r="E114" s="526"/>
    </row>
    <row r="115" spans="1:5" hidden="1" x14ac:dyDescent="0.2">
      <c r="A115" s="523">
        <v>107</v>
      </c>
      <c r="B115" s="346" t="s">
        <v>300</v>
      </c>
      <c r="C115" s="342" t="s">
        <v>301</v>
      </c>
      <c r="D115" s="297"/>
      <c r="E115" s="526"/>
    </row>
    <row r="116" spans="1:5" hidden="1" x14ac:dyDescent="0.2">
      <c r="A116" s="523">
        <v>108</v>
      </c>
      <c r="B116" s="346" t="s">
        <v>302</v>
      </c>
      <c r="C116" s="342" t="s">
        <v>303</v>
      </c>
      <c r="D116" s="297"/>
      <c r="E116" s="526"/>
    </row>
    <row r="117" spans="1:5" x14ac:dyDescent="0.2">
      <c r="A117" s="544">
        <v>109</v>
      </c>
      <c r="B117" s="278" t="s">
        <v>1453</v>
      </c>
      <c r="C117" s="341" t="s">
        <v>305</v>
      </c>
      <c r="D117" s="296"/>
      <c r="E117" s="525"/>
    </row>
    <row r="118" spans="1:5" hidden="1" x14ac:dyDescent="0.2">
      <c r="A118" s="1027">
        <v>110</v>
      </c>
      <c r="B118" s="347" t="s">
        <v>306</v>
      </c>
      <c r="C118" s="339" t="s">
        <v>307</v>
      </c>
      <c r="D118" s="8"/>
      <c r="E118" s="1028"/>
    </row>
    <row r="119" spans="1:5" hidden="1" x14ac:dyDescent="0.2">
      <c r="A119" s="1027">
        <v>111</v>
      </c>
      <c r="B119" s="347" t="s">
        <v>308</v>
      </c>
      <c r="C119" s="339" t="s">
        <v>309</v>
      </c>
      <c r="D119" s="8"/>
      <c r="E119" s="1028"/>
    </row>
    <row r="120" spans="1:5" hidden="1" x14ac:dyDescent="0.2">
      <c r="A120" s="1027">
        <v>112</v>
      </c>
      <c r="B120" s="347" t="s">
        <v>310</v>
      </c>
      <c r="C120" s="339" t="s">
        <v>311</v>
      </c>
      <c r="D120" s="8"/>
      <c r="E120" s="1028"/>
    </row>
    <row r="121" spans="1:5" hidden="1" x14ac:dyDescent="0.2">
      <c r="A121" s="1027">
        <v>113</v>
      </c>
      <c r="B121" s="347" t="s">
        <v>312</v>
      </c>
      <c r="C121" s="339" t="s">
        <v>313</v>
      </c>
      <c r="D121" s="8"/>
      <c r="E121" s="1028"/>
    </row>
    <row r="122" spans="1:5" hidden="1" x14ac:dyDescent="0.2">
      <c r="A122" s="1027">
        <v>114</v>
      </c>
      <c r="B122" s="347" t="s">
        <v>314</v>
      </c>
      <c r="C122" s="339" t="s">
        <v>315</v>
      </c>
      <c r="D122" s="8"/>
      <c r="E122" s="1028"/>
    </row>
    <row r="123" spans="1:5" hidden="1" x14ac:dyDescent="0.2">
      <c r="A123" s="1027">
        <v>115</v>
      </c>
      <c r="B123" s="347" t="s">
        <v>316</v>
      </c>
      <c r="C123" s="339" t="s">
        <v>317</v>
      </c>
      <c r="D123" s="8"/>
      <c r="E123" s="1028"/>
    </row>
    <row r="124" spans="1:5" hidden="1" x14ac:dyDescent="0.2">
      <c r="A124" s="1027">
        <v>116</v>
      </c>
      <c r="B124" s="347" t="s">
        <v>318</v>
      </c>
      <c r="C124" s="339" t="s">
        <v>319</v>
      </c>
      <c r="D124" s="8"/>
      <c r="E124" s="1028"/>
    </row>
    <row r="125" spans="1:5" x14ac:dyDescent="0.2">
      <c r="A125" s="1038">
        <v>117</v>
      </c>
      <c r="B125" s="348" t="s">
        <v>1454</v>
      </c>
      <c r="C125" s="333" t="s">
        <v>321</v>
      </c>
      <c r="D125" s="345"/>
      <c r="E125" s="1039"/>
    </row>
    <row r="126" spans="1:5" hidden="1" x14ac:dyDescent="0.2">
      <c r="A126" s="1040" t="s">
        <v>322</v>
      </c>
      <c r="B126" s="349" t="s">
        <v>323</v>
      </c>
      <c r="C126" s="333" t="s">
        <v>324</v>
      </c>
      <c r="D126" s="7"/>
      <c r="E126" s="1041"/>
    </row>
    <row r="127" spans="1:5" hidden="1" x14ac:dyDescent="0.2">
      <c r="A127" s="1040" t="s">
        <v>325</v>
      </c>
      <c r="B127" s="349" t="s">
        <v>326</v>
      </c>
      <c r="C127" s="333" t="s">
        <v>327</v>
      </c>
      <c r="D127" s="7"/>
      <c r="E127" s="1041"/>
    </row>
    <row r="128" spans="1:5" hidden="1" x14ac:dyDescent="0.2">
      <c r="A128" s="1040" t="s">
        <v>328</v>
      </c>
      <c r="B128" s="349" t="s">
        <v>329</v>
      </c>
      <c r="C128" s="333" t="s">
        <v>330</v>
      </c>
      <c r="D128" s="7"/>
      <c r="E128" s="1041"/>
    </row>
    <row r="129" spans="1:5" hidden="1" x14ac:dyDescent="0.2">
      <c r="A129" s="1040" t="s">
        <v>331</v>
      </c>
      <c r="B129" s="349" t="s">
        <v>332</v>
      </c>
      <c r="C129" s="333" t="s">
        <v>333</v>
      </c>
      <c r="D129" s="7"/>
      <c r="E129" s="1041"/>
    </row>
    <row r="130" spans="1:5" hidden="1" x14ac:dyDescent="0.2">
      <c r="A130" s="1040" t="s">
        <v>334</v>
      </c>
      <c r="B130" s="349" t="s">
        <v>335</v>
      </c>
      <c r="C130" s="333" t="s">
        <v>336</v>
      </c>
      <c r="D130" s="7"/>
      <c r="E130" s="1041"/>
    </row>
    <row r="131" spans="1:5" hidden="1" x14ac:dyDescent="0.2">
      <c r="A131" s="1040" t="s">
        <v>337</v>
      </c>
      <c r="B131" s="349" t="s">
        <v>338</v>
      </c>
      <c r="C131" s="333" t="s">
        <v>339</v>
      </c>
      <c r="D131" s="7"/>
      <c r="E131" s="1041"/>
    </row>
    <row r="132" spans="1:5" ht="25.5" hidden="1" x14ac:dyDescent="0.2">
      <c r="A132" s="1040" t="s">
        <v>340</v>
      </c>
      <c r="B132" s="349" t="s">
        <v>341</v>
      </c>
      <c r="C132" s="333" t="s">
        <v>342</v>
      </c>
      <c r="D132" s="7"/>
      <c r="E132" s="1041"/>
    </row>
    <row r="133" spans="1:5" ht="25.5" hidden="1" x14ac:dyDescent="0.2">
      <c r="A133" s="1040" t="s">
        <v>343</v>
      </c>
      <c r="B133" s="349" t="s">
        <v>344</v>
      </c>
      <c r="C133" s="333" t="s">
        <v>345</v>
      </c>
      <c r="D133" s="7"/>
      <c r="E133" s="1041"/>
    </row>
    <row r="134" spans="1:5" hidden="1" x14ac:dyDescent="0.2">
      <c r="A134" s="1040" t="s">
        <v>346</v>
      </c>
      <c r="B134" s="349" t="s">
        <v>347</v>
      </c>
      <c r="C134" s="333" t="s">
        <v>348</v>
      </c>
      <c r="D134" s="7"/>
      <c r="E134" s="1041"/>
    </row>
    <row r="135" spans="1:5" hidden="1" x14ac:dyDescent="0.2">
      <c r="A135" s="1040" t="s">
        <v>349</v>
      </c>
      <c r="B135" s="349" t="s">
        <v>350</v>
      </c>
      <c r="C135" s="333" t="s">
        <v>351</v>
      </c>
      <c r="D135" s="7"/>
      <c r="E135" s="1041"/>
    </row>
    <row r="136" spans="1:5" ht="25.5" hidden="1" x14ac:dyDescent="0.2">
      <c r="A136" s="1040" t="s">
        <v>352</v>
      </c>
      <c r="B136" s="349" t="s">
        <v>353</v>
      </c>
      <c r="C136" s="333" t="s">
        <v>354</v>
      </c>
      <c r="D136" s="7"/>
      <c r="E136" s="1041"/>
    </row>
    <row r="137" spans="1:5" ht="25.5" hidden="1" x14ac:dyDescent="0.2">
      <c r="A137" s="1040" t="s">
        <v>355</v>
      </c>
      <c r="B137" s="349" t="s">
        <v>356</v>
      </c>
      <c r="C137" s="333" t="s">
        <v>357</v>
      </c>
      <c r="D137" s="7"/>
      <c r="E137" s="1041"/>
    </row>
    <row r="138" spans="1:5" ht="25.5" hidden="1" x14ac:dyDescent="0.2">
      <c r="A138" s="1040" t="s">
        <v>358</v>
      </c>
      <c r="B138" s="350" t="s">
        <v>359</v>
      </c>
      <c r="C138" s="333" t="s">
        <v>360</v>
      </c>
      <c r="D138" s="7"/>
      <c r="E138" s="1041"/>
    </row>
    <row r="139" spans="1:5" ht="25.5" hidden="1" x14ac:dyDescent="0.2">
      <c r="A139" s="1040" t="s">
        <v>361</v>
      </c>
      <c r="B139" s="349" t="s">
        <v>362</v>
      </c>
      <c r="C139" s="333" t="s">
        <v>363</v>
      </c>
      <c r="D139" s="7"/>
      <c r="E139" s="1041"/>
    </row>
    <row r="140" spans="1:5" ht="25.5" hidden="1" x14ac:dyDescent="0.2">
      <c r="A140" s="1040" t="s">
        <v>364</v>
      </c>
      <c r="B140" s="349" t="s">
        <v>365</v>
      </c>
      <c r="C140" s="333" t="s">
        <v>366</v>
      </c>
      <c r="D140" s="7"/>
      <c r="E140" s="1041"/>
    </row>
    <row r="141" spans="1:5" hidden="1" x14ac:dyDescent="0.2">
      <c r="A141" s="1040" t="s">
        <v>367</v>
      </c>
      <c r="B141" s="349" t="s">
        <v>368</v>
      </c>
      <c r="C141" s="333" t="s">
        <v>369</v>
      </c>
      <c r="D141" s="7"/>
      <c r="E141" s="1041"/>
    </row>
    <row r="142" spans="1:5" hidden="1" x14ac:dyDescent="0.2">
      <c r="A142" s="1040" t="s">
        <v>370</v>
      </c>
      <c r="B142" s="349" t="s">
        <v>371</v>
      </c>
      <c r="C142" s="333" t="s">
        <v>372</v>
      </c>
      <c r="D142" s="7"/>
      <c r="E142" s="1041"/>
    </row>
    <row r="143" spans="1:5" hidden="1" x14ac:dyDescent="0.2">
      <c r="A143" s="1040" t="s">
        <v>373</v>
      </c>
      <c r="B143" s="349" t="s">
        <v>374</v>
      </c>
      <c r="C143" s="333" t="s">
        <v>375</v>
      </c>
      <c r="D143" s="7"/>
      <c r="E143" s="1041"/>
    </row>
    <row r="144" spans="1:5" hidden="1" x14ac:dyDescent="0.2">
      <c r="A144" s="1040" t="s">
        <v>376</v>
      </c>
      <c r="B144" s="349" t="s">
        <v>377</v>
      </c>
      <c r="C144" s="333" t="s">
        <v>378</v>
      </c>
      <c r="D144" s="7"/>
      <c r="E144" s="1041"/>
    </row>
    <row r="145" spans="1:5" hidden="1" x14ac:dyDescent="0.2">
      <c r="A145" s="1040" t="s">
        <v>379</v>
      </c>
      <c r="B145" s="349" t="s">
        <v>380</v>
      </c>
      <c r="C145" s="333" t="s">
        <v>381</v>
      </c>
      <c r="D145" s="7"/>
      <c r="E145" s="1041"/>
    </row>
    <row r="146" spans="1:5" hidden="1" x14ac:dyDescent="0.2">
      <c r="A146" s="1040" t="s">
        <v>382</v>
      </c>
      <c r="B146" s="349" t="s">
        <v>383</v>
      </c>
      <c r="C146" s="333" t="s">
        <v>384</v>
      </c>
      <c r="D146" s="7"/>
      <c r="E146" s="1041"/>
    </row>
    <row r="147" spans="1:5" ht="38.25" hidden="1" x14ac:dyDescent="0.2">
      <c r="A147" s="1040" t="s">
        <v>385</v>
      </c>
      <c r="B147" s="349" t="s">
        <v>386</v>
      </c>
      <c r="C147" s="333" t="s">
        <v>387</v>
      </c>
      <c r="D147" s="7"/>
      <c r="E147" s="1041"/>
    </row>
    <row r="148" spans="1:5" hidden="1" x14ac:dyDescent="0.2">
      <c r="A148" s="1038">
        <v>140</v>
      </c>
      <c r="B148" s="351" t="s">
        <v>388</v>
      </c>
      <c r="C148" s="333" t="s">
        <v>389</v>
      </c>
      <c r="D148" s="345"/>
      <c r="E148" s="1039"/>
    </row>
    <row r="149" spans="1:5" hidden="1" x14ac:dyDescent="0.2">
      <c r="A149" s="1037">
        <v>141</v>
      </c>
      <c r="B149" s="347" t="s">
        <v>390</v>
      </c>
      <c r="C149" s="339" t="s">
        <v>391</v>
      </c>
      <c r="D149" s="8"/>
      <c r="E149" s="1028"/>
    </row>
    <row r="150" spans="1:5" hidden="1" x14ac:dyDescent="0.2">
      <c r="A150" s="1037">
        <v>142</v>
      </c>
      <c r="B150" s="347" t="s">
        <v>392</v>
      </c>
      <c r="C150" s="339" t="s">
        <v>393</v>
      </c>
      <c r="D150" s="8"/>
      <c r="E150" s="1028"/>
    </row>
    <row r="151" spans="1:5" hidden="1" x14ac:dyDescent="0.2">
      <c r="A151" s="1037">
        <v>143</v>
      </c>
      <c r="B151" s="347" t="s">
        <v>394</v>
      </c>
      <c r="C151" s="339" t="s">
        <v>395</v>
      </c>
      <c r="D151" s="8"/>
      <c r="E151" s="1028"/>
    </row>
    <row r="152" spans="1:5" hidden="1" x14ac:dyDescent="0.2">
      <c r="A152" s="1038">
        <v>144</v>
      </c>
      <c r="B152" s="352" t="s">
        <v>396</v>
      </c>
      <c r="C152" s="333" t="s">
        <v>397</v>
      </c>
      <c r="D152" s="7"/>
      <c r="E152" s="1041"/>
    </row>
    <row r="153" spans="1:5" x14ac:dyDescent="0.2">
      <c r="A153" s="1038">
        <v>145</v>
      </c>
      <c r="B153" s="351" t="s">
        <v>1456</v>
      </c>
      <c r="C153" s="333" t="s">
        <v>399</v>
      </c>
      <c r="D153" s="345"/>
      <c r="E153" s="1039"/>
    </row>
    <row r="154" spans="1:5" ht="25.5" hidden="1" x14ac:dyDescent="0.2">
      <c r="A154" s="1037">
        <v>146</v>
      </c>
      <c r="B154" s="347" t="s">
        <v>400</v>
      </c>
      <c r="C154" s="339" t="s">
        <v>401</v>
      </c>
      <c r="D154" s="8"/>
      <c r="E154" s="1028"/>
    </row>
    <row r="155" spans="1:5" ht="25.5" hidden="1" x14ac:dyDescent="0.2">
      <c r="A155" s="1037">
        <v>147</v>
      </c>
      <c r="B155" s="347" t="s">
        <v>402</v>
      </c>
      <c r="C155" s="339" t="s">
        <v>403</v>
      </c>
      <c r="D155" s="8"/>
      <c r="E155" s="1028"/>
    </row>
    <row r="156" spans="1:5" hidden="1" x14ac:dyDescent="0.2">
      <c r="A156" s="1037">
        <v>148</v>
      </c>
      <c r="B156" s="347" t="s">
        <v>404</v>
      </c>
      <c r="C156" s="339" t="s">
        <v>405</v>
      </c>
      <c r="D156" s="8"/>
      <c r="E156" s="1028"/>
    </row>
    <row r="157" spans="1:5" hidden="1" x14ac:dyDescent="0.2">
      <c r="A157" s="1037">
        <v>149</v>
      </c>
      <c r="B157" s="347" t="s">
        <v>406</v>
      </c>
      <c r="C157" s="339" t="s">
        <v>407</v>
      </c>
      <c r="D157" s="8"/>
      <c r="E157" s="1028"/>
    </row>
    <row r="158" spans="1:5" x14ac:dyDescent="0.2">
      <c r="A158" s="1038">
        <v>150</v>
      </c>
      <c r="B158" s="348" t="s">
        <v>1704</v>
      </c>
      <c r="C158" s="333" t="s">
        <v>409</v>
      </c>
      <c r="D158" s="345"/>
      <c r="E158" s="1039"/>
    </row>
    <row r="159" spans="1:5" hidden="1" x14ac:dyDescent="0.2">
      <c r="A159" s="1040">
        <v>151</v>
      </c>
      <c r="B159" s="349" t="s">
        <v>410</v>
      </c>
      <c r="C159" s="333" t="s">
        <v>411</v>
      </c>
      <c r="D159" s="7"/>
      <c r="E159" s="1041"/>
    </row>
    <row r="160" spans="1:5" hidden="1" x14ac:dyDescent="0.2">
      <c r="A160" s="1040">
        <v>152</v>
      </c>
      <c r="B160" s="349" t="s">
        <v>412</v>
      </c>
      <c r="C160" s="333" t="s">
        <v>413</v>
      </c>
      <c r="D160" s="7"/>
      <c r="E160" s="1041"/>
    </row>
    <row r="161" spans="1:5" ht="25.5" hidden="1" x14ac:dyDescent="0.2">
      <c r="A161" s="1040">
        <v>153</v>
      </c>
      <c r="B161" s="349" t="s">
        <v>414</v>
      </c>
      <c r="C161" s="333" t="s">
        <v>415</v>
      </c>
      <c r="D161" s="7"/>
      <c r="E161" s="1041"/>
    </row>
    <row r="162" spans="1:5" hidden="1" x14ac:dyDescent="0.2">
      <c r="A162" s="1040">
        <v>154</v>
      </c>
      <c r="B162" s="349" t="s">
        <v>416</v>
      </c>
      <c r="C162" s="333" t="s">
        <v>417</v>
      </c>
      <c r="D162" s="7"/>
      <c r="E162" s="1041"/>
    </row>
    <row r="163" spans="1:5" hidden="1" x14ac:dyDescent="0.2">
      <c r="A163" s="1040">
        <v>155</v>
      </c>
      <c r="B163" s="349" t="s">
        <v>418</v>
      </c>
      <c r="C163" s="333" t="s">
        <v>419</v>
      </c>
      <c r="D163" s="7"/>
      <c r="E163" s="1041"/>
    </row>
    <row r="164" spans="1:5" hidden="1" x14ac:dyDescent="0.2">
      <c r="A164" s="1040">
        <v>156</v>
      </c>
      <c r="B164" s="349" t="s">
        <v>420</v>
      </c>
      <c r="C164" s="333" t="s">
        <v>421</v>
      </c>
      <c r="D164" s="7"/>
      <c r="E164" s="1041"/>
    </row>
    <row r="165" spans="1:5" hidden="1" x14ac:dyDescent="0.2">
      <c r="A165" s="1040">
        <v>157</v>
      </c>
      <c r="B165" s="349" t="s">
        <v>422</v>
      </c>
      <c r="C165" s="333" t="s">
        <v>423</v>
      </c>
      <c r="D165" s="7"/>
      <c r="E165" s="1041"/>
    </row>
    <row r="166" spans="1:5" hidden="1" x14ac:dyDescent="0.2">
      <c r="A166" s="1040">
        <v>158</v>
      </c>
      <c r="B166" s="349" t="s">
        <v>424</v>
      </c>
      <c r="C166" s="333" t="s">
        <v>425</v>
      </c>
      <c r="D166" s="7"/>
      <c r="E166" s="1041"/>
    </row>
    <row r="167" spans="1:5" hidden="1" x14ac:dyDescent="0.2">
      <c r="A167" s="1040">
        <v>159</v>
      </c>
      <c r="B167" s="349" t="s">
        <v>426</v>
      </c>
      <c r="C167" s="333" t="s">
        <v>427</v>
      </c>
      <c r="D167" s="7"/>
      <c r="E167" s="1041"/>
    </row>
    <row r="168" spans="1:5" hidden="1" x14ac:dyDescent="0.2">
      <c r="A168" s="1040">
        <v>160</v>
      </c>
      <c r="B168" s="349" t="s">
        <v>428</v>
      </c>
      <c r="C168" s="333" t="s">
        <v>429</v>
      </c>
      <c r="D168" s="7"/>
      <c r="E168" s="1041"/>
    </row>
    <row r="169" spans="1:5" hidden="1" x14ac:dyDescent="0.2">
      <c r="A169" s="1040">
        <v>161</v>
      </c>
      <c r="B169" s="349" t="s">
        <v>430</v>
      </c>
      <c r="C169" s="333" t="s">
        <v>431</v>
      </c>
      <c r="D169" s="7"/>
      <c r="E169" s="1041"/>
    </row>
    <row r="170" spans="1:5" hidden="1" x14ac:dyDescent="0.2">
      <c r="A170" s="1040">
        <v>162</v>
      </c>
      <c r="B170" s="349" t="s">
        <v>432</v>
      </c>
      <c r="C170" s="333" t="s">
        <v>433</v>
      </c>
      <c r="D170" s="7"/>
      <c r="E170" s="1041"/>
    </row>
    <row r="171" spans="1:5" hidden="1" x14ac:dyDescent="0.2">
      <c r="A171" s="1040">
        <v>163</v>
      </c>
      <c r="B171" s="349" t="s">
        <v>434</v>
      </c>
      <c r="C171" s="333" t="s">
        <v>435</v>
      </c>
      <c r="D171" s="7"/>
      <c r="E171" s="1041"/>
    </row>
    <row r="172" spans="1:5" hidden="1" x14ac:dyDescent="0.2">
      <c r="A172" s="1040">
        <v>164</v>
      </c>
      <c r="B172" s="349" t="s">
        <v>436</v>
      </c>
      <c r="C172" s="333" t="s">
        <v>437</v>
      </c>
      <c r="D172" s="7"/>
      <c r="E172" s="1041"/>
    </row>
    <row r="173" spans="1:5" hidden="1" x14ac:dyDescent="0.2">
      <c r="A173" s="1040">
        <v>165</v>
      </c>
      <c r="B173" s="349" t="s">
        <v>438</v>
      </c>
      <c r="C173" s="333" t="s">
        <v>439</v>
      </c>
      <c r="D173" s="7"/>
      <c r="E173" s="1041"/>
    </row>
    <row r="174" spans="1:5" ht="38.25" hidden="1" x14ac:dyDescent="0.2">
      <c r="A174" s="1040">
        <v>166</v>
      </c>
      <c r="B174" s="349" t="s">
        <v>440</v>
      </c>
      <c r="C174" s="333" t="s">
        <v>441</v>
      </c>
      <c r="D174" s="7"/>
      <c r="E174" s="1041"/>
    </row>
    <row r="175" spans="1:5" ht="25.5" hidden="1" x14ac:dyDescent="0.2">
      <c r="A175" s="1040">
        <v>167</v>
      </c>
      <c r="B175" s="349" t="s">
        <v>442</v>
      </c>
      <c r="C175" s="333" t="s">
        <v>443</v>
      </c>
      <c r="D175" s="7"/>
      <c r="E175" s="1041"/>
    </row>
    <row r="176" spans="1:5" x14ac:dyDescent="0.2">
      <c r="A176" s="544">
        <v>168</v>
      </c>
      <c r="B176" s="259" t="s">
        <v>1598</v>
      </c>
      <c r="C176" s="341" t="s">
        <v>445</v>
      </c>
      <c r="D176" s="296"/>
      <c r="E176" s="525"/>
    </row>
    <row r="177" spans="1:5" x14ac:dyDescent="0.2">
      <c r="A177" s="544">
        <v>169</v>
      </c>
      <c r="B177" s="278" t="s">
        <v>1599</v>
      </c>
      <c r="C177" s="341" t="s">
        <v>447</v>
      </c>
      <c r="D177" s="296"/>
      <c r="E177" s="525"/>
    </row>
    <row r="178" spans="1:5" hidden="1" x14ac:dyDescent="0.2">
      <c r="A178" s="1042">
        <v>170</v>
      </c>
      <c r="B178" s="353" t="s">
        <v>448</v>
      </c>
      <c r="C178" s="354" t="s">
        <v>449</v>
      </c>
      <c r="D178" s="290"/>
      <c r="E178" s="504"/>
    </row>
    <row r="179" spans="1:5" hidden="1" x14ac:dyDescent="0.2">
      <c r="A179" s="1042">
        <v>171</v>
      </c>
      <c r="B179" s="353" t="s">
        <v>450</v>
      </c>
      <c r="C179" s="354" t="s">
        <v>451</v>
      </c>
      <c r="D179" s="290"/>
      <c r="E179" s="504"/>
    </row>
    <row r="180" spans="1:5" hidden="1" x14ac:dyDescent="0.2">
      <c r="A180" s="1042">
        <v>172</v>
      </c>
      <c r="B180" s="353" t="s">
        <v>452</v>
      </c>
      <c r="C180" s="354" t="s">
        <v>453</v>
      </c>
      <c r="D180" s="290"/>
      <c r="E180" s="504"/>
    </row>
    <row r="181" spans="1:5" hidden="1" x14ac:dyDescent="0.2">
      <c r="A181" s="1042">
        <v>173</v>
      </c>
      <c r="B181" s="353" t="s">
        <v>454</v>
      </c>
      <c r="C181" s="354" t="s">
        <v>455</v>
      </c>
      <c r="D181" s="290"/>
      <c r="E181" s="504"/>
    </row>
    <row r="182" spans="1:5" hidden="1" x14ac:dyDescent="0.2">
      <c r="A182" s="1042">
        <v>174</v>
      </c>
      <c r="B182" s="353" t="s">
        <v>456</v>
      </c>
      <c r="C182" s="354" t="s">
        <v>457</v>
      </c>
      <c r="D182" s="290"/>
      <c r="E182" s="504"/>
    </row>
    <row r="183" spans="1:5" ht="25.5" hidden="1" x14ac:dyDescent="0.2">
      <c r="A183" s="1042">
        <v>175</v>
      </c>
      <c r="B183" s="353" t="s">
        <v>458</v>
      </c>
      <c r="C183" s="354" t="s">
        <v>459</v>
      </c>
      <c r="D183" s="290"/>
      <c r="E183" s="504"/>
    </row>
    <row r="184" spans="1:5" hidden="1" x14ac:dyDescent="0.2">
      <c r="A184" s="1042">
        <v>176</v>
      </c>
      <c r="B184" s="353" t="s">
        <v>460</v>
      </c>
      <c r="C184" s="354" t="s">
        <v>461</v>
      </c>
      <c r="D184" s="290"/>
      <c r="E184" s="504"/>
    </row>
    <row r="185" spans="1:5" hidden="1" x14ac:dyDescent="0.2">
      <c r="A185" s="1042">
        <v>177</v>
      </c>
      <c r="B185" s="353" t="s">
        <v>462</v>
      </c>
      <c r="C185" s="354" t="s">
        <v>463</v>
      </c>
      <c r="D185" s="290"/>
      <c r="E185" s="504"/>
    </row>
    <row r="186" spans="1:5" hidden="1" x14ac:dyDescent="0.2">
      <c r="A186" s="1042">
        <v>178</v>
      </c>
      <c r="B186" s="353" t="s">
        <v>464</v>
      </c>
      <c r="C186" s="354" t="s">
        <v>465</v>
      </c>
      <c r="D186" s="290"/>
      <c r="E186" s="504"/>
    </row>
    <row r="187" spans="1:5" hidden="1" x14ac:dyDescent="0.2">
      <c r="A187" s="1042">
        <v>179</v>
      </c>
      <c r="B187" s="353" t="s">
        <v>466</v>
      </c>
      <c r="C187" s="354" t="s">
        <v>467</v>
      </c>
      <c r="D187" s="290"/>
      <c r="E187" s="504"/>
    </row>
    <row r="188" spans="1:5" ht="38.25" hidden="1" x14ac:dyDescent="0.2">
      <c r="A188" s="1042">
        <v>180</v>
      </c>
      <c r="B188" s="353" t="s">
        <v>468</v>
      </c>
      <c r="C188" s="354" t="s">
        <v>469</v>
      </c>
      <c r="D188" s="290"/>
      <c r="E188" s="504"/>
    </row>
    <row r="189" spans="1:5" hidden="1" x14ac:dyDescent="0.2">
      <c r="A189" s="1042">
        <v>181</v>
      </c>
      <c r="B189" s="355" t="s">
        <v>470</v>
      </c>
      <c r="C189" s="354" t="s">
        <v>471</v>
      </c>
      <c r="D189" s="290"/>
      <c r="E189" s="504"/>
    </row>
    <row r="190" spans="1:5" hidden="1" x14ac:dyDescent="0.2">
      <c r="A190" s="1042">
        <v>182</v>
      </c>
      <c r="B190" s="355" t="s">
        <v>472</v>
      </c>
      <c r="C190" s="354" t="s">
        <v>473</v>
      </c>
      <c r="D190" s="290"/>
      <c r="E190" s="504"/>
    </row>
    <row r="191" spans="1:5" hidden="1" x14ac:dyDescent="0.2">
      <c r="A191" s="1042">
        <v>183</v>
      </c>
      <c r="B191" s="353" t="s">
        <v>474</v>
      </c>
      <c r="C191" s="354" t="s">
        <v>475</v>
      </c>
      <c r="D191" s="290"/>
      <c r="E191" s="504"/>
    </row>
    <row r="192" spans="1:5" hidden="1" x14ac:dyDescent="0.2">
      <c r="A192" s="1042">
        <v>184</v>
      </c>
      <c r="B192" s="353" t="s">
        <v>476</v>
      </c>
      <c r="C192" s="354" t="s">
        <v>477</v>
      </c>
      <c r="D192" s="290"/>
      <c r="E192" s="504"/>
    </row>
    <row r="193" spans="1:7" ht="51" hidden="1" x14ac:dyDescent="0.2">
      <c r="A193" s="1043" t="s">
        <v>478</v>
      </c>
      <c r="B193" s="353" t="s">
        <v>479</v>
      </c>
      <c r="C193" s="354" t="s">
        <v>480</v>
      </c>
      <c r="D193" s="290"/>
      <c r="E193" s="504"/>
    </row>
    <row r="194" spans="1:7" s="186" customFormat="1" ht="27" customHeight="1" thickBot="1" x14ac:dyDescent="0.25">
      <c r="A194" s="539">
        <v>185</v>
      </c>
      <c r="B194" s="510" t="s">
        <v>481</v>
      </c>
      <c r="C194" s="1029" t="s">
        <v>482</v>
      </c>
      <c r="D194" s="512">
        <v>0</v>
      </c>
      <c r="E194" s="513">
        <v>0</v>
      </c>
      <c r="F194" s="156"/>
      <c r="G194" s="156"/>
    </row>
    <row r="195" spans="1:7" ht="14.25" thickTop="1" thickBot="1" x14ac:dyDescent="0.25">
      <c r="A195" s="46"/>
      <c r="B195" s="47"/>
      <c r="C195" s="55"/>
      <c r="D195" s="27"/>
      <c r="E195" s="54"/>
    </row>
    <row r="196" spans="1:7" ht="13.5" thickTop="1" x14ac:dyDescent="0.2">
      <c r="A196" s="1032">
        <v>186</v>
      </c>
      <c r="B196" s="1044" t="s">
        <v>483</v>
      </c>
      <c r="C196" s="1034" t="s">
        <v>484</v>
      </c>
      <c r="D196" s="1045"/>
      <c r="E196" s="1046"/>
    </row>
    <row r="197" spans="1:7" x14ac:dyDescent="0.2">
      <c r="A197" s="1038">
        <v>187</v>
      </c>
      <c r="B197" s="332" t="s">
        <v>485</v>
      </c>
      <c r="C197" s="333" t="s">
        <v>486</v>
      </c>
      <c r="D197" s="345">
        <v>0</v>
      </c>
      <c r="E197" s="1047">
        <v>497715</v>
      </c>
    </row>
    <row r="198" spans="1:7" hidden="1" x14ac:dyDescent="0.2">
      <c r="A198" s="1038" t="s">
        <v>478</v>
      </c>
      <c r="B198" s="349" t="s">
        <v>487</v>
      </c>
      <c r="C198" s="333" t="s">
        <v>488</v>
      </c>
      <c r="D198" s="7"/>
      <c r="E198" s="1048"/>
    </row>
    <row r="199" spans="1:7" hidden="1" x14ac:dyDescent="0.2">
      <c r="A199" s="1037">
        <v>188</v>
      </c>
      <c r="B199" s="347" t="s">
        <v>489</v>
      </c>
      <c r="C199" s="339" t="s">
        <v>490</v>
      </c>
      <c r="D199" s="8"/>
      <c r="E199" s="1049"/>
    </row>
    <row r="200" spans="1:7" ht="25.5" hidden="1" x14ac:dyDescent="0.2">
      <c r="A200" s="1037">
        <v>189</v>
      </c>
      <c r="B200" s="347" t="s">
        <v>491</v>
      </c>
      <c r="C200" s="339" t="s">
        <v>492</v>
      </c>
      <c r="D200" s="8"/>
      <c r="E200" s="1049"/>
    </row>
    <row r="201" spans="1:7" x14ac:dyDescent="0.2">
      <c r="A201" s="1038">
        <v>190</v>
      </c>
      <c r="B201" s="332" t="s">
        <v>493</v>
      </c>
      <c r="C201" s="333" t="s">
        <v>494</v>
      </c>
      <c r="D201" s="7">
        <v>0</v>
      </c>
      <c r="E201" s="1048">
        <v>10066</v>
      </c>
    </row>
    <row r="202" spans="1:7" hidden="1" x14ac:dyDescent="0.2">
      <c r="A202" s="1037">
        <v>191</v>
      </c>
      <c r="B202" s="347" t="s">
        <v>495</v>
      </c>
      <c r="C202" s="339" t="s">
        <v>496</v>
      </c>
      <c r="D202" s="8"/>
      <c r="E202" s="1049"/>
    </row>
    <row r="203" spans="1:7" x14ac:dyDescent="0.2">
      <c r="A203" s="1038">
        <v>192</v>
      </c>
      <c r="B203" s="356" t="s">
        <v>497</v>
      </c>
      <c r="C203" s="333" t="s">
        <v>498</v>
      </c>
      <c r="D203" s="345"/>
      <c r="E203" s="1047"/>
    </row>
    <row r="204" spans="1:7" hidden="1" x14ac:dyDescent="0.2">
      <c r="A204" s="1037">
        <v>193</v>
      </c>
      <c r="B204" s="347" t="s">
        <v>499</v>
      </c>
      <c r="C204" s="339" t="s">
        <v>500</v>
      </c>
      <c r="D204" s="8"/>
      <c r="E204" s="1049"/>
    </row>
    <row r="205" spans="1:7" ht="25.5" hidden="1" x14ac:dyDescent="0.2">
      <c r="A205" s="1037">
        <v>194</v>
      </c>
      <c r="B205" s="347" t="s">
        <v>501</v>
      </c>
      <c r="C205" s="339" t="s">
        <v>502</v>
      </c>
      <c r="D205" s="8"/>
      <c r="E205" s="1049"/>
    </row>
    <row r="206" spans="1:7" ht="25.5" hidden="1" x14ac:dyDescent="0.2">
      <c r="A206" s="1037">
        <v>195</v>
      </c>
      <c r="B206" s="347" t="s">
        <v>503</v>
      </c>
      <c r="C206" s="339" t="s">
        <v>504</v>
      </c>
      <c r="D206" s="8"/>
      <c r="E206" s="1049"/>
    </row>
    <row r="207" spans="1:7" hidden="1" x14ac:dyDescent="0.2">
      <c r="A207" s="1037">
        <v>196</v>
      </c>
      <c r="B207" s="347" t="s">
        <v>505</v>
      </c>
      <c r="C207" s="339" t="s">
        <v>506</v>
      </c>
      <c r="D207" s="8"/>
      <c r="E207" s="1049"/>
    </row>
    <row r="208" spans="1:7" ht="25.5" hidden="1" x14ac:dyDescent="0.2">
      <c r="A208" s="1037">
        <v>197</v>
      </c>
      <c r="B208" s="347" t="s">
        <v>507</v>
      </c>
      <c r="C208" s="339" t="s">
        <v>508</v>
      </c>
      <c r="D208" s="8"/>
      <c r="E208" s="1049"/>
    </row>
    <row r="209" spans="1:5" hidden="1" x14ac:dyDescent="0.2">
      <c r="A209" s="1037">
        <v>198</v>
      </c>
      <c r="B209" s="347" t="s">
        <v>509</v>
      </c>
      <c r="C209" s="339" t="s">
        <v>510</v>
      </c>
      <c r="D209" s="8"/>
      <c r="E209" s="1049"/>
    </row>
    <row r="210" spans="1:5" x14ac:dyDescent="0.2">
      <c r="A210" s="1038">
        <v>199</v>
      </c>
      <c r="B210" s="332" t="s">
        <v>511</v>
      </c>
      <c r="C210" s="333" t="s">
        <v>512</v>
      </c>
      <c r="D210" s="7"/>
      <c r="E210" s="1048"/>
    </row>
    <row r="211" spans="1:5" x14ac:dyDescent="0.2">
      <c r="A211" s="1038">
        <v>200</v>
      </c>
      <c r="B211" s="332" t="s">
        <v>513</v>
      </c>
      <c r="C211" s="333" t="s">
        <v>514</v>
      </c>
      <c r="D211" s="7">
        <v>0</v>
      </c>
      <c r="E211" s="1048">
        <v>59304</v>
      </c>
    </row>
    <row r="212" spans="1:5" x14ac:dyDescent="0.2">
      <c r="A212" s="1038">
        <v>201</v>
      </c>
      <c r="B212" s="332" t="s">
        <v>515</v>
      </c>
      <c r="C212" s="333" t="s">
        <v>516</v>
      </c>
      <c r="D212" s="7"/>
      <c r="E212" s="1048"/>
    </row>
    <row r="213" spans="1:5" x14ac:dyDescent="0.2">
      <c r="A213" s="1050">
        <v>202</v>
      </c>
      <c r="B213" s="356" t="s">
        <v>517</v>
      </c>
      <c r="C213" s="357" t="s">
        <v>518</v>
      </c>
      <c r="D213" s="345">
        <v>0</v>
      </c>
      <c r="E213" s="1047"/>
    </row>
    <row r="214" spans="1:5" hidden="1" x14ac:dyDescent="0.2">
      <c r="A214" s="1051">
        <v>203</v>
      </c>
      <c r="B214" s="347" t="s">
        <v>519</v>
      </c>
      <c r="C214" s="358" t="s">
        <v>520</v>
      </c>
      <c r="D214" s="8"/>
      <c r="E214" s="1049"/>
    </row>
    <row r="215" spans="1:5" hidden="1" x14ac:dyDescent="0.2">
      <c r="A215" s="1051">
        <v>204</v>
      </c>
      <c r="B215" s="347" t="s">
        <v>521</v>
      </c>
      <c r="C215" s="358" t="s">
        <v>522</v>
      </c>
      <c r="D215" s="8"/>
      <c r="E215" s="1049"/>
    </row>
    <row r="216" spans="1:5" hidden="1" x14ac:dyDescent="0.2">
      <c r="A216" s="1051">
        <v>205</v>
      </c>
      <c r="B216" s="347" t="s">
        <v>523</v>
      </c>
      <c r="C216" s="358" t="s">
        <v>524</v>
      </c>
      <c r="D216" s="8"/>
      <c r="E216" s="1049"/>
    </row>
    <row r="217" spans="1:5" x14ac:dyDescent="0.2">
      <c r="A217" s="1050">
        <v>206</v>
      </c>
      <c r="B217" s="334" t="s">
        <v>525</v>
      </c>
      <c r="C217" s="357" t="s">
        <v>526</v>
      </c>
      <c r="D217" s="345"/>
      <c r="E217" s="1047"/>
    </row>
    <row r="218" spans="1:5" hidden="1" x14ac:dyDescent="0.2">
      <c r="A218" s="1051">
        <v>207</v>
      </c>
      <c r="B218" s="347" t="s">
        <v>527</v>
      </c>
      <c r="C218" s="358" t="s">
        <v>528</v>
      </c>
      <c r="D218" s="8"/>
      <c r="E218" s="1049"/>
    </row>
    <row r="219" spans="1:5" hidden="1" x14ac:dyDescent="0.2">
      <c r="A219" s="1051">
        <v>208</v>
      </c>
      <c r="B219" s="347" t="s">
        <v>529</v>
      </c>
      <c r="C219" s="358" t="s">
        <v>530</v>
      </c>
      <c r="D219" s="8"/>
      <c r="E219" s="1049"/>
    </row>
    <row r="220" spans="1:5" hidden="1" x14ac:dyDescent="0.2">
      <c r="A220" s="1051">
        <v>209</v>
      </c>
      <c r="B220" s="347" t="s">
        <v>531</v>
      </c>
      <c r="C220" s="358" t="s">
        <v>532</v>
      </c>
      <c r="D220" s="8"/>
      <c r="E220" s="1049"/>
    </row>
    <row r="221" spans="1:5" hidden="1" x14ac:dyDescent="0.2">
      <c r="A221" s="1051">
        <v>210</v>
      </c>
      <c r="B221" s="347" t="s">
        <v>533</v>
      </c>
      <c r="C221" s="358" t="s">
        <v>534</v>
      </c>
      <c r="D221" s="8"/>
      <c r="E221" s="1049"/>
    </row>
    <row r="222" spans="1:5" x14ac:dyDescent="0.2">
      <c r="A222" s="1050">
        <v>211</v>
      </c>
      <c r="B222" s="334" t="s">
        <v>535</v>
      </c>
      <c r="C222" s="357" t="s">
        <v>536</v>
      </c>
      <c r="D222" s="7"/>
      <c r="E222" s="1048"/>
    </row>
    <row r="223" spans="1:5" x14ac:dyDescent="0.2">
      <c r="A223" s="1050">
        <v>212</v>
      </c>
      <c r="B223" s="334" t="s">
        <v>537</v>
      </c>
      <c r="C223" s="357" t="s">
        <v>538</v>
      </c>
      <c r="D223" s="345">
        <v>320000</v>
      </c>
      <c r="E223" s="1047">
        <v>320000</v>
      </c>
    </row>
    <row r="224" spans="1:5" ht="51" x14ac:dyDescent="0.2">
      <c r="A224" s="1050">
        <v>213</v>
      </c>
      <c r="B224" s="347" t="s">
        <v>539</v>
      </c>
      <c r="C224" s="357" t="s">
        <v>540</v>
      </c>
      <c r="D224" s="7"/>
      <c r="E224" s="1041"/>
    </row>
    <row r="225" spans="1:7" x14ac:dyDescent="0.2">
      <c r="A225" s="1051">
        <v>214</v>
      </c>
      <c r="B225" s="347" t="s">
        <v>541</v>
      </c>
      <c r="C225" s="358" t="s">
        <v>542</v>
      </c>
      <c r="D225" s="8">
        <v>320000</v>
      </c>
      <c r="E225" s="1201">
        <v>320000</v>
      </c>
      <c r="F225" s="1199" t="s">
        <v>1762</v>
      </c>
    </row>
    <row r="226" spans="1:7" s="189" customFormat="1" x14ac:dyDescent="0.2">
      <c r="A226" s="1051"/>
      <c r="B226" s="359" t="s">
        <v>545</v>
      </c>
      <c r="C226" s="358"/>
      <c r="D226" s="8">
        <v>320000</v>
      </c>
      <c r="E226" s="1201">
        <v>320000</v>
      </c>
      <c r="F226" s="1200" t="s">
        <v>1763</v>
      </c>
      <c r="G226" s="188"/>
    </row>
    <row r="227" spans="1:7" ht="27" customHeight="1" thickBot="1" x14ac:dyDescent="0.25">
      <c r="A227" s="539">
        <v>215</v>
      </c>
      <c r="B227" s="510" t="s">
        <v>546</v>
      </c>
      <c r="C227" s="1029" t="s">
        <v>547</v>
      </c>
      <c r="D227" s="512">
        <f>SUM(D196:D223)</f>
        <v>320000</v>
      </c>
      <c r="E227" s="513">
        <f>SUM(E196:E223)</f>
        <v>887085</v>
      </c>
    </row>
    <row r="228" spans="1:7" ht="14.25" thickTop="1" thickBot="1" x14ac:dyDescent="0.25">
      <c r="A228" s="48"/>
      <c r="D228" s="20"/>
    </row>
    <row r="229" spans="1:7" ht="13.5" thickTop="1" x14ac:dyDescent="0.2">
      <c r="A229" s="518">
        <v>216</v>
      </c>
      <c r="B229" s="1052" t="s">
        <v>548</v>
      </c>
      <c r="C229" s="1030" t="s">
        <v>549</v>
      </c>
      <c r="D229" s="529"/>
      <c r="E229" s="1053"/>
    </row>
    <row r="230" spans="1:7" ht="25.5" hidden="1" x14ac:dyDescent="0.2">
      <c r="A230" s="507">
        <v>217</v>
      </c>
      <c r="B230" s="360" t="s">
        <v>550</v>
      </c>
      <c r="C230" s="361" t="s">
        <v>551</v>
      </c>
      <c r="D230" s="297"/>
      <c r="E230" s="508"/>
    </row>
    <row r="231" spans="1:7" hidden="1" x14ac:dyDescent="0.2">
      <c r="A231" s="507">
        <v>219</v>
      </c>
      <c r="B231" s="360" t="s">
        <v>552</v>
      </c>
      <c r="C231" s="361" t="s">
        <v>553</v>
      </c>
      <c r="D231" s="297"/>
      <c r="E231" s="508"/>
    </row>
    <row r="232" spans="1:7" x14ac:dyDescent="0.2">
      <c r="A232" s="503">
        <v>218</v>
      </c>
      <c r="B232" s="259" t="s">
        <v>554</v>
      </c>
      <c r="C232" s="362" t="s">
        <v>555</v>
      </c>
      <c r="D232" s="290"/>
      <c r="E232" s="504"/>
    </row>
    <row r="233" spans="1:7" x14ac:dyDescent="0.2">
      <c r="A233" s="503">
        <v>220</v>
      </c>
      <c r="B233" s="259" t="s">
        <v>556</v>
      </c>
      <c r="C233" s="362" t="s">
        <v>557</v>
      </c>
      <c r="D233" s="290"/>
      <c r="E233" s="504"/>
    </row>
    <row r="234" spans="1:7" x14ac:dyDescent="0.2">
      <c r="A234" s="503">
        <v>221</v>
      </c>
      <c r="B234" s="259" t="s">
        <v>558</v>
      </c>
      <c r="C234" s="362" t="s">
        <v>559</v>
      </c>
      <c r="D234" s="290"/>
      <c r="E234" s="504"/>
    </row>
    <row r="235" spans="1:7" hidden="1" x14ac:dyDescent="0.2">
      <c r="A235" s="507">
        <v>222</v>
      </c>
      <c r="B235" s="360" t="s">
        <v>560</v>
      </c>
      <c r="C235" s="361" t="s">
        <v>561</v>
      </c>
      <c r="D235" s="297"/>
      <c r="E235" s="508"/>
    </row>
    <row r="236" spans="1:7" x14ac:dyDescent="0.2">
      <c r="A236" s="503">
        <v>223</v>
      </c>
      <c r="B236" s="259" t="s">
        <v>562</v>
      </c>
      <c r="C236" s="362" t="s">
        <v>563</v>
      </c>
      <c r="D236" s="290"/>
      <c r="E236" s="504"/>
    </row>
    <row r="237" spans="1:7" ht="27.75" customHeight="1" thickBot="1" x14ac:dyDescent="0.25">
      <c r="A237" s="509">
        <v>224</v>
      </c>
      <c r="B237" s="510" t="s">
        <v>564</v>
      </c>
      <c r="C237" s="1054" t="s">
        <v>565</v>
      </c>
      <c r="D237" s="531">
        <f>SUM(D229:D236)</f>
        <v>0</v>
      </c>
      <c r="E237" s="532">
        <f>SUM(E229:E236)</f>
        <v>0</v>
      </c>
    </row>
    <row r="238" spans="1:7" ht="14.25" thickTop="1" thickBot="1" x14ac:dyDescent="0.25">
      <c r="A238" s="47"/>
      <c r="B238" s="47"/>
      <c r="D238" s="27"/>
      <c r="E238" s="54"/>
    </row>
    <row r="239" spans="1:7" ht="26.25" thickTop="1" x14ac:dyDescent="0.2">
      <c r="A239" s="518">
        <v>225</v>
      </c>
      <c r="B239" s="1052" t="s">
        <v>566</v>
      </c>
      <c r="C239" s="1030" t="s">
        <v>567</v>
      </c>
      <c r="D239" s="521"/>
      <c r="E239" s="551"/>
    </row>
    <row r="240" spans="1:7" ht="25.5" x14ac:dyDescent="0.2">
      <c r="A240" s="503">
        <v>226</v>
      </c>
      <c r="B240" s="259" t="s">
        <v>568</v>
      </c>
      <c r="C240" s="362" t="s">
        <v>569</v>
      </c>
      <c r="D240" s="290"/>
      <c r="E240" s="504"/>
    </row>
    <row r="241" spans="1:5" ht="25.5" x14ac:dyDescent="0.2">
      <c r="A241" s="503">
        <v>227</v>
      </c>
      <c r="B241" s="259" t="s">
        <v>570</v>
      </c>
      <c r="C241" s="362" t="s">
        <v>571</v>
      </c>
      <c r="D241" s="290"/>
      <c r="E241" s="504"/>
    </row>
    <row r="242" spans="1:5" ht="25.5" x14ac:dyDescent="0.2">
      <c r="A242" s="503">
        <v>228</v>
      </c>
      <c r="B242" s="259" t="s">
        <v>572</v>
      </c>
      <c r="C242" s="362" t="s">
        <v>573</v>
      </c>
      <c r="D242" s="296"/>
      <c r="E242" s="525"/>
    </row>
    <row r="243" spans="1:5" hidden="1" x14ac:dyDescent="0.2">
      <c r="A243" s="523">
        <v>229</v>
      </c>
      <c r="B243" s="346" t="s">
        <v>574</v>
      </c>
      <c r="C243" s="361" t="s">
        <v>575</v>
      </c>
      <c r="D243" s="297"/>
      <c r="E243" s="526"/>
    </row>
    <row r="244" spans="1:5" hidden="1" x14ac:dyDescent="0.2">
      <c r="A244" s="523">
        <v>230</v>
      </c>
      <c r="B244" s="346" t="s">
        <v>576</v>
      </c>
      <c r="C244" s="361" t="s">
        <v>577</v>
      </c>
      <c r="D244" s="297"/>
      <c r="E244" s="526"/>
    </row>
    <row r="245" spans="1:5" hidden="1" x14ac:dyDescent="0.2">
      <c r="A245" s="523">
        <v>231</v>
      </c>
      <c r="B245" s="346" t="s">
        <v>578</v>
      </c>
      <c r="C245" s="361" t="s">
        <v>579</v>
      </c>
      <c r="D245" s="297"/>
      <c r="E245" s="526"/>
    </row>
    <row r="246" spans="1:5" hidden="1" x14ac:dyDescent="0.2">
      <c r="A246" s="523">
        <v>232</v>
      </c>
      <c r="B246" s="346" t="s">
        <v>580</v>
      </c>
      <c r="C246" s="361" t="s">
        <v>581</v>
      </c>
      <c r="D246" s="297"/>
      <c r="E246" s="526"/>
    </row>
    <row r="247" spans="1:5" hidden="1" x14ac:dyDescent="0.2">
      <c r="A247" s="523">
        <v>233</v>
      </c>
      <c r="B247" s="346" t="s">
        <v>582</v>
      </c>
      <c r="C247" s="361" t="s">
        <v>583</v>
      </c>
      <c r="D247" s="297"/>
      <c r="E247" s="526"/>
    </row>
    <row r="248" spans="1:5" hidden="1" x14ac:dyDescent="0.2">
      <c r="A248" s="523">
        <v>234</v>
      </c>
      <c r="B248" s="346" t="s">
        <v>584</v>
      </c>
      <c r="C248" s="361" t="s">
        <v>585</v>
      </c>
      <c r="D248" s="297"/>
      <c r="E248" s="526"/>
    </row>
    <row r="249" spans="1:5" ht="25.5" hidden="1" x14ac:dyDescent="0.2">
      <c r="A249" s="523">
        <v>235</v>
      </c>
      <c r="B249" s="346" t="s">
        <v>586</v>
      </c>
      <c r="C249" s="361" t="s">
        <v>587</v>
      </c>
      <c r="D249" s="297"/>
      <c r="E249" s="526"/>
    </row>
    <row r="250" spans="1:5" hidden="1" x14ac:dyDescent="0.2">
      <c r="A250" s="523">
        <v>236</v>
      </c>
      <c r="B250" s="346" t="s">
        <v>588</v>
      </c>
      <c r="C250" s="361" t="s">
        <v>589</v>
      </c>
      <c r="D250" s="297"/>
      <c r="E250" s="526"/>
    </row>
    <row r="251" spans="1:5" hidden="1" x14ac:dyDescent="0.2">
      <c r="A251" s="523">
        <v>237</v>
      </c>
      <c r="B251" s="346" t="s">
        <v>590</v>
      </c>
      <c r="C251" s="361" t="s">
        <v>591</v>
      </c>
      <c r="D251" s="297"/>
      <c r="E251" s="526"/>
    </row>
    <row r="252" spans="1:5" x14ac:dyDescent="0.2">
      <c r="A252" s="527">
        <v>238</v>
      </c>
      <c r="B252" s="256" t="s">
        <v>1494</v>
      </c>
      <c r="C252" s="362" t="s">
        <v>593</v>
      </c>
      <c r="D252" s="296"/>
      <c r="E252" s="525"/>
    </row>
    <row r="253" spans="1:5" hidden="1" x14ac:dyDescent="0.2">
      <c r="A253" s="523">
        <v>239</v>
      </c>
      <c r="B253" s="273" t="s">
        <v>594</v>
      </c>
      <c r="C253" s="361" t="s">
        <v>595</v>
      </c>
      <c r="D253" s="297"/>
      <c r="E253" s="526"/>
    </row>
    <row r="254" spans="1:5" hidden="1" x14ac:dyDescent="0.2">
      <c r="A254" s="523">
        <v>240</v>
      </c>
      <c r="B254" s="273" t="s">
        <v>596</v>
      </c>
      <c r="C254" s="361" t="s">
        <v>597</v>
      </c>
      <c r="D254" s="297"/>
      <c r="E254" s="526"/>
    </row>
    <row r="255" spans="1:5" hidden="1" x14ac:dyDescent="0.2">
      <c r="A255" s="523">
        <v>241</v>
      </c>
      <c r="B255" s="273" t="s">
        <v>598</v>
      </c>
      <c r="C255" s="361" t="s">
        <v>599</v>
      </c>
      <c r="D255" s="297"/>
      <c r="E255" s="526"/>
    </row>
    <row r="256" spans="1:5" hidden="1" x14ac:dyDescent="0.2">
      <c r="A256" s="523">
        <v>242</v>
      </c>
      <c r="B256" s="273" t="s">
        <v>600</v>
      </c>
      <c r="C256" s="361" t="s">
        <v>601</v>
      </c>
      <c r="D256" s="297"/>
      <c r="E256" s="526"/>
    </row>
    <row r="257" spans="1:7" hidden="1" x14ac:dyDescent="0.2">
      <c r="A257" s="523">
        <v>243</v>
      </c>
      <c r="B257" s="273" t="s">
        <v>602</v>
      </c>
      <c r="C257" s="361" t="s">
        <v>603</v>
      </c>
      <c r="D257" s="297"/>
      <c r="E257" s="526"/>
    </row>
    <row r="258" spans="1:7" hidden="1" x14ac:dyDescent="0.2">
      <c r="A258" s="523">
        <v>244</v>
      </c>
      <c r="B258" s="273" t="s">
        <v>604</v>
      </c>
      <c r="C258" s="361" t="s">
        <v>605</v>
      </c>
      <c r="D258" s="297"/>
      <c r="E258" s="526"/>
    </row>
    <row r="259" spans="1:7" hidden="1" x14ac:dyDescent="0.2">
      <c r="A259" s="523">
        <v>245</v>
      </c>
      <c r="B259" s="273" t="s">
        <v>606</v>
      </c>
      <c r="C259" s="361" t="s">
        <v>607</v>
      </c>
      <c r="D259" s="297"/>
      <c r="E259" s="526"/>
    </row>
    <row r="260" spans="1:7" hidden="1" x14ac:dyDescent="0.2">
      <c r="A260" s="523">
        <v>246</v>
      </c>
      <c r="B260" s="273" t="s">
        <v>608</v>
      </c>
      <c r="C260" s="361" t="s">
        <v>609</v>
      </c>
      <c r="D260" s="297"/>
      <c r="E260" s="526"/>
    </row>
    <row r="261" spans="1:7" hidden="1" x14ac:dyDescent="0.2">
      <c r="A261" s="523">
        <v>247</v>
      </c>
      <c r="B261" s="273" t="s">
        <v>610</v>
      </c>
      <c r="C261" s="361" t="s">
        <v>611</v>
      </c>
      <c r="D261" s="297"/>
      <c r="E261" s="526"/>
    </row>
    <row r="262" spans="1:7" hidden="1" x14ac:dyDescent="0.2">
      <c r="A262" s="523">
        <v>248</v>
      </c>
      <c r="B262" s="273" t="s">
        <v>612</v>
      </c>
      <c r="C262" s="361" t="s">
        <v>613</v>
      </c>
      <c r="D262" s="297"/>
      <c r="E262" s="526"/>
    </row>
    <row r="263" spans="1:7" hidden="1" x14ac:dyDescent="0.2">
      <c r="A263" s="523">
        <v>249</v>
      </c>
      <c r="B263" s="273" t="s">
        <v>614</v>
      </c>
      <c r="C263" s="361" t="s">
        <v>615</v>
      </c>
      <c r="D263" s="297"/>
      <c r="E263" s="526"/>
    </row>
    <row r="264" spans="1:7" s="187" customFormat="1" ht="27" customHeight="1" thickBot="1" x14ac:dyDescent="0.25">
      <c r="A264" s="509">
        <v>250</v>
      </c>
      <c r="B264" s="524" t="s">
        <v>1493</v>
      </c>
      <c r="C264" s="1031" t="s">
        <v>617</v>
      </c>
      <c r="D264" s="512">
        <f>SUM(D239:D252)</f>
        <v>0</v>
      </c>
      <c r="E264" s="513">
        <f>SUM(E239:E252)</f>
        <v>0</v>
      </c>
      <c r="F264" s="164"/>
      <c r="G264" s="164"/>
    </row>
    <row r="265" spans="1:7" ht="14.25" thickTop="1" thickBot="1" x14ac:dyDescent="0.25">
      <c r="A265" s="49"/>
      <c r="B265" s="47"/>
      <c r="D265" s="27"/>
      <c r="E265" s="54"/>
    </row>
    <row r="266" spans="1:7" ht="26.25" thickTop="1" x14ac:dyDescent="0.2">
      <c r="A266" s="518">
        <v>251</v>
      </c>
      <c r="B266" s="1052" t="s">
        <v>618</v>
      </c>
      <c r="C266" s="1030" t="s">
        <v>619</v>
      </c>
      <c r="D266" s="521"/>
      <c r="E266" s="551"/>
    </row>
    <row r="267" spans="1:7" ht="25.5" x14ac:dyDescent="0.2">
      <c r="A267" s="503">
        <v>252</v>
      </c>
      <c r="B267" s="259" t="s">
        <v>620</v>
      </c>
      <c r="C267" s="362" t="s">
        <v>621</v>
      </c>
      <c r="D267" s="290"/>
      <c r="E267" s="504"/>
    </row>
    <row r="268" spans="1:7" ht="25.5" x14ac:dyDescent="0.2">
      <c r="A268" s="503">
        <v>253</v>
      </c>
      <c r="B268" s="259" t="s">
        <v>622</v>
      </c>
      <c r="C268" s="362" t="s">
        <v>623</v>
      </c>
      <c r="D268" s="290"/>
      <c r="E268" s="504"/>
    </row>
    <row r="269" spans="1:7" ht="25.5" x14ac:dyDescent="0.2">
      <c r="A269" s="503">
        <v>254</v>
      </c>
      <c r="B269" s="256" t="s">
        <v>624</v>
      </c>
      <c r="C269" s="362" t="s">
        <v>625</v>
      </c>
      <c r="D269" s="296"/>
      <c r="E269" s="525"/>
    </row>
    <row r="270" spans="1:7" hidden="1" x14ac:dyDescent="0.2">
      <c r="A270" s="523">
        <v>255</v>
      </c>
      <c r="B270" s="346" t="s">
        <v>574</v>
      </c>
      <c r="C270" s="361" t="s">
        <v>626</v>
      </c>
      <c r="D270" s="297"/>
      <c r="E270" s="508"/>
    </row>
    <row r="271" spans="1:7" hidden="1" x14ac:dyDescent="0.2">
      <c r="A271" s="523">
        <v>256</v>
      </c>
      <c r="B271" s="346" t="s">
        <v>576</v>
      </c>
      <c r="C271" s="361" t="s">
        <v>627</v>
      </c>
      <c r="D271" s="297"/>
      <c r="E271" s="508"/>
    </row>
    <row r="272" spans="1:7" hidden="1" x14ac:dyDescent="0.2">
      <c r="A272" s="523">
        <v>257</v>
      </c>
      <c r="B272" s="346" t="s">
        <v>578</v>
      </c>
      <c r="C272" s="361" t="s">
        <v>628</v>
      </c>
      <c r="D272" s="297"/>
      <c r="E272" s="508"/>
    </row>
    <row r="273" spans="1:5" hidden="1" x14ac:dyDescent="0.2">
      <c r="A273" s="523">
        <v>258</v>
      </c>
      <c r="B273" s="346" t="s">
        <v>580</v>
      </c>
      <c r="C273" s="361" t="s">
        <v>629</v>
      </c>
      <c r="D273" s="297"/>
      <c r="E273" s="508"/>
    </row>
    <row r="274" spans="1:5" hidden="1" x14ac:dyDescent="0.2">
      <c r="A274" s="523">
        <v>259</v>
      </c>
      <c r="B274" s="346" t="s">
        <v>582</v>
      </c>
      <c r="C274" s="361" t="s">
        <v>630</v>
      </c>
      <c r="D274" s="297"/>
      <c r="E274" s="508"/>
    </row>
    <row r="275" spans="1:5" hidden="1" x14ac:dyDescent="0.2">
      <c r="A275" s="523">
        <v>260</v>
      </c>
      <c r="B275" s="346" t="s">
        <v>584</v>
      </c>
      <c r="C275" s="361" t="s">
        <v>631</v>
      </c>
      <c r="D275" s="297"/>
      <c r="E275" s="508"/>
    </row>
    <row r="276" spans="1:5" ht="25.5" hidden="1" x14ac:dyDescent="0.2">
      <c r="A276" s="523">
        <v>261</v>
      </c>
      <c r="B276" s="346" t="s">
        <v>586</v>
      </c>
      <c r="C276" s="361" t="s">
        <v>632</v>
      </c>
      <c r="D276" s="297"/>
      <c r="E276" s="508"/>
    </row>
    <row r="277" spans="1:5" hidden="1" x14ac:dyDescent="0.2">
      <c r="A277" s="523">
        <v>262</v>
      </c>
      <c r="B277" s="346" t="s">
        <v>588</v>
      </c>
      <c r="C277" s="361" t="s">
        <v>633</v>
      </c>
      <c r="D277" s="297"/>
      <c r="E277" s="508"/>
    </row>
    <row r="278" spans="1:5" hidden="1" x14ac:dyDescent="0.2">
      <c r="A278" s="523">
        <v>263</v>
      </c>
      <c r="B278" s="346" t="s">
        <v>590</v>
      </c>
      <c r="C278" s="361" t="s">
        <v>634</v>
      </c>
      <c r="D278" s="297"/>
      <c r="E278" s="508"/>
    </row>
    <row r="279" spans="1:5" x14ac:dyDescent="0.2">
      <c r="A279" s="503">
        <v>264</v>
      </c>
      <c r="B279" s="256" t="s">
        <v>635</v>
      </c>
      <c r="C279" s="362" t="s">
        <v>636</v>
      </c>
      <c r="D279" s="296"/>
      <c r="E279" s="525"/>
    </row>
    <row r="280" spans="1:5" hidden="1" x14ac:dyDescent="0.2">
      <c r="A280" s="523">
        <v>265</v>
      </c>
      <c r="B280" s="363" t="s">
        <v>594</v>
      </c>
      <c r="C280" s="361" t="s">
        <v>637</v>
      </c>
      <c r="D280" s="297"/>
      <c r="E280" s="508"/>
    </row>
    <row r="281" spans="1:5" hidden="1" x14ac:dyDescent="0.2">
      <c r="A281" s="523">
        <v>266</v>
      </c>
      <c r="B281" s="363" t="s">
        <v>596</v>
      </c>
      <c r="C281" s="361" t="s">
        <v>638</v>
      </c>
      <c r="D281" s="297"/>
      <c r="E281" s="508"/>
    </row>
    <row r="282" spans="1:5" hidden="1" x14ac:dyDescent="0.2">
      <c r="A282" s="523">
        <v>267</v>
      </c>
      <c r="B282" s="363" t="s">
        <v>598</v>
      </c>
      <c r="C282" s="361" t="s">
        <v>639</v>
      </c>
      <c r="D282" s="297"/>
      <c r="E282" s="508"/>
    </row>
    <row r="283" spans="1:5" hidden="1" x14ac:dyDescent="0.2">
      <c r="A283" s="523">
        <v>268</v>
      </c>
      <c r="B283" s="363" t="s">
        <v>600</v>
      </c>
      <c r="C283" s="361" t="s">
        <v>640</v>
      </c>
      <c r="D283" s="297"/>
      <c r="E283" s="508"/>
    </row>
    <row r="284" spans="1:5" hidden="1" x14ac:dyDescent="0.2">
      <c r="A284" s="523">
        <v>269</v>
      </c>
      <c r="B284" s="363" t="s">
        <v>602</v>
      </c>
      <c r="C284" s="361" t="s">
        <v>641</v>
      </c>
      <c r="D284" s="297"/>
      <c r="E284" s="508"/>
    </row>
    <row r="285" spans="1:5" hidden="1" x14ac:dyDescent="0.2">
      <c r="A285" s="523">
        <v>270</v>
      </c>
      <c r="B285" s="363" t="s">
        <v>604</v>
      </c>
      <c r="C285" s="361" t="s">
        <v>642</v>
      </c>
      <c r="D285" s="297"/>
      <c r="E285" s="508"/>
    </row>
    <row r="286" spans="1:5" hidden="1" x14ac:dyDescent="0.2">
      <c r="A286" s="523">
        <v>271</v>
      </c>
      <c r="B286" s="363" t="s">
        <v>606</v>
      </c>
      <c r="C286" s="361" t="s">
        <v>643</v>
      </c>
      <c r="D286" s="297"/>
      <c r="E286" s="508"/>
    </row>
    <row r="287" spans="1:5" hidden="1" x14ac:dyDescent="0.2">
      <c r="A287" s="523">
        <v>272</v>
      </c>
      <c r="B287" s="363" t="s">
        <v>608</v>
      </c>
      <c r="C287" s="361" t="s">
        <v>644</v>
      </c>
      <c r="D287" s="297"/>
      <c r="E287" s="508"/>
    </row>
    <row r="288" spans="1:5" hidden="1" x14ac:dyDescent="0.2">
      <c r="A288" s="523">
        <v>273</v>
      </c>
      <c r="B288" s="363" t="s">
        <v>610</v>
      </c>
      <c r="C288" s="361" t="s">
        <v>645</v>
      </c>
      <c r="D288" s="297"/>
      <c r="E288" s="508"/>
    </row>
    <row r="289" spans="1:7" hidden="1" x14ac:dyDescent="0.2">
      <c r="A289" s="523">
        <v>274</v>
      </c>
      <c r="B289" s="363" t="s">
        <v>612</v>
      </c>
      <c r="C289" s="361" t="s">
        <v>646</v>
      </c>
      <c r="D289" s="297"/>
      <c r="E289" s="508"/>
    </row>
    <row r="290" spans="1:7" hidden="1" x14ac:dyDescent="0.2">
      <c r="A290" s="523">
        <v>275</v>
      </c>
      <c r="B290" s="363" t="s">
        <v>614</v>
      </c>
      <c r="C290" s="361" t="s">
        <v>647</v>
      </c>
      <c r="D290" s="297"/>
      <c r="E290" s="508"/>
    </row>
    <row r="291" spans="1:7" s="185" customFormat="1" ht="26.25" customHeight="1" thickBot="1" x14ac:dyDescent="0.25">
      <c r="A291" s="509">
        <v>276</v>
      </c>
      <c r="B291" s="524" t="s">
        <v>648</v>
      </c>
      <c r="C291" s="1031" t="s">
        <v>649</v>
      </c>
      <c r="D291" s="512">
        <f>SUM(D266:D279)</f>
        <v>0</v>
      </c>
      <c r="E291" s="513">
        <f>SUM(E266:E279)</f>
        <v>0</v>
      </c>
      <c r="F291" s="184"/>
      <c r="G291" s="184"/>
    </row>
    <row r="292" spans="1:7" ht="14.25" thickTop="1" thickBot="1" x14ac:dyDescent="0.25">
      <c r="A292" s="50"/>
      <c r="B292" s="45"/>
      <c r="C292" s="56"/>
      <c r="D292" s="27"/>
      <c r="E292" s="54"/>
    </row>
    <row r="293" spans="1:7" s="186" customFormat="1" ht="28.5" customHeight="1" thickTop="1" thickBot="1" x14ac:dyDescent="0.25">
      <c r="A293" s="514">
        <v>277</v>
      </c>
      <c r="B293" s="515" t="s">
        <v>650</v>
      </c>
      <c r="C293" s="1055" t="s">
        <v>651</v>
      </c>
      <c r="D293" s="1056">
        <f>SUM(D49,D86,D194,D227,D237,D264,D291)</f>
        <v>320000</v>
      </c>
      <c r="E293" s="1057">
        <f>SUM(E49,E86,E194,E227,E237,E264,E291)</f>
        <v>1750979</v>
      </c>
      <c r="F293" s="156"/>
      <c r="G293" s="156"/>
    </row>
    <row r="294" spans="1:7" ht="14.25" thickTop="1" thickBot="1" x14ac:dyDescent="0.25">
      <c r="A294" s="46"/>
      <c r="D294" s="20"/>
    </row>
    <row r="295" spans="1:7" s="189" customFormat="1" ht="13.5" thickTop="1" x14ac:dyDescent="0.2">
      <c r="A295" s="1058"/>
      <c r="B295" s="1059" t="s">
        <v>652</v>
      </c>
      <c r="C295" s="1060" t="s">
        <v>653</v>
      </c>
      <c r="D295" s="1061"/>
      <c r="E295" s="1062"/>
      <c r="F295" s="188"/>
      <c r="G295" s="188"/>
    </row>
    <row r="296" spans="1:7" s="189" customFormat="1" x14ac:dyDescent="0.2">
      <c r="A296" s="1051"/>
      <c r="B296" s="347" t="s">
        <v>654</v>
      </c>
      <c r="C296" s="358" t="s">
        <v>655</v>
      </c>
      <c r="D296" s="8"/>
      <c r="E296" s="1028"/>
      <c r="F296" s="188"/>
      <c r="G296" s="188"/>
    </row>
    <row r="297" spans="1:7" s="189" customFormat="1" x14ac:dyDescent="0.2">
      <c r="A297" s="1051"/>
      <c r="B297" s="347" t="s">
        <v>656</v>
      </c>
      <c r="C297" s="358" t="s">
        <v>657</v>
      </c>
      <c r="D297" s="364"/>
      <c r="E297" s="1063"/>
      <c r="F297" s="188"/>
      <c r="G297" s="188"/>
    </row>
    <row r="298" spans="1:7" s="189" customFormat="1" ht="38.25" hidden="1" x14ac:dyDescent="0.2">
      <c r="A298" s="1064"/>
      <c r="B298" s="359" t="s">
        <v>658</v>
      </c>
      <c r="C298" s="365" t="s">
        <v>659</v>
      </c>
      <c r="D298" s="366"/>
      <c r="E298" s="1065"/>
      <c r="F298" s="188"/>
      <c r="G298" s="188"/>
    </row>
    <row r="299" spans="1:7" s="189" customFormat="1" ht="25.5" hidden="1" x14ac:dyDescent="0.2">
      <c r="A299" s="1064"/>
      <c r="B299" s="359" t="s">
        <v>660</v>
      </c>
      <c r="C299" s="365" t="s">
        <v>661</v>
      </c>
      <c r="D299" s="366"/>
      <c r="E299" s="1065"/>
      <c r="F299" s="188"/>
      <c r="G299" s="188"/>
    </row>
    <row r="300" spans="1:7" s="189" customFormat="1" x14ac:dyDescent="0.2">
      <c r="A300" s="1051"/>
      <c r="B300" s="367" t="s">
        <v>662</v>
      </c>
      <c r="C300" s="358" t="s">
        <v>663</v>
      </c>
      <c r="D300" s="364"/>
      <c r="E300" s="1063"/>
      <c r="F300" s="188"/>
      <c r="G300" s="188"/>
    </row>
    <row r="301" spans="1:7" x14ac:dyDescent="0.2">
      <c r="A301" s="1050"/>
      <c r="B301" s="332" t="s">
        <v>664</v>
      </c>
      <c r="C301" s="357" t="s">
        <v>665</v>
      </c>
      <c r="D301" s="345"/>
      <c r="E301" s="1047"/>
    </row>
    <row r="302" spans="1:7" hidden="1" x14ac:dyDescent="0.2">
      <c r="A302" s="1051"/>
      <c r="B302" s="359" t="s">
        <v>666</v>
      </c>
      <c r="C302" s="358" t="s">
        <v>667</v>
      </c>
      <c r="D302" s="8"/>
      <c r="E302" s="1028"/>
    </row>
    <row r="303" spans="1:7" hidden="1" x14ac:dyDescent="0.2">
      <c r="A303" s="1051"/>
      <c r="B303" s="359" t="s">
        <v>668</v>
      </c>
      <c r="C303" s="358" t="s">
        <v>669</v>
      </c>
      <c r="D303" s="8"/>
      <c r="E303" s="1066"/>
    </row>
    <row r="304" spans="1:7" s="189" customFormat="1" x14ac:dyDescent="0.2">
      <c r="A304" s="1051"/>
      <c r="B304" s="347" t="s">
        <v>670</v>
      </c>
      <c r="C304" s="358" t="s">
        <v>671</v>
      </c>
      <c r="D304" s="8"/>
      <c r="E304" s="1066"/>
      <c r="F304" s="188"/>
      <c r="G304" s="188"/>
    </row>
    <row r="305" spans="1:7" s="189" customFormat="1" x14ac:dyDescent="0.2">
      <c r="A305" s="1051"/>
      <c r="B305" s="347" t="s">
        <v>672</v>
      </c>
      <c r="C305" s="358" t="s">
        <v>673</v>
      </c>
      <c r="D305" s="8"/>
      <c r="E305" s="1066"/>
      <c r="F305" s="188"/>
      <c r="G305" s="188"/>
    </row>
    <row r="306" spans="1:7" s="189" customFormat="1" x14ac:dyDescent="0.2">
      <c r="A306" s="1051"/>
      <c r="B306" s="347" t="s">
        <v>674</v>
      </c>
      <c r="C306" s="358" t="s">
        <v>675</v>
      </c>
      <c r="D306" s="8"/>
      <c r="E306" s="1066"/>
      <c r="F306" s="188"/>
      <c r="G306" s="188"/>
    </row>
    <row r="307" spans="1:7" x14ac:dyDescent="0.2">
      <c r="A307" s="1050"/>
      <c r="B307" s="334" t="s">
        <v>676</v>
      </c>
      <c r="C307" s="357" t="s">
        <v>677</v>
      </c>
      <c r="D307" s="345"/>
      <c r="E307" s="1039"/>
    </row>
    <row r="308" spans="1:7" x14ac:dyDescent="0.2">
      <c r="A308" s="1050"/>
      <c r="B308" s="332" t="s">
        <v>678</v>
      </c>
      <c r="C308" s="357" t="s">
        <v>679</v>
      </c>
      <c r="D308" s="345">
        <f>SUM(D309:D310)</f>
        <v>10259000</v>
      </c>
      <c r="E308" s="1047">
        <f>SUM(E309:E310)</f>
        <v>11335000</v>
      </c>
    </row>
    <row r="309" spans="1:7" s="189" customFormat="1" x14ac:dyDescent="0.2">
      <c r="A309" s="1051"/>
      <c r="B309" s="347" t="s">
        <v>680</v>
      </c>
      <c r="C309" s="358" t="s">
        <v>681</v>
      </c>
      <c r="D309" s="8">
        <v>10259000</v>
      </c>
      <c r="E309" s="1049">
        <v>11335000</v>
      </c>
      <c r="F309" s="188"/>
      <c r="G309" s="188"/>
    </row>
    <row r="310" spans="1:7" s="189" customFormat="1" x14ac:dyDescent="0.2">
      <c r="A310" s="1051"/>
      <c r="B310" s="347" t="s">
        <v>682</v>
      </c>
      <c r="C310" s="358" t="s">
        <v>683</v>
      </c>
      <c r="D310" s="8"/>
      <c r="E310" s="1028"/>
      <c r="F310" s="188"/>
      <c r="G310" s="188"/>
    </row>
    <row r="311" spans="1:7" x14ac:dyDescent="0.2">
      <c r="A311" s="1050"/>
      <c r="B311" s="334" t="s">
        <v>684</v>
      </c>
      <c r="C311" s="357" t="s">
        <v>685</v>
      </c>
      <c r="D311" s="7"/>
      <c r="E311" s="1041"/>
    </row>
    <row r="312" spans="1:7" x14ac:dyDescent="0.2">
      <c r="A312" s="1050"/>
      <c r="B312" s="334" t="s">
        <v>686</v>
      </c>
      <c r="C312" s="357" t="s">
        <v>687</v>
      </c>
      <c r="D312" s="7"/>
      <c r="E312" s="1041"/>
    </row>
    <row r="313" spans="1:7" x14ac:dyDescent="0.2">
      <c r="A313" s="1050"/>
      <c r="B313" s="334" t="s">
        <v>688</v>
      </c>
      <c r="C313" s="357" t="s">
        <v>689</v>
      </c>
      <c r="D313" s="7">
        <f>SUM(D623-D293-D308)</f>
        <v>135970250</v>
      </c>
      <c r="E313" s="1048">
        <f>SUM(E623-E293-E308)</f>
        <v>145885007</v>
      </c>
    </row>
    <row r="314" spans="1:7" x14ac:dyDescent="0.2">
      <c r="A314" s="1050"/>
      <c r="B314" s="334" t="s">
        <v>690</v>
      </c>
      <c r="C314" s="357" t="s">
        <v>691</v>
      </c>
      <c r="D314" s="7"/>
      <c r="E314" s="1041"/>
    </row>
    <row r="315" spans="1:7" x14ac:dyDescent="0.2">
      <c r="A315" s="1050"/>
      <c r="B315" s="334" t="s">
        <v>692</v>
      </c>
      <c r="C315" s="357" t="s">
        <v>693</v>
      </c>
      <c r="D315" s="345"/>
      <c r="E315" s="1039"/>
    </row>
    <row r="316" spans="1:7" s="189" customFormat="1" x14ac:dyDescent="0.2">
      <c r="A316" s="1051"/>
      <c r="B316" s="347" t="s">
        <v>694</v>
      </c>
      <c r="C316" s="358" t="s">
        <v>695</v>
      </c>
      <c r="D316" s="8"/>
      <c r="E316" s="1028"/>
      <c r="F316" s="188"/>
      <c r="G316" s="188"/>
    </row>
    <row r="317" spans="1:7" s="189" customFormat="1" x14ac:dyDescent="0.2">
      <c r="A317" s="1051"/>
      <c r="B317" s="347" t="s">
        <v>696</v>
      </c>
      <c r="C317" s="358" t="s">
        <v>697</v>
      </c>
      <c r="D317" s="8"/>
      <c r="E317" s="1028"/>
      <c r="F317" s="188"/>
      <c r="G317" s="188"/>
    </row>
    <row r="318" spans="1:7" x14ac:dyDescent="0.2">
      <c r="A318" s="1050"/>
      <c r="B318" s="334" t="s">
        <v>698</v>
      </c>
      <c r="C318" s="357" t="s">
        <v>699</v>
      </c>
      <c r="D318" s="7"/>
      <c r="E318" s="1041"/>
    </row>
    <row r="319" spans="1:7" x14ac:dyDescent="0.2">
      <c r="A319" s="503"/>
      <c r="B319" s="259" t="s">
        <v>700</v>
      </c>
      <c r="C319" s="362" t="s">
        <v>701</v>
      </c>
      <c r="D319" s="270">
        <f>SUM(D313,D300,D307,D308,D311,D312,D314,D315,D318)</f>
        <v>146229250</v>
      </c>
      <c r="E319" s="504">
        <f>SUM(E313,E300,E307,E308,E311,E312,E314,E315,E318)</f>
        <v>157220007</v>
      </c>
    </row>
    <row r="320" spans="1:7" hidden="1" x14ac:dyDescent="0.2">
      <c r="A320" s="507"/>
      <c r="B320" s="346" t="s">
        <v>702</v>
      </c>
      <c r="C320" s="361" t="s">
        <v>703</v>
      </c>
      <c r="D320" s="264"/>
      <c r="E320" s="526"/>
    </row>
    <row r="321" spans="1:7" hidden="1" x14ac:dyDescent="0.2">
      <c r="A321" s="507"/>
      <c r="B321" s="368" t="s">
        <v>704</v>
      </c>
      <c r="C321" s="361" t="s">
        <v>705</v>
      </c>
      <c r="D321" s="264"/>
      <c r="E321" s="526"/>
    </row>
    <row r="322" spans="1:7" hidden="1" x14ac:dyDescent="0.2">
      <c r="A322" s="507"/>
      <c r="B322" s="346" t="s">
        <v>706</v>
      </c>
      <c r="C322" s="361" t="s">
        <v>707</v>
      </c>
      <c r="D322" s="264"/>
      <c r="E322" s="526"/>
    </row>
    <row r="323" spans="1:7" ht="25.5" hidden="1" x14ac:dyDescent="0.2">
      <c r="A323" s="507"/>
      <c r="B323" s="368" t="s">
        <v>708</v>
      </c>
      <c r="C323" s="361" t="s">
        <v>709</v>
      </c>
      <c r="D323" s="264"/>
      <c r="E323" s="526"/>
    </row>
    <row r="324" spans="1:7" hidden="1" x14ac:dyDescent="0.2">
      <c r="A324" s="507"/>
      <c r="B324" s="368" t="s">
        <v>710</v>
      </c>
      <c r="C324" s="361" t="s">
        <v>711</v>
      </c>
      <c r="D324" s="264"/>
      <c r="E324" s="526"/>
    </row>
    <row r="325" spans="1:7" x14ac:dyDescent="0.2">
      <c r="A325" s="503"/>
      <c r="B325" s="259" t="s">
        <v>712</v>
      </c>
      <c r="C325" s="362" t="s">
        <v>713</v>
      </c>
      <c r="D325" s="271"/>
      <c r="E325" s="525"/>
    </row>
    <row r="326" spans="1:7" x14ac:dyDescent="0.2">
      <c r="A326" s="503"/>
      <c r="B326" s="278" t="s">
        <v>714</v>
      </c>
      <c r="C326" s="362" t="s">
        <v>715</v>
      </c>
      <c r="D326" s="270"/>
      <c r="E326" s="504"/>
    </row>
    <row r="327" spans="1:7" x14ac:dyDescent="0.2">
      <c r="A327" s="503"/>
      <c r="B327" s="259" t="s">
        <v>716</v>
      </c>
      <c r="C327" s="362" t="s">
        <v>717</v>
      </c>
      <c r="D327" s="271"/>
      <c r="E327" s="525"/>
    </row>
    <row r="328" spans="1:7" ht="25.5" hidden="1" x14ac:dyDescent="0.2">
      <c r="A328" s="507"/>
      <c r="B328" s="346" t="s">
        <v>718</v>
      </c>
      <c r="C328" s="361" t="s">
        <v>719</v>
      </c>
      <c r="D328" s="297"/>
      <c r="E328" s="526"/>
    </row>
    <row r="329" spans="1:7" ht="51" hidden="1" x14ac:dyDescent="0.2">
      <c r="A329" s="507"/>
      <c r="B329" s="346" t="s">
        <v>720</v>
      </c>
      <c r="C329" s="361" t="s">
        <v>721</v>
      </c>
      <c r="D329" s="297"/>
      <c r="E329" s="526"/>
    </row>
    <row r="330" spans="1:7" hidden="1" x14ac:dyDescent="0.2">
      <c r="A330" s="507"/>
      <c r="B330" s="346" t="s">
        <v>722</v>
      </c>
      <c r="C330" s="361" t="s">
        <v>723</v>
      </c>
      <c r="D330" s="297"/>
      <c r="E330" s="526"/>
    </row>
    <row r="331" spans="1:7" s="186" customFormat="1" ht="27" customHeight="1" thickBot="1" x14ac:dyDescent="0.25">
      <c r="A331" s="509"/>
      <c r="B331" s="510" t="s">
        <v>724</v>
      </c>
      <c r="C331" s="1031" t="s">
        <v>725</v>
      </c>
      <c r="D331" s="512">
        <f>SUM(D319:D327)</f>
        <v>146229250</v>
      </c>
      <c r="E331" s="513">
        <f>SUM(E319:E327)</f>
        <v>157220007</v>
      </c>
      <c r="F331" s="156"/>
      <c r="G331" s="156"/>
    </row>
    <row r="332" spans="1:7" ht="14.25" thickTop="1" thickBot="1" x14ac:dyDescent="0.25">
      <c r="A332" s="51"/>
    </row>
    <row r="333" spans="1:7" ht="27" customHeight="1" thickTop="1" thickBot="1" x14ac:dyDescent="0.25">
      <c r="A333" s="489"/>
      <c r="B333" s="490" t="s">
        <v>726</v>
      </c>
      <c r="C333" s="1055" t="s">
        <v>727</v>
      </c>
      <c r="D333" s="1067">
        <f>SUM(D293+D331)</f>
        <v>146549250</v>
      </c>
      <c r="E333" s="1068">
        <f>SUM(E293+E331)</f>
        <v>158970986</v>
      </c>
    </row>
    <row r="334" spans="1:7" ht="39" customHeight="1" thickTop="1" thickBot="1" x14ac:dyDescent="0.25"/>
    <row r="335" spans="1:7" ht="13.5" thickTop="1" x14ac:dyDescent="0.2">
      <c r="A335" s="1069" t="s">
        <v>729</v>
      </c>
      <c r="B335" s="1070" t="s">
        <v>730</v>
      </c>
      <c r="C335" s="1071" t="s">
        <v>731</v>
      </c>
      <c r="D335" s="1072">
        <v>83963108</v>
      </c>
      <c r="E335" s="1073">
        <v>75441015</v>
      </c>
    </row>
    <row r="336" spans="1:7" x14ac:dyDescent="0.2">
      <c r="A336" s="1074" t="s">
        <v>732</v>
      </c>
      <c r="B336" s="369" t="s">
        <v>733</v>
      </c>
      <c r="C336" s="30" t="s">
        <v>734</v>
      </c>
      <c r="D336" s="370">
        <v>5200000</v>
      </c>
      <c r="E336" s="1075">
        <v>3150000</v>
      </c>
    </row>
    <row r="337" spans="1:5" x14ac:dyDescent="0.2">
      <c r="A337" s="1074" t="s">
        <v>735</v>
      </c>
      <c r="B337" s="369" t="s">
        <v>736</v>
      </c>
      <c r="C337" s="30" t="s">
        <v>737</v>
      </c>
      <c r="D337" s="370">
        <v>600000</v>
      </c>
      <c r="E337" s="1075">
        <v>6850000</v>
      </c>
    </row>
    <row r="338" spans="1:5" x14ac:dyDescent="0.2">
      <c r="A338" s="1074" t="s">
        <v>738</v>
      </c>
      <c r="B338" s="369" t="s">
        <v>739</v>
      </c>
      <c r="C338" s="30" t="s">
        <v>740</v>
      </c>
      <c r="D338" s="370">
        <v>3047820</v>
      </c>
      <c r="E338" s="1075">
        <v>4936187</v>
      </c>
    </row>
    <row r="339" spans="1:5" x14ac:dyDescent="0.2">
      <c r="A339" s="1074" t="s">
        <v>741</v>
      </c>
      <c r="B339" s="369" t="s">
        <v>742</v>
      </c>
      <c r="C339" s="30" t="s">
        <v>743</v>
      </c>
      <c r="D339" s="370"/>
      <c r="E339" s="1075"/>
    </row>
    <row r="340" spans="1:5" x14ac:dyDescent="0.2">
      <c r="A340" s="1074" t="s">
        <v>744</v>
      </c>
      <c r="B340" s="369" t="s">
        <v>745</v>
      </c>
      <c r="C340" s="30" t="s">
        <v>746</v>
      </c>
      <c r="D340" s="370"/>
      <c r="E340" s="1075">
        <v>1269000</v>
      </c>
    </row>
    <row r="341" spans="1:5" x14ac:dyDescent="0.2">
      <c r="A341" s="1074" t="s">
        <v>747</v>
      </c>
      <c r="B341" s="369" t="s">
        <v>748</v>
      </c>
      <c r="C341" s="30" t="s">
        <v>749</v>
      </c>
      <c r="D341" s="370">
        <v>4349190</v>
      </c>
      <c r="E341" s="1075">
        <v>4349190</v>
      </c>
    </row>
    <row r="342" spans="1:5" x14ac:dyDescent="0.2">
      <c r="A342" s="1074" t="s">
        <v>750</v>
      </c>
      <c r="B342" s="369" t="s">
        <v>751</v>
      </c>
      <c r="C342" s="30" t="s">
        <v>752</v>
      </c>
      <c r="D342" s="370"/>
      <c r="E342" s="1048"/>
    </row>
    <row r="343" spans="1:5" x14ac:dyDescent="0.2">
      <c r="A343" s="1074" t="s">
        <v>753</v>
      </c>
      <c r="B343" s="369" t="s">
        <v>754</v>
      </c>
      <c r="C343" s="30" t="s">
        <v>755</v>
      </c>
      <c r="D343" s="370">
        <v>926000</v>
      </c>
      <c r="E343" s="1075">
        <v>926000</v>
      </c>
    </row>
    <row r="344" spans="1:5" x14ac:dyDescent="0.2">
      <c r="A344" s="1074" t="s">
        <v>756</v>
      </c>
      <c r="B344" s="369" t="s">
        <v>757</v>
      </c>
      <c r="C344" s="30" t="s">
        <v>758</v>
      </c>
      <c r="D344" s="370">
        <v>350000</v>
      </c>
      <c r="E344" s="1075">
        <v>462740</v>
      </c>
    </row>
    <row r="345" spans="1:5" x14ac:dyDescent="0.2">
      <c r="A345" s="1074" t="s">
        <v>75</v>
      </c>
      <c r="B345" s="369" t="s">
        <v>759</v>
      </c>
      <c r="C345" s="30" t="s">
        <v>760</v>
      </c>
      <c r="D345" s="370"/>
      <c r="E345" s="1075"/>
    </row>
    <row r="346" spans="1:5" x14ac:dyDescent="0.2">
      <c r="A346" s="1074" t="s">
        <v>78</v>
      </c>
      <c r="B346" s="369" t="s">
        <v>761</v>
      </c>
      <c r="C346" s="30" t="s">
        <v>762</v>
      </c>
      <c r="D346" s="370"/>
      <c r="E346" s="1075">
        <v>60000</v>
      </c>
    </row>
    <row r="347" spans="1:5" x14ac:dyDescent="0.2">
      <c r="A347" s="1074" t="s">
        <v>81</v>
      </c>
      <c r="B347" s="369" t="s">
        <v>1707</v>
      </c>
      <c r="C347" s="30" t="s">
        <v>763</v>
      </c>
      <c r="D347" s="370">
        <v>600000</v>
      </c>
      <c r="E347" s="1075">
        <v>1424047</v>
      </c>
    </row>
    <row r="348" spans="1:5" hidden="1" x14ac:dyDescent="0.2">
      <c r="A348" s="1076" t="s">
        <v>84</v>
      </c>
      <c r="B348" s="371" t="s">
        <v>764</v>
      </c>
      <c r="C348" s="29" t="s">
        <v>765</v>
      </c>
      <c r="D348" s="372"/>
      <c r="E348" s="1049"/>
    </row>
    <row r="349" spans="1:5" x14ac:dyDescent="0.2">
      <c r="A349" s="422" t="s">
        <v>87</v>
      </c>
      <c r="B349" s="306" t="s">
        <v>1706</v>
      </c>
      <c r="C349" s="306" t="s">
        <v>766</v>
      </c>
      <c r="D349" s="307">
        <f>SUM(D335:D347)</f>
        <v>99036118</v>
      </c>
      <c r="E349" s="476">
        <f>SUM(E335:E347)</f>
        <v>98868179</v>
      </c>
    </row>
    <row r="350" spans="1:5" x14ac:dyDescent="0.2">
      <c r="A350" s="1074" t="s">
        <v>90</v>
      </c>
      <c r="B350" s="369" t="s">
        <v>767</v>
      </c>
      <c r="C350" s="30" t="s">
        <v>768</v>
      </c>
      <c r="D350" s="370"/>
      <c r="E350" s="1075"/>
    </row>
    <row r="351" spans="1:5" ht="25.5" x14ac:dyDescent="0.2">
      <c r="A351" s="1074" t="s">
        <v>93</v>
      </c>
      <c r="B351" s="369" t="s">
        <v>769</v>
      </c>
      <c r="C351" s="30" t="s">
        <v>770</v>
      </c>
      <c r="D351" s="370"/>
      <c r="E351" s="1075">
        <v>167939</v>
      </c>
    </row>
    <row r="352" spans="1:5" x14ac:dyDescent="0.2">
      <c r="A352" s="1074" t="s">
        <v>96</v>
      </c>
      <c r="B352" s="369" t="s">
        <v>771</v>
      </c>
      <c r="C352" s="30" t="s">
        <v>772</v>
      </c>
      <c r="D352" s="370">
        <v>1200000</v>
      </c>
      <c r="E352" s="1075">
        <v>1200000</v>
      </c>
    </row>
    <row r="353" spans="1:7" x14ac:dyDescent="0.2">
      <c r="A353" s="422" t="s">
        <v>99</v>
      </c>
      <c r="B353" s="306" t="s">
        <v>1233</v>
      </c>
      <c r="C353" s="306" t="s">
        <v>773</v>
      </c>
      <c r="D353" s="307">
        <f>SUM(D350:D352)</f>
        <v>1200000</v>
      </c>
      <c r="E353" s="476">
        <f>SUM(E351:E352)</f>
        <v>1367939</v>
      </c>
    </row>
    <row r="354" spans="1:7" ht="26.25" customHeight="1" thickBot="1" x14ac:dyDescent="0.25">
      <c r="A354" s="479" t="s">
        <v>102</v>
      </c>
      <c r="B354" s="430" t="s">
        <v>1460</v>
      </c>
      <c r="C354" s="430" t="s">
        <v>774</v>
      </c>
      <c r="D354" s="431">
        <f>SUM(D353,D349)</f>
        <v>100236118</v>
      </c>
      <c r="E354" s="432">
        <f>E349+E353</f>
        <v>100236118</v>
      </c>
    </row>
    <row r="355" spans="1:7" s="59" customFormat="1" ht="14.25" thickTop="1" thickBot="1" x14ac:dyDescent="0.25">
      <c r="A355" s="167"/>
      <c r="B355" s="168"/>
      <c r="C355" s="1107"/>
      <c r="D355" s="1111"/>
      <c r="E355" s="1111"/>
      <c r="F355" s="1110"/>
      <c r="G355" s="1110"/>
    </row>
    <row r="356" spans="1:7" ht="26.25" thickTop="1" x14ac:dyDescent="0.2">
      <c r="A356" s="417">
        <v>21</v>
      </c>
      <c r="B356" s="458" t="s">
        <v>1708</v>
      </c>
      <c r="C356" s="458" t="s">
        <v>775</v>
      </c>
      <c r="D356" s="480">
        <f>SUM(D357:D363)</f>
        <v>27842132</v>
      </c>
      <c r="E356" s="481">
        <v>27842132</v>
      </c>
    </row>
    <row r="357" spans="1:7" x14ac:dyDescent="0.2">
      <c r="A357" s="1074">
        <v>22</v>
      </c>
      <c r="B357" s="9" t="s">
        <v>776</v>
      </c>
      <c r="C357" s="30" t="s">
        <v>777</v>
      </c>
      <c r="D357" s="7">
        <v>26577752</v>
      </c>
      <c r="E357" s="1048">
        <v>25257978</v>
      </c>
    </row>
    <row r="358" spans="1:7" x14ac:dyDescent="0.2">
      <c r="A358" s="1074">
        <v>23</v>
      </c>
      <c r="B358" s="9" t="s">
        <v>298</v>
      </c>
      <c r="C358" s="30" t="s">
        <v>778</v>
      </c>
      <c r="D358" s="191">
        <v>964500</v>
      </c>
      <c r="E358" s="1077">
        <v>965000</v>
      </c>
    </row>
    <row r="359" spans="1:7" x14ac:dyDescent="0.2">
      <c r="A359" s="1074">
        <v>24</v>
      </c>
      <c r="B359" s="9" t="s">
        <v>274</v>
      </c>
      <c r="C359" s="30" t="s">
        <v>779</v>
      </c>
      <c r="D359" s="7"/>
      <c r="E359" s="1048">
        <v>0</v>
      </c>
    </row>
    <row r="360" spans="1:7" x14ac:dyDescent="0.2">
      <c r="A360" s="1074">
        <v>25</v>
      </c>
      <c r="B360" s="9" t="s">
        <v>300</v>
      </c>
      <c r="C360" s="30" t="s">
        <v>780</v>
      </c>
      <c r="D360" s="7">
        <v>192780</v>
      </c>
      <c r="E360" s="1048">
        <v>821602</v>
      </c>
    </row>
    <row r="361" spans="1:7" x14ac:dyDescent="0.2">
      <c r="A361" s="1074">
        <v>26</v>
      </c>
      <c r="B361" s="9" t="s">
        <v>781</v>
      </c>
      <c r="C361" s="30" t="s">
        <v>782</v>
      </c>
      <c r="D361" s="7"/>
      <c r="E361" s="1048">
        <v>27224</v>
      </c>
    </row>
    <row r="362" spans="1:7" ht="25.5" x14ac:dyDescent="0.2">
      <c r="A362" s="1074">
        <v>27</v>
      </c>
      <c r="B362" s="9" t="s">
        <v>783</v>
      </c>
      <c r="C362" s="30" t="s">
        <v>784</v>
      </c>
      <c r="D362" s="7"/>
      <c r="E362" s="1048">
        <v>0</v>
      </c>
    </row>
    <row r="363" spans="1:7" ht="13.5" thickBot="1" x14ac:dyDescent="0.25">
      <c r="A363" s="1078">
        <v>28</v>
      </c>
      <c r="B363" s="1079" t="s">
        <v>785</v>
      </c>
      <c r="C363" s="1080" t="s">
        <v>786</v>
      </c>
      <c r="D363" s="1081">
        <v>107100</v>
      </c>
      <c r="E363" s="1082">
        <v>770328</v>
      </c>
    </row>
    <row r="364" spans="1:7" s="59" customFormat="1" ht="14.25" thickTop="1" thickBot="1" x14ac:dyDescent="0.25">
      <c r="A364" s="1107"/>
      <c r="B364" s="24"/>
      <c r="C364" s="1107"/>
      <c r="D364" s="1111"/>
      <c r="E364" s="1111"/>
      <c r="F364" s="1110"/>
      <c r="G364" s="1110"/>
    </row>
    <row r="365" spans="1:7" ht="13.5" thickTop="1" x14ac:dyDescent="0.2">
      <c r="A365" s="1069" t="s">
        <v>121</v>
      </c>
      <c r="B365" s="1083" t="s">
        <v>787</v>
      </c>
      <c r="C365" s="1071" t="s">
        <v>788</v>
      </c>
      <c r="D365" s="1072">
        <v>500000</v>
      </c>
      <c r="E365" s="1073">
        <v>288991</v>
      </c>
    </row>
    <row r="366" spans="1:7" x14ac:dyDescent="0.2">
      <c r="A366" s="1074" t="s">
        <v>123</v>
      </c>
      <c r="B366" s="10" t="s">
        <v>789</v>
      </c>
      <c r="C366" s="30" t="s">
        <v>790</v>
      </c>
      <c r="D366" s="370">
        <v>3000000</v>
      </c>
      <c r="E366" s="1075">
        <v>3000000</v>
      </c>
    </row>
    <row r="367" spans="1:7" x14ac:dyDescent="0.2">
      <c r="A367" s="1074" t="s">
        <v>125</v>
      </c>
      <c r="B367" s="10" t="s">
        <v>791</v>
      </c>
      <c r="C367" s="30" t="s">
        <v>792</v>
      </c>
      <c r="D367" s="370"/>
      <c r="E367" s="1075" t="s">
        <v>1677</v>
      </c>
    </row>
    <row r="368" spans="1:7" x14ac:dyDescent="0.2">
      <c r="A368" s="422" t="s">
        <v>793</v>
      </c>
      <c r="B368" s="195" t="s">
        <v>1656</v>
      </c>
      <c r="C368" s="306" t="s">
        <v>794</v>
      </c>
      <c r="D368" s="307">
        <f>SUM(D365:D367)</f>
        <v>3500000</v>
      </c>
      <c r="E368" s="476">
        <f>SUM(E365:E367)</f>
        <v>3288991</v>
      </c>
    </row>
    <row r="369" spans="1:5" x14ac:dyDescent="0.2">
      <c r="A369" s="1074" t="s">
        <v>129</v>
      </c>
      <c r="B369" s="10" t="s">
        <v>795</v>
      </c>
      <c r="C369" s="30" t="s">
        <v>796</v>
      </c>
      <c r="D369" s="370">
        <v>351000</v>
      </c>
      <c r="E369" s="1075">
        <v>3500000</v>
      </c>
    </row>
    <row r="370" spans="1:5" x14ac:dyDescent="0.2">
      <c r="A370" s="1074" t="s">
        <v>131</v>
      </c>
      <c r="B370" s="10" t="s">
        <v>797</v>
      </c>
      <c r="C370" s="30" t="s">
        <v>798</v>
      </c>
      <c r="D370" s="370">
        <v>2300000</v>
      </c>
      <c r="E370" s="1075">
        <v>3000000</v>
      </c>
    </row>
    <row r="371" spans="1:5" x14ac:dyDescent="0.2">
      <c r="A371" s="422" t="s">
        <v>133</v>
      </c>
      <c r="B371" s="195" t="s">
        <v>1463</v>
      </c>
      <c r="C371" s="306" t="s">
        <v>799</v>
      </c>
      <c r="D371" s="307">
        <f>SUM(D369:D370)</f>
        <v>2651000</v>
      </c>
      <c r="E371" s="476">
        <f>SUM(E369:E370)</f>
        <v>6500000</v>
      </c>
    </row>
    <row r="372" spans="1:5" x14ac:dyDescent="0.2">
      <c r="A372" s="1074" t="s">
        <v>135</v>
      </c>
      <c r="B372" s="10" t="s">
        <v>800</v>
      </c>
      <c r="C372" s="30" t="s">
        <v>801</v>
      </c>
      <c r="D372" s="370"/>
      <c r="E372" s="1075">
        <v>4500000</v>
      </c>
    </row>
    <row r="373" spans="1:5" x14ac:dyDescent="0.2">
      <c r="A373" s="1074" t="s">
        <v>137</v>
      </c>
      <c r="B373" s="10" t="s">
        <v>802</v>
      </c>
      <c r="C373" s="30" t="s">
        <v>803</v>
      </c>
      <c r="D373" s="370"/>
      <c r="E373" s="1075" t="s">
        <v>1677</v>
      </c>
    </row>
    <row r="374" spans="1:5" x14ac:dyDescent="0.2">
      <c r="A374" s="1074" t="s">
        <v>142</v>
      </c>
      <c r="B374" s="10" t="s">
        <v>1659</v>
      </c>
      <c r="C374" s="30" t="s">
        <v>804</v>
      </c>
      <c r="D374" s="370"/>
      <c r="E374" s="1084"/>
    </row>
    <row r="375" spans="1:5" ht="25.5" hidden="1" x14ac:dyDescent="0.2">
      <c r="A375" s="1076" t="s">
        <v>144</v>
      </c>
      <c r="B375" s="373" t="s">
        <v>805</v>
      </c>
      <c r="C375" s="374" t="s">
        <v>806</v>
      </c>
      <c r="D375" s="375"/>
      <c r="E375" s="1085"/>
    </row>
    <row r="376" spans="1:5" x14ac:dyDescent="0.2">
      <c r="A376" s="1074" t="s">
        <v>146</v>
      </c>
      <c r="B376" s="10" t="s">
        <v>807</v>
      </c>
      <c r="C376" s="30" t="s">
        <v>808</v>
      </c>
      <c r="D376" s="370">
        <v>500000</v>
      </c>
      <c r="E376" s="1075">
        <v>793810</v>
      </c>
    </row>
    <row r="377" spans="1:5" x14ac:dyDescent="0.2">
      <c r="A377" s="1074" t="s">
        <v>148</v>
      </c>
      <c r="B377" s="10" t="s">
        <v>1658</v>
      </c>
      <c r="C377" s="30" t="s">
        <v>809</v>
      </c>
      <c r="D377" s="370"/>
      <c r="E377" s="1084">
        <v>220910</v>
      </c>
    </row>
    <row r="378" spans="1:5" hidden="1" x14ac:dyDescent="0.2">
      <c r="A378" s="1076" t="s">
        <v>150</v>
      </c>
      <c r="B378" s="373" t="s">
        <v>810</v>
      </c>
      <c r="C378" s="29" t="s">
        <v>811</v>
      </c>
      <c r="D378" s="12"/>
      <c r="E378" s="1049"/>
    </row>
    <row r="379" spans="1:5" x14ac:dyDescent="0.2">
      <c r="A379" s="1074" t="s">
        <v>812</v>
      </c>
      <c r="B379" s="10" t="s">
        <v>813</v>
      </c>
      <c r="C379" s="30" t="s">
        <v>814</v>
      </c>
      <c r="D379" s="370">
        <v>6400000</v>
      </c>
      <c r="E379" s="1075">
        <v>2429043</v>
      </c>
    </row>
    <row r="380" spans="1:5" x14ac:dyDescent="0.2">
      <c r="A380" s="1074" t="s">
        <v>154</v>
      </c>
      <c r="B380" s="10" t="s">
        <v>815</v>
      </c>
      <c r="C380" s="30" t="s">
        <v>816</v>
      </c>
      <c r="D380" s="370"/>
      <c r="E380" s="1075">
        <v>5681150</v>
      </c>
    </row>
    <row r="381" spans="1:5" x14ac:dyDescent="0.2">
      <c r="A381" s="422">
        <v>45</v>
      </c>
      <c r="B381" s="195" t="s">
        <v>1709</v>
      </c>
      <c r="C381" s="306" t="s">
        <v>817</v>
      </c>
      <c r="D381" s="307">
        <f>SUM(D372:D380)</f>
        <v>6900000</v>
      </c>
      <c r="E381" s="476">
        <f>SUM(E372:E380)</f>
        <v>13624913</v>
      </c>
    </row>
    <row r="382" spans="1:5" x14ac:dyDescent="0.2">
      <c r="A382" s="1074">
        <v>46</v>
      </c>
      <c r="B382" s="10" t="s">
        <v>818</v>
      </c>
      <c r="C382" s="30" t="s">
        <v>819</v>
      </c>
      <c r="D382" s="370">
        <v>120000</v>
      </c>
      <c r="E382" s="1075">
        <v>120000</v>
      </c>
    </row>
    <row r="383" spans="1:5" x14ac:dyDescent="0.2">
      <c r="A383" s="1074">
        <v>47</v>
      </c>
      <c r="B383" s="10" t="s">
        <v>820</v>
      </c>
      <c r="C383" s="30" t="s">
        <v>821</v>
      </c>
      <c r="D383" s="370"/>
      <c r="E383" s="1075"/>
    </row>
    <row r="384" spans="1:5" x14ac:dyDescent="0.2">
      <c r="A384" s="422">
        <v>48</v>
      </c>
      <c r="B384" s="195" t="s">
        <v>1688</v>
      </c>
      <c r="C384" s="306" t="s">
        <v>822</v>
      </c>
      <c r="D384" s="307">
        <v>120000</v>
      </c>
      <c r="E384" s="476">
        <v>120000</v>
      </c>
    </row>
    <row r="385" spans="1:7" x14ac:dyDescent="0.2">
      <c r="A385" s="1074">
        <v>49</v>
      </c>
      <c r="B385" s="376" t="s">
        <v>823</v>
      </c>
      <c r="C385" s="30" t="s">
        <v>824</v>
      </c>
      <c r="D385" s="370">
        <v>4300000</v>
      </c>
      <c r="E385" s="1075">
        <v>4308646</v>
      </c>
    </row>
    <row r="386" spans="1:7" x14ac:dyDescent="0.2">
      <c r="A386" s="1074">
        <v>50</v>
      </c>
      <c r="B386" s="376" t="s">
        <v>825</v>
      </c>
      <c r="C386" s="30" t="s">
        <v>826</v>
      </c>
      <c r="D386" s="370"/>
      <c r="E386" s="1075">
        <v>121000</v>
      </c>
    </row>
    <row r="387" spans="1:7" x14ac:dyDescent="0.2">
      <c r="A387" s="1074">
        <v>51</v>
      </c>
      <c r="B387" s="10" t="s">
        <v>1660</v>
      </c>
      <c r="C387" s="30" t="s">
        <v>827</v>
      </c>
      <c r="D387" s="370"/>
      <c r="E387" s="1084"/>
    </row>
    <row r="388" spans="1:7" hidden="1" x14ac:dyDescent="0.2">
      <c r="A388" s="1076">
        <v>52</v>
      </c>
      <c r="B388" s="377" t="s">
        <v>810</v>
      </c>
      <c r="C388" s="29" t="s">
        <v>828</v>
      </c>
      <c r="D388" s="12"/>
      <c r="E388" s="1049"/>
    </row>
    <row r="389" spans="1:7" hidden="1" x14ac:dyDescent="0.2">
      <c r="A389" s="1076">
        <v>53</v>
      </c>
      <c r="B389" s="377" t="s">
        <v>829</v>
      </c>
      <c r="C389" s="29" t="s">
        <v>828</v>
      </c>
      <c r="D389" s="12"/>
      <c r="E389" s="1049"/>
    </row>
    <row r="390" spans="1:7" x14ac:dyDescent="0.2">
      <c r="A390" s="1074">
        <v>54</v>
      </c>
      <c r="B390" s="10" t="s">
        <v>1710</v>
      </c>
      <c r="C390" s="30" t="s">
        <v>830</v>
      </c>
      <c r="D390" s="370"/>
      <c r="E390" s="1084"/>
    </row>
    <row r="391" spans="1:7" hidden="1" x14ac:dyDescent="0.2">
      <c r="A391" s="1076">
        <v>55</v>
      </c>
      <c r="B391" s="377" t="s">
        <v>831</v>
      </c>
      <c r="C391" s="29" t="s">
        <v>832</v>
      </c>
      <c r="D391" s="12"/>
      <c r="E391" s="1049"/>
    </row>
    <row r="392" spans="1:7" hidden="1" x14ac:dyDescent="0.2">
      <c r="A392" s="1076">
        <v>56</v>
      </c>
      <c r="B392" s="377" t="s">
        <v>833</v>
      </c>
      <c r="C392" s="29" t="s">
        <v>834</v>
      </c>
      <c r="D392" s="12"/>
      <c r="E392" s="1049"/>
    </row>
    <row r="393" spans="1:7" hidden="1" x14ac:dyDescent="0.2">
      <c r="A393" s="1076">
        <v>57</v>
      </c>
      <c r="B393" s="377" t="s">
        <v>835</v>
      </c>
      <c r="C393" s="29" t="s">
        <v>836</v>
      </c>
      <c r="D393" s="12"/>
      <c r="E393" s="1049"/>
    </row>
    <row r="394" spans="1:7" x14ac:dyDescent="0.2">
      <c r="A394" s="1074">
        <v>58</v>
      </c>
      <c r="B394" s="10" t="s">
        <v>837</v>
      </c>
      <c r="C394" s="30" t="s">
        <v>838</v>
      </c>
      <c r="D394" s="370">
        <v>1000000</v>
      </c>
      <c r="E394" s="1075">
        <v>427450</v>
      </c>
    </row>
    <row r="395" spans="1:7" ht="13.5" customHeight="1" x14ac:dyDescent="0.2">
      <c r="A395" s="422">
        <v>59</v>
      </c>
      <c r="B395" s="195" t="s">
        <v>1678</v>
      </c>
      <c r="C395" s="306" t="s">
        <v>839</v>
      </c>
      <c r="D395" s="307">
        <f>SUM(D385:D394)</f>
        <v>5300000</v>
      </c>
      <c r="E395" s="476">
        <f>SUM(E385:E394)</f>
        <v>4857096</v>
      </c>
    </row>
    <row r="396" spans="1:7" ht="27.75" customHeight="1" thickBot="1" x14ac:dyDescent="0.25">
      <c r="A396" s="429">
        <v>60</v>
      </c>
      <c r="B396" s="430" t="s">
        <v>1689</v>
      </c>
      <c r="C396" s="430" t="s">
        <v>840</v>
      </c>
      <c r="D396" s="431">
        <f>SUM(D368,D371,D381,D384,D395)</f>
        <v>18471000</v>
      </c>
      <c r="E396" s="432">
        <f>SUM(E368,E371,E381,E384,E395)</f>
        <v>28391000</v>
      </c>
    </row>
    <row r="397" spans="1:7" s="59" customFormat="1" ht="14.25" thickTop="1" thickBot="1" x14ac:dyDescent="0.25">
      <c r="A397" s="167"/>
      <c r="B397" s="168"/>
      <c r="C397" s="1107"/>
      <c r="D397" s="1111"/>
      <c r="E397" s="1111"/>
      <c r="F397" s="1110"/>
      <c r="G397" s="1110"/>
    </row>
    <row r="398" spans="1:7" ht="13.5" thickTop="1" x14ac:dyDescent="0.2">
      <c r="A398" s="417">
        <v>61</v>
      </c>
      <c r="B398" s="457" t="s">
        <v>841</v>
      </c>
      <c r="C398" s="419" t="s">
        <v>842</v>
      </c>
      <c r="D398" s="459"/>
      <c r="E398" s="460"/>
    </row>
    <row r="399" spans="1:7" x14ac:dyDescent="0.2">
      <c r="A399" s="422">
        <v>62</v>
      </c>
      <c r="B399" s="328" t="s">
        <v>1662</v>
      </c>
      <c r="C399" s="378" t="s">
        <v>843</v>
      </c>
      <c r="D399" s="379"/>
      <c r="E399" s="461"/>
    </row>
    <row r="400" spans="1:7" s="75" customFormat="1" hidden="1" x14ac:dyDescent="0.2">
      <c r="A400" s="424">
        <v>63</v>
      </c>
      <c r="B400" s="380" t="s">
        <v>844</v>
      </c>
      <c r="C400" s="305" t="s">
        <v>845</v>
      </c>
      <c r="D400" s="381"/>
      <c r="E400" s="425"/>
      <c r="F400" s="70"/>
      <c r="G400" s="70"/>
    </row>
    <row r="401" spans="1:7" s="75" customFormat="1" hidden="1" x14ac:dyDescent="0.2">
      <c r="A401" s="424">
        <v>64</v>
      </c>
      <c r="B401" s="380" t="s">
        <v>846</v>
      </c>
      <c r="C401" s="305" t="s">
        <v>847</v>
      </c>
      <c r="D401" s="381"/>
      <c r="E401" s="425"/>
      <c r="F401" s="70"/>
      <c r="G401" s="70"/>
    </row>
    <row r="402" spans="1:7" s="75" customFormat="1" hidden="1" x14ac:dyDescent="0.2">
      <c r="A402" s="424">
        <v>65</v>
      </c>
      <c r="B402" s="380" t="s">
        <v>848</v>
      </c>
      <c r="C402" s="305" t="s">
        <v>849</v>
      </c>
      <c r="D402" s="381"/>
      <c r="E402" s="425"/>
      <c r="F402" s="70"/>
      <c r="G402" s="70"/>
    </row>
    <row r="403" spans="1:7" s="75" customFormat="1" hidden="1" x14ac:dyDescent="0.2">
      <c r="A403" s="424">
        <v>66</v>
      </c>
      <c r="B403" s="380" t="s">
        <v>850</v>
      </c>
      <c r="C403" s="305" t="s">
        <v>851</v>
      </c>
      <c r="D403" s="381"/>
      <c r="E403" s="425"/>
      <c r="F403" s="70"/>
      <c r="G403" s="70"/>
    </row>
    <row r="404" spans="1:7" s="75" customFormat="1" hidden="1" x14ac:dyDescent="0.2">
      <c r="A404" s="424">
        <v>67</v>
      </c>
      <c r="B404" s="380" t="s">
        <v>852</v>
      </c>
      <c r="C404" s="305" t="s">
        <v>853</v>
      </c>
      <c r="D404" s="381"/>
      <c r="E404" s="425"/>
      <c r="F404" s="70"/>
      <c r="G404" s="70"/>
    </row>
    <row r="405" spans="1:7" s="75" customFormat="1" hidden="1" x14ac:dyDescent="0.2">
      <c r="A405" s="424">
        <v>68</v>
      </c>
      <c r="B405" s="380" t="s">
        <v>854</v>
      </c>
      <c r="C405" s="305" t="s">
        <v>855</v>
      </c>
      <c r="D405" s="381"/>
      <c r="E405" s="425"/>
      <c r="F405" s="70"/>
      <c r="G405" s="70"/>
    </row>
    <row r="406" spans="1:7" s="75" customFormat="1" hidden="1" x14ac:dyDescent="0.2">
      <c r="A406" s="424">
        <v>69</v>
      </c>
      <c r="B406" s="380" t="s">
        <v>856</v>
      </c>
      <c r="C406" s="305" t="s">
        <v>857</v>
      </c>
      <c r="D406" s="381"/>
      <c r="E406" s="425"/>
      <c r="F406" s="70"/>
      <c r="G406" s="70"/>
    </row>
    <row r="407" spans="1:7" s="75" customFormat="1" hidden="1" x14ac:dyDescent="0.2">
      <c r="A407" s="424">
        <v>70</v>
      </c>
      <c r="B407" s="380" t="s">
        <v>858</v>
      </c>
      <c r="C407" s="305" t="s">
        <v>859</v>
      </c>
      <c r="D407" s="381"/>
      <c r="E407" s="425"/>
      <c r="F407" s="70"/>
      <c r="G407" s="70"/>
    </row>
    <row r="408" spans="1:7" s="75" customFormat="1" ht="25.5" hidden="1" x14ac:dyDescent="0.2">
      <c r="A408" s="424">
        <v>71</v>
      </c>
      <c r="B408" s="380" t="s">
        <v>860</v>
      </c>
      <c r="C408" s="305" t="s">
        <v>861</v>
      </c>
      <c r="D408" s="381"/>
      <c r="E408" s="425"/>
      <c r="F408" s="70"/>
      <c r="G408" s="70"/>
    </row>
    <row r="409" spans="1:7" s="75" customFormat="1" hidden="1" x14ac:dyDescent="0.2">
      <c r="A409" s="424">
        <v>72</v>
      </c>
      <c r="B409" s="380" t="s">
        <v>862</v>
      </c>
      <c r="C409" s="305" t="s">
        <v>863</v>
      </c>
      <c r="D409" s="381"/>
      <c r="E409" s="425"/>
      <c r="F409" s="70"/>
      <c r="G409" s="70"/>
    </row>
    <row r="410" spans="1:7" s="75" customFormat="1" hidden="1" x14ac:dyDescent="0.2">
      <c r="A410" s="424">
        <v>73</v>
      </c>
      <c r="B410" s="380" t="s">
        <v>864</v>
      </c>
      <c r="C410" s="305" t="s">
        <v>865</v>
      </c>
      <c r="D410" s="272"/>
      <c r="E410" s="425"/>
      <c r="F410" s="70"/>
      <c r="G410" s="70"/>
    </row>
    <row r="411" spans="1:7" x14ac:dyDescent="0.2">
      <c r="A411" s="422">
        <v>74</v>
      </c>
      <c r="B411" s="328" t="s">
        <v>866</v>
      </c>
      <c r="C411" s="192" t="s">
        <v>867</v>
      </c>
      <c r="D411" s="193"/>
      <c r="E411" s="444"/>
    </row>
    <row r="412" spans="1:7" x14ac:dyDescent="0.2">
      <c r="A412" s="422">
        <v>75</v>
      </c>
      <c r="B412" s="328" t="s">
        <v>1497</v>
      </c>
      <c r="C412" s="378" t="s">
        <v>869</v>
      </c>
      <c r="D412" s="379"/>
      <c r="E412" s="461"/>
    </row>
    <row r="413" spans="1:7" s="75" customFormat="1" hidden="1" x14ac:dyDescent="0.2">
      <c r="A413" s="424">
        <v>76</v>
      </c>
      <c r="B413" s="308" t="s">
        <v>870</v>
      </c>
      <c r="C413" s="305" t="s">
        <v>871</v>
      </c>
      <c r="D413" s="272"/>
      <c r="E413" s="425"/>
      <c r="F413" s="70"/>
      <c r="G413" s="70"/>
    </row>
    <row r="414" spans="1:7" s="75" customFormat="1" hidden="1" x14ac:dyDescent="0.2">
      <c r="A414" s="424">
        <v>77</v>
      </c>
      <c r="B414" s="380" t="s">
        <v>872</v>
      </c>
      <c r="C414" s="305" t="s">
        <v>873</v>
      </c>
      <c r="D414" s="272"/>
      <c r="E414" s="425"/>
      <c r="F414" s="70"/>
      <c r="G414" s="70"/>
    </row>
    <row r="415" spans="1:7" s="75" customFormat="1" hidden="1" x14ac:dyDescent="0.2">
      <c r="A415" s="424">
        <v>78</v>
      </c>
      <c r="B415" s="380" t="s">
        <v>874</v>
      </c>
      <c r="C415" s="305" t="s">
        <v>875</v>
      </c>
      <c r="D415" s="272"/>
      <c r="E415" s="425"/>
      <c r="F415" s="70"/>
      <c r="G415" s="70"/>
    </row>
    <row r="416" spans="1:7" s="75" customFormat="1" hidden="1" x14ac:dyDescent="0.2">
      <c r="A416" s="424">
        <v>79</v>
      </c>
      <c r="B416" s="380" t="s">
        <v>876</v>
      </c>
      <c r="C416" s="305" t="s">
        <v>877</v>
      </c>
      <c r="D416" s="272"/>
      <c r="E416" s="425"/>
      <c r="F416" s="70"/>
      <c r="G416" s="70"/>
    </row>
    <row r="417" spans="1:7" s="75" customFormat="1" ht="25.5" hidden="1" x14ac:dyDescent="0.2">
      <c r="A417" s="424">
        <v>80</v>
      </c>
      <c r="B417" s="380" t="s">
        <v>878</v>
      </c>
      <c r="C417" s="305" t="s">
        <v>879</v>
      </c>
      <c r="D417" s="272"/>
      <c r="E417" s="425"/>
      <c r="F417" s="70"/>
      <c r="G417" s="70"/>
    </row>
    <row r="418" spans="1:7" s="75" customFormat="1" ht="25.5" hidden="1" x14ac:dyDescent="0.2">
      <c r="A418" s="424">
        <v>81</v>
      </c>
      <c r="B418" s="380" t="s">
        <v>880</v>
      </c>
      <c r="C418" s="305" t="s">
        <v>881</v>
      </c>
      <c r="D418" s="272"/>
      <c r="E418" s="425"/>
      <c r="F418" s="70"/>
      <c r="G418" s="70"/>
    </row>
    <row r="419" spans="1:7" s="75" customFormat="1" hidden="1" x14ac:dyDescent="0.2">
      <c r="A419" s="424">
        <v>82</v>
      </c>
      <c r="B419" s="380" t="s">
        <v>882</v>
      </c>
      <c r="C419" s="305" t="s">
        <v>883</v>
      </c>
      <c r="D419" s="272"/>
      <c r="E419" s="425"/>
      <c r="F419" s="70"/>
      <c r="G419" s="70"/>
    </row>
    <row r="420" spans="1:7" s="75" customFormat="1" hidden="1" x14ac:dyDescent="0.2">
      <c r="A420" s="424">
        <v>83</v>
      </c>
      <c r="B420" s="380" t="s">
        <v>884</v>
      </c>
      <c r="C420" s="305" t="s">
        <v>885</v>
      </c>
      <c r="D420" s="272"/>
      <c r="E420" s="425"/>
      <c r="F420" s="70"/>
      <c r="G420" s="70"/>
    </row>
    <row r="421" spans="1:7" s="75" customFormat="1" ht="25.5" hidden="1" x14ac:dyDescent="0.2">
      <c r="A421" s="424">
        <v>84</v>
      </c>
      <c r="B421" s="380" t="s">
        <v>886</v>
      </c>
      <c r="C421" s="305" t="s">
        <v>887</v>
      </c>
      <c r="D421" s="272"/>
      <c r="E421" s="425"/>
      <c r="F421" s="70"/>
      <c r="G421" s="70"/>
    </row>
    <row r="422" spans="1:7" x14ac:dyDescent="0.2">
      <c r="A422" s="422">
        <v>85</v>
      </c>
      <c r="B422" s="328" t="s">
        <v>1641</v>
      </c>
      <c r="C422" s="378" t="s">
        <v>888</v>
      </c>
      <c r="D422" s="379"/>
      <c r="E422" s="461"/>
    </row>
    <row r="423" spans="1:7" s="75" customFormat="1" ht="51" hidden="1" x14ac:dyDescent="0.2">
      <c r="A423" s="424">
        <v>86</v>
      </c>
      <c r="B423" s="380" t="s">
        <v>889</v>
      </c>
      <c r="C423" s="305" t="s">
        <v>890</v>
      </c>
      <c r="D423" s="272"/>
      <c r="E423" s="425"/>
      <c r="F423" s="70"/>
      <c r="G423" s="70"/>
    </row>
    <row r="424" spans="1:7" s="75" customFormat="1" ht="25.5" hidden="1" x14ac:dyDescent="0.2">
      <c r="A424" s="424">
        <v>87</v>
      </c>
      <c r="B424" s="380" t="s">
        <v>891</v>
      </c>
      <c r="C424" s="305" t="s">
        <v>892</v>
      </c>
      <c r="D424" s="272"/>
      <c r="E424" s="425"/>
      <c r="F424" s="70"/>
      <c r="G424" s="70"/>
    </row>
    <row r="425" spans="1:7" s="75" customFormat="1" hidden="1" x14ac:dyDescent="0.2">
      <c r="A425" s="424">
        <v>88</v>
      </c>
      <c r="B425" s="380" t="s">
        <v>893</v>
      </c>
      <c r="C425" s="305" t="s">
        <v>894</v>
      </c>
      <c r="D425" s="272"/>
      <c r="E425" s="425"/>
      <c r="F425" s="70"/>
      <c r="G425" s="70"/>
    </row>
    <row r="426" spans="1:7" s="75" customFormat="1" hidden="1" x14ac:dyDescent="0.2">
      <c r="A426" s="424">
        <v>89</v>
      </c>
      <c r="B426" s="380" t="s">
        <v>895</v>
      </c>
      <c r="C426" s="305" t="s">
        <v>896</v>
      </c>
      <c r="D426" s="272"/>
      <c r="E426" s="425"/>
      <c r="F426" s="70"/>
      <c r="G426" s="70"/>
    </row>
    <row r="427" spans="1:7" s="75" customFormat="1" hidden="1" x14ac:dyDescent="0.2">
      <c r="A427" s="424">
        <v>90</v>
      </c>
      <c r="B427" s="380" t="s">
        <v>897</v>
      </c>
      <c r="C427" s="305" t="s">
        <v>898</v>
      </c>
      <c r="D427" s="272"/>
      <c r="E427" s="425"/>
      <c r="F427" s="70"/>
      <c r="G427" s="70"/>
    </row>
    <row r="428" spans="1:7" s="75" customFormat="1" ht="25.5" hidden="1" x14ac:dyDescent="0.2">
      <c r="A428" s="424">
        <v>91</v>
      </c>
      <c r="B428" s="380" t="s">
        <v>899</v>
      </c>
      <c r="C428" s="305" t="s">
        <v>900</v>
      </c>
      <c r="D428" s="272"/>
      <c r="E428" s="425"/>
      <c r="F428" s="70"/>
      <c r="G428" s="70"/>
    </row>
    <row r="429" spans="1:7" s="75" customFormat="1" hidden="1" x14ac:dyDescent="0.2">
      <c r="A429" s="424">
        <v>92</v>
      </c>
      <c r="B429" s="380" t="s">
        <v>901</v>
      </c>
      <c r="C429" s="305" t="s">
        <v>902</v>
      </c>
      <c r="D429" s="272"/>
      <c r="E429" s="425"/>
      <c r="F429" s="70"/>
      <c r="G429" s="70"/>
    </row>
    <row r="430" spans="1:7" s="75" customFormat="1" hidden="1" x14ac:dyDescent="0.2">
      <c r="A430" s="424">
        <v>93</v>
      </c>
      <c r="B430" s="380" t="s">
        <v>903</v>
      </c>
      <c r="C430" s="305" t="s">
        <v>904</v>
      </c>
      <c r="D430" s="272"/>
      <c r="E430" s="425"/>
      <c r="F430" s="70"/>
      <c r="G430" s="70"/>
    </row>
    <row r="431" spans="1:7" s="75" customFormat="1" hidden="1" x14ac:dyDescent="0.2">
      <c r="A431" s="424">
        <v>94</v>
      </c>
      <c r="B431" s="380" t="s">
        <v>905</v>
      </c>
      <c r="C431" s="305" t="s">
        <v>906</v>
      </c>
      <c r="D431" s="272"/>
      <c r="E431" s="425"/>
      <c r="F431" s="70"/>
      <c r="G431" s="70"/>
    </row>
    <row r="432" spans="1:7" x14ac:dyDescent="0.2">
      <c r="A432" s="422">
        <v>95</v>
      </c>
      <c r="B432" s="328" t="s">
        <v>1499</v>
      </c>
      <c r="C432" s="378" t="s">
        <v>907</v>
      </c>
      <c r="D432" s="379"/>
      <c r="E432" s="461"/>
    </row>
    <row r="433" spans="1:7" s="75" customFormat="1" hidden="1" x14ac:dyDescent="0.2">
      <c r="A433" s="424">
        <v>96</v>
      </c>
      <c r="B433" s="330" t="s">
        <v>908</v>
      </c>
      <c r="C433" s="305" t="s">
        <v>909</v>
      </c>
      <c r="D433" s="272"/>
      <c r="E433" s="425"/>
      <c r="F433" s="70"/>
      <c r="G433" s="70"/>
    </row>
    <row r="434" spans="1:7" s="75" customFormat="1" hidden="1" x14ac:dyDescent="0.2">
      <c r="A434" s="424">
        <v>97</v>
      </c>
      <c r="B434" s="330" t="s">
        <v>910</v>
      </c>
      <c r="C434" s="305" t="s">
        <v>911</v>
      </c>
      <c r="D434" s="272"/>
      <c r="E434" s="425"/>
      <c r="F434" s="70"/>
      <c r="G434" s="70"/>
    </row>
    <row r="435" spans="1:7" s="75" customFormat="1" hidden="1" x14ac:dyDescent="0.2">
      <c r="A435" s="424">
        <v>98</v>
      </c>
      <c r="B435" s="330" t="s">
        <v>912</v>
      </c>
      <c r="C435" s="305" t="s">
        <v>913</v>
      </c>
      <c r="D435" s="272"/>
      <c r="E435" s="425"/>
      <c r="F435" s="70"/>
      <c r="G435" s="70"/>
    </row>
    <row r="436" spans="1:7" s="75" customFormat="1" hidden="1" x14ac:dyDescent="0.2">
      <c r="A436" s="424">
        <v>99</v>
      </c>
      <c r="B436" s="330" t="s">
        <v>914</v>
      </c>
      <c r="C436" s="305" t="s">
        <v>915</v>
      </c>
      <c r="D436" s="272"/>
      <c r="E436" s="425"/>
      <c r="F436" s="70"/>
      <c r="G436" s="70"/>
    </row>
    <row r="437" spans="1:7" s="75" customFormat="1" ht="25.5" hidden="1" x14ac:dyDescent="0.2">
      <c r="A437" s="424">
        <v>100</v>
      </c>
      <c r="B437" s="330" t="s">
        <v>916</v>
      </c>
      <c r="C437" s="305" t="s">
        <v>917</v>
      </c>
      <c r="D437" s="272"/>
      <c r="E437" s="425"/>
      <c r="F437" s="70"/>
      <c r="G437" s="70"/>
    </row>
    <row r="438" spans="1:7" s="75" customFormat="1" ht="25.5" hidden="1" x14ac:dyDescent="0.2">
      <c r="A438" s="424">
        <v>101</v>
      </c>
      <c r="B438" s="330" t="s">
        <v>918</v>
      </c>
      <c r="C438" s="305" t="s">
        <v>919</v>
      </c>
      <c r="D438" s="272"/>
      <c r="E438" s="425"/>
      <c r="F438" s="70"/>
      <c r="G438" s="70"/>
    </row>
    <row r="439" spans="1:7" x14ac:dyDescent="0.2">
      <c r="A439" s="422">
        <v>102</v>
      </c>
      <c r="B439" s="328" t="s">
        <v>1642</v>
      </c>
      <c r="C439" s="192" t="s">
        <v>920</v>
      </c>
      <c r="D439" s="383"/>
      <c r="E439" s="1086"/>
    </row>
    <row r="440" spans="1:7" s="75" customFormat="1" hidden="1" x14ac:dyDescent="0.2">
      <c r="A440" s="424">
        <v>103</v>
      </c>
      <c r="B440" s="380" t="s">
        <v>921</v>
      </c>
      <c r="C440" s="305" t="s">
        <v>922</v>
      </c>
      <c r="D440" s="272"/>
      <c r="E440" s="425"/>
      <c r="F440" s="70"/>
      <c r="G440" s="70"/>
    </row>
    <row r="441" spans="1:7" s="75" customFormat="1" hidden="1" x14ac:dyDescent="0.2">
      <c r="A441" s="424">
        <v>104</v>
      </c>
      <c r="B441" s="380" t="s">
        <v>923</v>
      </c>
      <c r="C441" s="305" t="s">
        <v>924</v>
      </c>
      <c r="D441" s="272"/>
      <c r="E441" s="425"/>
      <c r="F441" s="70"/>
      <c r="G441" s="70"/>
    </row>
    <row r="442" spans="1:7" x14ac:dyDescent="0.2">
      <c r="A442" s="422">
        <v>105</v>
      </c>
      <c r="B442" s="328" t="s">
        <v>1669</v>
      </c>
      <c r="C442" s="378" t="s">
        <v>925</v>
      </c>
      <c r="D442" s="379"/>
      <c r="E442" s="461"/>
    </row>
    <row r="443" spans="1:7" s="75" customFormat="1" hidden="1" x14ac:dyDescent="0.2">
      <c r="A443" s="424">
        <v>106</v>
      </c>
      <c r="B443" s="380" t="s">
        <v>926</v>
      </c>
      <c r="C443" s="305" t="s">
        <v>927</v>
      </c>
      <c r="D443" s="272"/>
      <c r="E443" s="425"/>
      <c r="F443" s="70"/>
      <c r="G443" s="70"/>
    </row>
    <row r="444" spans="1:7" s="75" customFormat="1" hidden="1" x14ac:dyDescent="0.2">
      <c r="A444" s="424">
        <v>107</v>
      </c>
      <c r="B444" s="380" t="s">
        <v>928</v>
      </c>
      <c r="C444" s="305" t="s">
        <v>929</v>
      </c>
      <c r="D444" s="272"/>
      <c r="E444" s="425"/>
      <c r="F444" s="70"/>
      <c r="G444" s="70"/>
    </row>
    <row r="445" spans="1:7" s="75" customFormat="1" hidden="1" x14ac:dyDescent="0.2">
      <c r="A445" s="424">
        <v>108</v>
      </c>
      <c r="B445" s="380" t="s">
        <v>930</v>
      </c>
      <c r="C445" s="305" t="s">
        <v>931</v>
      </c>
      <c r="D445" s="272"/>
      <c r="E445" s="425"/>
      <c r="F445" s="70"/>
      <c r="G445" s="70"/>
    </row>
    <row r="446" spans="1:7" s="75" customFormat="1" hidden="1" x14ac:dyDescent="0.2">
      <c r="A446" s="424">
        <v>109</v>
      </c>
      <c r="B446" s="380" t="s">
        <v>932</v>
      </c>
      <c r="C446" s="305" t="s">
        <v>933</v>
      </c>
      <c r="D446" s="272"/>
      <c r="E446" s="425"/>
      <c r="F446" s="70"/>
      <c r="G446" s="70"/>
    </row>
    <row r="447" spans="1:7" s="75" customFormat="1" hidden="1" x14ac:dyDescent="0.2">
      <c r="A447" s="424">
        <v>110</v>
      </c>
      <c r="B447" s="380" t="s">
        <v>934</v>
      </c>
      <c r="C447" s="305" t="s">
        <v>935</v>
      </c>
      <c r="D447" s="272"/>
      <c r="E447" s="425"/>
      <c r="F447" s="70"/>
      <c r="G447" s="70"/>
    </row>
    <row r="448" spans="1:7" s="75" customFormat="1" ht="25.5" hidden="1" x14ac:dyDescent="0.2">
      <c r="A448" s="424">
        <v>111</v>
      </c>
      <c r="B448" s="380" t="s">
        <v>936</v>
      </c>
      <c r="C448" s="305" t="s">
        <v>937</v>
      </c>
      <c r="D448" s="272"/>
      <c r="E448" s="425"/>
      <c r="F448" s="70"/>
      <c r="G448" s="70"/>
    </row>
    <row r="449" spans="1:7" s="75" customFormat="1" ht="25.5" hidden="1" x14ac:dyDescent="0.2">
      <c r="A449" s="424">
        <v>112</v>
      </c>
      <c r="B449" s="380" t="s">
        <v>938</v>
      </c>
      <c r="C449" s="305" t="s">
        <v>939</v>
      </c>
      <c r="D449" s="272"/>
      <c r="E449" s="425"/>
      <c r="F449" s="70"/>
      <c r="G449" s="70"/>
    </row>
    <row r="450" spans="1:7" s="75" customFormat="1" ht="25.5" hidden="1" x14ac:dyDescent="0.2">
      <c r="A450" s="424">
        <v>113</v>
      </c>
      <c r="B450" s="380" t="s">
        <v>940</v>
      </c>
      <c r="C450" s="305" t="s">
        <v>941</v>
      </c>
      <c r="D450" s="272"/>
      <c r="E450" s="425"/>
      <c r="F450" s="70"/>
      <c r="G450" s="70"/>
    </row>
    <row r="451" spans="1:7" s="75" customFormat="1" ht="25.5" hidden="1" x14ac:dyDescent="0.2">
      <c r="A451" s="424">
        <v>114</v>
      </c>
      <c r="B451" s="380" t="s">
        <v>942</v>
      </c>
      <c r="C451" s="305" t="s">
        <v>943</v>
      </c>
      <c r="D451" s="272"/>
      <c r="E451" s="425"/>
      <c r="F451" s="70"/>
      <c r="G451" s="70"/>
    </row>
    <row r="452" spans="1:7" s="75" customFormat="1" ht="25.5" hidden="1" x14ac:dyDescent="0.2">
      <c r="A452" s="424">
        <v>115</v>
      </c>
      <c r="B452" s="380" t="s">
        <v>944</v>
      </c>
      <c r="C452" s="305" t="s">
        <v>945</v>
      </c>
      <c r="D452" s="272"/>
      <c r="E452" s="425"/>
      <c r="F452" s="70"/>
      <c r="G452" s="70"/>
    </row>
    <row r="453" spans="1:7" s="75" customFormat="1" hidden="1" x14ac:dyDescent="0.2">
      <c r="A453" s="424">
        <v>116</v>
      </c>
      <c r="B453" s="380" t="s">
        <v>946</v>
      </c>
      <c r="C453" s="305" t="s">
        <v>947</v>
      </c>
      <c r="D453" s="272"/>
      <c r="E453" s="425"/>
      <c r="F453" s="70"/>
      <c r="G453" s="70"/>
    </row>
    <row r="454" spans="1:7" s="75" customFormat="1" hidden="1" x14ac:dyDescent="0.2">
      <c r="A454" s="424">
        <v>117</v>
      </c>
      <c r="B454" s="380" t="s">
        <v>948</v>
      </c>
      <c r="C454" s="305" t="s">
        <v>949</v>
      </c>
      <c r="D454" s="272"/>
      <c r="E454" s="425"/>
      <c r="F454" s="70"/>
      <c r="G454" s="70"/>
    </row>
    <row r="455" spans="1:7" s="75" customFormat="1" hidden="1" x14ac:dyDescent="0.2">
      <c r="A455" s="424">
        <v>118</v>
      </c>
      <c r="B455" s="380" t="s">
        <v>950</v>
      </c>
      <c r="C455" s="305" t="s">
        <v>951</v>
      </c>
      <c r="D455" s="272"/>
      <c r="E455" s="425"/>
      <c r="F455" s="70"/>
      <c r="G455" s="70"/>
    </row>
    <row r="456" spans="1:7" s="75" customFormat="1" hidden="1" x14ac:dyDescent="0.2">
      <c r="A456" s="424">
        <v>119</v>
      </c>
      <c r="B456" s="380" t="s">
        <v>952</v>
      </c>
      <c r="C456" s="305" t="s">
        <v>953</v>
      </c>
      <c r="D456" s="272"/>
      <c r="E456" s="425"/>
      <c r="F456" s="70"/>
      <c r="G456" s="70"/>
    </row>
    <row r="457" spans="1:7" s="75" customFormat="1" hidden="1" x14ac:dyDescent="0.2">
      <c r="A457" s="424">
        <v>120</v>
      </c>
      <c r="B457" s="380" t="s">
        <v>954</v>
      </c>
      <c r="C457" s="305" t="s">
        <v>955</v>
      </c>
      <c r="D457" s="272"/>
      <c r="E457" s="425"/>
      <c r="F457" s="70"/>
      <c r="G457" s="70"/>
    </row>
    <row r="458" spans="1:7" s="75" customFormat="1" hidden="1" x14ac:dyDescent="0.2">
      <c r="A458" s="424">
        <v>121</v>
      </c>
      <c r="B458" s="380" t="s">
        <v>956</v>
      </c>
      <c r="C458" s="305" t="s">
        <v>957</v>
      </c>
      <c r="D458" s="272"/>
      <c r="E458" s="425"/>
      <c r="F458" s="70"/>
      <c r="G458" s="70"/>
    </row>
    <row r="459" spans="1:7" s="75" customFormat="1" hidden="1" x14ac:dyDescent="0.2">
      <c r="A459" s="424">
        <v>122</v>
      </c>
      <c r="B459" s="380" t="s">
        <v>958</v>
      </c>
      <c r="C459" s="305" t="s">
        <v>959</v>
      </c>
      <c r="D459" s="272"/>
      <c r="E459" s="425"/>
      <c r="F459" s="70"/>
      <c r="G459" s="70"/>
    </row>
    <row r="460" spans="1:7" s="75" customFormat="1" ht="25.5" hidden="1" x14ac:dyDescent="0.2">
      <c r="A460" s="424">
        <v>123</v>
      </c>
      <c r="B460" s="380" t="s">
        <v>960</v>
      </c>
      <c r="C460" s="305" t="s">
        <v>961</v>
      </c>
      <c r="D460" s="272"/>
      <c r="E460" s="425"/>
      <c r="F460" s="70"/>
      <c r="G460" s="70"/>
    </row>
    <row r="461" spans="1:7" s="75" customFormat="1" ht="25.5" hidden="1" x14ac:dyDescent="0.2">
      <c r="A461" s="424">
        <v>124</v>
      </c>
      <c r="B461" s="380" t="s">
        <v>962</v>
      </c>
      <c r="C461" s="305" t="s">
        <v>963</v>
      </c>
      <c r="D461" s="272"/>
      <c r="E461" s="425"/>
      <c r="F461" s="70"/>
      <c r="G461" s="70"/>
    </row>
    <row r="462" spans="1:7" s="75" customFormat="1" hidden="1" x14ac:dyDescent="0.2">
      <c r="A462" s="424">
        <v>125</v>
      </c>
      <c r="B462" s="380" t="s">
        <v>964</v>
      </c>
      <c r="C462" s="305" t="s">
        <v>965</v>
      </c>
      <c r="D462" s="272"/>
      <c r="E462" s="425"/>
      <c r="F462" s="70"/>
      <c r="G462" s="70"/>
    </row>
    <row r="463" spans="1:7" s="75" customFormat="1" ht="25.5" hidden="1" x14ac:dyDescent="0.2">
      <c r="A463" s="424">
        <v>126</v>
      </c>
      <c r="B463" s="380" t="s">
        <v>966</v>
      </c>
      <c r="C463" s="305" t="s">
        <v>967</v>
      </c>
      <c r="D463" s="272"/>
      <c r="E463" s="425"/>
      <c r="F463" s="70"/>
      <c r="G463" s="70"/>
    </row>
    <row r="464" spans="1:7" s="75" customFormat="1" ht="25.5" hidden="1" x14ac:dyDescent="0.2">
      <c r="A464" s="424">
        <v>127</v>
      </c>
      <c r="B464" s="380" t="s">
        <v>968</v>
      </c>
      <c r="C464" s="305" t="s">
        <v>969</v>
      </c>
      <c r="D464" s="272"/>
      <c r="E464" s="425"/>
      <c r="F464" s="70"/>
      <c r="G464" s="70"/>
    </row>
    <row r="465" spans="1:7" s="75" customFormat="1" ht="25.5" hidden="1" x14ac:dyDescent="0.2">
      <c r="A465" s="424">
        <v>128</v>
      </c>
      <c r="B465" s="380" t="s">
        <v>970</v>
      </c>
      <c r="C465" s="305" t="s">
        <v>971</v>
      </c>
      <c r="D465" s="272"/>
      <c r="E465" s="425"/>
      <c r="F465" s="70"/>
      <c r="G465" s="70"/>
    </row>
    <row r="466" spans="1:7" s="75" customFormat="1" hidden="1" x14ac:dyDescent="0.2">
      <c r="A466" s="424">
        <v>129</v>
      </c>
      <c r="B466" s="380" t="s">
        <v>972</v>
      </c>
      <c r="C466" s="305" t="s">
        <v>973</v>
      </c>
      <c r="D466" s="272"/>
      <c r="E466" s="425"/>
      <c r="F466" s="70"/>
      <c r="G466" s="70"/>
    </row>
    <row r="467" spans="1:7" s="75" customFormat="1" ht="25.5" hidden="1" x14ac:dyDescent="0.2">
      <c r="A467" s="424">
        <v>130</v>
      </c>
      <c r="B467" s="380" t="s">
        <v>974</v>
      </c>
      <c r="C467" s="305" t="s">
        <v>975</v>
      </c>
      <c r="D467" s="272"/>
      <c r="E467" s="425"/>
      <c r="F467" s="70"/>
      <c r="G467" s="70"/>
    </row>
    <row r="468" spans="1:7" s="185" customFormat="1" ht="26.25" customHeight="1" thickBot="1" x14ac:dyDescent="0.25">
      <c r="A468" s="429">
        <v>131</v>
      </c>
      <c r="B468" s="471" t="s">
        <v>1679</v>
      </c>
      <c r="C468" s="430" t="s">
        <v>976</v>
      </c>
      <c r="D468" s="431">
        <f>SUM(D398:D442)</f>
        <v>0</v>
      </c>
      <c r="E468" s="432">
        <f>SUM(E398:E442)</f>
        <v>0</v>
      </c>
      <c r="F468" s="184"/>
      <c r="G468" s="184"/>
    </row>
    <row r="469" spans="1:7" s="59" customFormat="1" ht="14.25" thickTop="1" thickBot="1" x14ac:dyDescent="0.25">
      <c r="A469" s="167"/>
      <c r="B469" s="1114"/>
      <c r="C469" s="1107"/>
      <c r="D469" s="1111"/>
      <c r="E469" s="1111"/>
      <c r="F469" s="1110"/>
      <c r="G469" s="1110"/>
    </row>
    <row r="470" spans="1:7" ht="13.5" thickTop="1" x14ac:dyDescent="0.2">
      <c r="A470" s="1069">
        <v>132</v>
      </c>
      <c r="B470" s="1087" t="s">
        <v>1640</v>
      </c>
      <c r="C470" s="1071" t="s">
        <v>977</v>
      </c>
      <c r="D470" s="1088"/>
      <c r="E470" s="1073"/>
    </row>
    <row r="471" spans="1:7" hidden="1" x14ac:dyDescent="0.2">
      <c r="A471" s="1076">
        <v>133</v>
      </c>
      <c r="B471" s="16" t="s">
        <v>978</v>
      </c>
      <c r="C471" s="29" t="s">
        <v>977</v>
      </c>
      <c r="D471" s="11"/>
      <c r="E471" s="1049"/>
    </row>
    <row r="472" spans="1:7" hidden="1" x14ac:dyDescent="0.2">
      <c r="A472" s="1074">
        <v>134</v>
      </c>
      <c r="B472" s="17" t="s">
        <v>979</v>
      </c>
      <c r="C472" s="30" t="s">
        <v>980</v>
      </c>
      <c r="D472" s="15"/>
      <c r="E472" s="1075"/>
    </row>
    <row r="473" spans="1:7" hidden="1" x14ac:dyDescent="0.2">
      <c r="A473" s="1074">
        <v>135</v>
      </c>
      <c r="B473" s="17" t="s">
        <v>981</v>
      </c>
      <c r="C473" s="30" t="s">
        <v>982</v>
      </c>
      <c r="D473" s="15"/>
      <c r="E473" s="1075"/>
    </row>
    <row r="474" spans="1:7" hidden="1" x14ac:dyDescent="0.2">
      <c r="A474" s="1074">
        <v>136</v>
      </c>
      <c r="B474" s="17" t="s">
        <v>983</v>
      </c>
      <c r="C474" s="30" t="s">
        <v>984</v>
      </c>
      <c r="D474" s="15"/>
      <c r="E474" s="1075"/>
    </row>
    <row r="475" spans="1:7" x14ac:dyDescent="0.2">
      <c r="A475" s="1074">
        <v>137</v>
      </c>
      <c r="B475" s="14" t="s">
        <v>1732</v>
      </c>
      <c r="C475" s="30" t="s">
        <v>985</v>
      </c>
      <c r="D475" s="19"/>
      <c r="E475" s="1089"/>
    </row>
    <row r="476" spans="1:7" ht="25.5" x14ac:dyDescent="0.2">
      <c r="A476" s="1074">
        <v>138</v>
      </c>
      <c r="B476" s="14" t="s">
        <v>986</v>
      </c>
      <c r="C476" s="30" t="s">
        <v>987</v>
      </c>
      <c r="D476" s="6"/>
      <c r="E476" s="1075"/>
    </row>
    <row r="477" spans="1:7" ht="25.5" x14ac:dyDescent="0.2">
      <c r="A477" s="1074">
        <v>139</v>
      </c>
      <c r="B477" s="14" t="s">
        <v>1638</v>
      </c>
      <c r="C477" s="30" t="s">
        <v>988</v>
      </c>
      <c r="D477" s="6"/>
      <c r="E477" s="1075"/>
    </row>
    <row r="478" spans="1:7" hidden="1" x14ac:dyDescent="0.2">
      <c r="A478" s="1076">
        <v>140</v>
      </c>
      <c r="B478" s="16" t="s">
        <v>76</v>
      </c>
      <c r="C478" s="29" t="s">
        <v>988</v>
      </c>
      <c r="D478" s="8"/>
      <c r="E478" s="1049"/>
    </row>
    <row r="479" spans="1:7" hidden="1" x14ac:dyDescent="0.2">
      <c r="A479" s="1076">
        <v>141</v>
      </c>
      <c r="B479" s="16" t="s">
        <v>79</v>
      </c>
      <c r="C479" s="29" t="s">
        <v>988</v>
      </c>
      <c r="D479" s="8"/>
      <c r="E479" s="1049"/>
    </row>
    <row r="480" spans="1:7" ht="25.5" hidden="1" x14ac:dyDescent="0.2">
      <c r="A480" s="1076">
        <v>142</v>
      </c>
      <c r="B480" s="16" t="s">
        <v>82</v>
      </c>
      <c r="C480" s="29" t="s">
        <v>988</v>
      </c>
      <c r="D480" s="8"/>
      <c r="E480" s="1049"/>
    </row>
    <row r="481" spans="1:5" hidden="1" x14ac:dyDescent="0.2">
      <c r="A481" s="1076">
        <v>143</v>
      </c>
      <c r="B481" s="16" t="s">
        <v>85</v>
      </c>
      <c r="C481" s="29" t="s">
        <v>988</v>
      </c>
      <c r="D481" s="8"/>
      <c r="E481" s="1049"/>
    </row>
    <row r="482" spans="1:5" hidden="1" x14ac:dyDescent="0.2">
      <c r="A482" s="1076">
        <v>144</v>
      </c>
      <c r="B482" s="16" t="s">
        <v>88</v>
      </c>
      <c r="C482" s="29" t="s">
        <v>988</v>
      </c>
      <c r="D482" s="8"/>
      <c r="E482" s="1049"/>
    </row>
    <row r="483" spans="1:5" hidden="1" x14ac:dyDescent="0.2">
      <c r="A483" s="1076">
        <v>145</v>
      </c>
      <c r="B483" s="16" t="s">
        <v>91</v>
      </c>
      <c r="C483" s="29" t="s">
        <v>988</v>
      </c>
      <c r="D483" s="8"/>
      <c r="E483" s="1049"/>
    </row>
    <row r="484" spans="1:5" hidden="1" x14ac:dyDescent="0.2">
      <c r="A484" s="1076">
        <v>146</v>
      </c>
      <c r="B484" s="16" t="s">
        <v>94</v>
      </c>
      <c r="C484" s="29" t="s">
        <v>988</v>
      </c>
      <c r="D484" s="8"/>
      <c r="E484" s="1049"/>
    </row>
    <row r="485" spans="1:5" hidden="1" x14ac:dyDescent="0.2">
      <c r="A485" s="1076">
        <v>147</v>
      </c>
      <c r="B485" s="16" t="s">
        <v>97</v>
      </c>
      <c r="C485" s="29" t="s">
        <v>988</v>
      </c>
      <c r="D485" s="8"/>
      <c r="E485" s="1049"/>
    </row>
    <row r="486" spans="1:5" hidden="1" x14ac:dyDescent="0.2">
      <c r="A486" s="1076">
        <v>148</v>
      </c>
      <c r="B486" s="16" t="s">
        <v>100</v>
      </c>
      <c r="C486" s="29" t="s">
        <v>988</v>
      </c>
      <c r="D486" s="8"/>
      <c r="E486" s="1049"/>
    </row>
    <row r="487" spans="1:5" hidden="1" x14ac:dyDescent="0.2">
      <c r="A487" s="1076">
        <v>149</v>
      </c>
      <c r="B487" s="16" t="s">
        <v>103</v>
      </c>
      <c r="C487" s="29" t="s">
        <v>988</v>
      </c>
      <c r="D487" s="8"/>
      <c r="E487" s="1049"/>
    </row>
    <row r="488" spans="1:5" ht="25.5" x14ac:dyDescent="0.2">
      <c r="A488" s="1074">
        <v>150</v>
      </c>
      <c r="B488" s="14" t="s">
        <v>1637</v>
      </c>
      <c r="C488" s="30" t="s">
        <v>989</v>
      </c>
      <c r="D488" s="6"/>
      <c r="E488" s="1075"/>
    </row>
    <row r="489" spans="1:5" hidden="1" x14ac:dyDescent="0.2">
      <c r="A489" s="1076">
        <v>151</v>
      </c>
      <c r="B489" s="16" t="s">
        <v>76</v>
      </c>
      <c r="C489" s="29" t="s">
        <v>989</v>
      </c>
      <c r="D489" s="8"/>
      <c r="E489" s="1049"/>
    </row>
    <row r="490" spans="1:5" hidden="1" x14ac:dyDescent="0.2">
      <c r="A490" s="1076">
        <v>152</v>
      </c>
      <c r="B490" s="16" t="s">
        <v>79</v>
      </c>
      <c r="C490" s="29" t="s">
        <v>989</v>
      </c>
      <c r="D490" s="8"/>
      <c r="E490" s="1049"/>
    </row>
    <row r="491" spans="1:5" ht="25.5" hidden="1" x14ac:dyDescent="0.2">
      <c r="A491" s="1076">
        <v>153</v>
      </c>
      <c r="B491" s="16" t="s">
        <v>82</v>
      </c>
      <c r="C491" s="29" t="s">
        <v>989</v>
      </c>
      <c r="D491" s="8"/>
      <c r="E491" s="1049"/>
    </row>
    <row r="492" spans="1:5" hidden="1" x14ac:dyDescent="0.2">
      <c r="A492" s="1076">
        <v>154</v>
      </c>
      <c r="B492" s="16" t="s">
        <v>85</v>
      </c>
      <c r="C492" s="29" t="s">
        <v>989</v>
      </c>
      <c r="D492" s="8"/>
      <c r="E492" s="1049"/>
    </row>
    <row r="493" spans="1:5" hidden="1" x14ac:dyDescent="0.2">
      <c r="A493" s="1076">
        <v>155</v>
      </c>
      <c r="B493" s="16" t="s">
        <v>88</v>
      </c>
      <c r="C493" s="29" t="s">
        <v>989</v>
      </c>
      <c r="D493" s="8"/>
      <c r="E493" s="1049"/>
    </row>
    <row r="494" spans="1:5" hidden="1" x14ac:dyDescent="0.2">
      <c r="A494" s="1076">
        <v>156</v>
      </c>
      <c r="B494" s="16" t="s">
        <v>91</v>
      </c>
      <c r="C494" s="29" t="s">
        <v>989</v>
      </c>
      <c r="D494" s="8"/>
      <c r="E494" s="1049"/>
    </row>
    <row r="495" spans="1:5" hidden="1" x14ac:dyDescent="0.2">
      <c r="A495" s="1076">
        <v>157</v>
      </c>
      <c r="B495" s="16" t="s">
        <v>94</v>
      </c>
      <c r="C495" s="29" t="s">
        <v>989</v>
      </c>
      <c r="D495" s="8"/>
      <c r="E495" s="1049"/>
    </row>
    <row r="496" spans="1:5" hidden="1" x14ac:dyDescent="0.2">
      <c r="A496" s="1076">
        <v>158</v>
      </c>
      <c r="B496" s="16" t="s">
        <v>97</v>
      </c>
      <c r="C496" s="29" t="s">
        <v>989</v>
      </c>
      <c r="D496" s="8"/>
      <c r="E496" s="1049"/>
    </row>
    <row r="497" spans="1:5" hidden="1" x14ac:dyDescent="0.2">
      <c r="A497" s="1076">
        <v>159</v>
      </c>
      <c r="B497" s="16" t="s">
        <v>100</v>
      </c>
      <c r="C497" s="29" t="s">
        <v>989</v>
      </c>
      <c r="D497" s="8"/>
      <c r="E497" s="1049"/>
    </row>
    <row r="498" spans="1:5" hidden="1" x14ac:dyDescent="0.2">
      <c r="A498" s="1076">
        <v>160</v>
      </c>
      <c r="B498" s="16" t="s">
        <v>103</v>
      </c>
      <c r="C498" s="29" t="s">
        <v>989</v>
      </c>
      <c r="D498" s="8"/>
      <c r="E498" s="1049"/>
    </row>
    <row r="499" spans="1:5" x14ac:dyDescent="0.2">
      <c r="A499" s="1074">
        <v>161</v>
      </c>
      <c r="B499" s="14" t="s">
        <v>1636</v>
      </c>
      <c r="C499" s="30" t="s">
        <v>990</v>
      </c>
      <c r="D499" s="6"/>
      <c r="E499" s="1075"/>
    </row>
    <row r="500" spans="1:5" hidden="1" x14ac:dyDescent="0.2">
      <c r="A500" s="1076">
        <v>162</v>
      </c>
      <c r="B500" s="16" t="s">
        <v>76</v>
      </c>
      <c r="C500" s="29" t="s">
        <v>990</v>
      </c>
      <c r="D500" s="8"/>
      <c r="E500" s="1049"/>
    </row>
    <row r="501" spans="1:5" hidden="1" x14ac:dyDescent="0.2">
      <c r="A501" s="1076">
        <v>163</v>
      </c>
      <c r="B501" s="16" t="s">
        <v>79</v>
      </c>
      <c r="C501" s="29" t="s">
        <v>990</v>
      </c>
      <c r="D501" s="8"/>
      <c r="E501" s="1049"/>
    </row>
    <row r="502" spans="1:5" ht="25.5" hidden="1" x14ac:dyDescent="0.2">
      <c r="A502" s="1076">
        <v>164</v>
      </c>
      <c r="B502" s="16" t="s">
        <v>82</v>
      </c>
      <c r="C502" s="29" t="s">
        <v>990</v>
      </c>
      <c r="D502" s="8"/>
      <c r="E502" s="1049"/>
    </row>
    <row r="503" spans="1:5" hidden="1" x14ac:dyDescent="0.2">
      <c r="A503" s="1076">
        <v>165</v>
      </c>
      <c r="B503" s="16" t="s">
        <v>85</v>
      </c>
      <c r="C503" s="29" t="s">
        <v>990</v>
      </c>
      <c r="D503" s="8"/>
      <c r="E503" s="1049"/>
    </row>
    <row r="504" spans="1:5" hidden="1" x14ac:dyDescent="0.2">
      <c r="A504" s="1076">
        <v>166</v>
      </c>
      <c r="B504" s="16" t="s">
        <v>88</v>
      </c>
      <c r="C504" s="29" t="s">
        <v>990</v>
      </c>
      <c r="D504" s="8"/>
      <c r="E504" s="1049"/>
    </row>
    <row r="505" spans="1:5" hidden="1" x14ac:dyDescent="0.2">
      <c r="A505" s="1076">
        <v>167</v>
      </c>
      <c r="B505" s="16" t="s">
        <v>91</v>
      </c>
      <c r="C505" s="29" t="s">
        <v>990</v>
      </c>
      <c r="D505" s="8"/>
      <c r="E505" s="1049"/>
    </row>
    <row r="506" spans="1:5" hidden="1" x14ac:dyDescent="0.2">
      <c r="A506" s="1076">
        <v>168</v>
      </c>
      <c r="B506" s="16" t="s">
        <v>94</v>
      </c>
      <c r="C506" s="29" t="s">
        <v>990</v>
      </c>
      <c r="D506" s="8"/>
      <c r="E506" s="1049"/>
    </row>
    <row r="507" spans="1:5" hidden="1" x14ac:dyDescent="0.2">
      <c r="A507" s="1076">
        <v>169</v>
      </c>
      <c r="B507" s="16" t="s">
        <v>97</v>
      </c>
      <c r="C507" s="29" t="s">
        <v>990</v>
      </c>
      <c r="D507" s="8"/>
      <c r="E507" s="1049"/>
    </row>
    <row r="508" spans="1:5" hidden="1" x14ac:dyDescent="0.2">
      <c r="A508" s="1076">
        <v>170</v>
      </c>
      <c r="B508" s="16" t="s">
        <v>100</v>
      </c>
      <c r="C508" s="29" t="s">
        <v>990</v>
      </c>
      <c r="D508" s="8"/>
      <c r="E508" s="1049"/>
    </row>
    <row r="509" spans="1:5" hidden="1" x14ac:dyDescent="0.2">
      <c r="A509" s="1076">
        <v>171</v>
      </c>
      <c r="B509" s="16" t="s">
        <v>103</v>
      </c>
      <c r="C509" s="29" t="s">
        <v>990</v>
      </c>
      <c r="D509" s="8"/>
      <c r="E509" s="1049"/>
    </row>
    <row r="510" spans="1:5" ht="25.5" x14ac:dyDescent="0.2">
      <c r="A510" s="1074">
        <v>172</v>
      </c>
      <c r="B510" s="14" t="s">
        <v>1635</v>
      </c>
      <c r="C510" s="30" t="s">
        <v>991</v>
      </c>
      <c r="D510" s="6"/>
      <c r="E510" s="1075"/>
    </row>
    <row r="511" spans="1:5" ht="25.5" x14ac:dyDescent="0.2">
      <c r="A511" s="1076">
        <v>173</v>
      </c>
      <c r="B511" s="16" t="s">
        <v>992</v>
      </c>
      <c r="C511" s="29" t="s">
        <v>991</v>
      </c>
      <c r="D511" s="8"/>
      <c r="E511" s="1049"/>
    </row>
    <row r="512" spans="1:5" ht="25.5" x14ac:dyDescent="0.2">
      <c r="A512" s="1074">
        <v>174</v>
      </c>
      <c r="B512" s="10" t="s">
        <v>1634</v>
      </c>
      <c r="C512" s="30" t="s">
        <v>993</v>
      </c>
      <c r="D512" s="6"/>
      <c r="E512" s="1075"/>
    </row>
    <row r="513" spans="1:5" hidden="1" x14ac:dyDescent="0.2">
      <c r="A513" s="1076">
        <v>175</v>
      </c>
      <c r="B513" s="18" t="s">
        <v>594</v>
      </c>
      <c r="C513" s="29" t="s">
        <v>994</v>
      </c>
      <c r="D513" s="8"/>
      <c r="E513" s="1049"/>
    </row>
    <row r="514" spans="1:5" hidden="1" x14ac:dyDescent="0.2">
      <c r="A514" s="1076">
        <v>176</v>
      </c>
      <c r="B514" s="18" t="s">
        <v>596</v>
      </c>
      <c r="C514" s="29" t="s">
        <v>995</v>
      </c>
      <c r="D514" s="8"/>
      <c r="E514" s="1049"/>
    </row>
    <row r="515" spans="1:5" hidden="1" x14ac:dyDescent="0.2">
      <c r="A515" s="1076">
        <v>177</v>
      </c>
      <c r="B515" s="18" t="s">
        <v>598</v>
      </c>
      <c r="C515" s="29" t="s">
        <v>996</v>
      </c>
      <c r="D515" s="8"/>
      <c r="E515" s="1049"/>
    </row>
    <row r="516" spans="1:5" hidden="1" x14ac:dyDescent="0.2">
      <c r="A516" s="1076">
        <v>178</v>
      </c>
      <c r="B516" s="18" t="s">
        <v>600</v>
      </c>
      <c r="C516" s="29" t="s">
        <v>997</v>
      </c>
      <c r="D516" s="8"/>
      <c r="E516" s="1049"/>
    </row>
    <row r="517" spans="1:5" hidden="1" x14ac:dyDescent="0.2">
      <c r="A517" s="1076">
        <v>179</v>
      </c>
      <c r="B517" s="18" t="s">
        <v>602</v>
      </c>
      <c r="C517" s="29" t="s">
        <v>998</v>
      </c>
      <c r="D517" s="8"/>
      <c r="E517" s="1049"/>
    </row>
    <row r="518" spans="1:5" hidden="1" x14ac:dyDescent="0.2">
      <c r="A518" s="1076">
        <v>180</v>
      </c>
      <c r="B518" s="18" t="s">
        <v>604</v>
      </c>
      <c r="C518" s="29" t="s">
        <v>999</v>
      </c>
      <c r="D518" s="8"/>
      <c r="E518" s="1049"/>
    </row>
    <row r="519" spans="1:5" hidden="1" x14ac:dyDescent="0.2">
      <c r="A519" s="1076">
        <v>181</v>
      </c>
      <c r="B519" s="18" t="s">
        <v>606</v>
      </c>
      <c r="C519" s="29" t="s">
        <v>1000</v>
      </c>
      <c r="D519" s="8"/>
      <c r="E519" s="1049"/>
    </row>
    <row r="520" spans="1:5" hidden="1" x14ac:dyDescent="0.2">
      <c r="A520" s="1076">
        <v>182</v>
      </c>
      <c r="B520" s="18" t="s">
        <v>608</v>
      </c>
      <c r="C520" s="29" t="s">
        <v>1001</v>
      </c>
      <c r="D520" s="8"/>
      <c r="E520" s="1049"/>
    </row>
    <row r="521" spans="1:5" hidden="1" x14ac:dyDescent="0.2">
      <c r="A521" s="1076">
        <v>183</v>
      </c>
      <c r="B521" s="18" t="s">
        <v>610</v>
      </c>
      <c r="C521" s="29" t="s">
        <v>1002</v>
      </c>
      <c r="D521" s="8"/>
      <c r="E521" s="1049"/>
    </row>
    <row r="522" spans="1:5" hidden="1" x14ac:dyDescent="0.2">
      <c r="A522" s="1076">
        <v>184</v>
      </c>
      <c r="B522" s="18" t="s">
        <v>612</v>
      </c>
      <c r="C522" s="29" t="s">
        <v>1003</v>
      </c>
      <c r="D522" s="8"/>
      <c r="E522" s="1049"/>
    </row>
    <row r="523" spans="1:5" hidden="1" x14ac:dyDescent="0.2">
      <c r="A523" s="1076">
        <v>185</v>
      </c>
      <c r="B523" s="18" t="s">
        <v>614</v>
      </c>
      <c r="C523" s="29" t="s">
        <v>1004</v>
      </c>
      <c r="D523" s="8"/>
      <c r="E523" s="1049"/>
    </row>
    <row r="524" spans="1:5" x14ac:dyDescent="0.2">
      <c r="A524" s="1074">
        <v>186</v>
      </c>
      <c r="B524" s="10" t="s">
        <v>1005</v>
      </c>
      <c r="C524" s="30" t="s">
        <v>1006</v>
      </c>
      <c r="D524" s="6"/>
      <c r="E524" s="1075"/>
    </row>
    <row r="525" spans="1:5" x14ac:dyDescent="0.2">
      <c r="A525" s="1074">
        <v>187</v>
      </c>
      <c r="B525" s="10" t="s">
        <v>1007</v>
      </c>
      <c r="C525" s="30" t="s">
        <v>1008</v>
      </c>
      <c r="D525" s="6"/>
      <c r="E525" s="1075"/>
    </row>
    <row r="526" spans="1:5" x14ac:dyDescent="0.2">
      <c r="A526" s="1074">
        <v>188</v>
      </c>
      <c r="B526" s="10" t="s">
        <v>1009</v>
      </c>
      <c r="C526" s="30" t="s">
        <v>1010</v>
      </c>
      <c r="D526" s="6"/>
      <c r="E526" s="1075"/>
    </row>
    <row r="527" spans="1:5" x14ac:dyDescent="0.2">
      <c r="A527" s="1074">
        <v>189</v>
      </c>
      <c r="B527" s="10" t="s">
        <v>1633</v>
      </c>
      <c r="C527" s="30" t="s">
        <v>1011</v>
      </c>
      <c r="D527" s="6"/>
      <c r="E527" s="1075"/>
    </row>
    <row r="528" spans="1:5" hidden="1" x14ac:dyDescent="0.2">
      <c r="A528" s="1076">
        <v>190</v>
      </c>
      <c r="B528" s="18" t="s">
        <v>594</v>
      </c>
      <c r="C528" s="29" t="s">
        <v>1012</v>
      </c>
      <c r="D528" s="8"/>
      <c r="E528" s="1049"/>
    </row>
    <row r="529" spans="1:7" hidden="1" x14ac:dyDescent="0.2">
      <c r="A529" s="1076">
        <v>191</v>
      </c>
      <c r="B529" s="18" t="s">
        <v>596</v>
      </c>
      <c r="C529" s="29" t="s">
        <v>1013</v>
      </c>
      <c r="D529" s="8"/>
      <c r="E529" s="1049"/>
    </row>
    <row r="530" spans="1:7" hidden="1" x14ac:dyDescent="0.2">
      <c r="A530" s="1076">
        <v>192</v>
      </c>
      <c r="B530" s="18" t="s">
        <v>598</v>
      </c>
      <c r="C530" s="29" t="s">
        <v>1014</v>
      </c>
      <c r="D530" s="8"/>
      <c r="E530" s="1049"/>
    </row>
    <row r="531" spans="1:7" hidden="1" x14ac:dyDescent="0.2">
      <c r="A531" s="1076">
        <v>193</v>
      </c>
      <c r="B531" s="18" t="s">
        <v>600</v>
      </c>
      <c r="C531" s="29" t="s">
        <v>1015</v>
      </c>
      <c r="D531" s="8"/>
      <c r="E531" s="1049"/>
    </row>
    <row r="532" spans="1:7" hidden="1" x14ac:dyDescent="0.2">
      <c r="A532" s="1076">
        <v>194</v>
      </c>
      <c r="B532" s="18" t="s">
        <v>602</v>
      </c>
      <c r="C532" s="29" t="s">
        <v>1016</v>
      </c>
      <c r="D532" s="8"/>
      <c r="E532" s="1049"/>
    </row>
    <row r="533" spans="1:7" hidden="1" x14ac:dyDescent="0.2">
      <c r="A533" s="1076">
        <v>195</v>
      </c>
      <c r="B533" s="18" t="s">
        <v>604</v>
      </c>
      <c r="C533" s="29" t="s">
        <v>1017</v>
      </c>
      <c r="D533" s="8"/>
      <c r="E533" s="1049"/>
    </row>
    <row r="534" spans="1:7" hidden="1" x14ac:dyDescent="0.2">
      <c r="A534" s="1076">
        <v>196</v>
      </c>
      <c r="B534" s="18" t="s">
        <v>606</v>
      </c>
      <c r="C534" s="29" t="s">
        <v>1018</v>
      </c>
      <c r="D534" s="8"/>
      <c r="E534" s="1049"/>
    </row>
    <row r="535" spans="1:7" hidden="1" x14ac:dyDescent="0.2">
      <c r="A535" s="1076">
        <v>197</v>
      </c>
      <c r="B535" s="18" t="s">
        <v>608</v>
      </c>
      <c r="C535" s="29" t="s">
        <v>1019</v>
      </c>
      <c r="D535" s="13"/>
      <c r="E535" s="1090"/>
    </row>
    <row r="536" spans="1:7" hidden="1" x14ac:dyDescent="0.2">
      <c r="A536" s="1076">
        <v>198</v>
      </c>
      <c r="B536" s="18" t="s">
        <v>612</v>
      </c>
      <c r="C536" s="29" t="s">
        <v>1020</v>
      </c>
      <c r="D536" s="12"/>
      <c r="E536" s="1091"/>
    </row>
    <row r="537" spans="1:7" hidden="1" x14ac:dyDescent="0.2">
      <c r="A537" s="1076">
        <v>199</v>
      </c>
      <c r="B537" s="18" t="s">
        <v>614</v>
      </c>
      <c r="C537" s="29" t="s">
        <v>1021</v>
      </c>
      <c r="D537" s="12"/>
      <c r="E537" s="1091"/>
    </row>
    <row r="538" spans="1:7" x14ac:dyDescent="0.2">
      <c r="A538" s="1074">
        <v>200</v>
      </c>
      <c r="B538" s="10" t="s">
        <v>1022</v>
      </c>
      <c r="C538" s="30" t="s">
        <v>1023</v>
      </c>
      <c r="D538" s="6"/>
      <c r="E538" s="1075"/>
    </row>
    <row r="539" spans="1:7" s="189" customFormat="1" hidden="1" x14ac:dyDescent="0.2">
      <c r="A539" s="1076"/>
      <c r="B539" s="18" t="s">
        <v>1024</v>
      </c>
      <c r="C539" s="29" t="s">
        <v>1025</v>
      </c>
      <c r="D539" s="13"/>
      <c r="E539" s="1090"/>
      <c r="F539" s="188"/>
      <c r="G539" s="188"/>
    </row>
    <row r="540" spans="1:7" s="189" customFormat="1" hidden="1" x14ac:dyDescent="0.2">
      <c r="A540" s="1092"/>
      <c r="B540" s="18" t="s">
        <v>1026</v>
      </c>
      <c r="C540" s="29" t="s">
        <v>1027</v>
      </c>
      <c r="D540" s="194"/>
      <c r="E540" s="1093"/>
      <c r="F540" s="188"/>
      <c r="G540" s="188"/>
    </row>
    <row r="541" spans="1:7" s="185" customFormat="1" ht="27.75" customHeight="1" thickBot="1" x14ac:dyDescent="0.25">
      <c r="A541" s="429">
        <v>201</v>
      </c>
      <c r="B541" s="430" t="s">
        <v>1680</v>
      </c>
      <c r="C541" s="430" t="s">
        <v>1028</v>
      </c>
      <c r="D541" s="1094">
        <v>0</v>
      </c>
      <c r="E541" s="1095">
        <v>0</v>
      </c>
      <c r="F541" s="184"/>
      <c r="G541" s="184"/>
    </row>
    <row r="542" spans="1:7" s="59" customFormat="1" ht="14.25" thickTop="1" thickBot="1" x14ac:dyDescent="0.25">
      <c r="A542" s="167"/>
      <c r="B542" s="24"/>
      <c r="C542" s="1107"/>
      <c r="D542" s="1113"/>
      <c r="E542" s="1113"/>
      <c r="F542" s="1110"/>
      <c r="G542" s="1110"/>
    </row>
    <row r="543" spans="1:7" ht="13.5" thickTop="1" x14ac:dyDescent="0.2">
      <c r="A543" s="417">
        <v>202</v>
      </c>
      <c r="B543" s="418" t="s">
        <v>1029</v>
      </c>
      <c r="C543" s="419" t="s">
        <v>1030</v>
      </c>
      <c r="D543" s="459"/>
      <c r="E543" s="1096">
        <v>276000</v>
      </c>
    </row>
    <row r="544" spans="1:7" x14ac:dyDescent="0.2">
      <c r="A544" s="422">
        <v>203</v>
      </c>
      <c r="B544" s="195" t="s">
        <v>1646</v>
      </c>
      <c r="C544" s="192" t="s">
        <v>1031</v>
      </c>
      <c r="D544" s="193"/>
      <c r="E544" s="444"/>
    </row>
    <row r="545" spans="1:7" x14ac:dyDescent="0.2">
      <c r="A545" s="422">
        <v>205</v>
      </c>
      <c r="B545" s="195" t="s">
        <v>1038</v>
      </c>
      <c r="C545" s="192" t="s">
        <v>1039</v>
      </c>
      <c r="D545" s="193"/>
      <c r="E545" s="444">
        <f>+E546</f>
        <v>831471</v>
      </c>
      <c r="F545" s="57" t="s">
        <v>1767</v>
      </c>
    </row>
    <row r="546" spans="1:7" s="72" customFormat="1" x14ac:dyDescent="0.2">
      <c r="A546" s="1074"/>
      <c r="B546" s="10" t="s">
        <v>1566</v>
      </c>
      <c r="C546" s="30"/>
      <c r="D546" s="6"/>
      <c r="E546" s="1075">
        <v>831471</v>
      </c>
      <c r="F546" s="73"/>
      <c r="G546" s="73">
        <v>1000000</v>
      </c>
    </row>
    <row r="547" spans="1:7" x14ac:dyDescent="0.2">
      <c r="A547" s="422">
        <v>206</v>
      </c>
      <c r="B547" s="195" t="s">
        <v>1040</v>
      </c>
      <c r="C547" s="192" t="s">
        <v>1041</v>
      </c>
      <c r="D547" s="193"/>
      <c r="E547" s="444">
        <f>SUM(E548)</f>
        <v>1164204</v>
      </c>
    </row>
    <row r="548" spans="1:7" s="72" customFormat="1" ht="25.5" x14ac:dyDescent="0.2">
      <c r="A548" s="1074"/>
      <c r="B548" s="10" t="s">
        <v>1567</v>
      </c>
      <c r="C548" s="30"/>
      <c r="D548" s="6"/>
      <c r="E548" s="1075">
        <v>1164204</v>
      </c>
      <c r="F548" s="73" t="s">
        <v>1768</v>
      </c>
      <c r="G548" s="73">
        <v>1105000</v>
      </c>
    </row>
    <row r="549" spans="1:7" x14ac:dyDescent="0.2">
      <c r="A549" s="422">
        <v>207</v>
      </c>
      <c r="B549" s="195" t="s">
        <v>1042</v>
      </c>
      <c r="C549" s="192" t="s">
        <v>1043</v>
      </c>
      <c r="D549" s="196"/>
      <c r="E549" s="1097"/>
    </row>
    <row r="550" spans="1:7" x14ac:dyDescent="0.2">
      <c r="A550" s="422">
        <v>208</v>
      </c>
      <c r="B550" s="195" t="s">
        <v>1044</v>
      </c>
      <c r="C550" s="192" t="s">
        <v>1045</v>
      </c>
      <c r="D550" s="196"/>
      <c r="E550" s="1097"/>
    </row>
    <row r="551" spans="1:7" x14ac:dyDescent="0.2">
      <c r="A551" s="422">
        <v>209</v>
      </c>
      <c r="B551" s="195" t="s">
        <v>1046</v>
      </c>
      <c r="C551" s="192" t="s">
        <v>1047</v>
      </c>
      <c r="D551" s="235"/>
      <c r="E551" s="423">
        <v>230061</v>
      </c>
    </row>
    <row r="552" spans="1:7" ht="27" customHeight="1" thickBot="1" x14ac:dyDescent="0.25">
      <c r="A552" s="429">
        <v>210</v>
      </c>
      <c r="B552" s="430" t="s">
        <v>1504</v>
      </c>
      <c r="C552" s="430" t="s">
        <v>1048</v>
      </c>
      <c r="D552" s="431">
        <f>SUM(D543,D544,D545,D547,D549,D550,D551)</f>
        <v>0</v>
      </c>
      <c r="E552" s="432">
        <f>SUM(E543,E544,E545,E547,E549,E550,E551)</f>
        <v>2501736</v>
      </c>
    </row>
    <row r="553" spans="1:7" s="59" customFormat="1" ht="14.25" thickTop="1" thickBot="1" x14ac:dyDescent="0.25">
      <c r="A553" s="167"/>
      <c r="B553" s="168"/>
      <c r="C553" s="1107"/>
      <c r="D553" s="1113"/>
      <c r="E553" s="1113"/>
      <c r="F553" s="1110"/>
      <c r="G553" s="1110"/>
    </row>
    <row r="554" spans="1:7" ht="13.5" thickTop="1" x14ac:dyDescent="0.2">
      <c r="A554" s="417">
        <v>211</v>
      </c>
      <c r="B554" s="418" t="s">
        <v>1049</v>
      </c>
      <c r="C554" s="419" t="s">
        <v>1050</v>
      </c>
      <c r="D554" s="459"/>
      <c r="E554" s="1096"/>
    </row>
    <row r="555" spans="1:7" x14ac:dyDescent="0.2">
      <c r="A555" s="422">
        <v>212</v>
      </c>
      <c r="B555" s="195" t="s">
        <v>1051</v>
      </c>
      <c r="C555" s="192" t="s">
        <v>1052</v>
      </c>
      <c r="D555" s="196"/>
      <c r="E555" s="1097"/>
    </row>
    <row r="556" spans="1:7" x14ac:dyDescent="0.2">
      <c r="A556" s="422">
        <v>213</v>
      </c>
      <c r="B556" s="195" t="s">
        <v>1053</v>
      </c>
      <c r="C556" s="192" t="s">
        <v>1054</v>
      </c>
      <c r="D556" s="196"/>
      <c r="E556" s="1097"/>
    </row>
    <row r="557" spans="1:7" x14ac:dyDescent="0.2">
      <c r="A557" s="422">
        <v>214</v>
      </c>
      <c r="B557" s="195" t="s">
        <v>1055</v>
      </c>
      <c r="C557" s="192" t="s">
        <v>1056</v>
      </c>
      <c r="D557" s="193"/>
      <c r="E557" s="444"/>
    </row>
    <row r="558" spans="1:7" ht="27" customHeight="1" thickBot="1" x14ac:dyDescent="0.25">
      <c r="A558" s="479">
        <v>215</v>
      </c>
      <c r="B558" s="430" t="s">
        <v>1057</v>
      </c>
      <c r="C558" s="430" t="s">
        <v>1058</v>
      </c>
      <c r="D558" s="431">
        <v>0</v>
      </c>
      <c r="E558" s="432">
        <v>0</v>
      </c>
    </row>
    <row r="559" spans="1:7" s="59" customFormat="1" ht="14.25" thickTop="1" thickBot="1" x14ac:dyDescent="0.25">
      <c r="A559" s="167"/>
      <c r="B559" s="168"/>
      <c r="C559" s="1107"/>
      <c r="D559" s="54"/>
      <c r="E559" s="27"/>
      <c r="F559" s="1110"/>
      <c r="G559" s="1110"/>
    </row>
    <row r="560" spans="1:7" ht="26.25" thickTop="1" x14ac:dyDescent="0.2">
      <c r="A560" s="417">
        <v>216</v>
      </c>
      <c r="B560" s="418" t="s">
        <v>1059</v>
      </c>
      <c r="C560" s="419" t="s">
        <v>1060</v>
      </c>
      <c r="D560" s="1098"/>
      <c r="E560" s="460"/>
    </row>
    <row r="561" spans="1:5" ht="25.5" x14ac:dyDescent="0.2">
      <c r="A561" s="422">
        <v>217</v>
      </c>
      <c r="B561" s="195" t="s">
        <v>1683</v>
      </c>
      <c r="C561" s="192" t="s">
        <v>1061</v>
      </c>
      <c r="D561" s="193"/>
      <c r="E561" s="444"/>
    </row>
    <row r="562" spans="1:5" hidden="1" x14ac:dyDescent="0.2">
      <c r="A562" s="426">
        <v>218</v>
      </c>
      <c r="B562" s="315" t="s">
        <v>76</v>
      </c>
      <c r="C562" s="316" t="s">
        <v>1061</v>
      </c>
      <c r="D562" s="384"/>
      <c r="E562" s="427"/>
    </row>
    <row r="563" spans="1:5" hidden="1" x14ac:dyDescent="0.2">
      <c r="A563" s="426">
        <v>219</v>
      </c>
      <c r="B563" s="315" t="s">
        <v>79</v>
      </c>
      <c r="C563" s="316" t="s">
        <v>1061</v>
      </c>
      <c r="D563" s="384"/>
      <c r="E563" s="427"/>
    </row>
    <row r="564" spans="1:5" ht="25.5" hidden="1" x14ac:dyDescent="0.2">
      <c r="A564" s="426">
        <v>220</v>
      </c>
      <c r="B564" s="315" t="s">
        <v>82</v>
      </c>
      <c r="C564" s="316" t="s">
        <v>1061</v>
      </c>
      <c r="D564" s="384"/>
      <c r="E564" s="427"/>
    </row>
    <row r="565" spans="1:5" hidden="1" x14ac:dyDescent="0.2">
      <c r="A565" s="426">
        <v>221</v>
      </c>
      <c r="B565" s="315" t="s">
        <v>85</v>
      </c>
      <c r="C565" s="316" t="s">
        <v>1061</v>
      </c>
      <c r="D565" s="384"/>
      <c r="E565" s="427"/>
    </row>
    <row r="566" spans="1:5" hidden="1" x14ac:dyDescent="0.2">
      <c r="A566" s="426">
        <v>222</v>
      </c>
      <c r="B566" s="315" t="s">
        <v>88</v>
      </c>
      <c r="C566" s="316" t="s">
        <v>1061</v>
      </c>
      <c r="D566" s="384"/>
      <c r="E566" s="427"/>
    </row>
    <row r="567" spans="1:5" hidden="1" x14ac:dyDescent="0.2">
      <c r="A567" s="426">
        <v>223</v>
      </c>
      <c r="B567" s="315" t="s">
        <v>91</v>
      </c>
      <c r="C567" s="316" t="s">
        <v>1061</v>
      </c>
      <c r="D567" s="384"/>
      <c r="E567" s="427"/>
    </row>
    <row r="568" spans="1:5" hidden="1" x14ac:dyDescent="0.2">
      <c r="A568" s="426">
        <v>224</v>
      </c>
      <c r="B568" s="315" t="s">
        <v>94</v>
      </c>
      <c r="C568" s="316" t="s">
        <v>1061</v>
      </c>
      <c r="D568" s="384"/>
      <c r="E568" s="427"/>
    </row>
    <row r="569" spans="1:5" hidden="1" x14ac:dyDescent="0.2">
      <c r="A569" s="426">
        <v>225</v>
      </c>
      <c r="B569" s="315" t="s">
        <v>97</v>
      </c>
      <c r="C569" s="316" t="s">
        <v>1061</v>
      </c>
      <c r="D569" s="385"/>
      <c r="E569" s="1099"/>
    </row>
    <row r="570" spans="1:5" hidden="1" x14ac:dyDescent="0.2">
      <c r="A570" s="426">
        <v>226</v>
      </c>
      <c r="B570" s="315" t="s">
        <v>100</v>
      </c>
      <c r="C570" s="316" t="s">
        <v>1061</v>
      </c>
      <c r="D570" s="384"/>
      <c r="E570" s="427"/>
    </row>
    <row r="571" spans="1:5" hidden="1" x14ac:dyDescent="0.2">
      <c r="A571" s="426">
        <v>227</v>
      </c>
      <c r="B571" s="315" t="s">
        <v>103</v>
      </c>
      <c r="C571" s="316" t="s">
        <v>1061</v>
      </c>
      <c r="D571" s="384"/>
      <c r="E571" s="427"/>
    </row>
    <row r="572" spans="1:5" ht="25.5" x14ac:dyDescent="0.2">
      <c r="A572" s="422">
        <v>228</v>
      </c>
      <c r="B572" s="195" t="s">
        <v>1507</v>
      </c>
      <c r="C572" s="192" t="s">
        <v>1062</v>
      </c>
      <c r="D572" s="193"/>
      <c r="E572" s="444"/>
    </row>
    <row r="573" spans="1:5" hidden="1" x14ac:dyDescent="0.2">
      <c r="A573" s="426">
        <v>229</v>
      </c>
      <c r="B573" s="315" t="s">
        <v>76</v>
      </c>
      <c r="C573" s="316" t="s">
        <v>1062</v>
      </c>
      <c r="D573" s="384"/>
      <c r="E573" s="427"/>
    </row>
    <row r="574" spans="1:5" hidden="1" x14ac:dyDescent="0.2">
      <c r="A574" s="426">
        <v>230</v>
      </c>
      <c r="B574" s="315" t="s">
        <v>79</v>
      </c>
      <c r="C574" s="316" t="s">
        <v>1062</v>
      </c>
      <c r="D574" s="384"/>
      <c r="E574" s="427"/>
    </row>
    <row r="575" spans="1:5" ht="25.5" hidden="1" x14ac:dyDescent="0.2">
      <c r="A575" s="426">
        <v>231</v>
      </c>
      <c r="B575" s="315" t="s">
        <v>82</v>
      </c>
      <c r="C575" s="316" t="s">
        <v>1062</v>
      </c>
      <c r="D575" s="384"/>
      <c r="E575" s="427"/>
    </row>
    <row r="576" spans="1:5" hidden="1" x14ac:dyDescent="0.2">
      <c r="A576" s="426">
        <v>232</v>
      </c>
      <c r="B576" s="315" t="s">
        <v>85</v>
      </c>
      <c r="C576" s="316" t="s">
        <v>1062</v>
      </c>
      <c r="D576" s="384"/>
      <c r="E576" s="427"/>
    </row>
    <row r="577" spans="1:5" hidden="1" x14ac:dyDescent="0.2">
      <c r="A577" s="426">
        <v>233</v>
      </c>
      <c r="B577" s="315" t="s">
        <v>88</v>
      </c>
      <c r="C577" s="316" t="s">
        <v>1062</v>
      </c>
      <c r="D577" s="384"/>
      <c r="E577" s="427"/>
    </row>
    <row r="578" spans="1:5" hidden="1" x14ac:dyDescent="0.2">
      <c r="A578" s="426">
        <v>234</v>
      </c>
      <c r="B578" s="315" t="s">
        <v>91</v>
      </c>
      <c r="C578" s="316" t="s">
        <v>1062</v>
      </c>
      <c r="D578" s="384"/>
      <c r="E578" s="427"/>
    </row>
    <row r="579" spans="1:5" hidden="1" x14ac:dyDescent="0.2">
      <c r="A579" s="426">
        <v>235</v>
      </c>
      <c r="B579" s="315" t="s">
        <v>94</v>
      </c>
      <c r="C579" s="316" t="s">
        <v>1062</v>
      </c>
      <c r="D579" s="384"/>
      <c r="E579" s="427"/>
    </row>
    <row r="580" spans="1:5" hidden="1" x14ac:dyDescent="0.2">
      <c r="A580" s="426">
        <v>236</v>
      </c>
      <c r="B580" s="315" t="s">
        <v>97</v>
      </c>
      <c r="C580" s="316" t="s">
        <v>1062</v>
      </c>
      <c r="D580" s="385"/>
      <c r="E580" s="1099"/>
    </row>
    <row r="581" spans="1:5" hidden="1" x14ac:dyDescent="0.2">
      <c r="A581" s="426">
        <v>237</v>
      </c>
      <c r="B581" s="315" t="s">
        <v>100</v>
      </c>
      <c r="C581" s="316" t="s">
        <v>1062</v>
      </c>
      <c r="D581" s="384"/>
      <c r="E581" s="427"/>
    </row>
    <row r="582" spans="1:5" hidden="1" x14ac:dyDescent="0.2">
      <c r="A582" s="426">
        <v>238</v>
      </c>
      <c r="B582" s="315" t="s">
        <v>103</v>
      </c>
      <c r="C582" s="316" t="s">
        <v>1062</v>
      </c>
      <c r="D582" s="384"/>
      <c r="E582" s="427"/>
    </row>
    <row r="583" spans="1:5" x14ac:dyDescent="0.2">
      <c r="A583" s="422">
        <v>239</v>
      </c>
      <c r="B583" s="195" t="s">
        <v>1682</v>
      </c>
      <c r="C583" s="192" t="s">
        <v>1063</v>
      </c>
      <c r="D583" s="193"/>
      <c r="E583" s="444"/>
    </row>
    <row r="584" spans="1:5" hidden="1" x14ac:dyDescent="0.2">
      <c r="A584" s="426">
        <v>240</v>
      </c>
      <c r="B584" s="315" t="s">
        <v>76</v>
      </c>
      <c r="C584" s="316" t="s">
        <v>1063</v>
      </c>
      <c r="D584" s="384"/>
      <c r="E584" s="427"/>
    </row>
    <row r="585" spans="1:5" hidden="1" x14ac:dyDescent="0.2">
      <c r="A585" s="426">
        <v>241</v>
      </c>
      <c r="B585" s="315" t="s">
        <v>79</v>
      </c>
      <c r="C585" s="316" t="s">
        <v>1063</v>
      </c>
      <c r="D585" s="384"/>
      <c r="E585" s="427"/>
    </row>
    <row r="586" spans="1:5" ht="25.5" hidden="1" x14ac:dyDescent="0.2">
      <c r="A586" s="426">
        <v>242</v>
      </c>
      <c r="B586" s="315" t="s">
        <v>82</v>
      </c>
      <c r="C586" s="316" t="s">
        <v>1063</v>
      </c>
      <c r="D586" s="384"/>
      <c r="E586" s="427"/>
    </row>
    <row r="587" spans="1:5" hidden="1" x14ac:dyDescent="0.2">
      <c r="A587" s="426">
        <v>243</v>
      </c>
      <c r="B587" s="315" t="s">
        <v>85</v>
      </c>
      <c r="C587" s="316" t="s">
        <v>1063</v>
      </c>
      <c r="D587" s="384"/>
      <c r="E587" s="427"/>
    </row>
    <row r="588" spans="1:5" hidden="1" x14ac:dyDescent="0.2">
      <c r="A588" s="426">
        <v>244</v>
      </c>
      <c r="B588" s="315" t="s">
        <v>88</v>
      </c>
      <c r="C588" s="316" t="s">
        <v>1063</v>
      </c>
      <c r="D588" s="384"/>
      <c r="E588" s="427"/>
    </row>
    <row r="589" spans="1:5" hidden="1" x14ac:dyDescent="0.2">
      <c r="A589" s="426">
        <v>245</v>
      </c>
      <c r="B589" s="315" t="s">
        <v>91</v>
      </c>
      <c r="C589" s="316" t="s">
        <v>1063</v>
      </c>
      <c r="D589" s="384"/>
      <c r="E589" s="427"/>
    </row>
    <row r="590" spans="1:5" hidden="1" x14ac:dyDescent="0.2">
      <c r="A590" s="426">
        <v>246</v>
      </c>
      <c r="B590" s="315" t="s">
        <v>94</v>
      </c>
      <c r="C590" s="316" t="s">
        <v>1063</v>
      </c>
      <c r="D590" s="384"/>
      <c r="E590" s="427"/>
    </row>
    <row r="591" spans="1:5" hidden="1" x14ac:dyDescent="0.2">
      <c r="A591" s="426">
        <v>247</v>
      </c>
      <c r="B591" s="315" t="s">
        <v>97</v>
      </c>
      <c r="C591" s="316" t="s">
        <v>1063</v>
      </c>
      <c r="D591" s="385"/>
      <c r="E591" s="1099"/>
    </row>
    <row r="592" spans="1:5" hidden="1" x14ac:dyDescent="0.2">
      <c r="A592" s="426">
        <v>248</v>
      </c>
      <c r="B592" s="315" t="s">
        <v>100</v>
      </c>
      <c r="C592" s="316" t="s">
        <v>1063</v>
      </c>
      <c r="D592" s="384"/>
      <c r="E592" s="427"/>
    </row>
    <row r="593" spans="1:5" hidden="1" x14ac:dyDescent="0.2">
      <c r="A593" s="426">
        <v>249</v>
      </c>
      <c r="B593" s="315" t="s">
        <v>103</v>
      </c>
      <c r="C593" s="316" t="s">
        <v>1063</v>
      </c>
      <c r="D593" s="385"/>
      <c r="E593" s="1099"/>
    </row>
    <row r="594" spans="1:5" ht="25.5" x14ac:dyDescent="0.2">
      <c r="A594" s="422">
        <v>250</v>
      </c>
      <c r="B594" s="195" t="s">
        <v>1684</v>
      </c>
      <c r="C594" s="192" t="s">
        <v>1064</v>
      </c>
      <c r="D594" s="383"/>
      <c r="E594" s="1086"/>
    </row>
    <row r="595" spans="1:5" ht="25.5" hidden="1" x14ac:dyDescent="0.2">
      <c r="A595" s="426">
        <v>251</v>
      </c>
      <c r="B595" s="315" t="s">
        <v>992</v>
      </c>
      <c r="C595" s="316" t="s">
        <v>1064</v>
      </c>
      <c r="D595" s="384"/>
      <c r="E595" s="427"/>
    </row>
    <row r="596" spans="1:5" ht="25.5" x14ac:dyDescent="0.2">
      <c r="A596" s="422">
        <v>252</v>
      </c>
      <c r="B596" s="195" t="s">
        <v>1510</v>
      </c>
      <c r="C596" s="192" t="s">
        <v>1065</v>
      </c>
      <c r="D596" s="193"/>
      <c r="E596" s="444"/>
    </row>
    <row r="597" spans="1:5" hidden="1" x14ac:dyDescent="0.2">
      <c r="A597" s="426">
        <v>253</v>
      </c>
      <c r="B597" s="315" t="s">
        <v>594</v>
      </c>
      <c r="C597" s="316" t="s">
        <v>1065</v>
      </c>
      <c r="D597" s="384"/>
      <c r="E597" s="427"/>
    </row>
    <row r="598" spans="1:5" hidden="1" x14ac:dyDescent="0.2">
      <c r="A598" s="426">
        <v>254</v>
      </c>
      <c r="B598" s="315" t="s">
        <v>596</v>
      </c>
      <c r="C598" s="316" t="s">
        <v>1065</v>
      </c>
      <c r="D598" s="384"/>
      <c r="E598" s="427"/>
    </row>
    <row r="599" spans="1:5" hidden="1" x14ac:dyDescent="0.2">
      <c r="A599" s="426">
        <v>255</v>
      </c>
      <c r="B599" s="315" t="s">
        <v>598</v>
      </c>
      <c r="C599" s="316" t="s">
        <v>1065</v>
      </c>
      <c r="D599" s="384"/>
      <c r="E599" s="427"/>
    </row>
    <row r="600" spans="1:5" hidden="1" x14ac:dyDescent="0.2">
      <c r="A600" s="426">
        <v>256</v>
      </c>
      <c r="B600" s="315" t="s">
        <v>600</v>
      </c>
      <c r="C600" s="316" t="s">
        <v>1065</v>
      </c>
      <c r="D600" s="384"/>
      <c r="E600" s="427"/>
    </row>
    <row r="601" spans="1:5" hidden="1" x14ac:dyDescent="0.2">
      <c r="A601" s="426">
        <v>257</v>
      </c>
      <c r="B601" s="315" t="s">
        <v>602</v>
      </c>
      <c r="C601" s="316" t="s">
        <v>1065</v>
      </c>
      <c r="D601" s="384"/>
      <c r="E601" s="427"/>
    </row>
    <row r="602" spans="1:5" hidden="1" x14ac:dyDescent="0.2">
      <c r="A602" s="426">
        <v>258</v>
      </c>
      <c r="B602" s="315" t="s">
        <v>604</v>
      </c>
      <c r="C602" s="316" t="s">
        <v>1065</v>
      </c>
      <c r="D602" s="384"/>
      <c r="E602" s="427"/>
    </row>
    <row r="603" spans="1:5" hidden="1" x14ac:dyDescent="0.2">
      <c r="A603" s="426">
        <v>259</v>
      </c>
      <c r="B603" s="315" t="s">
        <v>606</v>
      </c>
      <c r="C603" s="316" t="s">
        <v>1065</v>
      </c>
      <c r="D603" s="384"/>
      <c r="E603" s="427"/>
    </row>
    <row r="604" spans="1:5" hidden="1" x14ac:dyDescent="0.2">
      <c r="A604" s="426">
        <v>260</v>
      </c>
      <c r="B604" s="315" t="s">
        <v>608</v>
      </c>
      <c r="C604" s="316" t="s">
        <v>1065</v>
      </c>
      <c r="D604" s="384"/>
      <c r="E604" s="427"/>
    </row>
    <row r="605" spans="1:5" hidden="1" x14ac:dyDescent="0.2">
      <c r="A605" s="426">
        <v>261</v>
      </c>
      <c r="B605" s="315" t="s">
        <v>610</v>
      </c>
      <c r="C605" s="316" t="s">
        <v>1065</v>
      </c>
      <c r="D605" s="385"/>
      <c r="E605" s="1099"/>
    </row>
    <row r="606" spans="1:5" hidden="1" x14ac:dyDescent="0.2">
      <c r="A606" s="426">
        <v>262</v>
      </c>
      <c r="B606" s="315" t="s">
        <v>612</v>
      </c>
      <c r="C606" s="316" t="s">
        <v>1065</v>
      </c>
      <c r="D606" s="385"/>
      <c r="E606" s="1099"/>
    </row>
    <row r="607" spans="1:5" hidden="1" x14ac:dyDescent="0.2">
      <c r="A607" s="426">
        <v>263</v>
      </c>
      <c r="B607" s="315" t="s">
        <v>614</v>
      </c>
      <c r="C607" s="316" t="s">
        <v>1065</v>
      </c>
      <c r="D607" s="385"/>
      <c r="E607" s="1099"/>
    </row>
    <row r="608" spans="1:5" x14ac:dyDescent="0.2">
      <c r="A608" s="422">
        <v>264</v>
      </c>
      <c r="B608" s="195" t="s">
        <v>1066</v>
      </c>
      <c r="C608" s="192" t="s">
        <v>1067</v>
      </c>
      <c r="D608" s="383"/>
      <c r="E608" s="1086"/>
    </row>
    <row r="609" spans="1:7" x14ac:dyDescent="0.2">
      <c r="A609" s="422">
        <v>265</v>
      </c>
      <c r="B609" s="195" t="s">
        <v>1068</v>
      </c>
      <c r="C609" s="192" t="s">
        <v>1069</v>
      </c>
      <c r="D609" s="383"/>
      <c r="E609" s="1086"/>
    </row>
    <row r="610" spans="1:7" x14ac:dyDescent="0.2">
      <c r="A610" s="422">
        <v>266</v>
      </c>
      <c r="B610" s="195" t="s">
        <v>1511</v>
      </c>
      <c r="C610" s="192" t="s">
        <v>1070</v>
      </c>
      <c r="D610" s="193"/>
      <c r="E610" s="444"/>
    </row>
    <row r="611" spans="1:7" hidden="1" x14ac:dyDescent="0.2">
      <c r="A611" s="426">
        <v>267</v>
      </c>
      <c r="B611" s="315" t="s">
        <v>594</v>
      </c>
      <c r="C611" s="316" t="s">
        <v>1070</v>
      </c>
      <c r="D611" s="384"/>
      <c r="E611" s="428"/>
    </row>
    <row r="612" spans="1:7" hidden="1" x14ac:dyDescent="0.2">
      <c r="A612" s="426">
        <v>268</v>
      </c>
      <c r="B612" s="315" t="s">
        <v>596</v>
      </c>
      <c r="C612" s="316" t="s">
        <v>1070</v>
      </c>
      <c r="D612" s="384"/>
      <c r="E612" s="427"/>
    </row>
    <row r="613" spans="1:7" hidden="1" x14ac:dyDescent="0.2">
      <c r="A613" s="426">
        <v>269</v>
      </c>
      <c r="B613" s="315" t="s">
        <v>598</v>
      </c>
      <c r="C613" s="316" t="s">
        <v>1070</v>
      </c>
      <c r="D613" s="384"/>
      <c r="E613" s="427"/>
    </row>
    <row r="614" spans="1:7" hidden="1" x14ac:dyDescent="0.2">
      <c r="A614" s="426">
        <v>270</v>
      </c>
      <c r="B614" s="315" t="s">
        <v>600</v>
      </c>
      <c r="C614" s="316" t="s">
        <v>1070</v>
      </c>
      <c r="D614" s="384"/>
      <c r="E614" s="427"/>
    </row>
    <row r="615" spans="1:7" hidden="1" x14ac:dyDescent="0.2">
      <c r="A615" s="426">
        <v>271</v>
      </c>
      <c r="B615" s="315" t="s">
        <v>602</v>
      </c>
      <c r="C615" s="316" t="s">
        <v>1070</v>
      </c>
      <c r="D615" s="384"/>
      <c r="E615" s="427"/>
    </row>
    <row r="616" spans="1:7" hidden="1" x14ac:dyDescent="0.2">
      <c r="A616" s="426">
        <v>272</v>
      </c>
      <c r="B616" s="315" t="s">
        <v>604</v>
      </c>
      <c r="C616" s="316" t="s">
        <v>1070</v>
      </c>
      <c r="D616" s="384"/>
      <c r="E616" s="427"/>
    </row>
    <row r="617" spans="1:7" hidden="1" x14ac:dyDescent="0.2">
      <c r="A617" s="426">
        <v>273</v>
      </c>
      <c r="B617" s="315" t="s">
        <v>606</v>
      </c>
      <c r="C617" s="316" t="s">
        <v>1070</v>
      </c>
      <c r="D617" s="384"/>
      <c r="E617" s="427"/>
    </row>
    <row r="618" spans="1:7" hidden="1" x14ac:dyDescent="0.2">
      <c r="A618" s="426">
        <v>274</v>
      </c>
      <c r="B618" s="315" t="s">
        <v>608</v>
      </c>
      <c r="C618" s="316" t="s">
        <v>1070</v>
      </c>
      <c r="D618" s="386"/>
      <c r="E618" s="428"/>
    </row>
    <row r="619" spans="1:7" hidden="1" x14ac:dyDescent="0.2">
      <c r="A619" s="426">
        <v>275</v>
      </c>
      <c r="B619" s="315" t="s">
        <v>612</v>
      </c>
      <c r="C619" s="316" t="s">
        <v>1070</v>
      </c>
      <c r="D619" s="386"/>
      <c r="E619" s="428"/>
    </row>
    <row r="620" spans="1:7" hidden="1" x14ac:dyDescent="0.2">
      <c r="A620" s="426">
        <v>276</v>
      </c>
      <c r="B620" s="315" t="s">
        <v>614</v>
      </c>
      <c r="C620" s="316" t="s">
        <v>1070</v>
      </c>
      <c r="D620" s="386"/>
      <c r="E620" s="428"/>
    </row>
    <row r="621" spans="1:7" s="183" customFormat="1" ht="27.75" customHeight="1" thickBot="1" x14ac:dyDescent="0.25">
      <c r="A621" s="1100">
        <v>277</v>
      </c>
      <c r="B621" s="1101" t="s">
        <v>1681</v>
      </c>
      <c r="C621" s="1101" t="s">
        <v>1071</v>
      </c>
      <c r="D621" s="431">
        <v>0</v>
      </c>
      <c r="E621" s="432">
        <v>0</v>
      </c>
      <c r="F621" s="73"/>
      <c r="G621" s="73"/>
    </row>
    <row r="622" spans="1:7" s="59" customFormat="1" ht="14.25" thickTop="1" thickBot="1" x14ac:dyDescent="0.25">
      <c r="A622" s="167"/>
      <c r="B622" s="24"/>
      <c r="C622" s="1107"/>
      <c r="D622" s="1111"/>
      <c r="E622" s="1111"/>
      <c r="F622" s="1110"/>
      <c r="G622" s="1110"/>
    </row>
    <row r="623" spans="1:7" s="185" customFormat="1" ht="26.25" customHeight="1" thickTop="1" thickBot="1" x14ac:dyDescent="0.25">
      <c r="A623" s="580"/>
      <c r="B623" s="581" t="s">
        <v>52</v>
      </c>
      <c r="C623" s="581" t="s">
        <v>1072</v>
      </c>
      <c r="D623" s="582">
        <f>SUM(D354,D356,D396,D468,D541,D552,D558,D621)</f>
        <v>146549250</v>
      </c>
      <c r="E623" s="583">
        <f>SUM(E354,E356,E396,E468,E541,E552,E558,E621)</f>
        <v>158970986</v>
      </c>
      <c r="F623" s="184"/>
      <c r="G623" s="184"/>
    </row>
    <row r="624" spans="1:7" s="59" customFormat="1" ht="14.25" thickTop="1" thickBot="1" x14ac:dyDescent="0.25">
      <c r="A624" s="167"/>
      <c r="B624" s="24"/>
      <c r="C624" s="1107"/>
      <c r="D624" s="1111"/>
      <c r="E624" s="1112"/>
      <c r="F624" s="1110"/>
      <c r="G624" s="1110"/>
    </row>
    <row r="625" spans="1:5" ht="13.5" hidden="1" thickBot="1" x14ac:dyDescent="0.25">
      <c r="A625" s="197" t="s">
        <v>1073</v>
      </c>
      <c r="B625" s="203" t="s">
        <v>1074</v>
      </c>
      <c r="C625" s="190" t="s">
        <v>1075</v>
      </c>
      <c r="D625" s="198"/>
      <c r="E625" s="199"/>
    </row>
    <row r="626" spans="1:5" ht="13.5" hidden="1" thickBot="1" x14ac:dyDescent="0.25">
      <c r="A626" s="200" t="s">
        <v>1076</v>
      </c>
      <c r="B626" s="14" t="s">
        <v>1077</v>
      </c>
      <c r="C626" s="30" t="s">
        <v>1075</v>
      </c>
      <c r="D626" s="387"/>
      <c r="E626" s="201"/>
    </row>
    <row r="627" spans="1:5" ht="13.5" hidden="1" thickBot="1" x14ac:dyDescent="0.25">
      <c r="A627" s="200" t="s">
        <v>1078</v>
      </c>
      <c r="B627" s="14" t="s">
        <v>1079</v>
      </c>
      <c r="C627" s="30" t="s">
        <v>1080</v>
      </c>
      <c r="D627" s="387"/>
      <c r="E627" s="201"/>
    </row>
    <row r="628" spans="1:5" ht="13.5" hidden="1" thickBot="1" x14ac:dyDescent="0.25">
      <c r="A628" s="200" t="s">
        <v>1081</v>
      </c>
      <c r="B628" s="14" t="s">
        <v>1082</v>
      </c>
      <c r="C628" s="30" t="s">
        <v>1083</v>
      </c>
      <c r="D628" s="387"/>
      <c r="E628" s="201"/>
    </row>
    <row r="629" spans="1:5" ht="13.5" hidden="1" thickBot="1" x14ac:dyDescent="0.25">
      <c r="A629" s="200" t="s">
        <v>1084</v>
      </c>
      <c r="B629" s="17" t="s">
        <v>1077</v>
      </c>
      <c r="C629" s="30" t="s">
        <v>1085</v>
      </c>
      <c r="D629" s="387"/>
      <c r="E629" s="201"/>
    </row>
    <row r="630" spans="1:5" ht="13.5" hidden="1" thickBot="1" x14ac:dyDescent="0.25">
      <c r="A630" s="200" t="s">
        <v>1086</v>
      </c>
      <c r="B630" s="14" t="s">
        <v>1087</v>
      </c>
      <c r="C630" s="30" t="s">
        <v>1088</v>
      </c>
      <c r="D630" s="387"/>
      <c r="E630" s="201"/>
    </row>
    <row r="631" spans="1:5" ht="13.5" hidden="1" thickBot="1" x14ac:dyDescent="0.25">
      <c r="A631" s="200" t="s">
        <v>1089</v>
      </c>
      <c r="B631" s="17" t="s">
        <v>1090</v>
      </c>
      <c r="C631" s="30" t="s">
        <v>1091</v>
      </c>
      <c r="D631" s="387"/>
      <c r="E631" s="201"/>
    </row>
    <row r="632" spans="1:5" ht="13.5" hidden="1" thickBot="1" x14ac:dyDescent="0.25">
      <c r="A632" s="200" t="s">
        <v>1092</v>
      </c>
      <c r="B632" s="17" t="s">
        <v>1093</v>
      </c>
      <c r="C632" s="30" t="s">
        <v>1091</v>
      </c>
      <c r="D632" s="387"/>
      <c r="E632" s="201"/>
    </row>
    <row r="633" spans="1:5" ht="13.5" hidden="1" thickBot="1" x14ac:dyDescent="0.25">
      <c r="A633" s="200" t="s">
        <v>1094</v>
      </c>
      <c r="B633" s="17" t="s">
        <v>1095</v>
      </c>
      <c r="C633" s="30" t="s">
        <v>1091</v>
      </c>
      <c r="D633" s="387"/>
      <c r="E633" s="201"/>
    </row>
    <row r="634" spans="1:5" ht="13.5" hidden="1" thickBot="1" x14ac:dyDescent="0.25">
      <c r="A634" s="200" t="s">
        <v>756</v>
      </c>
      <c r="B634" s="17" t="s">
        <v>1096</v>
      </c>
      <c r="C634" s="30" t="s">
        <v>1097</v>
      </c>
      <c r="D634" s="387"/>
      <c r="E634" s="201"/>
    </row>
    <row r="635" spans="1:5" ht="13.5" hidden="1" thickBot="1" x14ac:dyDescent="0.25">
      <c r="A635" s="200" t="s">
        <v>75</v>
      </c>
      <c r="B635" s="17" t="s">
        <v>1098</v>
      </c>
      <c r="C635" s="30" t="s">
        <v>1099</v>
      </c>
      <c r="D635" s="387"/>
      <c r="E635" s="201"/>
    </row>
    <row r="636" spans="1:5" ht="13.5" hidden="1" thickBot="1" x14ac:dyDescent="0.25">
      <c r="A636" s="200" t="s">
        <v>78</v>
      </c>
      <c r="B636" s="17" t="s">
        <v>1100</v>
      </c>
      <c r="C636" s="30" t="s">
        <v>1101</v>
      </c>
      <c r="D636" s="387"/>
      <c r="E636" s="201"/>
    </row>
    <row r="637" spans="1:5" ht="13.5" hidden="1" thickBot="1" x14ac:dyDescent="0.25">
      <c r="A637" s="200" t="s">
        <v>81</v>
      </c>
      <c r="B637" s="17" t="s">
        <v>1077</v>
      </c>
      <c r="C637" s="30" t="s">
        <v>1101</v>
      </c>
      <c r="D637" s="387"/>
      <c r="E637" s="201"/>
    </row>
    <row r="638" spans="1:5" ht="13.5" hidden="1" thickBot="1" x14ac:dyDescent="0.25">
      <c r="A638" s="200" t="s">
        <v>84</v>
      </c>
      <c r="B638" s="17" t="s">
        <v>1093</v>
      </c>
      <c r="C638" s="30" t="s">
        <v>1101</v>
      </c>
      <c r="D638" s="387"/>
      <c r="E638" s="201"/>
    </row>
    <row r="639" spans="1:5" ht="13.5" hidden="1" thickBot="1" x14ac:dyDescent="0.25">
      <c r="A639" s="200" t="s">
        <v>87</v>
      </c>
      <c r="B639" s="17" t="s">
        <v>1095</v>
      </c>
      <c r="C639" s="30" t="s">
        <v>1101</v>
      </c>
      <c r="D639" s="387"/>
      <c r="E639" s="201"/>
    </row>
    <row r="640" spans="1:5" ht="13.5" hidden="1" thickBot="1" x14ac:dyDescent="0.25">
      <c r="A640" s="200" t="s">
        <v>90</v>
      </c>
      <c r="B640" s="17" t="s">
        <v>1102</v>
      </c>
      <c r="C640" s="30" t="s">
        <v>1103</v>
      </c>
      <c r="D640" s="387"/>
      <c r="E640" s="201"/>
    </row>
    <row r="641" spans="1:5" ht="13.5" hidden="1" thickBot="1" x14ac:dyDescent="0.25">
      <c r="A641" s="200" t="s">
        <v>93</v>
      </c>
      <c r="B641" s="17" t="s">
        <v>1104</v>
      </c>
      <c r="C641" s="30" t="s">
        <v>1105</v>
      </c>
      <c r="D641" s="387"/>
      <c r="E641" s="201"/>
    </row>
    <row r="642" spans="1:5" ht="13.5" hidden="1" thickBot="1" x14ac:dyDescent="0.25">
      <c r="A642" s="200" t="s">
        <v>96</v>
      </c>
      <c r="B642" s="17" t="s">
        <v>1077</v>
      </c>
      <c r="C642" s="30" t="s">
        <v>1105</v>
      </c>
      <c r="D642" s="387"/>
      <c r="E642" s="201"/>
    </row>
    <row r="643" spans="1:5" ht="13.5" hidden="1" thickBot="1" x14ac:dyDescent="0.25">
      <c r="A643" s="200" t="s">
        <v>99</v>
      </c>
      <c r="B643" s="14" t="s">
        <v>1106</v>
      </c>
      <c r="C643" s="30" t="s">
        <v>1107</v>
      </c>
      <c r="D643" s="387"/>
      <c r="E643" s="201"/>
    </row>
    <row r="644" spans="1:5" ht="13.5" hidden="1" thickBot="1" x14ac:dyDescent="0.25">
      <c r="A644" s="200" t="s">
        <v>102</v>
      </c>
      <c r="B644" s="14" t="s">
        <v>1108</v>
      </c>
      <c r="C644" s="30" t="s">
        <v>1109</v>
      </c>
      <c r="D644" s="19"/>
      <c r="E644" s="201"/>
    </row>
    <row r="645" spans="1:5" ht="13.5" hidden="1" thickBot="1" x14ac:dyDescent="0.25">
      <c r="A645" s="200" t="s">
        <v>1110</v>
      </c>
      <c r="B645" s="14" t="s">
        <v>1111</v>
      </c>
      <c r="C645" s="30" t="s">
        <v>1112</v>
      </c>
      <c r="D645" s="387"/>
      <c r="E645" s="201"/>
    </row>
    <row r="646" spans="1:5" ht="13.5" hidden="1" thickBot="1" x14ac:dyDescent="0.25">
      <c r="A646" s="200" t="s">
        <v>107</v>
      </c>
      <c r="B646" s="14" t="s">
        <v>1113</v>
      </c>
      <c r="C646" s="30" t="s">
        <v>1114</v>
      </c>
      <c r="D646" s="387"/>
      <c r="E646" s="201"/>
    </row>
    <row r="647" spans="1:5" ht="13.5" hidden="1" thickBot="1" x14ac:dyDescent="0.25">
      <c r="A647" s="200" t="s">
        <v>109</v>
      </c>
      <c r="B647" s="14" t="s">
        <v>1115</v>
      </c>
      <c r="C647" s="30" t="s">
        <v>1116</v>
      </c>
      <c r="D647" s="387"/>
      <c r="E647" s="201"/>
    </row>
    <row r="648" spans="1:5" ht="13.5" hidden="1" thickBot="1" x14ac:dyDescent="0.25">
      <c r="A648" s="200" t="s">
        <v>111</v>
      </c>
      <c r="B648" s="14" t="s">
        <v>1117</v>
      </c>
      <c r="C648" s="30" t="s">
        <v>1118</v>
      </c>
      <c r="D648" s="387"/>
      <c r="E648" s="201"/>
    </row>
    <row r="649" spans="1:5" ht="13.5" hidden="1" thickBot="1" x14ac:dyDescent="0.25">
      <c r="A649" s="200" t="s">
        <v>113</v>
      </c>
      <c r="B649" s="14" t="s">
        <v>1119</v>
      </c>
      <c r="C649" s="30" t="s">
        <v>1120</v>
      </c>
      <c r="D649" s="387"/>
      <c r="E649" s="201"/>
    </row>
    <row r="650" spans="1:5" ht="13.5" hidden="1" thickBot="1" x14ac:dyDescent="0.25">
      <c r="A650" s="200" t="s">
        <v>115</v>
      </c>
      <c r="B650" s="388" t="s">
        <v>1121</v>
      </c>
      <c r="C650" s="30" t="s">
        <v>1122</v>
      </c>
      <c r="D650" s="387"/>
      <c r="E650" s="202"/>
    </row>
    <row r="651" spans="1:5" ht="13.5" hidden="1" thickBot="1" x14ac:dyDescent="0.25">
      <c r="A651" s="200" t="s">
        <v>117</v>
      </c>
      <c r="B651" s="388" t="s">
        <v>1123</v>
      </c>
      <c r="C651" s="30" t="s">
        <v>1124</v>
      </c>
      <c r="D651" s="387"/>
      <c r="E651" s="201"/>
    </row>
    <row r="652" spans="1:5" ht="13.5" hidden="1" thickBot="1" x14ac:dyDescent="0.25">
      <c r="A652" s="204" t="s">
        <v>119</v>
      </c>
      <c r="B652" s="205" t="s">
        <v>1125</v>
      </c>
      <c r="C652" s="206" t="s">
        <v>1126</v>
      </c>
      <c r="D652" s="207"/>
      <c r="E652" s="208"/>
    </row>
    <row r="653" spans="1:5" ht="13.5" thickTop="1" x14ac:dyDescent="0.2">
      <c r="A653" s="1102" t="s">
        <v>121</v>
      </c>
      <c r="B653" s="457" t="s">
        <v>1127</v>
      </c>
      <c r="C653" s="419" t="s">
        <v>1128</v>
      </c>
      <c r="D653" s="1103"/>
      <c r="E653" s="1104"/>
    </row>
    <row r="654" spans="1:5" hidden="1" x14ac:dyDescent="0.2">
      <c r="A654" s="1105" t="s">
        <v>123</v>
      </c>
      <c r="B654" s="389" t="s">
        <v>1129</v>
      </c>
      <c r="C654" s="390" t="s">
        <v>1130</v>
      </c>
      <c r="D654" s="196"/>
      <c r="E654" s="578"/>
    </row>
    <row r="655" spans="1:5" hidden="1" x14ac:dyDescent="0.2">
      <c r="A655" s="1105" t="s">
        <v>125</v>
      </c>
      <c r="B655" s="389" t="s">
        <v>1131</v>
      </c>
      <c r="C655" s="390" t="s">
        <v>1132</v>
      </c>
      <c r="D655" s="196"/>
      <c r="E655" s="578"/>
    </row>
    <row r="656" spans="1:5" hidden="1" x14ac:dyDescent="0.2">
      <c r="A656" s="1105" t="s">
        <v>793</v>
      </c>
      <c r="B656" s="389" t="s">
        <v>1133</v>
      </c>
      <c r="C656" s="390" t="s">
        <v>1134</v>
      </c>
      <c r="D656" s="196"/>
      <c r="E656" s="578"/>
    </row>
    <row r="657" spans="1:7" hidden="1" x14ac:dyDescent="0.2">
      <c r="A657" s="1105" t="s">
        <v>129</v>
      </c>
      <c r="B657" s="389" t="s">
        <v>1077</v>
      </c>
      <c r="C657" s="390" t="s">
        <v>1134</v>
      </c>
      <c r="D657" s="196"/>
      <c r="E657" s="578"/>
    </row>
    <row r="658" spans="1:7" ht="25.5" hidden="1" x14ac:dyDescent="0.2">
      <c r="A658" s="1105" t="s">
        <v>131</v>
      </c>
      <c r="B658" s="389" t="s">
        <v>1135</v>
      </c>
      <c r="C658" s="390" t="s">
        <v>1136</v>
      </c>
      <c r="D658" s="196"/>
      <c r="E658" s="1097"/>
    </row>
    <row r="659" spans="1:7" hidden="1" x14ac:dyDescent="0.2">
      <c r="A659" s="1105" t="s">
        <v>133</v>
      </c>
      <c r="B659" s="389" t="s">
        <v>1137</v>
      </c>
      <c r="C659" s="390" t="s">
        <v>1138</v>
      </c>
      <c r="D659" s="196"/>
      <c r="E659" s="1097"/>
    </row>
    <row r="660" spans="1:7" hidden="1" x14ac:dyDescent="0.2">
      <c r="A660" s="1105" t="s">
        <v>135</v>
      </c>
      <c r="B660" s="389" t="s">
        <v>1077</v>
      </c>
      <c r="C660" s="390" t="s">
        <v>1138</v>
      </c>
      <c r="D660" s="196"/>
      <c r="E660" s="1097"/>
    </row>
    <row r="661" spans="1:7" x14ac:dyDescent="0.2">
      <c r="A661" s="577" t="s">
        <v>137</v>
      </c>
      <c r="B661" s="328" t="s">
        <v>1139</v>
      </c>
      <c r="C661" s="192" t="s">
        <v>1140</v>
      </c>
      <c r="D661" s="196"/>
      <c r="E661" s="1097"/>
    </row>
    <row r="662" spans="1:7" x14ac:dyDescent="0.2">
      <c r="A662" s="577" t="s">
        <v>142</v>
      </c>
      <c r="B662" s="328" t="s">
        <v>1141</v>
      </c>
      <c r="C662" s="192" t="s">
        <v>1142</v>
      </c>
      <c r="D662" s="391"/>
      <c r="E662" s="1106"/>
    </row>
    <row r="663" spans="1:7" x14ac:dyDescent="0.2">
      <c r="A663" s="577" t="s">
        <v>144</v>
      </c>
      <c r="B663" s="328" t="s">
        <v>1143</v>
      </c>
      <c r="C663" s="192" t="s">
        <v>1144</v>
      </c>
      <c r="D663" s="391"/>
      <c r="E663" s="1106"/>
    </row>
    <row r="664" spans="1:7" s="185" customFormat="1" ht="27.75" customHeight="1" thickBot="1" x14ac:dyDescent="0.25">
      <c r="A664" s="579" t="s">
        <v>146</v>
      </c>
      <c r="B664" s="471" t="s">
        <v>1145</v>
      </c>
      <c r="C664" s="430" t="s">
        <v>1146</v>
      </c>
      <c r="D664" s="431">
        <v>0</v>
      </c>
      <c r="E664" s="432">
        <v>0</v>
      </c>
      <c r="F664" s="184"/>
      <c r="G664" s="184"/>
    </row>
    <row r="665" spans="1:7" s="59" customFormat="1" ht="14.25" thickTop="1" thickBot="1" x14ac:dyDescent="0.25">
      <c r="A665" s="167"/>
      <c r="B665" s="24"/>
      <c r="C665" s="1107"/>
      <c r="D665" s="1108"/>
      <c r="E665" s="1109"/>
      <c r="F665" s="1110"/>
      <c r="G665" s="1110"/>
    </row>
    <row r="666" spans="1:7" ht="26.25" customHeight="1" thickTop="1" thickBot="1" x14ac:dyDescent="0.25">
      <c r="A666" s="580">
        <v>278</v>
      </c>
      <c r="B666" s="581" t="s">
        <v>1515</v>
      </c>
      <c r="C666" s="581" t="s">
        <v>1147</v>
      </c>
      <c r="D666" s="582">
        <f>SUM(D623+D664)</f>
        <v>146549250</v>
      </c>
      <c r="E666" s="583">
        <f>SUM(E623+E664)</f>
        <v>158970986</v>
      </c>
    </row>
    <row r="667" spans="1:7" ht="13.5" thickTop="1" x14ac:dyDescent="0.2"/>
    <row r="668" spans="1:7" x14ac:dyDescent="0.2">
      <c r="E668" s="1236">
        <f>E333-E666</f>
        <v>0</v>
      </c>
    </row>
  </sheetData>
  <mergeCells count="6">
    <mergeCell ref="A1:E1"/>
    <mergeCell ref="D2:D3"/>
    <mergeCell ref="E2:E3"/>
    <mergeCell ref="A2:A3"/>
    <mergeCell ref="B2:B3"/>
    <mergeCell ref="C2:C3"/>
  </mergeCells>
  <pageMargins left="0.23622047244094491" right="0.23622047244094491" top="0.18" bottom="0.15748031496062992" header="0.34" footer="0.19685039370078741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68"/>
  <sheetViews>
    <sheetView showGridLines="0" topLeftCell="A649" workbookViewId="0">
      <selection activeCell="E669" sqref="E669"/>
    </sheetView>
  </sheetViews>
  <sheetFormatPr defaultRowHeight="12.75" x14ac:dyDescent="0.2"/>
  <cols>
    <col min="1" max="1" width="4.85546875" style="25" customWidth="1"/>
    <col min="2" max="2" width="63.28515625" style="23" customWidth="1"/>
    <col min="3" max="3" width="8.5703125" style="26" customWidth="1"/>
    <col min="4" max="4" width="16.140625" style="20" customWidth="1"/>
    <col min="5" max="5" width="16.140625" style="24" customWidth="1"/>
    <col min="6" max="6" width="17.85546875" style="69" customWidth="1"/>
    <col min="7" max="7" width="11.7109375" style="69" customWidth="1"/>
    <col min="8" max="8" width="18" customWidth="1"/>
    <col min="9" max="17" width="11.7109375" customWidth="1"/>
  </cols>
  <sheetData>
    <row r="1" spans="1:5" ht="29.45" customHeight="1" thickTop="1" x14ac:dyDescent="0.2">
      <c r="A1" s="1592" t="s">
        <v>35</v>
      </c>
      <c r="B1" s="1593"/>
      <c r="C1" s="1593"/>
      <c r="D1" s="1593"/>
      <c r="E1" s="1594"/>
    </row>
    <row r="2" spans="1:5" ht="38.1" customHeight="1" x14ac:dyDescent="0.2">
      <c r="A2" s="1595" t="s">
        <v>48</v>
      </c>
      <c r="B2" s="1597" t="s">
        <v>49</v>
      </c>
      <c r="C2" s="1599" t="s">
        <v>50</v>
      </c>
      <c r="D2" s="1601" t="s">
        <v>53</v>
      </c>
      <c r="E2" s="1603" t="s">
        <v>2</v>
      </c>
    </row>
    <row r="3" spans="1:5" ht="38.1" customHeight="1" thickBot="1" x14ac:dyDescent="0.25">
      <c r="A3" s="1596"/>
      <c r="B3" s="1598"/>
      <c r="C3" s="1600"/>
      <c r="D3" s="1602"/>
      <c r="E3" s="1604"/>
    </row>
    <row r="4" spans="1:5" hidden="1" x14ac:dyDescent="0.2">
      <c r="A4" s="1014">
        <v>1</v>
      </c>
      <c r="B4" s="1015" t="s">
        <v>55</v>
      </c>
      <c r="C4" s="1016" t="s">
        <v>56</v>
      </c>
      <c r="D4" s="1017"/>
      <c r="E4" s="1018"/>
    </row>
    <row r="5" spans="1:5" ht="26.1" hidden="1" customHeight="1" x14ac:dyDescent="0.2">
      <c r="A5" s="21">
        <v>2</v>
      </c>
      <c r="B5" s="332" t="s">
        <v>57</v>
      </c>
      <c r="C5" s="333" t="s">
        <v>58</v>
      </c>
      <c r="D5" s="7"/>
      <c r="E5" s="181"/>
    </row>
    <row r="6" spans="1:5" ht="25.5" hidden="1" x14ac:dyDescent="0.2">
      <c r="A6" s="21">
        <v>3</v>
      </c>
      <c r="B6" s="334" t="s">
        <v>59</v>
      </c>
      <c r="C6" s="333" t="s">
        <v>60</v>
      </c>
      <c r="D6" s="7"/>
      <c r="E6" s="181"/>
    </row>
    <row r="7" spans="1:5" hidden="1" x14ac:dyDescent="0.2">
      <c r="A7" s="21">
        <v>4</v>
      </c>
      <c r="B7" s="332" t="s">
        <v>61</v>
      </c>
      <c r="C7" s="333" t="s">
        <v>62</v>
      </c>
      <c r="D7" s="7"/>
      <c r="E7" s="181"/>
    </row>
    <row r="8" spans="1:5" ht="26.1" hidden="1" customHeight="1" x14ac:dyDescent="0.2">
      <c r="A8" s="21">
        <v>5</v>
      </c>
      <c r="B8" s="334" t="s">
        <v>63</v>
      </c>
      <c r="C8" s="333" t="s">
        <v>64</v>
      </c>
      <c r="D8" s="7"/>
      <c r="E8" s="181"/>
    </row>
    <row r="9" spans="1:5" hidden="1" x14ac:dyDescent="0.2">
      <c r="A9" s="1019">
        <v>6</v>
      </c>
      <c r="B9" s="1020" t="s">
        <v>65</v>
      </c>
      <c r="C9" s="1021" t="s">
        <v>66</v>
      </c>
      <c r="D9" s="1022"/>
      <c r="E9" s="1023"/>
    </row>
    <row r="10" spans="1:5" ht="13.5" thickTop="1" x14ac:dyDescent="0.2">
      <c r="A10" s="548">
        <v>7</v>
      </c>
      <c r="B10" s="549" t="s">
        <v>1733</v>
      </c>
      <c r="C10" s="1024" t="s">
        <v>68</v>
      </c>
      <c r="D10" s="1025"/>
      <c r="E10" s="1026"/>
    </row>
    <row r="11" spans="1:5" x14ac:dyDescent="0.2">
      <c r="A11" s="544">
        <v>8</v>
      </c>
      <c r="B11" s="259" t="s">
        <v>69</v>
      </c>
      <c r="C11" s="335" t="s">
        <v>70</v>
      </c>
      <c r="D11" s="337"/>
      <c r="E11" s="559"/>
    </row>
    <row r="12" spans="1:5" ht="25.5" x14ac:dyDescent="0.2">
      <c r="A12" s="544">
        <v>9</v>
      </c>
      <c r="B12" s="259" t="s">
        <v>71</v>
      </c>
      <c r="C12" s="335" t="s">
        <v>72</v>
      </c>
      <c r="D12" s="337"/>
      <c r="E12" s="559"/>
    </row>
    <row r="13" spans="1:5" ht="25.5" x14ac:dyDescent="0.2">
      <c r="A13" s="544">
        <v>10</v>
      </c>
      <c r="B13" s="256" t="s">
        <v>1734</v>
      </c>
      <c r="C13" s="335" t="s">
        <v>74</v>
      </c>
      <c r="D13" s="336"/>
      <c r="E13" s="560"/>
    </row>
    <row r="14" spans="1:5" hidden="1" x14ac:dyDescent="0.2">
      <c r="A14" s="1027" t="s">
        <v>75</v>
      </c>
      <c r="B14" s="338" t="s">
        <v>76</v>
      </c>
      <c r="C14" s="339" t="s">
        <v>77</v>
      </c>
      <c r="D14" s="8"/>
      <c r="E14" s="1028"/>
    </row>
    <row r="15" spans="1:5" hidden="1" x14ac:dyDescent="0.2">
      <c r="A15" s="1027" t="s">
        <v>78</v>
      </c>
      <c r="B15" s="338" t="s">
        <v>79</v>
      </c>
      <c r="C15" s="339" t="s">
        <v>80</v>
      </c>
      <c r="D15" s="8"/>
      <c r="E15" s="1028"/>
    </row>
    <row r="16" spans="1:5" ht="25.5" hidden="1" x14ac:dyDescent="0.2">
      <c r="A16" s="1027" t="s">
        <v>81</v>
      </c>
      <c r="B16" s="338" t="s">
        <v>82</v>
      </c>
      <c r="C16" s="339" t="s">
        <v>83</v>
      </c>
      <c r="D16" s="8"/>
      <c r="E16" s="1028"/>
    </row>
    <row r="17" spans="1:5" hidden="1" x14ac:dyDescent="0.2">
      <c r="A17" s="1027" t="s">
        <v>84</v>
      </c>
      <c r="B17" s="338" t="s">
        <v>85</v>
      </c>
      <c r="C17" s="339" t="s">
        <v>86</v>
      </c>
      <c r="D17" s="8"/>
      <c r="E17" s="1028"/>
    </row>
    <row r="18" spans="1:5" hidden="1" x14ac:dyDescent="0.2">
      <c r="A18" s="1027" t="s">
        <v>87</v>
      </c>
      <c r="B18" s="338" t="s">
        <v>88</v>
      </c>
      <c r="C18" s="339" t="s">
        <v>89</v>
      </c>
      <c r="D18" s="8"/>
      <c r="E18" s="1028"/>
    </row>
    <row r="19" spans="1:5" hidden="1" x14ac:dyDescent="0.2">
      <c r="A19" s="1027" t="s">
        <v>90</v>
      </c>
      <c r="B19" s="338" t="s">
        <v>91</v>
      </c>
      <c r="C19" s="339" t="s">
        <v>92</v>
      </c>
      <c r="D19" s="8"/>
      <c r="E19" s="1028"/>
    </row>
    <row r="20" spans="1:5" hidden="1" x14ac:dyDescent="0.2">
      <c r="A20" s="1027" t="s">
        <v>93</v>
      </c>
      <c r="B20" s="338" t="s">
        <v>94</v>
      </c>
      <c r="C20" s="339" t="s">
        <v>95</v>
      </c>
      <c r="D20" s="8"/>
      <c r="E20" s="1028"/>
    </row>
    <row r="21" spans="1:5" hidden="1" x14ac:dyDescent="0.2">
      <c r="A21" s="1027" t="s">
        <v>96</v>
      </c>
      <c r="B21" s="338" t="s">
        <v>97</v>
      </c>
      <c r="C21" s="339" t="s">
        <v>98</v>
      </c>
      <c r="D21" s="8"/>
      <c r="E21" s="1028"/>
    </row>
    <row r="22" spans="1:5" hidden="1" x14ac:dyDescent="0.2">
      <c r="A22" s="1027" t="s">
        <v>99</v>
      </c>
      <c r="B22" s="338" t="s">
        <v>100</v>
      </c>
      <c r="C22" s="339" t="s">
        <v>101</v>
      </c>
      <c r="D22" s="8"/>
      <c r="E22" s="1028"/>
    </row>
    <row r="23" spans="1:5" hidden="1" x14ac:dyDescent="0.2">
      <c r="A23" s="1027" t="s">
        <v>102</v>
      </c>
      <c r="B23" s="338" t="s">
        <v>103</v>
      </c>
      <c r="C23" s="339" t="s">
        <v>104</v>
      </c>
      <c r="D23" s="8"/>
      <c r="E23" s="1028"/>
    </row>
    <row r="24" spans="1:5" ht="25.5" x14ac:dyDescent="0.2">
      <c r="A24" s="544">
        <v>21</v>
      </c>
      <c r="B24" s="256" t="s">
        <v>1445</v>
      </c>
      <c r="C24" s="335" t="s">
        <v>106</v>
      </c>
      <c r="D24" s="336"/>
      <c r="E24" s="560"/>
    </row>
    <row r="25" spans="1:5" hidden="1" x14ac:dyDescent="0.2">
      <c r="A25" s="1027" t="s">
        <v>107</v>
      </c>
      <c r="B25" s="338" t="s">
        <v>76</v>
      </c>
      <c r="C25" s="339" t="s">
        <v>108</v>
      </c>
      <c r="D25" s="8"/>
      <c r="E25" s="1028"/>
    </row>
    <row r="26" spans="1:5" hidden="1" x14ac:dyDescent="0.2">
      <c r="A26" s="1027" t="s">
        <v>109</v>
      </c>
      <c r="B26" s="338" t="s">
        <v>79</v>
      </c>
      <c r="C26" s="339" t="s">
        <v>110</v>
      </c>
      <c r="D26" s="8"/>
      <c r="E26" s="1028"/>
    </row>
    <row r="27" spans="1:5" ht="25.5" hidden="1" x14ac:dyDescent="0.2">
      <c r="A27" s="1027" t="s">
        <v>111</v>
      </c>
      <c r="B27" s="338" t="s">
        <v>82</v>
      </c>
      <c r="C27" s="339" t="s">
        <v>112</v>
      </c>
      <c r="D27" s="8"/>
      <c r="E27" s="1028"/>
    </row>
    <row r="28" spans="1:5" hidden="1" x14ac:dyDescent="0.2">
      <c r="A28" s="1027" t="s">
        <v>113</v>
      </c>
      <c r="B28" s="338" t="s">
        <v>85</v>
      </c>
      <c r="C28" s="339" t="s">
        <v>114</v>
      </c>
      <c r="D28" s="8"/>
      <c r="E28" s="1028"/>
    </row>
    <row r="29" spans="1:5" hidden="1" x14ac:dyDescent="0.2">
      <c r="A29" s="1027" t="s">
        <v>115</v>
      </c>
      <c r="B29" s="338" t="s">
        <v>88</v>
      </c>
      <c r="C29" s="339" t="s">
        <v>116</v>
      </c>
      <c r="D29" s="8"/>
      <c r="E29" s="1028"/>
    </row>
    <row r="30" spans="1:5" hidden="1" x14ac:dyDescent="0.2">
      <c r="A30" s="1027" t="s">
        <v>117</v>
      </c>
      <c r="B30" s="338" t="s">
        <v>91</v>
      </c>
      <c r="C30" s="339" t="s">
        <v>118</v>
      </c>
      <c r="D30" s="8"/>
      <c r="E30" s="1028"/>
    </row>
    <row r="31" spans="1:5" hidden="1" x14ac:dyDescent="0.2">
      <c r="A31" s="1027" t="s">
        <v>119</v>
      </c>
      <c r="B31" s="338" t="s">
        <v>94</v>
      </c>
      <c r="C31" s="339" t="s">
        <v>120</v>
      </c>
      <c r="D31" s="8"/>
      <c r="E31" s="1028"/>
    </row>
    <row r="32" spans="1:5" hidden="1" x14ac:dyDescent="0.2">
      <c r="A32" s="1027" t="s">
        <v>121</v>
      </c>
      <c r="B32" s="338" t="s">
        <v>97</v>
      </c>
      <c r="C32" s="339" t="s">
        <v>122</v>
      </c>
      <c r="D32" s="8"/>
      <c r="E32" s="1028"/>
    </row>
    <row r="33" spans="1:7" hidden="1" x14ac:dyDescent="0.2">
      <c r="A33" s="1027" t="s">
        <v>123</v>
      </c>
      <c r="B33" s="338" t="s">
        <v>100</v>
      </c>
      <c r="C33" s="339" t="s">
        <v>124</v>
      </c>
      <c r="D33" s="8"/>
      <c r="E33" s="1028"/>
    </row>
    <row r="34" spans="1:7" hidden="1" x14ac:dyDescent="0.2">
      <c r="A34" s="1027" t="s">
        <v>125</v>
      </c>
      <c r="B34" s="338" t="s">
        <v>103</v>
      </c>
      <c r="C34" s="339" t="s">
        <v>126</v>
      </c>
      <c r="D34" s="8"/>
      <c r="E34" s="1028"/>
    </row>
    <row r="35" spans="1:7" ht="25.5" x14ac:dyDescent="0.2">
      <c r="A35" s="544">
        <v>32</v>
      </c>
      <c r="B35" s="256" t="s">
        <v>1446</v>
      </c>
      <c r="C35" s="335" t="s">
        <v>128</v>
      </c>
      <c r="D35" s="336"/>
      <c r="E35" s="560"/>
    </row>
    <row r="36" spans="1:7" hidden="1" x14ac:dyDescent="0.2">
      <c r="A36" s="1027" t="s">
        <v>129</v>
      </c>
      <c r="B36" s="338" t="s">
        <v>76</v>
      </c>
      <c r="C36" s="339" t="s">
        <v>130</v>
      </c>
      <c r="D36" s="8"/>
      <c r="E36" s="1028"/>
    </row>
    <row r="37" spans="1:7" hidden="1" x14ac:dyDescent="0.2">
      <c r="A37" s="1027" t="s">
        <v>131</v>
      </c>
      <c r="B37" s="338" t="s">
        <v>79</v>
      </c>
      <c r="C37" s="339" t="s">
        <v>132</v>
      </c>
      <c r="D37" s="8"/>
      <c r="E37" s="1028"/>
    </row>
    <row r="38" spans="1:7" ht="25.5" hidden="1" x14ac:dyDescent="0.2">
      <c r="A38" s="1027" t="s">
        <v>133</v>
      </c>
      <c r="B38" s="338" t="s">
        <v>82</v>
      </c>
      <c r="C38" s="339" t="s">
        <v>134</v>
      </c>
      <c r="D38" s="8"/>
      <c r="E38" s="1028"/>
    </row>
    <row r="39" spans="1:7" hidden="1" x14ac:dyDescent="0.2">
      <c r="A39" s="1027" t="s">
        <v>135</v>
      </c>
      <c r="B39" s="338" t="s">
        <v>85</v>
      </c>
      <c r="C39" s="339" t="s">
        <v>136</v>
      </c>
      <c r="D39" s="8"/>
      <c r="E39" s="1028"/>
    </row>
    <row r="40" spans="1:7" hidden="1" x14ac:dyDescent="0.2">
      <c r="A40" s="1027" t="s">
        <v>137</v>
      </c>
      <c r="B40" s="338" t="s">
        <v>88</v>
      </c>
      <c r="C40" s="339" t="s">
        <v>138</v>
      </c>
      <c r="D40" s="8"/>
      <c r="E40" s="1028"/>
    </row>
    <row r="41" spans="1:7" hidden="1" x14ac:dyDescent="0.2">
      <c r="A41" s="1027"/>
      <c r="B41" s="340" t="s">
        <v>139</v>
      </c>
      <c r="C41" s="339"/>
      <c r="D41" s="8"/>
      <c r="E41" s="1028"/>
    </row>
    <row r="42" spans="1:7" hidden="1" x14ac:dyDescent="0.2">
      <c r="A42" s="1027"/>
      <c r="B42" s="340" t="s">
        <v>140</v>
      </c>
      <c r="C42" s="339"/>
      <c r="D42" s="8"/>
      <c r="E42" s="1028"/>
    </row>
    <row r="43" spans="1:7" hidden="1" x14ac:dyDescent="0.2">
      <c r="A43" s="1027"/>
      <c r="B43" s="340" t="s">
        <v>141</v>
      </c>
      <c r="C43" s="339"/>
      <c r="D43" s="8"/>
      <c r="E43" s="1028"/>
    </row>
    <row r="44" spans="1:7" hidden="1" x14ac:dyDescent="0.2">
      <c r="A44" s="1027" t="s">
        <v>142</v>
      </c>
      <c r="B44" s="338" t="s">
        <v>91</v>
      </c>
      <c r="C44" s="339" t="s">
        <v>143</v>
      </c>
      <c r="D44" s="8"/>
      <c r="E44" s="1028"/>
    </row>
    <row r="45" spans="1:7" hidden="1" x14ac:dyDescent="0.2">
      <c r="A45" s="1027" t="s">
        <v>144</v>
      </c>
      <c r="B45" s="338" t="s">
        <v>94</v>
      </c>
      <c r="C45" s="339" t="s">
        <v>145</v>
      </c>
      <c r="D45" s="8"/>
      <c r="E45" s="1028"/>
    </row>
    <row r="46" spans="1:7" s="213" customFormat="1" ht="26.45" hidden="1" customHeight="1" x14ac:dyDescent="0.2">
      <c r="A46" s="1027" t="s">
        <v>146</v>
      </c>
      <c r="B46" s="338" t="s">
        <v>97</v>
      </c>
      <c r="C46" s="339" t="s">
        <v>147</v>
      </c>
      <c r="D46" s="8"/>
      <c r="E46" s="1028"/>
      <c r="F46" s="212"/>
      <c r="G46" s="212"/>
    </row>
    <row r="47" spans="1:7" s="75" customFormat="1" hidden="1" x14ac:dyDescent="0.2">
      <c r="A47" s="1027" t="s">
        <v>148</v>
      </c>
      <c r="B47" s="338" t="s">
        <v>100</v>
      </c>
      <c r="C47" s="339" t="s">
        <v>149</v>
      </c>
      <c r="D47" s="8"/>
      <c r="E47" s="1028"/>
      <c r="F47" s="70"/>
      <c r="G47" s="70"/>
    </row>
    <row r="48" spans="1:7" hidden="1" x14ac:dyDescent="0.2">
      <c r="A48" s="1027" t="s">
        <v>150</v>
      </c>
      <c r="B48" s="338" t="s">
        <v>103</v>
      </c>
      <c r="C48" s="339" t="s">
        <v>151</v>
      </c>
      <c r="D48" s="8"/>
      <c r="E48" s="1028"/>
    </row>
    <row r="49" spans="1:5" ht="27" customHeight="1" thickBot="1" x14ac:dyDescent="0.25">
      <c r="A49" s="539">
        <v>43</v>
      </c>
      <c r="B49" s="510" t="s">
        <v>152</v>
      </c>
      <c r="C49" s="1029" t="s">
        <v>153</v>
      </c>
      <c r="D49" s="512">
        <v>0</v>
      </c>
      <c r="E49" s="513">
        <v>0</v>
      </c>
    </row>
    <row r="50" spans="1:5" ht="14.25" thickTop="1" thickBot="1" x14ac:dyDescent="0.25">
      <c r="A50" s="52"/>
      <c r="B50" s="45"/>
      <c r="C50" s="53"/>
      <c r="D50" s="27"/>
      <c r="E50" s="54"/>
    </row>
    <row r="51" spans="1:5" ht="13.5" thickTop="1" x14ac:dyDescent="0.2">
      <c r="A51" s="548" t="s">
        <v>154</v>
      </c>
      <c r="B51" s="549" t="s">
        <v>155</v>
      </c>
      <c r="C51" s="1184" t="s">
        <v>156</v>
      </c>
      <c r="D51" s="521"/>
      <c r="E51" s="551"/>
    </row>
    <row r="52" spans="1:5" ht="25.5" x14ac:dyDescent="0.2">
      <c r="A52" s="527" t="s">
        <v>157</v>
      </c>
      <c r="B52" s="259" t="s">
        <v>158</v>
      </c>
      <c r="C52" s="335" t="s">
        <v>159</v>
      </c>
      <c r="D52" s="290"/>
      <c r="E52" s="504"/>
    </row>
    <row r="53" spans="1:5" ht="25.5" x14ac:dyDescent="0.2">
      <c r="A53" s="527" t="s">
        <v>160</v>
      </c>
      <c r="B53" s="256" t="s">
        <v>1447</v>
      </c>
      <c r="C53" s="335" t="s">
        <v>162</v>
      </c>
      <c r="D53" s="296"/>
      <c r="E53" s="525"/>
    </row>
    <row r="54" spans="1:5" hidden="1" x14ac:dyDescent="0.2">
      <c r="A54" s="1027" t="s">
        <v>163</v>
      </c>
      <c r="B54" s="338" t="s">
        <v>76</v>
      </c>
      <c r="C54" s="1185" t="s">
        <v>164</v>
      </c>
      <c r="D54" s="8"/>
      <c r="E54" s="1028"/>
    </row>
    <row r="55" spans="1:5" hidden="1" x14ac:dyDescent="0.2">
      <c r="A55" s="1027" t="s">
        <v>165</v>
      </c>
      <c r="B55" s="338" t="s">
        <v>79</v>
      </c>
      <c r="C55" s="1185" t="s">
        <v>166</v>
      </c>
      <c r="D55" s="8"/>
      <c r="E55" s="1028"/>
    </row>
    <row r="56" spans="1:5" ht="25.5" hidden="1" x14ac:dyDescent="0.2">
      <c r="A56" s="1027" t="s">
        <v>167</v>
      </c>
      <c r="B56" s="338" t="s">
        <v>82</v>
      </c>
      <c r="C56" s="1185" t="s">
        <v>168</v>
      </c>
      <c r="D56" s="8"/>
      <c r="E56" s="1028"/>
    </row>
    <row r="57" spans="1:5" hidden="1" x14ac:dyDescent="0.2">
      <c r="A57" s="1027" t="s">
        <v>169</v>
      </c>
      <c r="B57" s="338" t="s">
        <v>85</v>
      </c>
      <c r="C57" s="1185" t="s">
        <v>170</v>
      </c>
      <c r="D57" s="8"/>
      <c r="E57" s="1028"/>
    </row>
    <row r="58" spans="1:5" hidden="1" x14ac:dyDescent="0.2">
      <c r="A58" s="1027" t="s">
        <v>171</v>
      </c>
      <c r="B58" s="338" t="s">
        <v>88</v>
      </c>
      <c r="C58" s="1185" t="s">
        <v>172</v>
      </c>
      <c r="D58" s="8"/>
      <c r="E58" s="1028"/>
    </row>
    <row r="59" spans="1:5" hidden="1" x14ac:dyDescent="0.2">
      <c r="A59" s="1027" t="s">
        <v>173</v>
      </c>
      <c r="B59" s="338" t="s">
        <v>91</v>
      </c>
      <c r="C59" s="1185" t="s">
        <v>174</v>
      </c>
      <c r="D59" s="8"/>
      <c r="E59" s="1028"/>
    </row>
    <row r="60" spans="1:5" hidden="1" x14ac:dyDescent="0.2">
      <c r="A60" s="1027" t="s">
        <v>175</v>
      </c>
      <c r="B60" s="338" t="s">
        <v>94</v>
      </c>
      <c r="C60" s="1185" t="s">
        <v>176</v>
      </c>
      <c r="D60" s="8"/>
      <c r="E60" s="1028"/>
    </row>
    <row r="61" spans="1:5" hidden="1" x14ac:dyDescent="0.2">
      <c r="A61" s="1027" t="s">
        <v>177</v>
      </c>
      <c r="B61" s="338" t="s">
        <v>97</v>
      </c>
      <c r="C61" s="1185" t="s">
        <v>178</v>
      </c>
      <c r="D61" s="8"/>
      <c r="E61" s="1028"/>
    </row>
    <row r="62" spans="1:5" hidden="1" x14ac:dyDescent="0.2">
      <c r="A62" s="1027" t="s">
        <v>179</v>
      </c>
      <c r="B62" s="338" t="s">
        <v>100</v>
      </c>
      <c r="C62" s="1185" t="s">
        <v>180</v>
      </c>
      <c r="D62" s="8"/>
      <c r="E62" s="1028"/>
    </row>
    <row r="63" spans="1:5" hidden="1" x14ac:dyDescent="0.2">
      <c r="A63" s="1027" t="s">
        <v>181</v>
      </c>
      <c r="B63" s="338" t="s">
        <v>103</v>
      </c>
      <c r="C63" s="1185" t="s">
        <v>182</v>
      </c>
      <c r="D63" s="8"/>
      <c r="E63" s="1028"/>
    </row>
    <row r="64" spans="1:5" ht="25.5" x14ac:dyDescent="0.2">
      <c r="A64" s="544">
        <v>57</v>
      </c>
      <c r="B64" s="256" t="s">
        <v>1448</v>
      </c>
      <c r="C64" s="335" t="s">
        <v>184</v>
      </c>
      <c r="D64" s="296"/>
      <c r="E64" s="525"/>
    </row>
    <row r="65" spans="1:7" s="75" customFormat="1" hidden="1" x14ac:dyDescent="0.2">
      <c r="A65" s="543" t="s">
        <v>185</v>
      </c>
      <c r="B65" s="265" t="s">
        <v>76</v>
      </c>
      <c r="C65" s="1186" t="s">
        <v>186</v>
      </c>
      <c r="D65" s="267"/>
      <c r="E65" s="552"/>
      <c r="F65" s="70"/>
      <c r="G65" s="70"/>
    </row>
    <row r="66" spans="1:7" s="75" customFormat="1" hidden="1" x14ac:dyDescent="0.2">
      <c r="A66" s="543" t="s">
        <v>187</v>
      </c>
      <c r="B66" s="265" t="s">
        <v>79</v>
      </c>
      <c r="C66" s="1186" t="s">
        <v>188</v>
      </c>
      <c r="D66" s="267"/>
      <c r="E66" s="552"/>
      <c r="F66" s="70"/>
      <c r="G66" s="70"/>
    </row>
    <row r="67" spans="1:7" s="75" customFormat="1" ht="25.5" hidden="1" x14ac:dyDescent="0.2">
      <c r="A67" s="543" t="s">
        <v>189</v>
      </c>
      <c r="B67" s="265" t="s">
        <v>82</v>
      </c>
      <c r="C67" s="1186" t="s">
        <v>190</v>
      </c>
      <c r="D67" s="267"/>
      <c r="E67" s="552"/>
      <c r="F67" s="70"/>
      <c r="G67" s="70"/>
    </row>
    <row r="68" spans="1:7" s="75" customFormat="1" hidden="1" x14ac:dyDescent="0.2">
      <c r="A68" s="543" t="s">
        <v>191</v>
      </c>
      <c r="B68" s="265" t="s">
        <v>85</v>
      </c>
      <c r="C68" s="1186" t="s">
        <v>192</v>
      </c>
      <c r="D68" s="267"/>
      <c r="E68" s="552"/>
      <c r="F68" s="70"/>
      <c r="G68" s="70"/>
    </row>
    <row r="69" spans="1:7" s="75" customFormat="1" hidden="1" x14ac:dyDescent="0.2">
      <c r="A69" s="543" t="s">
        <v>193</v>
      </c>
      <c r="B69" s="265" t="s">
        <v>88</v>
      </c>
      <c r="C69" s="1186" t="s">
        <v>194</v>
      </c>
      <c r="D69" s="267"/>
      <c r="E69" s="552"/>
      <c r="F69" s="70"/>
      <c r="G69" s="70"/>
    </row>
    <row r="70" spans="1:7" s="75" customFormat="1" hidden="1" x14ac:dyDescent="0.2">
      <c r="A70" s="543" t="s">
        <v>195</v>
      </c>
      <c r="B70" s="265" t="s">
        <v>91</v>
      </c>
      <c r="C70" s="1186" t="s">
        <v>196</v>
      </c>
      <c r="D70" s="267"/>
      <c r="E70" s="552"/>
      <c r="F70" s="70"/>
      <c r="G70" s="70"/>
    </row>
    <row r="71" spans="1:7" s="75" customFormat="1" hidden="1" x14ac:dyDescent="0.2">
      <c r="A71" s="543" t="s">
        <v>197</v>
      </c>
      <c r="B71" s="265" t="s">
        <v>94</v>
      </c>
      <c r="C71" s="1186" t="s">
        <v>198</v>
      </c>
      <c r="D71" s="267"/>
      <c r="E71" s="552"/>
      <c r="F71" s="70"/>
      <c r="G71" s="70"/>
    </row>
    <row r="72" spans="1:7" s="75" customFormat="1" hidden="1" x14ac:dyDescent="0.2">
      <c r="A72" s="543" t="s">
        <v>199</v>
      </c>
      <c r="B72" s="265" t="s">
        <v>97</v>
      </c>
      <c r="C72" s="1186" t="s">
        <v>200</v>
      </c>
      <c r="D72" s="267"/>
      <c r="E72" s="552"/>
      <c r="F72" s="70"/>
      <c r="G72" s="70"/>
    </row>
    <row r="73" spans="1:7" s="75" customFormat="1" hidden="1" x14ac:dyDescent="0.2">
      <c r="A73" s="543" t="s">
        <v>201</v>
      </c>
      <c r="B73" s="265" t="s">
        <v>100</v>
      </c>
      <c r="C73" s="1186" t="s">
        <v>202</v>
      </c>
      <c r="D73" s="267"/>
      <c r="E73" s="552"/>
      <c r="F73" s="70"/>
      <c r="G73" s="70"/>
    </row>
    <row r="74" spans="1:7" s="75" customFormat="1" hidden="1" x14ac:dyDescent="0.2">
      <c r="A74" s="543" t="s">
        <v>203</v>
      </c>
      <c r="B74" s="265" t="s">
        <v>103</v>
      </c>
      <c r="C74" s="1186" t="s">
        <v>204</v>
      </c>
      <c r="D74" s="267"/>
      <c r="E74" s="552"/>
      <c r="F74" s="70"/>
      <c r="G74" s="70"/>
    </row>
    <row r="75" spans="1:7" ht="25.5" x14ac:dyDescent="0.2">
      <c r="A75" s="544">
        <v>68</v>
      </c>
      <c r="B75" s="256" t="s">
        <v>1449</v>
      </c>
      <c r="C75" s="335" t="s">
        <v>206</v>
      </c>
      <c r="D75" s="296"/>
      <c r="E75" s="525"/>
    </row>
    <row r="76" spans="1:7" s="75" customFormat="1" hidden="1" x14ac:dyDescent="0.2">
      <c r="A76" s="543" t="s">
        <v>207</v>
      </c>
      <c r="B76" s="265" t="s">
        <v>76</v>
      </c>
      <c r="C76" s="392" t="s">
        <v>208</v>
      </c>
      <c r="D76" s="267"/>
      <c r="E76" s="552"/>
      <c r="F76" s="70"/>
      <c r="G76" s="70"/>
    </row>
    <row r="77" spans="1:7" s="75" customFormat="1" hidden="1" x14ac:dyDescent="0.2">
      <c r="A77" s="543" t="s">
        <v>209</v>
      </c>
      <c r="B77" s="265" t="s">
        <v>79</v>
      </c>
      <c r="C77" s="392" t="s">
        <v>210</v>
      </c>
      <c r="D77" s="267"/>
      <c r="E77" s="552"/>
      <c r="F77" s="70"/>
      <c r="G77" s="70"/>
    </row>
    <row r="78" spans="1:7" s="75" customFormat="1" ht="25.5" hidden="1" x14ac:dyDescent="0.2">
      <c r="A78" s="543" t="s">
        <v>211</v>
      </c>
      <c r="B78" s="265" t="s">
        <v>82</v>
      </c>
      <c r="C78" s="392" t="s">
        <v>212</v>
      </c>
      <c r="D78" s="267"/>
      <c r="E78" s="552"/>
      <c r="F78" s="70"/>
      <c r="G78" s="70"/>
    </row>
    <row r="79" spans="1:7" s="75" customFormat="1" hidden="1" x14ac:dyDescent="0.2">
      <c r="A79" s="543" t="s">
        <v>213</v>
      </c>
      <c r="B79" s="265" t="s">
        <v>85</v>
      </c>
      <c r="C79" s="392" t="s">
        <v>214</v>
      </c>
      <c r="D79" s="267"/>
      <c r="E79" s="552"/>
      <c r="F79" s="70"/>
      <c r="G79" s="70"/>
    </row>
    <row r="80" spans="1:7" s="75" customFormat="1" hidden="1" x14ac:dyDescent="0.2">
      <c r="A80" s="543" t="s">
        <v>215</v>
      </c>
      <c r="B80" s="265" t="s">
        <v>88</v>
      </c>
      <c r="C80" s="392" t="s">
        <v>216</v>
      </c>
      <c r="D80" s="267"/>
      <c r="E80" s="552"/>
      <c r="F80" s="70"/>
      <c r="G80" s="70"/>
    </row>
    <row r="81" spans="1:7" s="75" customFormat="1" hidden="1" x14ac:dyDescent="0.2">
      <c r="A81" s="543" t="s">
        <v>217</v>
      </c>
      <c r="B81" s="265" t="s">
        <v>91</v>
      </c>
      <c r="C81" s="392" t="s">
        <v>218</v>
      </c>
      <c r="D81" s="267"/>
      <c r="E81" s="552"/>
      <c r="F81" s="70"/>
      <c r="G81" s="70"/>
    </row>
    <row r="82" spans="1:7" s="75" customFormat="1" hidden="1" x14ac:dyDescent="0.2">
      <c r="A82" s="543" t="s">
        <v>219</v>
      </c>
      <c r="B82" s="265" t="s">
        <v>94</v>
      </c>
      <c r="C82" s="392" t="s">
        <v>220</v>
      </c>
      <c r="D82" s="267"/>
      <c r="E82" s="552"/>
      <c r="F82" s="70"/>
      <c r="G82" s="70"/>
    </row>
    <row r="83" spans="1:7" s="75" customFormat="1" ht="26.45" hidden="1" customHeight="1" x14ac:dyDescent="0.2">
      <c r="A83" s="543" t="s">
        <v>221</v>
      </c>
      <c r="B83" s="265" t="s">
        <v>97</v>
      </c>
      <c r="C83" s="392" t="s">
        <v>222</v>
      </c>
      <c r="D83" s="267"/>
      <c r="E83" s="552"/>
      <c r="F83" s="70"/>
      <c r="G83" s="70"/>
    </row>
    <row r="84" spans="1:7" s="75" customFormat="1" hidden="1" x14ac:dyDescent="0.2">
      <c r="A84" s="543" t="s">
        <v>223</v>
      </c>
      <c r="B84" s="265" t="s">
        <v>100</v>
      </c>
      <c r="C84" s="392" t="s">
        <v>224</v>
      </c>
      <c r="D84" s="267"/>
      <c r="E84" s="552"/>
      <c r="F84" s="70"/>
      <c r="G84" s="70"/>
    </row>
    <row r="85" spans="1:7" s="75" customFormat="1" hidden="1" x14ac:dyDescent="0.2">
      <c r="A85" s="543" t="s">
        <v>225</v>
      </c>
      <c r="B85" s="265" t="s">
        <v>103</v>
      </c>
      <c r="C85" s="392" t="s">
        <v>226</v>
      </c>
      <c r="D85" s="267"/>
      <c r="E85" s="552"/>
      <c r="F85" s="70"/>
      <c r="G85" s="70"/>
    </row>
    <row r="86" spans="1:7" ht="27" customHeight="1" thickBot="1" x14ac:dyDescent="0.25">
      <c r="A86" s="509">
        <v>79</v>
      </c>
      <c r="B86" s="510" t="s">
        <v>227</v>
      </c>
      <c r="C86" s="1031" t="s">
        <v>228</v>
      </c>
      <c r="D86" s="512">
        <v>0</v>
      </c>
      <c r="E86" s="513">
        <v>0</v>
      </c>
    </row>
    <row r="87" spans="1:7" ht="14.25" thickTop="1" thickBot="1" x14ac:dyDescent="0.25">
      <c r="A87" s="46"/>
    </row>
    <row r="88" spans="1:7" ht="13.5" thickTop="1" x14ac:dyDescent="0.2">
      <c r="A88" s="1032">
        <v>80</v>
      </c>
      <c r="B88" s="1118" t="s">
        <v>1705</v>
      </c>
      <c r="C88" s="1034" t="s">
        <v>230</v>
      </c>
      <c r="D88" s="1035"/>
      <c r="E88" s="1036"/>
    </row>
    <row r="89" spans="1:7" hidden="1" x14ac:dyDescent="0.2">
      <c r="A89" s="1037">
        <v>81</v>
      </c>
      <c r="B89" s="347" t="s">
        <v>231</v>
      </c>
      <c r="C89" s="339" t="s">
        <v>232</v>
      </c>
      <c r="D89" s="8"/>
      <c r="E89" s="1028"/>
    </row>
    <row r="90" spans="1:7" ht="25.5" hidden="1" x14ac:dyDescent="0.2">
      <c r="A90" s="1037">
        <v>82</v>
      </c>
      <c r="B90" s="347" t="s">
        <v>233</v>
      </c>
      <c r="C90" s="339" t="s">
        <v>234</v>
      </c>
      <c r="D90" s="8"/>
      <c r="E90" s="1028"/>
    </row>
    <row r="91" spans="1:7" ht="25.5" hidden="1" x14ac:dyDescent="0.2">
      <c r="A91" s="1037">
        <v>83</v>
      </c>
      <c r="B91" s="347" t="s">
        <v>235</v>
      </c>
      <c r="C91" s="339" t="s">
        <v>236</v>
      </c>
      <c r="D91" s="8"/>
      <c r="E91" s="1028"/>
    </row>
    <row r="92" spans="1:7" x14ac:dyDescent="0.2">
      <c r="A92" s="1038">
        <v>84</v>
      </c>
      <c r="B92" s="356" t="s">
        <v>1671</v>
      </c>
      <c r="C92" s="333" t="s">
        <v>238</v>
      </c>
      <c r="D92" s="345"/>
      <c r="E92" s="1039"/>
    </row>
    <row r="93" spans="1:7" hidden="1" x14ac:dyDescent="0.2">
      <c r="A93" s="1027" t="s">
        <v>239</v>
      </c>
      <c r="B93" s="343" t="s">
        <v>240</v>
      </c>
      <c r="C93" s="339" t="s">
        <v>241</v>
      </c>
      <c r="D93" s="8"/>
      <c r="E93" s="1028"/>
    </row>
    <row r="94" spans="1:7" hidden="1" x14ac:dyDescent="0.2">
      <c r="A94" s="1027" t="s">
        <v>242</v>
      </c>
      <c r="B94" s="343" t="s">
        <v>243</v>
      </c>
      <c r="C94" s="339" t="s">
        <v>244</v>
      </c>
      <c r="D94" s="8"/>
      <c r="E94" s="1028"/>
    </row>
    <row r="95" spans="1:7" hidden="1" x14ac:dyDescent="0.2">
      <c r="A95" s="1027" t="s">
        <v>245</v>
      </c>
      <c r="B95" s="343" t="s">
        <v>246</v>
      </c>
      <c r="C95" s="339" t="s">
        <v>247</v>
      </c>
      <c r="D95" s="8"/>
      <c r="E95" s="1028"/>
    </row>
    <row r="96" spans="1:7" hidden="1" x14ac:dyDescent="0.2">
      <c r="A96" s="1027" t="s">
        <v>248</v>
      </c>
      <c r="B96" s="343" t="s">
        <v>249</v>
      </c>
      <c r="C96" s="339" t="s">
        <v>250</v>
      </c>
      <c r="D96" s="8"/>
      <c r="E96" s="1028"/>
    </row>
    <row r="97" spans="1:5" hidden="1" x14ac:dyDescent="0.2">
      <c r="A97" s="1027" t="s">
        <v>251</v>
      </c>
      <c r="B97" s="343" t="s">
        <v>252</v>
      </c>
      <c r="C97" s="339" t="s">
        <v>253</v>
      </c>
      <c r="D97" s="8"/>
      <c r="E97" s="1028"/>
    </row>
    <row r="98" spans="1:5" hidden="1" x14ac:dyDescent="0.2">
      <c r="A98" s="1027" t="s">
        <v>254</v>
      </c>
      <c r="B98" s="343" t="s">
        <v>255</v>
      </c>
      <c r="C98" s="339" t="s">
        <v>256</v>
      </c>
      <c r="D98" s="8"/>
      <c r="E98" s="1028"/>
    </row>
    <row r="99" spans="1:5" hidden="1" x14ac:dyDescent="0.2">
      <c r="A99" s="1027" t="s">
        <v>257</v>
      </c>
      <c r="B99" s="343" t="s">
        <v>258</v>
      </c>
      <c r="C99" s="339" t="s">
        <v>259</v>
      </c>
      <c r="D99" s="8"/>
      <c r="E99" s="1028"/>
    </row>
    <row r="100" spans="1:5" hidden="1" x14ac:dyDescent="0.2">
      <c r="A100" s="1027" t="s">
        <v>260</v>
      </c>
      <c r="B100" s="343" t="s">
        <v>261</v>
      </c>
      <c r="C100" s="339" t="s">
        <v>262</v>
      </c>
      <c r="D100" s="8"/>
      <c r="E100" s="1028"/>
    </row>
    <row r="101" spans="1:5" x14ac:dyDescent="0.2">
      <c r="A101" s="544">
        <v>93</v>
      </c>
      <c r="B101" s="259" t="s">
        <v>1450</v>
      </c>
      <c r="C101" s="335" t="s">
        <v>264</v>
      </c>
      <c r="D101" s="296"/>
      <c r="E101" s="525"/>
    </row>
    <row r="102" spans="1:5" x14ac:dyDescent="0.2">
      <c r="A102" s="544">
        <v>94</v>
      </c>
      <c r="B102" s="278" t="s">
        <v>1451</v>
      </c>
      <c r="C102" s="335" t="s">
        <v>266</v>
      </c>
      <c r="D102" s="296"/>
      <c r="E102" s="525"/>
    </row>
    <row r="103" spans="1:5" hidden="1" x14ac:dyDescent="0.2">
      <c r="A103" s="523" t="s">
        <v>267</v>
      </c>
      <c r="B103" s="346" t="s">
        <v>268</v>
      </c>
      <c r="C103" s="1187" t="s">
        <v>269</v>
      </c>
      <c r="D103" s="297"/>
      <c r="E103" s="526"/>
    </row>
    <row r="104" spans="1:5" ht="25.5" hidden="1" x14ac:dyDescent="0.2">
      <c r="A104" s="523" t="s">
        <v>270</v>
      </c>
      <c r="B104" s="346" t="s">
        <v>271</v>
      </c>
      <c r="C104" s="1187" t="s">
        <v>272</v>
      </c>
      <c r="D104" s="297"/>
      <c r="E104" s="526"/>
    </row>
    <row r="105" spans="1:5" ht="12.95" hidden="1" customHeight="1" x14ac:dyDescent="0.2">
      <c r="A105" s="523" t="s">
        <v>273</v>
      </c>
      <c r="B105" s="346" t="s">
        <v>274</v>
      </c>
      <c r="C105" s="1187" t="s">
        <v>275</v>
      </c>
      <c r="D105" s="297"/>
      <c r="E105" s="526"/>
    </row>
    <row r="106" spans="1:5" ht="12.95" hidden="1" customHeight="1" x14ac:dyDescent="0.2">
      <c r="A106" s="523" t="s">
        <v>276</v>
      </c>
      <c r="B106" s="346" t="s">
        <v>277</v>
      </c>
      <c r="C106" s="1187" t="s">
        <v>278</v>
      </c>
      <c r="D106" s="297"/>
      <c r="E106" s="526"/>
    </row>
    <row r="107" spans="1:5" ht="12.95" hidden="1" customHeight="1" x14ac:dyDescent="0.2">
      <c r="A107" s="523" t="s">
        <v>279</v>
      </c>
      <c r="B107" s="346" t="s">
        <v>280</v>
      </c>
      <c r="C107" s="1187" t="s">
        <v>281</v>
      </c>
      <c r="D107" s="297"/>
      <c r="E107" s="526"/>
    </row>
    <row r="108" spans="1:5" ht="13.5" hidden="1" customHeight="1" x14ac:dyDescent="0.2">
      <c r="A108" s="523" t="s">
        <v>282</v>
      </c>
      <c r="B108" s="346" t="s">
        <v>283</v>
      </c>
      <c r="C108" s="1187" t="s">
        <v>284</v>
      </c>
      <c r="D108" s="297"/>
      <c r="E108" s="526"/>
    </row>
    <row r="109" spans="1:5" ht="26.45" hidden="1" customHeight="1" x14ac:dyDescent="0.2">
      <c r="A109" s="523" t="s">
        <v>285</v>
      </c>
      <c r="B109" s="346" t="s">
        <v>286</v>
      </c>
      <c r="C109" s="1187" t="s">
        <v>287</v>
      </c>
      <c r="D109" s="297"/>
      <c r="E109" s="526"/>
    </row>
    <row r="110" spans="1:5" hidden="1" x14ac:dyDescent="0.2">
      <c r="A110" s="523" t="s">
        <v>288</v>
      </c>
      <c r="B110" s="346" t="s">
        <v>289</v>
      </c>
      <c r="C110" s="1187" t="s">
        <v>290</v>
      </c>
      <c r="D110" s="297"/>
      <c r="E110" s="526"/>
    </row>
    <row r="111" spans="1:5" hidden="1" x14ac:dyDescent="0.2">
      <c r="A111" s="523" t="s">
        <v>291</v>
      </c>
      <c r="B111" s="346" t="s">
        <v>292</v>
      </c>
      <c r="C111" s="1187" t="s">
        <v>293</v>
      </c>
      <c r="D111" s="297"/>
      <c r="E111" s="526"/>
    </row>
    <row r="112" spans="1:5" x14ac:dyDescent="0.2">
      <c r="A112" s="544">
        <v>104</v>
      </c>
      <c r="B112" s="278" t="s">
        <v>1452</v>
      </c>
      <c r="C112" s="335" t="s">
        <v>295</v>
      </c>
      <c r="D112" s="296"/>
      <c r="E112" s="525"/>
    </row>
    <row r="113" spans="1:7" s="75" customFormat="1" hidden="1" x14ac:dyDescent="0.2">
      <c r="A113" s="543">
        <v>105</v>
      </c>
      <c r="B113" s="275" t="s">
        <v>296</v>
      </c>
      <c r="C113" s="1186" t="s">
        <v>297</v>
      </c>
      <c r="D113" s="267"/>
      <c r="E113" s="552"/>
      <c r="F113" s="70"/>
      <c r="G113" s="70"/>
    </row>
    <row r="114" spans="1:7" s="75" customFormat="1" hidden="1" x14ac:dyDescent="0.2">
      <c r="A114" s="543">
        <v>106</v>
      </c>
      <c r="B114" s="275" t="s">
        <v>298</v>
      </c>
      <c r="C114" s="1186" t="s">
        <v>299</v>
      </c>
      <c r="D114" s="267"/>
      <c r="E114" s="552"/>
      <c r="F114" s="70"/>
      <c r="G114" s="70"/>
    </row>
    <row r="115" spans="1:7" s="75" customFormat="1" hidden="1" x14ac:dyDescent="0.2">
      <c r="A115" s="543">
        <v>107</v>
      </c>
      <c r="B115" s="275" t="s">
        <v>300</v>
      </c>
      <c r="C115" s="1186" t="s">
        <v>301</v>
      </c>
      <c r="D115" s="267"/>
      <c r="E115" s="552"/>
      <c r="F115" s="70"/>
      <c r="G115" s="70"/>
    </row>
    <row r="116" spans="1:7" s="75" customFormat="1" hidden="1" x14ac:dyDescent="0.2">
      <c r="A116" s="543">
        <v>108</v>
      </c>
      <c r="B116" s="275" t="s">
        <v>302</v>
      </c>
      <c r="C116" s="1186" t="s">
        <v>303</v>
      </c>
      <c r="D116" s="267"/>
      <c r="E116" s="552"/>
      <c r="F116" s="70"/>
      <c r="G116" s="70"/>
    </row>
    <row r="117" spans="1:7" x14ac:dyDescent="0.2">
      <c r="A117" s="544">
        <v>109</v>
      </c>
      <c r="B117" s="278" t="s">
        <v>1453</v>
      </c>
      <c r="C117" s="335" t="s">
        <v>305</v>
      </c>
      <c r="D117" s="296"/>
      <c r="E117" s="525"/>
    </row>
    <row r="118" spans="1:7" hidden="1" x14ac:dyDescent="0.2">
      <c r="A118" s="1027">
        <v>110</v>
      </c>
      <c r="B118" s="347" t="s">
        <v>306</v>
      </c>
      <c r="C118" s="339" t="s">
        <v>307</v>
      </c>
      <c r="D118" s="8"/>
      <c r="E118" s="1028"/>
    </row>
    <row r="119" spans="1:7" hidden="1" x14ac:dyDescent="0.2">
      <c r="A119" s="1027">
        <v>111</v>
      </c>
      <c r="B119" s="347" t="s">
        <v>308</v>
      </c>
      <c r="C119" s="339" t="s">
        <v>309</v>
      </c>
      <c r="D119" s="8"/>
      <c r="E119" s="1028"/>
    </row>
    <row r="120" spans="1:7" hidden="1" x14ac:dyDescent="0.2">
      <c r="A120" s="1027">
        <v>112</v>
      </c>
      <c r="B120" s="347" t="s">
        <v>310</v>
      </c>
      <c r="C120" s="339" t="s">
        <v>311</v>
      </c>
      <c r="D120" s="8"/>
      <c r="E120" s="1028"/>
    </row>
    <row r="121" spans="1:7" hidden="1" x14ac:dyDescent="0.2">
      <c r="A121" s="1027">
        <v>113</v>
      </c>
      <c r="B121" s="347" t="s">
        <v>312</v>
      </c>
      <c r="C121" s="339" t="s">
        <v>313</v>
      </c>
      <c r="D121" s="8"/>
      <c r="E121" s="1028"/>
    </row>
    <row r="122" spans="1:7" hidden="1" x14ac:dyDescent="0.2">
      <c r="A122" s="1027">
        <v>114</v>
      </c>
      <c r="B122" s="347" t="s">
        <v>314</v>
      </c>
      <c r="C122" s="339" t="s">
        <v>315</v>
      </c>
      <c r="D122" s="8"/>
      <c r="E122" s="1028"/>
    </row>
    <row r="123" spans="1:7" hidden="1" x14ac:dyDescent="0.2">
      <c r="A123" s="1027">
        <v>115</v>
      </c>
      <c r="B123" s="347" t="s">
        <v>316</v>
      </c>
      <c r="C123" s="339" t="s">
        <v>317</v>
      </c>
      <c r="D123" s="8"/>
      <c r="E123" s="1028"/>
    </row>
    <row r="124" spans="1:7" hidden="1" x14ac:dyDescent="0.2">
      <c r="A124" s="1027">
        <v>116</v>
      </c>
      <c r="B124" s="347" t="s">
        <v>318</v>
      </c>
      <c r="C124" s="339" t="s">
        <v>319</v>
      </c>
      <c r="D124" s="8"/>
      <c r="E124" s="1028"/>
    </row>
    <row r="125" spans="1:7" x14ac:dyDescent="0.2">
      <c r="A125" s="1038">
        <v>117</v>
      </c>
      <c r="B125" s="334" t="s">
        <v>1735</v>
      </c>
      <c r="C125" s="333" t="s">
        <v>321</v>
      </c>
      <c r="D125" s="345"/>
      <c r="E125" s="1039"/>
    </row>
    <row r="126" spans="1:7" hidden="1" x14ac:dyDescent="0.2">
      <c r="A126" s="1040" t="s">
        <v>322</v>
      </c>
      <c r="B126" s="393" t="s">
        <v>323</v>
      </c>
      <c r="C126" s="333" t="s">
        <v>324</v>
      </c>
      <c r="D126" s="7"/>
      <c r="E126" s="1041"/>
    </row>
    <row r="127" spans="1:7" hidden="1" x14ac:dyDescent="0.2">
      <c r="A127" s="1040" t="s">
        <v>325</v>
      </c>
      <c r="B127" s="393" t="s">
        <v>326</v>
      </c>
      <c r="C127" s="333" t="s">
        <v>327</v>
      </c>
      <c r="D127" s="7"/>
      <c r="E127" s="1041"/>
    </row>
    <row r="128" spans="1:7" hidden="1" x14ac:dyDescent="0.2">
      <c r="A128" s="1040" t="s">
        <v>328</v>
      </c>
      <c r="B128" s="393" t="s">
        <v>329</v>
      </c>
      <c r="C128" s="333" t="s">
        <v>330</v>
      </c>
      <c r="D128" s="7"/>
      <c r="E128" s="1041"/>
    </row>
    <row r="129" spans="1:5" hidden="1" x14ac:dyDescent="0.2">
      <c r="A129" s="1040" t="s">
        <v>331</v>
      </c>
      <c r="B129" s="393" t="s">
        <v>332</v>
      </c>
      <c r="C129" s="333" t="s">
        <v>333</v>
      </c>
      <c r="D129" s="7"/>
      <c r="E129" s="1041"/>
    </row>
    <row r="130" spans="1:5" hidden="1" x14ac:dyDescent="0.2">
      <c r="A130" s="1040" t="s">
        <v>334</v>
      </c>
      <c r="B130" s="393" t="s">
        <v>335</v>
      </c>
      <c r="C130" s="333" t="s">
        <v>336</v>
      </c>
      <c r="D130" s="7"/>
      <c r="E130" s="1041"/>
    </row>
    <row r="131" spans="1:5" hidden="1" x14ac:dyDescent="0.2">
      <c r="A131" s="1040" t="s">
        <v>337</v>
      </c>
      <c r="B131" s="393" t="s">
        <v>338</v>
      </c>
      <c r="C131" s="333" t="s">
        <v>339</v>
      </c>
      <c r="D131" s="7"/>
      <c r="E131" s="1041"/>
    </row>
    <row r="132" spans="1:5" ht="25.5" hidden="1" x14ac:dyDescent="0.2">
      <c r="A132" s="1040" t="s">
        <v>340</v>
      </c>
      <c r="B132" s="393" t="s">
        <v>341</v>
      </c>
      <c r="C132" s="333" t="s">
        <v>342</v>
      </c>
      <c r="D132" s="7"/>
      <c r="E132" s="1041"/>
    </row>
    <row r="133" spans="1:5" ht="25.5" hidden="1" x14ac:dyDescent="0.2">
      <c r="A133" s="1040" t="s">
        <v>343</v>
      </c>
      <c r="B133" s="393" t="s">
        <v>344</v>
      </c>
      <c r="C133" s="333" t="s">
        <v>345</v>
      </c>
      <c r="D133" s="7"/>
      <c r="E133" s="1041"/>
    </row>
    <row r="134" spans="1:5" hidden="1" x14ac:dyDescent="0.2">
      <c r="A134" s="1040" t="s">
        <v>346</v>
      </c>
      <c r="B134" s="393" t="s">
        <v>347</v>
      </c>
      <c r="C134" s="333" t="s">
        <v>348</v>
      </c>
      <c r="D134" s="7"/>
      <c r="E134" s="1041"/>
    </row>
    <row r="135" spans="1:5" hidden="1" x14ac:dyDescent="0.2">
      <c r="A135" s="1040" t="s">
        <v>349</v>
      </c>
      <c r="B135" s="393" t="s">
        <v>350</v>
      </c>
      <c r="C135" s="333" t="s">
        <v>351</v>
      </c>
      <c r="D135" s="7"/>
      <c r="E135" s="1041"/>
    </row>
    <row r="136" spans="1:5" ht="25.5" hidden="1" x14ac:dyDescent="0.2">
      <c r="A136" s="1040" t="s">
        <v>352</v>
      </c>
      <c r="B136" s="393" t="s">
        <v>353</v>
      </c>
      <c r="C136" s="333" t="s">
        <v>354</v>
      </c>
      <c r="D136" s="7"/>
      <c r="E136" s="1041"/>
    </row>
    <row r="137" spans="1:5" ht="39" hidden="1" customHeight="1" x14ac:dyDescent="0.2">
      <c r="A137" s="1040" t="s">
        <v>355</v>
      </c>
      <c r="B137" s="393" t="s">
        <v>356</v>
      </c>
      <c r="C137" s="333" t="s">
        <v>357</v>
      </c>
      <c r="D137" s="7"/>
      <c r="E137" s="1041"/>
    </row>
    <row r="138" spans="1:5" ht="25.5" hidden="1" x14ac:dyDescent="0.2">
      <c r="A138" s="1040" t="s">
        <v>358</v>
      </c>
      <c r="B138" s="394" t="s">
        <v>359</v>
      </c>
      <c r="C138" s="333" t="s">
        <v>360</v>
      </c>
      <c r="D138" s="7"/>
      <c r="E138" s="1041"/>
    </row>
    <row r="139" spans="1:5" ht="25.5" hidden="1" x14ac:dyDescent="0.2">
      <c r="A139" s="1040" t="s">
        <v>361</v>
      </c>
      <c r="B139" s="393" t="s">
        <v>362</v>
      </c>
      <c r="C139" s="333" t="s">
        <v>363</v>
      </c>
      <c r="D139" s="7"/>
      <c r="E139" s="1041"/>
    </row>
    <row r="140" spans="1:5" ht="25.5" hidden="1" x14ac:dyDescent="0.2">
      <c r="A140" s="1040" t="s">
        <v>364</v>
      </c>
      <c r="B140" s="393" t="s">
        <v>365</v>
      </c>
      <c r="C140" s="333" t="s">
        <v>366</v>
      </c>
      <c r="D140" s="7"/>
      <c r="E140" s="1041"/>
    </row>
    <row r="141" spans="1:5" hidden="1" x14ac:dyDescent="0.2">
      <c r="A141" s="1040" t="s">
        <v>367</v>
      </c>
      <c r="B141" s="393" t="s">
        <v>368</v>
      </c>
      <c r="C141" s="333" t="s">
        <v>369</v>
      </c>
      <c r="D141" s="7"/>
      <c r="E141" s="1041"/>
    </row>
    <row r="142" spans="1:5" hidden="1" x14ac:dyDescent="0.2">
      <c r="A142" s="1040" t="s">
        <v>370</v>
      </c>
      <c r="B142" s="393" t="s">
        <v>371</v>
      </c>
      <c r="C142" s="333" t="s">
        <v>372</v>
      </c>
      <c r="D142" s="7"/>
      <c r="E142" s="1041"/>
    </row>
    <row r="143" spans="1:5" hidden="1" x14ac:dyDescent="0.2">
      <c r="A143" s="1040" t="s">
        <v>373</v>
      </c>
      <c r="B143" s="393" t="s">
        <v>374</v>
      </c>
      <c r="C143" s="333" t="s">
        <v>375</v>
      </c>
      <c r="D143" s="7"/>
      <c r="E143" s="1041"/>
    </row>
    <row r="144" spans="1:5" ht="51.95" hidden="1" customHeight="1" x14ac:dyDescent="0.2">
      <c r="A144" s="1040" t="s">
        <v>376</v>
      </c>
      <c r="B144" s="393" t="s">
        <v>377</v>
      </c>
      <c r="C144" s="333" t="s">
        <v>378</v>
      </c>
      <c r="D144" s="7"/>
      <c r="E144" s="1041"/>
    </row>
    <row r="145" spans="1:5" hidden="1" x14ac:dyDescent="0.2">
      <c r="A145" s="1040" t="s">
        <v>379</v>
      </c>
      <c r="B145" s="393" t="s">
        <v>380</v>
      </c>
      <c r="C145" s="333" t="s">
        <v>381</v>
      </c>
      <c r="D145" s="7"/>
      <c r="E145" s="1041"/>
    </row>
    <row r="146" spans="1:5" hidden="1" x14ac:dyDescent="0.2">
      <c r="A146" s="1040" t="s">
        <v>382</v>
      </c>
      <c r="B146" s="393" t="s">
        <v>383</v>
      </c>
      <c r="C146" s="333" t="s">
        <v>384</v>
      </c>
      <c r="D146" s="7"/>
      <c r="E146" s="1041"/>
    </row>
    <row r="147" spans="1:5" ht="38.25" hidden="1" x14ac:dyDescent="0.2">
      <c r="A147" s="1040" t="s">
        <v>385</v>
      </c>
      <c r="B147" s="393" t="s">
        <v>386</v>
      </c>
      <c r="C147" s="333" t="s">
        <v>387</v>
      </c>
      <c r="D147" s="7"/>
      <c r="E147" s="1041"/>
    </row>
    <row r="148" spans="1:5" x14ac:dyDescent="0.2">
      <c r="A148" s="1038">
        <v>140</v>
      </c>
      <c r="B148" s="356" t="s">
        <v>1736</v>
      </c>
      <c r="C148" s="333" t="s">
        <v>389</v>
      </c>
      <c r="D148" s="345"/>
      <c r="E148" s="1039"/>
    </row>
    <row r="149" spans="1:5" hidden="1" x14ac:dyDescent="0.2">
      <c r="A149" s="1037">
        <v>141</v>
      </c>
      <c r="B149" s="395" t="s">
        <v>390</v>
      </c>
      <c r="C149" s="339" t="s">
        <v>391</v>
      </c>
      <c r="D149" s="8"/>
      <c r="E149" s="1028"/>
    </row>
    <row r="150" spans="1:5" hidden="1" x14ac:dyDescent="0.2">
      <c r="A150" s="1037">
        <v>142</v>
      </c>
      <c r="B150" s="395" t="s">
        <v>392</v>
      </c>
      <c r="C150" s="339" t="s">
        <v>393</v>
      </c>
      <c r="D150" s="8"/>
      <c r="E150" s="1028"/>
    </row>
    <row r="151" spans="1:5" ht="26.1" hidden="1" customHeight="1" x14ac:dyDescent="0.2">
      <c r="A151" s="1037">
        <v>143</v>
      </c>
      <c r="B151" s="395" t="s">
        <v>394</v>
      </c>
      <c r="C151" s="339" t="s">
        <v>395</v>
      </c>
      <c r="D151" s="8"/>
      <c r="E151" s="1028"/>
    </row>
    <row r="152" spans="1:5" ht="14.45" customHeight="1" x14ac:dyDescent="0.2">
      <c r="A152" s="1038">
        <v>144</v>
      </c>
      <c r="B152" s="332" t="s">
        <v>396</v>
      </c>
      <c r="C152" s="333" t="s">
        <v>397</v>
      </c>
      <c r="D152" s="7"/>
      <c r="E152" s="1041"/>
    </row>
    <row r="153" spans="1:5" x14ac:dyDescent="0.2">
      <c r="A153" s="1038">
        <v>145</v>
      </c>
      <c r="B153" s="356" t="s">
        <v>1456</v>
      </c>
      <c r="C153" s="333" t="s">
        <v>399</v>
      </c>
      <c r="D153" s="345"/>
      <c r="E153" s="1039"/>
    </row>
    <row r="154" spans="1:5" ht="25.5" hidden="1" x14ac:dyDescent="0.2">
      <c r="A154" s="1037">
        <v>146</v>
      </c>
      <c r="B154" s="395" t="s">
        <v>400</v>
      </c>
      <c r="C154" s="339" t="s">
        <v>401</v>
      </c>
      <c r="D154" s="8"/>
      <c r="E154" s="1028"/>
    </row>
    <row r="155" spans="1:5" ht="25.5" hidden="1" x14ac:dyDescent="0.2">
      <c r="A155" s="1037">
        <v>147</v>
      </c>
      <c r="B155" s="395" t="s">
        <v>402</v>
      </c>
      <c r="C155" s="339" t="s">
        <v>403</v>
      </c>
      <c r="D155" s="8"/>
      <c r="E155" s="1028"/>
    </row>
    <row r="156" spans="1:5" hidden="1" x14ac:dyDescent="0.2">
      <c r="A156" s="1037">
        <v>148</v>
      </c>
      <c r="B156" s="395" t="s">
        <v>404</v>
      </c>
      <c r="C156" s="339" t="s">
        <v>405</v>
      </c>
      <c r="D156" s="8"/>
      <c r="E156" s="1028"/>
    </row>
    <row r="157" spans="1:5" hidden="1" x14ac:dyDescent="0.2">
      <c r="A157" s="1037">
        <v>149</v>
      </c>
      <c r="B157" s="395" t="s">
        <v>406</v>
      </c>
      <c r="C157" s="339" t="s">
        <v>407</v>
      </c>
      <c r="D157" s="8"/>
      <c r="E157" s="1028"/>
    </row>
    <row r="158" spans="1:5" x14ac:dyDescent="0.2">
      <c r="A158" s="1038">
        <v>150</v>
      </c>
      <c r="B158" s="334" t="s">
        <v>1737</v>
      </c>
      <c r="C158" s="333" t="s">
        <v>409</v>
      </c>
      <c r="D158" s="345"/>
      <c r="E158" s="1039"/>
    </row>
    <row r="159" spans="1:5" hidden="1" x14ac:dyDescent="0.2">
      <c r="A159" s="1040">
        <v>151</v>
      </c>
      <c r="B159" s="349" t="s">
        <v>410</v>
      </c>
      <c r="C159" s="333" t="s">
        <v>411</v>
      </c>
      <c r="D159" s="7"/>
      <c r="E159" s="1041"/>
    </row>
    <row r="160" spans="1:5" hidden="1" x14ac:dyDescent="0.2">
      <c r="A160" s="1040">
        <v>152</v>
      </c>
      <c r="B160" s="349" t="s">
        <v>412</v>
      </c>
      <c r="C160" s="333" t="s">
        <v>413</v>
      </c>
      <c r="D160" s="7"/>
      <c r="E160" s="1041"/>
    </row>
    <row r="161" spans="1:5" ht="25.5" hidden="1" x14ac:dyDescent="0.2">
      <c r="A161" s="1040">
        <v>153</v>
      </c>
      <c r="B161" s="349" t="s">
        <v>414</v>
      </c>
      <c r="C161" s="333" t="s">
        <v>415</v>
      </c>
      <c r="D161" s="7"/>
      <c r="E161" s="1041"/>
    </row>
    <row r="162" spans="1:5" hidden="1" x14ac:dyDescent="0.2">
      <c r="A162" s="1040">
        <v>154</v>
      </c>
      <c r="B162" s="349" t="s">
        <v>416</v>
      </c>
      <c r="C162" s="333" t="s">
        <v>417</v>
      </c>
      <c r="D162" s="7"/>
      <c r="E162" s="1041"/>
    </row>
    <row r="163" spans="1:5" hidden="1" x14ac:dyDescent="0.2">
      <c r="A163" s="1040">
        <v>155</v>
      </c>
      <c r="B163" s="349" t="s">
        <v>418</v>
      </c>
      <c r="C163" s="333" t="s">
        <v>419</v>
      </c>
      <c r="D163" s="7"/>
      <c r="E163" s="1041"/>
    </row>
    <row r="164" spans="1:5" hidden="1" x14ac:dyDescent="0.2">
      <c r="A164" s="1040">
        <v>156</v>
      </c>
      <c r="B164" s="349" t="s">
        <v>420</v>
      </c>
      <c r="C164" s="333" t="s">
        <v>421</v>
      </c>
      <c r="D164" s="7"/>
      <c r="E164" s="1041"/>
    </row>
    <row r="165" spans="1:5" hidden="1" x14ac:dyDescent="0.2">
      <c r="A165" s="1040">
        <v>157</v>
      </c>
      <c r="B165" s="349" t="s">
        <v>422</v>
      </c>
      <c r="C165" s="333" t="s">
        <v>423</v>
      </c>
      <c r="D165" s="7"/>
      <c r="E165" s="1041"/>
    </row>
    <row r="166" spans="1:5" hidden="1" x14ac:dyDescent="0.2">
      <c r="A166" s="1040">
        <v>158</v>
      </c>
      <c r="B166" s="349" t="s">
        <v>424</v>
      </c>
      <c r="C166" s="333" t="s">
        <v>425</v>
      </c>
      <c r="D166" s="7"/>
      <c r="E166" s="1041"/>
    </row>
    <row r="167" spans="1:5" hidden="1" x14ac:dyDescent="0.2">
      <c r="A167" s="1040">
        <v>159</v>
      </c>
      <c r="B167" s="349" t="s">
        <v>426</v>
      </c>
      <c r="C167" s="333" t="s">
        <v>427</v>
      </c>
      <c r="D167" s="7"/>
      <c r="E167" s="1041"/>
    </row>
    <row r="168" spans="1:5" hidden="1" x14ac:dyDescent="0.2">
      <c r="A168" s="1040">
        <v>160</v>
      </c>
      <c r="B168" s="349" t="s">
        <v>428</v>
      </c>
      <c r="C168" s="333" t="s">
        <v>429</v>
      </c>
      <c r="D168" s="7"/>
      <c r="E168" s="1041"/>
    </row>
    <row r="169" spans="1:5" hidden="1" x14ac:dyDescent="0.2">
      <c r="A169" s="1040">
        <v>161</v>
      </c>
      <c r="B169" s="349" t="s">
        <v>430</v>
      </c>
      <c r="C169" s="333" t="s">
        <v>431</v>
      </c>
      <c r="D169" s="7"/>
      <c r="E169" s="1041"/>
    </row>
    <row r="170" spans="1:5" hidden="1" x14ac:dyDescent="0.2">
      <c r="A170" s="1040">
        <v>162</v>
      </c>
      <c r="B170" s="349" t="s">
        <v>432</v>
      </c>
      <c r="C170" s="333" t="s">
        <v>433</v>
      </c>
      <c r="D170" s="7"/>
      <c r="E170" s="1041"/>
    </row>
    <row r="171" spans="1:5" hidden="1" x14ac:dyDescent="0.2">
      <c r="A171" s="1040">
        <v>163</v>
      </c>
      <c r="B171" s="349" t="s">
        <v>434</v>
      </c>
      <c r="C171" s="333" t="s">
        <v>435</v>
      </c>
      <c r="D171" s="7"/>
      <c r="E171" s="1041"/>
    </row>
    <row r="172" spans="1:5" hidden="1" x14ac:dyDescent="0.2">
      <c r="A172" s="1040">
        <v>164</v>
      </c>
      <c r="B172" s="349" t="s">
        <v>436</v>
      </c>
      <c r="C172" s="333" t="s">
        <v>437</v>
      </c>
      <c r="D172" s="7"/>
      <c r="E172" s="1041"/>
    </row>
    <row r="173" spans="1:5" hidden="1" x14ac:dyDescent="0.2">
      <c r="A173" s="1040">
        <v>165</v>
      </c>
      <c r="B173" s="349" t="s">
        <v>438</v>
      </c>
      <c r="C173" s="333" t="s">
        <v>439</v>
      </c>
      <c r="D173" s="7"/>
      <c r="E173" s="1041"/>
    </row>
    <row r="174" spans="1:5" ht="38.25" hidden="1" x14ac:dyDescent="0.2">
      <c r="A174" s="1040">
        <v>166</v>
      </c>
      <c r="B174" s="349" t="s">
        <v>440</v>
      </c>
      <c r="C174" s="333" t="s">
        <v>441</v>
      </c>
      <c r="D174" s="7"/>
      <c r="E174" s="1041"/>
    </row>
    <row r="175" spans="1:5" ht="25.5" hidden="1" x14ac:dyDescent="0.2">
      <c r="A175" s="1040">
        <v>167</v>
      </c>
      <c r="B175" s="349" t="s">
        <v>442</v>
      </c>
      <c r="C175" s="333" t="s">
        <v>443</v>
      </c>
      <c r="D175" s="7"/>
      <c r="E175" s="1041"/>
    </row>
    <row r="176" spans="1:5" x14ac:dyDescent="0.2">
      <c r="A176" s="544">
        <v>168</v>
      </c>
      <c r="B176" s="259" t="s">
        <v>1458</v>
      </c>
      <c r="C176" s="335" t="s">
        <v>445</v>
      </c>
      <c r="D176" s="296"/>
      <c r="E176" s="525"/>
    </row>
    <row r="177" spans="1:7" x14ac:dyDescent="0.2">
      <c r="A177" s="544">
        <v>169</v>
      </c>
      <c r="B177" s="278" t="s">
        <v>1459</v>
      </c>
      <c r="C177" s="335" t="s">
        <v>447</v>
      </c>
      <c r="D177" s="296"/>
      <c r="E177" s="525"/>
    </row>
    <row r="178" spans="1:7" s="75" customFormat="1" hidden="1" x14ac:dyDescent="0.2">
      <c r="A178" s="547">
        <v>170</v>
      </c>
      <c r="B178" s="252" t="s">
        <v>448</v>
      </c>
      <c r="C178" s="396" t="s">
        <v>449</v>
      </c>
      <c r="D178" s="283"/>
      <c r="E178" s="1119"/>
      <c r="F178" s="70"/>
      <c r="G178" s="70"/>
    </row>
    <row r="179" spans="1:7" s="75" customFormat="1" hidden="1" x14ac:dyDescent="0.2">
      <c r="A179" s="547">
        <v>171</v>
      </c>
      <c r="B179" s="252" t="s">
        <v>450</v>
      </c>
      <c r="C179" s="396" t="s">
        <v>451</v>
      </c>
      <c r="D179" s="283"/>
      <c r="E179" s="1119"/>
      <c r="F179" s="70"/>
      <c r="G179" s="70"/>
    </row>
    <row r="180" spans="1:7" s="75" customFormat="1" hidden="1" x14ac:dyDescent="0.2">
      <c r="A180" s="547">
        <v>172</v>
      </c>
      <c r="B180" s="252" t="s">
        <v>452</v>
      </c>
      <c r="C180" s="396" t="s">
        <v>453</v>
      </c>
      <c r="D180" s="283"/>
      <c r="E180" s="1119"/>
      <c r="F180" s="70"/>
      <c r="G180" s="70"/>
    </row>
    <row r="181" spans="1:7" s="75" customFormat="1" hidden="1" x14ac:dyDescent="0.2">
      <c r="A181" s="547">
        <v>173</v>
      </c>
      <c r="B181" s="252" t="s">
        <v>454</v>
      </c>
      <c r="C181" s="396" t="s">
        <v>455</v>
      </c>
      <c r="D181" s="283"/>
      <c r="E181" s="1119"/>
      <c r="F181" s="70"/>
      <c r="G181" s="70"/>
    </row>
    <row r="182" spans="1:7" s="75" customFormat="1" hidden="1" x14ac:dyDescent="0.2">
      <c r="A182" s="547">
        <v>174</v>
      </c>
      <c r="B182" s="252" t="s">
        <v>456</v>
      </c>
      <c r="C182" s="396" t="s">
        <v>457</v>
      </c>
      <c r="D182" s="283"/>
      <c r="E182" s="1119"/>
      <c r="F182" s="70"/>
      <c r="G182" s="70"/>
    </row>
    <row r="183" spans="1:7" s="75" customFormat="1" ht="25.5" hidden="1" x14ac:dyDescent="0.2">
      <c r="A183" s="547">
        <v>175</v>
      </c>
      <c r="B183" s="252" t="s">
        <v>458</v>
      </c>
      <c r="C183" s="396" t="s">
        <v>459</v>
      </c>
      <c r="D183" s="283"/>
      <c r="E183" s="1119"/>
      <c r="F183" s="70"/>
      <c r="G183" s="70"/>
    </row>
    <row r="184" spans="1:7" s="75" customFormat="1" hidden="1" x14ac:dyDescent="0.2">
      <c r="A184" s="547">
        <v>176</v>
      </c>
      <c r="B184" s="252" t="s">
        <v>460</v>
      </c>
      <c r="C184" s="396" t="s">
        <v>461</v>
      </c>
      <c r="D184" s="283"/>
      <c r="E184" s="1119"/>
      <c r="F184" s="70"/>
      <c r="G184" s="70"/>
    </row>
    <row r="185" spans="1:7" s="75" customFormat="1" hidden="1" x14ac:dyDescent="0.2">
      <c r="A185" s="547">
        <v>177</v>
      </c>
      <c r="B185" s="252" t="s">
        <v>462</v>
      </c>
      <c r="C185" s="396" t="s">
        <v>463</v>
      </c>
      <c r="D185" s="283"/>
      <c r="E185" s="1119"/>
      <c r="F185" s="70"/>
      <c r="G185" s="70"/>
    </row>
    <row r="186" spans="1:7" s="75" customFormat="1" hidden="1" x14ac:dyDescent="0.2">
      <c r="A186" s="547">
        <v>178</v>
      </c>
      <c r="B186" s="252" t="s">
        <v>464</v>
      </c>
      <c r="C186" s="396" t="s">
        <v>465</v>
      </c>
      <c r="D186" s="283"/>
      <c r="E186" s="1119"/>
      <c r="F186" s="70"/>
      <c r="G186" s="70"/>
    </row>
    <row r="187" spans="1:7" s="75" customFormat="1" hidden="1" x14ac:dyDescent="0.2">
      <c r="A187" s="547">
        <v>179</v>
      </c>
      <c r="B187" s="252" t="s">
        <v>466</v>
      </c>
      <c r="C187" s="396" t="s">
        <v>467</v>
      </c>
      <c r="D187" s="283"/>
      <c r="E187" s="1119"/>
      <c r="F187" s="70"/>
      <c r="G187" s="70"/>
    </row>
    <row r="188" spans="1:7" s="75" customFormat="1" ht="38.25" hidden="1" x14ac:dyDescent="0.2">
      <c r="A188" s="547">
        <v>180</v>
      </c>
      <c r="B188" s="252" t="s">
        <v>468</v>
      </c>
      <c r="C188" s="396" t="s">
        <v>469</v>
      </c>
      <c r="D188" s="283"/>
      <c r="E188" s="1119"/>
      <c r="F188" s="70"/>
      <c r="G188" s="70"/>
    </row>
    <row r="189" spans="1:7" s="75" customFormat="1" hidden="1" x14ac:dyDescent="0.2">
      <c r="A189" s="547">
        <v>181</v>
      </c>
      <c r="B189" s="255" t="s">
        <v>470</v>
      </c>
      <c r="C189" s="396" t="s">
        <v>471</v>
      </c>
      <c r="D189" s="283"/>
      <c r="E189" s="1119"/>
      <c r="F189" s="70"/>
      <c r="G189" s="70"/>
    </row>
    <row r="190" spans="1:7" s="75" customFormat="1" hidden="1" x14ac:dyDescent="0.2">
      <c r="A190" s="547">
        <v>182</v>
      </c>
      <c r="B190" s="255" t="s">
        <v>472</v>
      </c>
      <c r="C190" s="396" t="s">
        <v>473</v>
      </c>
      <c r="D190" s="283"/>
      <c r="E190" s="1119"/>
      <c r="F190" s="70"/>
      <c r="G190" s="70"/>
    </row>
    <row r="191" spans="1:7" s="75" customFormat="1" hidden="1" x14ac:dyDescent="0.2">
      <c r="A191" s="547">
        <v>183</v>
      </c>
      <c r="B191" s="252" t="s">
        <v>474</v>
      </c>
      <c r="C191" s="396" t="s">
        <v>475</v>
      </c>
      <c r="D191" s="283"/>
      <c r="E191" s="1119"/>
      <c r="F191" s="70"/>
      <c r="G191" s="70"/>
    </row>
    <row r="192" spans="1:7" s="75" customFormat="1" hidden="1" x14ac:dyDescent="0.2">
      <c r="A192" s="547">
        <v>184</v>
      </c>
      <c r="B192" s="252" t="s">
        <v>476</v>
      </c>
      <c r="C192" s="396" t="s">
        <v>477</v>
      </c>
      <c r="D192" s="283"/>
      <c r="E192" s="1119"/>
      <c r="F192" s="70"/>
      <c r="G192" s="70"/>
    </row>
    <row r="193" spans="1:7" s="75" customFormat="1" ht="51" hidden="1" x14ac:dyDescent="0.2">
      <c r="A193" s="536" t="s">
        <v>478</v>
      </c>
      <c r="B193" s="252" t="s">
        <v>479</v>
      </c>
      <c r="C193" s="396" t="s">
        <v>480</v>
      </c>
      <c r="D193" s="283"/>
      <c r="E193" s="1119"/>
      <c r="F193" s="70"/>
      <c r="G193" s="70"/>
    </row>
    <row r="194" spans="1:7" ht="27" customHeight="1" thickBot="1" x14ac:dyDescent="0.25">
      <c r="A194" s="539">
        <v>185</v>
      </c>
      <c r="B194" s="510" t="s">
        <v>481</v>
      </c>
      <c r="C194" s="1029" t="s">
        <v>482</v>
      </c>
      <c r="D194" s="512">
        <v>0</v>
      </c>
      <c r="E194" s="513">
        <v>0</v>
      </c>
    </row>
    <row r="195" spans="1:7" s="215" customFormat="1" ht="14.25" thickTop="1" thickBot="1" x14ac:dyDescent="0.25">
      <c r="A195" s="1115"/>
      <c r="B195" s="116"/>
      <c r="C195" s="1116"/>
      <c r="D195" s="1117"/>
      <c r="E195" s="1117"/>
      <c r="F195" s="214"/>
      <c r="G195" s="214"/>
    </row>
    <row r="196" spans="1:7" s="215" customFormat="1" ht="13.5" thickTop="1" x14ac:dyDescent="0.2">
      <c r="A196" s="533">
        <v>186</v>
      </c>
      <c r="B196" s="534" t="s">
        <v>483</v>
      </c>
      <c r="C196" s="1120" t="s">
        <v>484</v>
      </c>
      <c r="D196" s="497"/>
      <c r="E196" s="1121"/>
      <c r="F196" s="214"/>
      <c r="G196" s="214"/>
    </row>
    <row r="197" spans="1:7" s="215" customFormat="1" x14ac:dyDescent="0.2">
      <c r="A197" s="536">
        <v>187</v>
      </c>
      <c r="B197" s="282" t="s">
        <v>485</v>
      </c>
      <c r="C197" s="396" t="s">
        <v>486</v>
      </c>
      <c r="D197" s="277">
        <v>0</v>
      </c>
      <c r="E197" s="500">
        <v>150000</v>
      </c>
      <c r="F197" s="214"/>
      <c r="G197" s="214"/>
    </row>
    <row r="198" spans="1:7" x14ac:dyDescent="0.2">
      <c r="A198" s="536" t="s">
        <v>478</v>
      </c>
      <c r="B198" s="252" t="s">
        <v>487</v>
      </c>
      <c r="C198" s="396" t="s">
        <v>488</v>
      </c>
      <c r="D198" s="283"/>
      <c r="E198" s="1119"/>
    </row>
    <row r="199" spans="1:7" hidden="1" x14ac:dyDescent="0.2">
      <c r="A199" s="537">
        <v>188</v>
      </c>
      <c r="B199" s="275" t="s">
        <v>489</v>
      </c>
      <c r="C199" s="392" t="s">
        <v>490</v>
      </c>
      <c r="D199" s="267"/>
      <c r="E199" s="552"/>
    </row>
    <row r="200" spans="1:7" ht="25.5" hidden="1" x14ac:dyDescent="0.2">
      <c r="A200" s="537">
        <v>189</v>
      </c>
      <c r="B200" s="275" t="s">
        <v>491</v>
      </c>
      <c r="C200" s="392" t="s">
        <v>492</v>
      </c>
      <c r="D200" s="267"/>
      <c r="E200" s="552"/>
    </row>
    <row r="201" spans="1:7" x14ac:dyDescent="0.2">
      <c r="A201" s="536">
        <v>190</v>
      </c>
      <c r="B201" s="282" t="s">
        <v>493</v>
      </c>
      <c r="C201" s="396" t="s">
        <v>494</v>
      </c>
      <c r="D201" s="283"/>
      <c r="E201" s="1119"/>
    </row>
    <row r="202" spans="1:7" hidden="1" x14ac:dyDescent="0.2">
      <c r="A202" s="537">
        <v>191</v>
      </c>
      <c r="B202" s="275" t="s">
        <v>495</v>
      </c>
      <c r="C202" s="392" t="s">
        <v>496</v>
      </c>
      <c r="D202" s="267"/>
      <c r="E202" s="552"/>
    </row>
    <row r="203" spans="1:7" x14ac:dyDescent="0.2">
      <c r="A203" s="536">
        <v>192</v>
      </c>
      <c r="B203" s="276" t="s">
        <v>1738</v>
      </c>
      <c r="C203" s="396" t="s">
        <v>498</v>
      </c>
      <c r="D203" s="277">
        <v>0</v>
      </c>
      <c r="E203" s="500"/>
    </row>
    <row r="204" spans="1:7" hidden="1" x14ac:dyDescent="0.2">
      <c r="A204" s="537">
        <v>193</v>
      </c>
      <c r="B204" s="275" t="s">
        <v>499</v>
      </c>
      <c r="C204" s="392" t="s">
        <v>500</v>
      </c>
      <c r="D204" s="267"/>
      <c r="E204" s="425"/>
    </row>
    <row r="205" spans="1:7" ht="25.5" hidden="1" x14ac:dyDescent="0.2">
      <c r="A205" s="537">
        <v>194</v>
      </c>
      <c r="B205" s="275" t="s">
        <v>501</v>
      </c>
      <c r="C205" s="392" t="s">
        <v>502</v>
      </c>
      <c r="D205" s="267"/>
      <c r="E205" s="425"/>
    </row>
    <row r="206" spans="1:7" ht="26.1" hidden="1" customHeight="1" x14ac:dyDescent="0.2">
      <c r="A206" s="537">
        <v>195</v>
      </c>
      <c r="B206" s="275" t="s">
        <v>503</v>
      </c>
      <c r="C206" s="392" t="s">
        <v>504</v>
      </c>
      <c r="D206" s="267"/>
      <c r="E206" s="425"/>
    </row>
    <row r="207" spans="1:7" ht="26.1" hidden="1" customHeight="1" x14ac:dyDescent="0.2">
      <c r="A207" s="537">
        <v>196</v>
      </c>
      <c r="B207" s="275" t="s">
        <v>505</v>
      </c>
      <c r="C207" s="392" t="s">
        <v>506</v>
      </c>
      <c r="D207" s="267"/>
      <c r="E207" s="425"/>
    </row>
    <row r="208" spans="1:7" ht="26.1" hidden="1" customHeight="1" x14ac:dyDescent="0.2">
      <c r="A208" s="537">
        <v>197</v>
      </c>
      <c r="B208" s="275" t="s">
        <v>507</v>
      </c>
      <c r="C208" s="392" t="s">
        <v>508</v>
      </c>
      <c r="D208" s="267"/>
      <c r="E208" s="425"/>
    </row>
    <row r="209" spans="1:7" hidden="1" x14ac:dyDescent="0.2">
      <c r="A209" s="537">
        <v>198</v>
      </c>
      <c r="B209" s="275" t="s">
        <v>509</v>
      </c>
      <c r="C209" s="392" t="s">
        <v>510</v>
      </c>
      <c r="D209" s="267"/>
      <c r="E209" s="425"/>
    </row>
    <row r="210" spans="1:7" x14ac:dyDescent="0.2">
      <c r="A210" s="536">
        <v>199</v>
      </c>
      <c r="B210" s="282" t="s">
        <v>511</v>
      </c>
      <c r="C210" s="396" t="s">
        <v>512</v>
      </c>
      <c r="D210" s="283">
        <v>9935000</v>
      </c>
      <c r="E210" s="488">
        <v>5300000</v>
      </c>
    </row>
    <row r="211" spans="1:7" x14ac:dyDescent="0.2">
      <c r="A211" s="536">
        <v>200</v>
      </c>
      <c r="B211" s="282" t="s">
        <v>513</v>
      </c>
      <c r="C211" s="396" t="s">
        <v>514</v>
      </c>
      <c r="D211" s="283">
        <v>2682450</v>
      </c>
      <c r="E211" s="488">
        <v>1431000</v>
      </c>
    </row>
    <row r="212" spans="1:7" x14ac:dyDescent="0.2">
      <c r="A212" s="536">
        <v>201</v>
      </c>
      <c r="B212" s="282" t="s">
        <v>515</v>
      </c>
      <c r="C212" s="396" t="s">
        <v>516</v>
      </c>
      <c r="D212" s="283"/>
      <c r="E212" s="488"/>
    </row>
    <row r="213" spans="1:7" x14ac:dyDescent="0.2">
      <c r="A213" s="499">
        <v>202</v>
      </c>
      <c r="B213" s="276" t="s">
        <v>1739</v>
      </c>
      <c r="C213" s="397" t="s">
        <v>518</v>
      </c>
      <c r="D213" s="277">
        <v>0</v>
      </c>
      <c r="E213" s="500"/>
    </row>
    <row r="214" spans="1:7" hidden="1" x14ac:dyDescent="0.2">
      <c r="A214" s="501">
        <v>203</v>
      </c>
      <c r="B214" s="275" t="s">
        <v>519</v>
      </c>
      <c r="C214" s="398" t="s">
        <v>520</v>
      </c>
      <c r="D214" s="267"/>
      <c r="E214" s="552"/>
    </row>
    <row r="215" spans="1:7" hidden="1" x14ac:dyDescent="0.2">
      <c r="A215" s="501">
        <v>204</v>
      </c>
      <c r="B215" s="275" t="s">
        <v>521</v>
      </c>
      <c r="C215" s="398" t="s">
        <v>522</v>
      </c>
      <c r="D215" s="267"/>
      <c r="E215" s="552"/>
    </row>
    <row r="216" spans="1:7" hidden="1" x14ac:dyDescent="0.2">
      <c r="A216" s="501">
        <v>205</v>
      </c>
      <c r="B216" s="275" t="s">
        <v>523</v>
      </c>
      <c r="C216" s="398" t="s">
        <v>524</v>
      </c>
      <c r="D216" s="267"/>
      <c r="E216" s="552"/>
    </row>
    <row r="217" spans="1:7" x14ac:dyDescent="0.2">
      <c r="A217" s="499">
        <v>206</v>
      </c>
      <c r="B217" s="280" t="s">
        <v>525</v>
      </c>
      <c r="C217" s="397" t="s">
        <v>526</v>
      </c>
      <c r="D217" s="277"/>
      <c r="E217" s="1122"/>
    </row>
    <row r="218" spans="1:7" hidden="1" x14ac:dyDescent="0.2">
      <c r="A218" s="501">
        <v>207</v>
      </c>
      <c r="B218" s="275" t="s">
        <v>527</v>
      </c>
      <c r="C218" s="398" t="s">
        <v>528</v>
      </c>
      <c r="D218" s="267"/>
      <c r="E218" s="552"/>
    </row>
    <row r="219" spans="1:7" ht="26.1" hidden="1" customHeight="1" x14ac:dyDescent="0.2">
      <c r="A219" s="501">
        <v>208</v>
      </c>
      <c r="B219" s="275" t="s">
        <v>529</v>
      </c>
      <c r="C219" s="398" t="s">
        <v>530</v>
      </c>
      <c r="D219" s="267"/>
      <c r="E219" s="552"/>
    </row>
    <row r="220" spans="1:7" ht="26.1" hidden="1" customHeight="1" x14ac:dyDescent="0.2">
      <c r="A220" s="501">
        <v>209</v>
      </c>
      <c r="B220" s="275" t="s">
        <v>531</v>
      </c>
      <c r="C220" s="398" t="s">
        <v>532</v>
      </c>
      <c r="D220" s="267"/>
      <c r="E220" s="552"/>
    </row>
    <row r="221" spans="1:7" hidden="1" x14ac:dyDescent="0.2">
      <c r="A221" s="501">
        <v>210</v>
      </c>
      <c r="B221" s="275" t="s">
        <v>533</v>
      </c>
      <c r="C221" s="398" t="s">
        <v>534</v>
      </c>
      <c r="D221" s="267"/>
      <c r="E221" s="552"/>
    </row>
    <row r="222" spans="1:7" x14ac:dyDescent="0.2">
      <c r="A222" s="499">
        <v>211</v>
      </c>
      <c r="B222" s="280" t="s">
        <v>535</v>
      </c>
      <c r="C222" s="397" t="s">
        <v>536</v>
      </c>
      <c r="D222" s="283"/>
      <c r="E222" s="1119"/>
    </row>
    <row r="223" spans="1:7" x14ac:dyDescent="0.2">
      <c r="A223" s="499">
        <v>212</v>
      </c>
      <c r="B223" s="280" t="s">
        <v>537</v>
      </c>
      <c r="C223" s="397" t="s">
        <v>538</v>
      </c>
      <c r="D223" s="277">
        <v>0</v>
      </c>
      <c r="E223" s="500"/>
    </row>
    <row r="224" spans="1:7" s="217" customFormat="1" ht="26.25" customHeight="1" thickBot="1" x14ac:dyDescent="0.25">
      <c r="A224" s="539">
        <v>215</v>
      </c>
      <c r="B224" s="510" t="s">
        <v>546</v>
      </c>
      <c r="C224" s="1029" t="s">
        <v>547</v>
      </c>
      <c r="D224" s="512">
        <f>SUM(D196:D223)</f>
        <v>12617450</v>
      </c>
      <c r="E224" s="512">
        <f>SUM(E196:E223)</f>
        <v>6881000</v>
      </c>
      <c r="F224" s="216"/>
      <c r="G224" s="216"/>
    </row>
    <row r="225" spans="1:7" s="75" customFormat="1" ht="14.25" thickTop="1" thickBot="1" x14ac:dyDescent="0.25">
      <c r="A225" s="218"/>
      <c r="B225" s="112"/>
      <c r="C225" s="219"/>
      <c r="D225" s="114"/>
      <c r="E225" s="134"/>
      <c r="F225" s="70"/>
      <c r="G225" s="70"/>
    </row>
    <row r="226" spans="1:7" ht="13.5" thickTop="1" x14ac:dyDescent="0.2">
      <c r="A226" s="518">
        <v>216</v>
      </c>
      <c r="B226" s="1052" t="s">
        <v>548</v>
      </c>
      <c r="C226" s="1184" t="s">
        <v>549</v>
      </c>
      <c r="D226" s="529"/>
      <c r="E226" s="1053"/>
    </row>
    <row r="227" spans="1:7" s="75" customFormat="1" ht="26.1" hidden="1" customHeight="1" x14ac:dyDescent="0.2">
      <c r="A227" s="501">
        <v>217</v>
      </c>
      <c r="B227" s="288" t="s">
        <v>550</v>
      </c>
      <c r="C227" s="1188" t="s">
        <v>551</v>
      </c>
      <c r="D227" s="267"/>
      <c r="E227" s="425"/>
      <c r="F227" s="70"/>
      <c r="G227" s="70"/>
    </row>
    <row r="228" spans="1:7" s="75" customFormat="1" hidden="1" x14ac:dyDescent="0.2">
      <c r="A228" s="501">
        <v>219</v>
      </c>
      <c r="B228" s="288" t="s">
        <v>552</v>
      </c>
      <c r="C228" s="1188" t="s">
        <v>553</v>
      </c>
      <c r="D228" s="267"/>
      <c r="E228" s="425"/>
      <c r="F228" s="70"/>
      <c r="G228" s="70"/>
    </row>
    <row r="229" spans="1:7" x14ac:dyDescent="0.2">
      <c r="A229" s="503">
        <v>218</v>
      </c>
      <c r="B229" s="259" t="s">
        <v>554</v>
      </c>
      <c r="C229" s="1189" t="s">
        <v>555</v>
      </c>
      <c r="D229" s="290"/>
      <c r="E229" s="504"/>
    </row>
    <row r="230" spans="1:7" x14ac:dyDescent="0.2">
      <c r="A230" s="503">
        <v>220</v>
      </c>
      <c r="B230" s="259" t="s">
        <v>556</v>
      </c>
      <c r="C230" s="1189" t="s">
        <v>557</v>
      </c>
      <c r="D230" s="290"/>
      <c r="E230" s="504"/>
    </row>
    <row r="231" spans="1:7" x14ac:dyDescent="0.2">
      <c r="A231" s="503">
        <v>221</v>
      </c>
      <c r="B231" s="259" t="s">
        <v>558</v>
      </c>
      <c r="C231" s="1189" t="s">
        <v>559</v>
      </c>
      <c r="D231" s="290"/>
      <c r="E231" s="504"/>
    </row>
    <row r="232" spans="1:7" s="75" customFormat="1" hidden="1" x14ac:dyDescent="0.2">
      <c r="A232" s="501">
        <v>222</v>
      </c>
      <c r="B232" s="288" t="s">
        <v>560</v>
      </c>
      <c r="C232" s="1188" t="s">
        <v>561</v>
      </c>
      <c r="D232" s="267"/>
      <c r="E232" s="425"/>
      <c r="F232" s="70"/>
      <c r="G232" s="70"/>
    </row>
    <row r="233" spans="1:7" x14ac:dyDescent="0.2">
      <c r="A233" s="503">
        <v>223</v>
      </c>
      <c r="B233" s="259" t="s">
        <v>562</v>
      </c>
      <c r="C233" s="1189" t="s">
        <v>563</v>
      </c>
      <c r="D233" s="290"/>
      <c r="E233" s="504"/>
    </row>
    <row r="234" spans="1:7" ht="26.25" customHeight="1" thickBot="1" x14ac:dyDescent="0.25">
      <c r="A234" s="509">
        <v>224</v>
      </c>
      <c r="B234" s="510" t="s">
        <v>564</v>
      </c>
      <c r="C234" s="1054" t="s">
        <v>565</v>
      </c>
      <c r="D234" s="531">
        <f>SUM(D226:D233)</f>
        <v>0</v>
      </c>
      <c r="E234" s="532">
        <f>SUM(E226:E233)</f>
        <v>0</v>
      </c>
    </row>
    <row r="235" spans="1:7" s="75" customFormat="1" ht="14.25" thickTop="1" thickBot="1" x14ac:dyDescent="0.25">
      <c r="A235" s="220"/>
      <c r="B235" s="220"/>
      <c r="C235" s="219"/>
      <c r="D235" s="111"/>
      <c r="E235" s="211"/>
      <c r="F235" s="70"/>
      <c r="G235" s="70"/>
    </row>
    <row r="236" spans="1:7" ht="26.25" thickTop="1" x14ac:dyDescent="0.2">
      <c r="A236" s="518">
        <v>225</v>
      </c>
      <c r="B236" s="1052" t="s">
        <v>566</v>
      </c>
      <c r="C236" s="1184" t="s">
        <v>567</v>
      </c>
      <c r="D236" s="521"/>
      <c r="E236" s="551"/>
    </row>
    <row r="237" spans="1:7" ht="25.5" x14ac:dyDescent="0.2">
      <c r="A237" s="503">
        <v>226</v>
      </c>
      <c r="B237" s="259" t="s">
        <v>568</v>
      </c>
      <c r="C237" s="1189" t="s">
        <v>569</v>
      </c>
      <c r="D237" s="290"/>
      <c r="E237" s="504"/>
    </row>
    <row r="238" spans="1:7" ht="39.6" customHeight="1" x14ac:dyDescent="0.2">
      <c r="A238" s="503">
        <v>227</v>
      </c>
      <c r="B238" s="259" t="s">
        <v>570</v>
      </c>
      <c r="C238" s="1189" t="s">
        <v>571</v>
      </c>
      <c r="D238" s="290"/>
      <c r="E238" s="504"/>
    </row>
    <row r="239" spans="1:7" ht="25.5" x14ac:dyDescent="0.2">
      <c r="A239" s="503">
        <v>228</v>
      </c>
      <c r="B239" s="259" t="s">
        <v>572</v>
      </c>
      <c r="C239" s="1189" t="s">
        <v>573</v>
      </c>
      <c r="D239" s="296"/>
      <c r="E239" s="525"/>
    </row>
    <row r="240" spans="1:7" s="75" customFormat="1" hidden="1" x14ac:dyDescent="0.2">
      <c r="A240" s="543">
        <v>229</v>
      </c>
      <c r="B240" s="275" t="s">
        <v>574</v>
      </c>
      <c r="C240" s="1188" t="s">
        <v>575</v>
      </c>
      <c r="D240" s="267"/>
      <c r="E240" s="552"/>
      <c r="F240" s="70"/>
      <c r="G240" s="70"/>
    </row>
    <row r="241" spans="1:7" s="75" customFormat="1" hidden="1" x14ac:dyDescent="0.2">
      <c r="A241" s="543">
        <v>230</v>
      </c>
      <c r="B241" s="275" t="s">
        <v>576</v>
      </c>
      <c r="C241" s="1188" t="s">
        <v>577</v>
      </c>
      <c r="D241" s="267"/>
      <c r="E241" s="552"/>
      <c r="F241" s="70"/>
      <c r="G241" s="70"/>
    </row>
    <row r="242" spans="1:7" s="75" customFormat="1" hidden="1" x14ac:dyDescent="0.2">
      <c r="A242" s="543">
        <v>231</v>
      </c>
      <c r="B242" s="275" t="s">
        <v>578</v>
      </c>
      <c r="C242" s="1188" t="s">
        <v>579</v>
      </c>
      <c r="D242" s="267"/>
      <c r="E242" s="552"/>
      <c r="F242" s="70"/>
      <c r="G242" s="70"/>
    </row>
    <row r="243" spans="1:7" s="75" customFormat="1" hidden="1" x14ac:dyDescent="0.2">
      <c r="A243" s="543">
        <v>232</v>
      </c>
      <c r="B243" s="275" t="s">
        <v>580</v>
      </c>
      <c r="C243" s="1188" t="s">
        <v>581</v>
      </c>
      <c r="D243" s="267"/>
      <c r="E243" s="552"/>
      <c r="F243" s="70"/>
      <c r="G243" s="70"/>
    </row>
    <row r="244" spans="1:7" s="75" customFormat="1" hidden="1" x14ac:dyDescent="0.2">
      <c r="A244" s="543">
        <v>233</v>
      </c>
      <c r="B244" s="275" t="s">
        <v>582</v>
      </c>
      <c r="C244" s="1188" t="s">
        <v>583</v>
      </c>
      <c r="D244" s="267"/>
      <c r="E244" s="552"/>
      <c r="F244" s="70"/>
      <c r="G244" s="70"/>
    </row>
    <row r="245" spans="1:7" s="75" customFormat="1" ht="26.1" hidden="1" customHeight="1" x14ac:dyDescent="0.2">
      <c r="A245" s="543">
        <v>234</v>
      </c>
      <c r="B245" s="275" t="s">
        <v>584</v>
      </c>
      <c r="C245" s="1188" t="s">
        <v>585</v>
      </c>
      <c r="D245" s="267"/>
      <c r="E245" s="552"/>
      <c r="F245" s="70"/>
      <c r="G245" s="70"/>
    </row>
    <row r="246" spans="1:7" s="75" customFormat="1" ht="26.1" hidden="1" customHeight="1" x14ac:dyDescent="0.2">
      <c r="A246" s="543">
        <v>235</v>
      </c>
      <c r="B246" s="275" t="s">
        <v>586</v>
      </c>
      <c r="C246" s="1188" t="s">
        <v>587</v>
      </c>
      <c r="D246" s="267"/>
      <c r="E246" s="552"/>
      <c r="F246" s="70"/>
      <c r="G246" s="70"/>
    </row>
    <row r="247" spans="1:7" s="75" customFormat="1" hidden="1" x14ac:dyDescent="0.2">
      <c r="A247" s="543">
        <v>236</v>
      </c>
      <c r="B247" s="275" t="s">
        <v>588</v>
      </c>
      <c r="C247" s="1188" t="s">
        <v>589</v>
      </c>
      <c r="D247" s="267"/>
      <c r="E247" s="552"/>
      <c r="F247" s="70"/>
      <c r="G247" s="70"/>
    </row>
    <row r="248" spans="1:7" s="75" customFormat="1" hidden="1" x14ac:dyDescent="0.2">
      <c r="A248" s="543">
        <v>237</v>
      </c>
      <c r="B248" s="275" t="s">
        <v>590</v>
      </c>
      <c r="C248" s="1188" t="s">
        <v>591</v>
      </c>
      <c r="D248" s="267"/>
      <c r="E248" s="552"/>
      <c r="F248" s="70"/>
      <c r="G248" s="70"/>
    </row>
    <row r="249" spans="1:7" x14ac:dyDescent="0.2">
      <c r="A249" s="527">
        <v>238</v>
      </c>
      <c r="B249" s="256" t="s">
        <v>1740</v>
      </c>
      <c r="C249" s="1189" t="s">
        <v>593</v>
      </c>
      <c r="D249" s="296"/>
      <c r="E249" s="525">
        <v>0</v>
      </c>
      <c r="F249" s="69" t="s">
        <v>1776</v>
      </c>
    </row>
    <row r="250" spans="1:7" s="75" customFormat="1" hidden="1" x14ac:dyDescent="0.2">
      <c r="A250" s="543">
        <v>239</v>
      </c>
      <c r="B250" s="265" t="s">
        <v>594</v>
      </c>
      <c r="C250" s="398" t="s">
        <v>595</v>
      </c>
      <c r="D250" s="267"/>
      <c r="E250" s="552"/>
      <c r="F250" s="70"/>
      <c r="G250" s="70"/>
    </row>
    <row r="251" spans="1:7" s="75" customFormat="1" hidden="1" x14ac:dyDescent="0.2">
      <c r="A251" s="543">
        <v>240</v>
      </c>
      <c r="B251" s="265" t="s">
        <v>596</v>
      </c>
      <c r="C251" s="398" t="s">
        <v>597</v>
      </c>
      <c r="D251" s="267"/>
      <c r="E251" s="552"/>
      <c r="F251" s="70"/>
      <c r="G251" s="70"/>
    </row>
    <row r="252" spans="1:7" s="75" customFormat="1" hidden="1" x14ac:dyDescent="0.2">
      <c r="A252" s="543">
        <v>241</v>
      </c>
      <c r="B252" s="265" t="s">
        <v>598</v>
      </c>
      <c r="C252" s="398" t="s">
        <v>599</v>
      </c>
      <c r="D252" s="267"/>
      <c r="E252" s="552"/>
      <c r="F252" s="70"/>
      <c r="G252" s="70"/>
    </row>
    <row r="253" spans="1:7" s="75" customFormat="1" hidden="1" x14ac:dyDescent="0.2">
      <c r="A253" s="543">
        <v>242</v>
      </c>
      <c r="B253" s="265" t="s">
        <v>600</v>
      </c>
      <c r="C253" s="398" t="s">
        <v>601</v>
      </c>
      <c r="D253" s="267"/>
      <c r="E253" s="552"/>
      <c r="F253" s="70"/>
      <c r="G253" s="70"/>
    </row>
    <row r="254" spans="1:7" s="75" customFormat="1" hidden="1" x14ac:dyDescent="0.2">
      <c r="A254" s="543">
        <v>243</v>
      </c>
      <c r="B254" s="265" t="s">
        <v>602</v>
      </c>
      <c r="C254" s="398" t="s">
        <v>603</v>
      </c>
      <c r="D254" s="267"/>
      <c r="E254" s="552"/>
      <c r="F254" s="70"/>
      <c r="G254" s="70"/>
    </row>
    <row r="255" spans="1:7" s="75" customFormat="1" hidden="1" x14ac:dyDescent="0.2">
      <c r="A255" s="543">
        <v>244</v>
      </c>
      <c r="B255" s="265" t="s">
        <v>604</v>
      </c>
      <c r="C255" s="398" t="s">
        <v>605</v>
      </c>
      <c r="D255" s="267"/>
      <c r="E255" s="552"/>
      <c r="F255" s="70"/>
      <c r="G255" s="70"/>
    </row>
    <row r="256" spans="1:7" s="75" customFormat="1" ht="26.1" hidden="1" customHeight="1" x14ac:dyDescent="0.2">
      <c r="A256" s="543">
        <v>245</v>
      </c>
      <c r="B256" s="265" t="s">
        <v>606</v>
      </c>
      <c r="C256" s="398" t="s">
        <v>607</v>
      </c>
      <c r="D256" s="267"/>
      <c r="E256" s="552"/>
      <c r="F256" s="70"/>
      <c r="G256" s="70"/>
    </row>
    <row r="257" spans="1:7" s="75" customFormat="1" hidden="1" x14ac:dyDescent="0.2">
      <c r="A257" s="543">
        <v>246</v>
      </c>
      <c r="B257" s="265" t="s">
        <v>608</v>
      </c>
      <c r="C257" s="398" t="s">
        <v>609</v>
      </c>
      <c r="D257" s="267"/>
      <c r="E257" s="552"/>
      <c r="F257" s="70"/>
      <c r="G257" s="70"/>
    </row>
    <row r="258" spans="1:7" s="75" customFormat="1" hidden="1" x14ac:dyDescent="0.2">
      <c r="A258" s="543">
        <v>247</v>
      </c>
      <c r="B258" s="265" t="s">
        <v>610</v>
      </c>
      <c r="C258" s="398" t="s">
        <v>611</v>
      </c>
      <c r="D258" s="267"/>
      <c r="E258" s="552"/>
      <c r="F258" s="70"/>
      <c r="G258" s="70"/>
    </row>
    <row r="259" spans="1:7" s="75" customFormat="1" hidden="1" x14ac:dyDescent="0.2">
      <c r="A259" s="543">
        <v>248</v>
      </c>
      <c r="B259" s="265" t="s">
        <v>612</v>
      </c>
      <c r="C259" s="398" t="s">
        <v>613</v>
      </c>
      <c r="D259" s="267"/>
      <c r="E259" s="552"/>
      <c r="F259" s="70"/>
      <c r="G259" s="70"/>
    </row>
    <row r="260" spans="1:7" s="75" customFormat="1" hidden="1" x14ac:dyDescent="0.2">
      <c r="A260" s="543">
        <v>249</v>
      </c>
      <c r="B260" s="265" t="s">
        <v>614</v>
      </c>
      <c r="C260" s="398" t="s">
        <v>615</v>
      </c>
      <c r="D260" s="267"/>
      <c r="E260" s="552"/>
      <c r="F260" s="70"/>
      <c r="G260" s="70"/>
    </row>
    <row r="261" spans="1:7" ht="27" customHeight="1" thickBot="1" x14ac:dyDescent="0.25">
      <c r="A261" s="509">
        <v>250</v>
      </c>
      <c r="B261" s="524" t="s">
        <v>1741</v>
      </c>
      <c r="C261" s="1031" t="s">
        <v>617</v>
      </c>
      <c r="D261" s="512">
        <f>SUM(D236:D249)</f>
        <v>0</v>
      </c>
      <c r="E261" s="513">
        <f>SUM(E236:E249)</f>
        <v>0</v>
      </c>
    </row>
    <row r="262" spans="1:7" s="75" customFormat="1" ht="14.25" thickTop="1" thickBot="1" x14ac:dyDescent="0.25">
      <c r="A262" s="221"/>
      <c r="B262" s="220"/>
      <c r="C262" s="219"/>
      <c r="D262" s="111"/>
      <c r="E262" s="211"/>
      <c r="F262" s="70"/>
      <c r="G262" s="70"/>
    </row>
    <row r="263" spans="1:7" ht="26.25" thickTop="1" x14ac:dyDescent="0.2">
      <c r="A263" s="518">
        <v>251</v>
      </c>
      <c r="B263" s="1052" t="s">
        <v>618</v>
      </c>
      <c r="C263" s="1184" t="s">
        <v>619</v>
      </c>
      <c r="D263" s="521"/>
      <c r="E263" s="551"/>
    </row>
    <row r="264" spans="1:7" ht="25.5" x14ac:dyDescent="0.2">
      <c r="A264" s="503">
        <v>252</v>
      </c>
      <c r="B264" s="259" t="s">
        <v>620</v>
      </c>
      <c r="C264" s="1189" t="s">
        <v>621</v>
      </c>
      <c r="D264" s="290"/>
      <c r="E264" s="504"/>
    </row>
    <row r="265" spans="1:7" ht="25.5" x14ac:dyDescent="0.2">
      <c r="A265" s="503">
        <v>253</v>
      </c>
      <c r="B265" s="259" t="s">
        <v>622</v>
      </c>
      <c r="C265" s="1189" t="s">
        <v>623</v>
      </c>
      <c r="D265" s="290"/>
      <c r="E265" s="504"/>
    </row>
    <row r="266" spans="1:7" ht="25.5" x14ac:dyDescent="0.2">
      <c r="A266" s="503">
        <v>254</v>
      </c>
      <c r="B266" s="256" t="s">
        <v>1742</v>
      </c>
      <c r="C266" s="1189" t="s">
        <v>625</v>
      </c>
      <c r="D266" s="296"/>
      <c r="E266" s="525"/>
    </row>
    <row r="267" spans="1:7" s="75" customFormat="1" hidden="1" x14ac:dyDescent="0.2">
      <c r="A267" s="543">
        <v>255</v>
      </c>
      <c r="B267" s="275" t="s">
        <v>574</v>
      </c>
      <c r="C267" s="1188" t="s">
        <v>626</v>
      </c>
      <c r="D267" s="267"/>
      <c r="E267" s="425"/>
      <c r="F267" s="70"/>
      <c r="G267" s="70"/>
    </row>
    <row r="268" spans="1:7" s="75" customFormat="1" hidden="1" x14ac:dyDescent="0.2">
      <c r="A268" s="543">
        <v>256</v>
      </c>
      <c r="B268" s="275" t="s">
        <v>576</v>
      </c>
      <c r="C268" s="1188" t="s">
        <v>627</v>
      </c>
      <c r="D268" s="267"/>
      <c r="E268" s="425"/>
      <c r="F268" s="70"/>
      <c r="G268" s="70"/>
    </row>
    <row r="269" spans="1:7" s="75" customFormat="1" hidden="1" x14ac:dyDescent="0.2">
      <c r="A269" s="543">
        <v>257</v>
      </c>
      <c r="B269" s="275" t="s">
        <v>578</v>
      </c>
      <c r="C269" s="1188" t="s">
        <v>628</v>
      </c>
      <c r="D269" s="267"/>
      <c r="E269" s="425"/>
      <c r="F269" s="70"/>
      <c r="G269" s="70"/>
    </row>
    <row r="270" spans="1:7" s="75" customFormat="1" hidden="1" x14ac:dyDescent="0.2">
      <c r="A270" s="543">
        <v>258</v>
      </c>
      <c r="B270" s="275" t="s">
        <v>580</v>
      </c>
      <c r="C270" s="1188" t="s">
        <v>629</v>
      </c>
      <c r="D270" s="267"/>
      <c r="E270" s="425"/>
      <c r="F270" s="70"/>
      <c r="G270" s="70"/>
    </row>
    <row r="271" spans="1:7" s="75" customFormat="1" hidden="1" x14ac:dyDescent="0.2">
      <c r="A271" s="543">
        <v>259</v>
      </c>
      <c r="B271" s="275" t="s">
        <v>582</v>
      </c>
      <c r="C271" s="1188" t="s">
        <v>630</v>
      </c>
      <c r="D271" s="267"/>
      <c r="E271" s="425"/>
      <c r="F271" s="70"/>
      <c r="G271" s="70"/>
    </row>
    <row r="272" spans="1:7" s="75" customFormat="1" hidden="1" x14ac:dyDescent="0.2">
      <c r="A272" s="543">
        <v>260</v>
      </c>
      <c r="B272" s="275" t="s">
        <v>584</v>
      </c>
      <c r="C272" s="1188" t="s">
        <v>631</v>
      </c>
      <c r="D272" s="267"/>
      <c r="E272" s="425"/>
      <c r="F272" s="70"/>
      <c r="G272" s="70"/>
    </row>
    <row r="273" spans="1:7" s="75" customFormat="1" ht="25.5" hidden="1" x14ac:dyDescent="0.2">
      <c r="A273" s="543">
        <v>261</v>
      </c>
      <c r="B273" s="275" t="s">
        <v>586</v>
      </c>
      <c r="C273" s="1188" t="s">
        <v>632</v>
      </c>
      <c r="D273" s="267"/>
      <c r="E273" s="425"/>
      <c r="F273" s="70"/>
      <c r="G273" s="70"/>
    </row>
    <row r="274" spans="1:7" s="75" customFormat="1" hidden="1" x14ac:dyDescent="0.2">
      <c r="A274" s="543">
        <v>262</v>
      </c>
      <c r="B274" s="275" t="s">
        <v>588</v>
      </c>
      <c r="C274" s="1188" t="s">
        <v>633</v>
      </c>
      <c r="D274" s="267"/>
      <c r="E274" s="425"/>
      <c r="F274" s="70"/>
      <c r="G274" s="70"/>
    </row>
    <row r="275" spans="1:7" s="75" customFormat="1" hidden="1" x14ac:dyDescent="0.2">
      <c r="A275" s="543">
        <v>263</v>
      </c>
      <c r="B275" s="275" t="s">
        <v>590</v>
      </c>
      <c r="C275" s="1188" t="s">
        <v>634</v>
      </c>
      <c r="D275" s="267"/>
      <c r="E275" s="425"/>
      <c r="F275" s="70"/>
      <c r="G275" s="70"/>
    </row>
    <row r="276" spans="1:7" x14ac:dyDescent="0.2">
      <c r="A276" s="503">
        <v>264</v>
      </c>
      <c r="B276" s="256" t="s">
        <v>1743</v>
      </c>
      <c r="C276" s="1189" t="s">
        <v>636</v>
      </c>
      <c r="D276" s="296"/>
      <c r="E276" s="525"/>
    </row>
    <row r="277" spans="1:7" s="75" customFormat="1" hidden="1" x14ac:dyDescent="0.2">
      <c r="A277" s="543">
        <v>265</v>
      </c>
      <c r="B277" s="399" t="s">
        <v>594</v>
      </c>
      <c r="C277" s="398" t="s">
        <v>637</v>
      </c>
      <c r="D277" s="267"/>
      <c r="E277" s="425"/>
      <c r="F277" s="70"/>
      <c r="G277" s="70"/>
    </row>
    <row r="278" spans="1:7" s="75" customFormat="1" hidden="1" x14ac:dyDescent="0.2">
      <c r="A278" s="543">
        <v>266</v>
      </c>
      <c r="B278" s="399" t="s">
        <v>596</v>
      </c>
      <c r="C278" s="398" t="s">
        <v>638</v>
      </c>
      <c r="D278" s="267"/>
      <c r="E278" s="425"/>
      <c r="F278" s="70"/>
      <c r="G278" s="70"/>
    </row>
    <row r="279" spans="1:7" s="75" customFormat="1" hidden="1" x14ac:dyDescent="0.2">
      <c r="A279" s="543">
        <v>267</v>
      </c>
      <c r="B279" s="399" t="s">
        <v>598</v>
      </c>
      <c r="C279" s="398" t="s">
        <v>639</v>
      </c>
      <c r="D279" s="267"/>
      <c r="E279" s="425"/>
      <c r="F279" s="70"/>
      <c r="G279" s="70"/>
    </row>
    <row r="280" spans="1:7" s="75" customFormat="1" hidden="1" x14ac:dyDescent="0.2">
      <c r="A280" s="543">
        <v>268</v>
      </c>
      <c r="B280" s="399" t="s">
        <v>600</v>
      </c>
      <c r="C280" s="398" t="s">
        <v>640</v>
      </c>
      <c r="D280" s="267"/>
      <c r="E280" s="425"/>
      <c r="F280" s="70"/>
      <c r="G280" s="70"/>
    </row>
    <row r="281" spans="1:7" s="75" customFormat="1" hidden="1" x14ac:dyDescent="0.2">
      <c r="A281" s="543">
        <v>269</v>
      </c>
      <c r="B281" s="399" t="s">
        <v>602</v>
      </c>
      <c r="C281" s="398" t="s">
        <v>641</v>
      </c>
      <c r="D281" s="267"/>
      <c r="E281" s="425"/>
      <c r="F281" s="70"/>
      <c r="G281" s="70"/>
    </row>
    <row r="282" spans="1:7" s="75" customFormat="1" hidden="1" x14ac:dyDescent="0.2">
      <c r="A282" s="543">
        <v>270</v>
      </c>
      <c r="B282" s="399" t="s">
        <v>604</v>
      </c>
      <c r="C282" s="398" t="s">
        <v>642</v>
      </c>
      <c r="D282" s="267"/>
      <c r="E282" s="425"/>
      <c r="F282" s="70"/>
      <c r="G282" s="70"/>
    </row>
    <row r="283" spans="1:7" s="75" customFormat="1" hidden="1" x14ac:dyDescent="0.2">
      <c r="A283" s="543">
        <v>271</v>
      </c>
      <c r="B283" s="399" t="s">
        <v>606</v>
      </c>
      <c r="C283" s="398" t="s">
        <v>643</v>
      </c>
      <c r="D283" s="267"/>
      <c r="E283" s="425"/>
      <c r="F283" s="70"/>
      <c r="G283" s="70"/>
    </row>
    <row r="284" spans="1:7" s="75" customFormat="1" hidden="1" x14ac:dyDescent="0.2">
      <c r="A284" s="543">
        <v>272</v>
      </c>
      <c r="B284" s="399" t="s">
        <v>608</v>
      </c>
      <c r="C284" s="398" t="s">
        <v>644</v>
      </c>
      <c r="D284" s="267"/>
      <c r="E284" s="425"/>
      <c r="F284" s="70"/>
      <c r="G284" s="70"/>
    </row>
    <row r="285" spans="1:7" s="75" customFormat="1" hidden="1" x14ac:dyDescent="0.2">
      <c r="A285" s="543">
        <v>273</v>
      </c>
      <c r="B285" s="399" t="s">
        <v>610</v>
      </c>
      <c r="C285" s="398" t="s">
        <v>645</v>
      </c>
      <c r="D285" s="267"/>
      <c r="E285" s="425"/>
      <c r="F285" s="70"/>
      <c r="G285" s="70"/>
    </row>
    <row r="286" spans="1:7" s="75" customFormat="1" hidden="1" x14ac:dyDescent="0.2">
      <c r="A286" s="543">
        <v>274</v>
      </c>
      <c r="B286" s="399" t="s">
        <v>612</v>
      </c>
      <c r="C286" s="398" t="s">
        <v>646</v>
      </c>
      <c r="D286" s="267"/>
      <c r="E286" s="425"/>
      <c r="F286" s="70"/>
      <c r="G286" s="70"/>
    </row>
    <row r="287" spans="1:7" s="75" customFormat="1" hidden="1" x14ac:dyDescent="0.2">
      <c r="A287" s="543">
        <v>275</v>
      </c>
      <c r="B287" s="399" t="s">
        <v>614</v>
      </c>
      <c r="C287" s="398" t="s">
        <v>647</v>
      </c>
      <c r="D287" s="267"/>
      <c r="E287" s="425"/>
      <c r="F287" s="70"/>
      <c r="G287" s="70"/>
    </row>
    <row r="288" spans="1:7" ht="27.75" customHeight="1" thickBot="1" x14ac:dyDescent="0.25">
      <c r="A288" s="509">
        <v>276</v>
      </c>
      <c r="B288" s="524" t="s">
        <v>648</v>
      </c>
      <c r="C288" s="1031" t="s">
        <v>649</v>
      </c>
      <c r="D288" s="512">
        <f>SUM(D263:D276)</f>
        <v>0</v>
      </c>
      <c r="E288" s="513">
        <f>SUM(E263:E276)</f>
        <v>0</v>
      </c>
    </row>
    <row r="289" spans="1:7" s="75" customFormat="1" ht="14.25" thickTop="1" thickBot="1" x14ac:dyDescent="0.25">
      <c r="A289" s="115"/>
      <c r="B289" s="116"/>
      <c r="C289" s="222"/>
      <c r="D289" s="111"/>
      <c r="E289" s="211"/>
      <c r="F289" s="70"/>
      <c r="G289" s="70"/>
    </row>
    <row r="290" spans="1:7" ht="26.45" customHeight="1" thickTop="1" thickBot="1" x14ac:dyDescent="0.25">
      <c r="A290" s="514">
        <v>277</v>
      </c>
      <c r="B290" s="515" t="s">
        <v>726</v>
      </c>
      <c r="C290" s="1055" t="s">
        <v>651</v>
      </c>
      <c r="D290" s="1056">
        <f>SUM(D49,D86,D194,D224,D234,D261,D288)</f>
        <v>12617450</v>
      </c>
      <c r="E290" s="1057">
        <f>SUM(E49,E86,E194,E224,E234,E261,E288)</f>
        <v>6881000</v>
      </c>
    </row>
    <row r="291" spans="1:7" s="75" customFormat="1" ht="14.25" thickTop="1" thickBot="1" x14ac:dyDescent="0.25">
      <c r="A291" s="110"/>
      <c r="B291" s="112"/>
      <c r="C291" s="219"/>
      <c r="D291" s="114"/>
      <c r="E291" s="134"/>
      <c r="F291" s="70"/>
      <c r="G291" s="70"/>
    </row>
    <row r="292" spans="1:7" ht="26.1" customHeight="1" thickTop="1" x14ac:dyDescent="0.2">
      <c r="A292" s="494"/>
      <c r="B292" s="495" t="s">
        <v>652</v>
      </c>
      <c r="C292" s="1123" t="s">
        <v>653</v>
      </c>
      <c r="D292" s="497"/>
      <c r="E292" s="498"/>
    </row>
    <row r="293" spans="1:7" ht="26.1" customHeight="1" x14ac:dyDescent="0.2">
      <c r="A293" s="499"/>
      <c r="B293" s="282" t="s">
        <v>654</v>
      </c>
      <c r="C293" s="397" t="s">
        <v>655</v>
      </c>
      <c r="D293" s="283"/>
      <c r="E293" s="488"/>
    </row>
    <row r="294" spans="1:7" ht="26.1" customHeight="1" x14ac:dyDescent="0.2">
      <c r="A294" s="499"/>
      <c r="B294" s="282" t="s">
        <v>656</v>
      </c>
      <c r="C294" s="397" t="s">
        <v>657</v>
      </c>
      <c r="D294" s="277"/>
      <c r="E294" s="500"/>
    </row>
    <row r="295" spans="1:7" ht="39" hidden="1" customHeight="1" x14ac:dyDescent="0.2">
      <c r="A295" s="1124"/>
      <c r="B295" s="275" t="s">
        <v>658</v>
      </c>
      <c r="C295" s="398" t="s">
        <v>659</v>
      </c>
      <c r="D295" s="400"/>
      <c r="E295" s="1125"/>
    </row>
    <row r="296" spans="1:7" ht="25.5" hidden="1" x14ac:dyDescent="0.2">
      <c r="A296" s="1124"/>
      <c r="B296" s="275" t="s">
        <v>660</v>
      </c>
      <c r="C296" s="398" t="s">
        <v>661</v>
      </c>
      <c r="D296" s="400"/>
      <c r="E296" s="1125"/>
    </row>
    <row r="297" spans="1:7" x14ac:dyDescent="0.2">
      <c r="A297" s="499"/>
      <c r="B297" s="280" t="s">
        <v>662</v>
      </c>
      <c r="C297" s="397" t="s">
        <v>663</v>
      </c>
      <c r="D297" s="277"/>
      <c r="E297" s="500"/>
    </row>
    <row r="298" spans="1:7" x14ac:dyDescent="0.2">
      <c r="A298" s="499"/>
      <c r="B298" s="401" t="s">
        <v>664</v>
      </c>
      <c r="C298" s="397" t="s">
        <v>665</v>
      </c>
      <c r="D298" s="277"/>
      <c r="E298" s="500"/>
    </row>
    <row r="299" spans="1:7" hidden="1" x14ac:dyDescent="0.2">
      <c r="A299" s="501"/>
      <c r="B299" s="275" t="s">
        <v>666</v>
      </c>
      <c r="C299" s="398" t="s">
        <v>667</v>
      </c>
      <c r="D299" s="267"/>
      <c r="E299" s="425"/>
    </row>
    <row r="300" spans="1:7" hidden="1" x14ac:dyDescent="0.2">
      <c r="A300" s="501"/>
      <c r="B300" s="275" t="s">
        <v>668</v>
      </c>
      <c r="C300" s="398" t="s">
        <v>669</v>
      </c>
      <c r="D300" s="267"/>
      <c r="E300" s="1126"/>
    </row>
    <row r="301" spans="1:7" x14ac:dyDescent="0.2">
      <c r="A301" s="499"/>
      <c r="B301" s="282" t="s">
        <v>670</v>
      </c>
      <c r="C301" s="397" t="s">
        <v>671</v>
      </c>
      <c r="D301" s="283"/>
      <c r="E301" s="1127"/>
    </row>
    <row r="302" spans="1:7" x14ac:dyDescent="0.2">
      <c r="A302" s="499"/>
      <c r="B302" s="282" t="s">
        <v>672</v>
      </c>
      <c r="C302" s="397" t="s">
        <v>673</v>
      </c>
      <c r="D302" s="283"/>
      <c r="E302" s="1127"/>
    </row>
    <row r="303" spans="1:7" x14ac:dyDescent="0.2">
      <c r="A303" s="499"/>
      <c r="B303" s="282" t="s">
        <v>674</v>
      </c>
      <c r="C303" s="397" t="s">
        <v>675</v>
      </c>
      <c r="D303" s="283"/>
      <c r="E303" s="1127"/>
    </row>
    <row r="304" spans="1:7" x14ac:dyDescent="0.2">
      <c r="A304" s="499"/>
      <c r="B304" s="402" t="s">
        <v>676</v>
      </c>
      <c r="C304" s="397" t="s">
        <v>677</v>
      </c>
      <c r="D304" s="277"/>
      <c r="E304" s="500"/>
    </row>
    <row r="305" spans="1:7" x14ac:dyDescent="0.2">
      <c r="A305" s="499"/>
      <c r="B305" s="401" t="s">
        <v>678</v>
      </c>
      <c r="C305" s="397" t="s">
        <v>679</v>
      </c>
      <c r="D305" s="277">
        <f>SUM(D306:D307)</f>
        <v>9537000</v>
      </c>
      <c r="E305" s="500">
        <f>SUM(E306:E307)</f>
        <v>10821000</v>
      </c>
    </row>
    <row r="306" spans="1:7" s="232" customFormat="1" x14ac:dyDescent="0.2">
      <c r="A306" s="501"/>
      <c r="B306" s="288" t="s">
        <v>680</v>
      </c>
      <c r="C306" s="398" t="s">
        <v>681</v>
      </c>
      <c r="D306" s="267">
        <v>9537000</v>
      </c>
      <c r="E306" s="425">
        <v>10821000</v>
      </c>
      <c r="F306" s="231"/>
      <c r="G306" s="231"/>
    </row>
    <row r="307" spans="1:7" s="232" customFormat="1" x14ac:dyDescent="0.2">
      <c r="A307" s="501"/>
      <c r="B307" s="288" t="s">
        <v>682</v>
      </c>
      <c r="C307" s="398" t="s">
        <v>683</v>
      </c>
      <c r="D307" s="267"/>
      <c r="E307" s="425"/>
      <c r="F307" s="231"/>
      <c r="G307" s="231"/>
    </row>
    <row r="308" spans="1:7" x14ac:dyDescent="0.2">
      <c r="A308" s="499"/>
      <c r="B308" s="402" t="s">
        <v>684</v>
      </c>
      <c r="C308" s="397" t="s">
        <v>685</v>
      </c>
      <c r="D308" s="283"/>
      <c r="E308" s="488"/>
    </row>
    <row r="309" spans="1:7" x14ac:dyDescent="0.2">
      <c r="A309" s="499"/>
      <c r="B309" s="402" t="s">
        <v>686</v>
      </c>
      <c r="C309" s="397" t="s">
        <v>687</v>
      </c>
      <c r="D309" s="283"/>
      <c r="E309" s="488"/>
    </row>
    <row r="310" spans="1:7" x14ac:dyDescent="0.2">
      <c r="A310" s="499"/>
      <c r="B310" s="402" t="s">
        <v>688</v>
      </c>
      <c r="C310" s="397" t="s">
        <v>689</v>
      </c>
      <c r="D310" s="283">
        <f>SUM(D666-D290-D305)</f>
        <v>230647002</v>
      </c>
      <c r="E310" s="488">
        <f>SUM(E666-E290-E305)</f>
        <v>248377820</v>
      </c>
    </row>
    <row r="311" spans="1:7" x14ac:dyDescent="0.2">
      <c r="A311" s="499"/>
      <c r="B311" s="402" t="s">
        <v>690</v>
      </c>
      <c r="C311" s="397" t="s">
        <v>691</v>
      </c>
      <c r="D311" s="283"/>
      <c r="E311" s="488"/>
    </row>
    <row r="312" spans="1:7" x14ac:dyDescent="0.2">
      <c r="A312" s="499"/>
      <c r="B312" s="402" t="s">
        <v>692</v>
      </c>
      <c r="C312" s="397" t="s">
        <v>693</v>
      </c>
      <c r="D312" s="277"/>
      <c r="E312" s="500"/>
    </row>
    <row r="313" spans="1:7" x14ac:dyDescent="0.2">
      <c r="A313" s="499"/>
      <c r="B313" s="282" t="s">
        <v>694</v>
      </c>
      <c r="C313" s="397" t="s">
        <v>695</v>
      </c>
      <c r="D313" s="283"/>
      <c r="E313" s="488"/>
    </row>
    <row r="314" spans="1:7" x14ac:dyDescent="0.2">
      <c r="A314" s="499"/>
      <c r="B314" s="282" t="s">
        <v>696</v>
      </c>
      <c r="C314" s="397" t="s">
        <v>697</v>
      </c>
      <c r="D314" s="283"/>
      <c r="E314" s="488"/>
    </row>
    <row r="315" spans="1:7" x14ac:dyDescent="0.2">
      <c r="A315" s="499"/>
      <c r="B315" s="402" t="s">
        <v>698</v>
      </c>
      <c r="C315" s="397" t="s">
        <v>699</v>
      </c>
      <c r="D315" s="283"/>
      <c r="E315" s="488"/>
    </row>
    <row r="316" spans="1:7" x14ac:dyDescent="0.2">
      <c r="A316" s="503"/>
      <c r="B316" s="259" t="s">
        <v>700</v>
      </c>
      <c r="C316" s="1189" t="s">
        <v>701</v>
      </c>
      <c r="D316" s="290">
        <f>SUM(D297,D304,D305,D308,D309,D310,D311,D312,D315)</f>
        <v>240184002</v>
      </c>
      <c r="E316" s="506">
        <f>SUM(E297,E304,E305,E308,E309,E310,E311,E312,E315)</f>
        <v>259198820</v>
      </c>
    </row>
    <row r="317" spans="1:7" hidden="1" x14ac:dyDescent="0.2">
      <c r="A317" s="1051"/>
      <c r="B317" s="347" t="s">
        <v>702</v>
      </c>
      <c r="C317" s="1190" t="s">
        <v>703</v>
      </c>
      <c r="D317" s="8"/>
      <c r="E317" s="1028"/>
    </row>
    <row r="318" spans="1:7" ht="26.1" hidden="1" customHeight="1" x14ac:dyDescent="0.2">
      <c r="A318" s="1051"/>
      <c r="B318" s="367" t="s">
        <v>704</v>
      </c>
      <c r="C318" s="1190" t="s">
        <v>705</v>
      </c>
      <c r="D318" s="8"/>
      <c r="E318" s="1028"/>
    </row>
    <row r="319" spans="1:7" hidden="1" x14ac:dyDescent="0.2">
      <c r="A319" s="1051"/>
      <c r="B319" s="347" t="s">
        <v>706</v>
      </c>
      <c r="C319" s="1190" t="s">
        <v>707</v>
      </c>
      <c r="D319" s="8"/>
      <c r="E319" s="1028"/>
    </row>
    <row r="320" spans="1:7" ht="25.5" hidden="1" x14ac:dyDescent="0.2">
      <c r="A320" s="1051"/>
      <c r="B320" s="367" t="s">
        <v>708</v>
      </c>
      <c r="C320" s="1190" t="s">
        <v>709</v>
      </c>
      <c r="D320" s="8"/>
      <c r="E320" s="1028"/>
    </row>
    <row r="321" spans="1:7" hidden="1" x14ac:dyDescent="0.2">
      <c r="A321" s="1051"/>
      <c r="B321" s="367" t="s">
        <v>710</v>
      </c>
      <c r="C321" s="1190" t="s">
        <v>711</v>
      </c>
      <c r="D321" s="8"/>
      <c r="E321" s="1028"/>
    </row>
    <row r="322" spans="1:7" x14ac:dyDescent="0.2">
      <c r="A322" s="503"/>
      <c r="B322" s="259" t="s">
        <v>712</v>
      </c>
      <c r="C322" s="1189" t="s">
        <v>713</v>
      </c>
      <c r="D322" s="296"/>
      <c r="E322" s="525"/>
    </row>
    <row r="323" spans="1:7" x14ac:dyDescent="0.2">
      <c r="A323" s="503"/>
      <c r="B323" s="278" t="s">
        <v>714</v>
      </c>
      <c r="C323" s="1189" t="s">
        <v>715</v>
      </c>
      <c r="D323" s="290"/>
      <c r="E323" s="504"/>
    </row>
    <row r="324" spans="1:7" ht="26.1" customHeight="1" x14ac:dyDescent="0.2">
      <c r="A324" s="503"/>
      <c r="B324" s="259" t="s">
        <v>716</v>
      </c>
      <c r="C324" s="1189" t="s">
        <v>717</v>
      </c>
      <c r="D324" s="296"/>
      <c r="E324" s="525"/>
    </row>
    <row r="325" spans="1:7" ht="25.5" hidden="1" x14ac:dyDescent="0.2">
      <c r="A325" s="507"/>
      <c r="B325" s="346" t="s">
        <v>718</v>
      </c>
      <c r="C325" s="361" t="s">
        <v>719</v>
      </c>
      <c r="D325" s="297"/>
      <c r="E325" s="526"/>
    </row>
    <row r="326" spans="1:7" ht="65.099999999999994" hidden="1" customHeight="1" x14ac:dyDescent="0.2">
      <c r="A326" s="507"/>
      <c r="B326" s="346" t="s">
        <v>720</v>
      </c>
      <c r="C326" s="361" t="s">
        <v>721</v>
      </c>
      <c r="D326" s="297"/>
      <c r="E326" s="526"/>
    </row>
    <row r="327" spans="1:7" hidden="1" x14ac:dyDescent="0.2">
      <c r="A327" s="507"/>
      <c r="B327" s="346" t="s">
        <v>722</v>
      </c>
      <c r="C327" s="361" t="s">
        <v>723</v>
      </c>
      <c r="D327" s="297"/>
      <c r="E327" s="526"/>
    </row>
    <row r="328" spans="1:7" s="217" customFormat="1" ht="26.25" customHeight="1" thickBot="1" x14ac:dyDescent="0.25">
      <c r="A328" s="509"/>
      <c r="B328" s="510" t="s">
        <v>724</v>
      </c>
      <c r="C328" s="1031" t="s">
        <v>725</v>
      </c>
      <c r="D328" s="512">
        <f>SUM(D316:D327)</f>
        <v>240184002</v>
      </c>
      <c r="E328" s="513">
        <f>SUM(E316:E327)</f>
        <v>259198820</v>
      </c>
      <c r="F328" s="216"/>
      <c r="G328" s="216"/>
    </row>
    <row r="329" spans="1:7" s="75" customFormat="1" ht="14.25" thickTop="1" thickBot="1" x14ac:dyDescent="0.25">
      <c r="A329" s="118"/>
      <c r="B329" s="112"/>
      <c r="C329" s="219"/>
      <c r="D329" s="119"/>
      <c r="E329" s="134"/>
      <c r="F329" s="70"/>
      <c r="G329" s="70"/>
    </row>
    <row r="330" spans="1:7" s="217" customFormat="1" ht="26.25" customHeight="1" thickTop="1" thickBot="1" x14ac:dyDescent="0.25">
      <c r="A330" s="489"/>
      <c r="B330" s="490" t="s">
        <v>726</v>
      </c>
      <c r="C330" s="1055" t="s">
        <v>727</v>
      </c>
      <c r="D330" s="1067">
        <f>SUM(D290+D328)</f>
        <v>252801452</v>
      </c>
      <c r="E330" s="1068">
        <f>SUM(E290+E328)</f>
        <v>266079820</v>
      </c>
      <c r="F330" s="216"/>
      <c r="G330" s="216"/>
    </row>
    <row r="331" spans="1:7" ht="39" customHeight="1" thickTop="1" thickBot="1" x14ac:dyDescent="0.25"/>
    <row r="332" spans="1:7" ht="13.5" thickTop="1" x14ac:dyDescent="0.2">
      <c r="A332" s="1069" t="s">
        <v>729</v>
      </c>
      <c r="B332" s="1070" t="s">
        <v>730</v>
      </c>
      <c r="C332" s="1071" t="s">
        <v>731</v>
      </c>
      <c r="D332" s="1072">
        <v>129582156</v>
      </c>
      <c r="E332" s="1073">
        <v>131747941</v>
      </c>
    </row>
    <row r="333" spans="1:7" x14ac:dyDescent="0.2">
      <c r="A333" s="1074" t="s">
        <v>732</v>
      </c>
      <c r="B333" s="369" t="s">
        <v>733</v>
      </c>
      <c r="C333" s="30" t="s">
        <v>734</v>
      </c>
      <c r="D333" s="370">
        <v>10230000</v>
      </c>
      <c r="E333" s="1075">
        <v>5750752</v>
      </c>
    </row>
    <row r="334" spans="1:7" x14ac:dyDescent="0.2">
      <c r="A334" s="1074" t="s">
        <v>735</v>
      </c>
      <c r="B334" s="369" t="s">
        <v>736</v>
      </c>
      <c r="C334" s="30" t="s">
        <v>737</v>
      </c>
      <c r="D334" s="370">
        <v>400000</v>
      </c>
      <c r="E334" s="1075">
        <v>10855188</v>
      </c>
    </row>
    <row r="335" spans="1:7" x14ac:dyDescent="0.2">
      <c r="A335" s="1074" t="s">
        <v>738</v>
      </c>
      <c r="B335" s="369" t="s">
        <v>739</v>
      </c>
      <c r="C335" s="30" t="s">
        <v>740</v>
      </c>
      <c r="D335" s="370">
        <v>5000000</v>
      </c>
      <c r="E335" s="1075">
        <v>0</v>
      </c>
    </row>
    <row r="336" spans="1:7" x14ac:dyDescent="0.2">
      <c r="A336" s="1074" t="s">
        <v>741</v>
      </c>
      <c r="B336" s="369" t="s">
        <v>742</v>
      </c>
      <c r="C336" s="30" t="s">
        <v>743</v>
      </c>
      <c r="D336" s="370"/>
      <c r="E336" s="1075"/>
    </row>
    <row r="337" spans="1:7" x14ac:dyDescent="0.2">
      <c r="A337" s="1074" t="s">
        <v>744</v>
      </c>
      <c r="B337" s="369" t="s">
        <v>745</v>
      </c>
      <c r="C337" s="30" t="s">
        <v>746</v>
      </c>
      <c r="D337" s="370">
        <v>9058851</v>
      </c>
      <c r="E337" s="1048">
        <v>6717080</v>
      </c>
    </row>
    <row r="338" spans="1:7" x14ac:dyDescent="0.2">
      <c r="A338" s="1074" t="s">
        <v>747</v>
      </c>
      <c r="B338" s="369" t="s">
        <v>748</v>
      </c>
      <c r="C338" s="30" t="s">
        <v>749</v>
      </c>
      <c r="D338" s="370">
        <v>8380020</v>
      </c>
      <c r="E338" s="1075">
        <v>8182150</v>
      </c>
    </row>
    <row r="339" spans="1:7" x14ac:dyDescent="0.2">
      <c r="A339" s="1074" t="s">
        <v>750</v>
      </c>
      <c r="B339" s="369" t="s">
        <v>751</v>
      </c>
      <c r="C339" s="30" t="s">
        <v>752</v>
      </c>
      <c r="D339" s="370"/>
      <c r="E339" s="1048"/>
    </row>
    <row r="340" spans="1:7" x14ac:dyDescent="0.2">
      <c r="A340" s="1074" t="s">
        <v>753</v>
      </c>
      <c r="B340" s="369" t="s">
        <v>754</v>
      </c>
      <c r="C340" s="30" t="s">
        <v>755</v>
      </c>
      <c r="D340" s="370">
        <v>1082400</v>
      </c>
      <c r="E340" s="1075">
        <v>864799</v>
      </c>
    </row>
    <row r="341" spans="1:7" x14ac:dyDescent="0.2">
      <c r="A341" s="1074" t="s">
        <v>756</v>
      </c>
      <c r="B341" s="369" t="s">
        <v>757</v>
      </c>
      <c r="C341" s="30" t="s">
        <v>758</v>
      </c>
      <c r="D341" s="370"/>
      <c r="E341" s="1075"/>
    </row>
    <row r="342" spans="1:7" x14ac:dyDescent="0.2">
      <c r="A342" s="1074" t="s">
        <v>75</v>
      </c>
      <c r="B342" s="369" t="s">
        <v>759</v>
      </c>
      <c r="C342" s="30" t="s">
        <v>760</v>
      </c>
      <c r="D342" s="370"/>
      <c r="E342" s="1075"/>
    </row>
    <row r="343" spans="1:7" x14ac:dyDescent="0.2">
      <c r="A343" s="1074" t="s">
        <v>78</v>
      </c>
      <c r="B343" s="369" t="s">
        <v>761</v>
      </c>
      <c r="C343" s="30" t="s">
        <v>762</v>
      </c>
      <c r="D343" s="370"/>
      <c r="E343" s="1075"/>
    </row>
    <row r="344" spans="1:7" x14ac:dyDescent="0.2">
      <c r="A344" s="1074" t="s">
        <v>81</v>
      </c>
      <c r="B344" s="369" t="s">
        <v>1231</v>
      </c>
      <c r="C344" s="30" t="s">
        <v>763</v>
      </c>
      <c r="D344" s="370"/>
      <c r="E344" s="1075">
        <v>2936099</v>
      </c>
    </row>
    <row r="345" spans="1:7" x14ac:dyDescent="0.2">
      <c r="A345" s="1076" t="s">
        <v>84</v>
      </c>
      <c r="B345" s="371" t="s">
        <v>764</v>
      </c>
      <c r="C345" s="29" t="s">
        <v>765</v>
      </c>
      <c r="D345" s="12"/>
      <c r="E345" s="1049"/>
    </row>
    <row r="346" spans="1:7" x14ac:dyDescent="0.2">
      <c r="A346" s="422" t="s">
        <v>87</v>
      </c>
      <c r="B346" s="306" t="s">
        <v>1706</v>
      </c>
      <c r="C346" s="306" t="s">
        <v>766</v>
      </c>
      <c r="D346" s="307">
        <f>SUM(D332:D345)</f>
        <v>163733427</v>
      </c>
      <c r="E346" s="307">
        <f>SUM(E332:E345)</f>
        <v>167054009</v>
      </c>
    </row>
    <row r="347" spans="1:7" x14ac:dyDescent="0.2">
      <c r="A347" s="1074" t="s">
        <v>90</v>
      </c>
      <c r="B347" s="369" t="s">
        <v>767</v>
      </c>
      <c r="C347" s="30" t="s">
        <v>768</v>
      </c>
      <c r="D347" s="370"/>
      <c r="E347" s="1075"/>
    </row>
    <row r="348" spans="1:7" ht="25.5" x14ac:dyDescent="0.2">
      <c r="A348" s="1074" t="s">
        <v>93</v>
      </c>
      <c r="B348" s="369" t="s">
        <v>769</v>
      </c>
      <c r="C348" s="30" t="s">
        <v>770</v>
      </c>
      <c r="D348" s="370"/>
      <c r="E348" s="1075">
        <v>561600</v>
      </c>
    </row>
    <row r="349" spans="1:7" x14ac:dyDescent="0.2">
      <c r="A349" s="1074" t="s">
        <v>96</v>
      </c>
      <c r="B349" s="369" t="s">
        <v>771</v>
      </c>
      <c r="C349" s="30" t="s">
        <v>772</v>
      </c>
      <c r="D349" s="370"/>
      <c r="E349" s="1075"/>
    </row>
    <row r="350" spans="1:7" x14ac:dyDescent="0.2">
      <c r="A350" s="422" t="s">
        <v>99</v>
      </c>
      <c r="B350" s="306" t="s">
        <v>1744</v>
      </c>
      <c r="C350" s="306" t="s">
        <v>773</v>
      </c>
      <c r="D350" s="403">
        <f>SUM(D347:D349)</f>
        <v>0</v>
      </c>
      <c r="E350" s="403">
        <f>SUM(E347:E349)</f>
        <v>561600</v>
      </c>
    </row>
    <row r="351" spans="1:7" ht="27.75" customHeight="1" thickBot="1" x14ac:dyDescent="0.25">
      <c r="A351" s="479" t="s">
        <v>102</v>
      </c>
      <c r="B351" s="430" t="s">
        <v>1460</v>
      </c>
      <c r="C351" s="430" t="s">
        <v>774</v>
      </c>
      <c r="D351" s="431">
        <f>SUM(D350,D346)</f>
        <v>163733427</v>
      </c>
      <c r="E351" s="431">
        <f>SUM(E350,E346)</f>
        <v>167615609</v>
      </c>
    </row>
    <row r="352" spans="1:7" s="215" customFormat="1" ht="14.25" thickTop="1" thickBot="1" x14ac:dyDescent="0.25">
      <c r="A352" s="133"/>
      <c r="B352" s="225"/>
      <c r="C352" s="135"/>
      <c r="D352" s="226"/>
      <c r="E352" s="226"/>
      <c r="F352" s="214"/>
      <c r="G352" s="214"/>
    </row>
    <row r="353" spans="1:7" ht="26.25" thickTop="1" x14ac:dyDescent="0.2">
      <c r="A353" s="417">
        <v>21</v>
      </c>
      <c r="B353" s="458" t="s">
        <v>1745</v>
      </c>
      <c r="C353" s="458" t="s">
        <v>775</v>
      </c>
      <c r="D353" s="480">
        <f>SUM(D354:D360)</f>
        <v>48130025</v>
      </c>
      <c r="E353" s="481">
        <v>48130025</v>
      </c>
    </row>
    <row r="354" spans="1:7" x14ac:dyDescent="0.2">
      <c r="A354" s="1074">
        <v>22</v>
      </c>
      <c r="B354" s="9" t="s">
        <v>776</v>
      </c>
      <c r="C354" s="30" t="s">
        <v>777</v>
      </c>
      <c r="D354" s="404">
        <v>42750025</v>
      </c>
      <c r="E354" s="1128">
        <v>42750025</v>
      </c>
    </row>
    <row r="355" spans="1:7" x14ac:dyDescent="0.2">
      <c r="A355" s="1074">
        <v>23</v>
      </c>
      <c r="B355" s="9" t="s">
        <v>298</v>
      </c>
      <c r="C355" s="30" t="s">
        <v>778</v>
      </c>
      <c r="D355" s="404">
        <v>1929000</v>
      </c>
      <c r="E355" s="1128">
        <v>1929000</v>
      </c>
    </row>
    <row r="356" spans="1:7" x14ac:dyDescent="0.2">
      <c r="A356" s="1074">
        <v>24</v>
      </c>
      <c r="B356" s="9" t="s">
        <v>274</v>
      </c>
      <c r="C356" s="30" t="s">
        <v>779</v>
      </c>
      <c r="D356" s="404"/>
      <c r="E356" s="1128"/>
    </row>
    <row r="357" spans="1:7" x14ac:dyDescent="0.2">
      <c r="A357" s="1074">
        <v>25</v>
      </c>
      <c r="B357" s="9" t="s">
        <v>300</v>
      </c>
      <c r="C357" s="30" t="s">
        <v>780</v>
      </c>
      <c r="D357" s="404">
        <v>1666000</v>
      </c>
      <c r="E357" s="1128">
        <v>1301313</v>
      </c>
    </row>
    <row r="358" spans="1:7" x14ac:dyDescent="0.2">
      <c r="A358" s="1074">
        <v>26</v>
      </c>
      <c r="B358" s="9" t="s">
        <v>781</v>
      </c>
      <c r="C358" s="30" t="s">
        <v>782</v>
      </c>
      <c r="D358" s="404"/>
      <c r="E358" s="1128">
        <v>172260</v>
      </c>
    </row>
    <row r="359" spans="1:7" ht="29.1" customHeight="1" x14ac:dyDescent="0.2">
      <c r="A359" s="1074">
        <v>27</v>
      </c>
      <c r="B359" s="9" t="s">
        <v>783</v>
      </c>
      <c r="C359" s="30" t="s">
        <v>784</v>
      </c>
      <c r="D359" s="404"/>
      <c r="E359" s="1128"/>
    </row>
    <row r="360" spans="1:7" ht="13.5" thickBot="1" x14ac:dyDescent="0.25">
      <c r="A360" s="1078">
        <v>28</v>
      </c>
      <c r="B360" s="1079" t="s">
        <v>785</v>
      </c>
      <c r="C360" s="1080" t="s">
        <v>786</v>
      </c>
      <c r="D360" s="1129">
        <v>1785000</v>
      </c>
      <c r="E360" s="1130">
        <v>1404445</v>
      </c>
    </row>
    <row r="361" spans="1:7" s="215" customFormat="1" ht="14.25" thickTop="1" thickBot="1" x14ac:dyDescent="0.25">
      <c r="A361" s="135"/>
      <c r="B361" s="134"/>
      <c r="C361" s="135"/>
      <c r="D361" s="226"/>
      <c r="E361" s="226"/>
      <c r="F361" s="214"/>
      <c r="G361" s="214"/>
    </row>
    <row r="362" spans="1:7" ht="13.5" thickTop="1" x14ac:dyDescent="0.2">
      <c r="A362" s="1069" t="s">
        <v>121</v>
      </c>
      <c r="B362" s="1083" t="s">
        <v>787</v>
      </c>
      <c r="C362" s="1071" t="s">
        <v>788</v>
      </c>
      <c r="D362" s="1072">
        <v>2200000</v>
      </c>
      <c r="E362" s="1073">
        <v>244305</v>
      </c>
    </row>
    <row r="363" spans="1:7" x14ac:dyDescent="0.2">
      <c r="A363" s="1074" t="s">
        <v>123</v>
      </c>
      <c r="B363" s="10" t="s">
        <v>789</v>
      </c>
      <c r="C363" s="30" t="s">
        <v>790</v>
      </c>
      <c r="D363" s="370">
        <v>1630000</v>
      </c>
      <c r="E363" s="1075">
        <v>2563470</v>
      </c>
    </row>
    <row r="364" spans="1:7" x14ac:dyDescent="0.2">
      <c r="A364" s="1074" t="s">
        <v>125</v>
      </c>
      <c r="B364" s="10" t="s">
        <v>791</v>
      </c>
      <c r="C364" s="30" t="s">
        <v>792</v>
      </c>
      <c r="D364" s="370"/>
      <c r="E364" s="1075"/>
    </row>
    <row r="365" spans="1:7" x14ac:dyDescent="0.2">
      <c r="A365" s="422" t="s">
        <v>793</v>
      </c>
      <c r="B365" s="195" t="s">
        <v>1462</v>
      </c>
      <c r="C365" s="306" t="s">
        <v>794</v>
      </c>
      <c r="D365" s="307">
        <f>SUM(D362:D364)</f>
        <v>3830000</v>
      </c>
      <c r="E365" s="476">
        <f>SUM(E362:E364)</f>
        <v>2807775</v>
      </c>
    </row>
    <row r="366" spans="1:7" x14ac:dyDescent="0.2">
      <c r="A366" s="1074" t="s">
        <v>129</v>
      </c>
      <c r="B366" s="10" t="s">
        <v>795</v>
      </c>
      <c r="C366" s="30" t="s">
        <v>796</v>
      </c>
      <c r="D366" s="370"/>
      <c r="E366" s="1075"/>
    </row>
    <row r="367" spans="1:7" x14ac:dyDescent="0.2">
      <c r="A367" s="1074" t="s">
        <v>131</v>
      </c>
      <c r="B367" s="10" t="s">
        <v>797</v>
      </c>
      <c r="C367" s="30" t="s">
        <v>798</v>
      </c>
      <c r="D367" s="370">
        <v>400000</v>
      </c>
      <c r="E367" s="1075">
        <v>0</v>
      </c>
    </row>
    <row r="368" spans="1:7" x14ac:dyDescent="0.2">
      <c r="A368" s="422" t="s">
        <v>133</v>
      </c>
      <c r="B368" s="195" t="s">
        <v>1463</v>
      </c>
      <c r="C368" s="306" t="s">
        <v>799</v>
      </c>
      <c r="D368" s="307">
        <f>SUM(D366:D367)</f>
        <v>400000</v>
      </c>
      <c r="E368" s="476">
        <f>SUM(E366:E367)</f>
        <v>0</v>
      </c>
    </row>
    <row r="369" spans="1:5" x14ac:dyDescent="0.2">
      <c r="A369" s="1074" t="s">
        <v>135</v>
      </c>
      <c r="B369" s="10" t="s">
        <v>800</v>
      </c>
      <c r="C369" s="30" t="s">
        <v>801</v>
      </c>
      <c r="D369" s="370">
        <v>6200000</v>
      </c>
      <c r="E369" s="1075">
        <v>8200000</v>
      </c>
    </row>
    <row r="370" spans="1:5" x14ac:dyDescent="0.2">
      <c r="A370" s="1074" t="s">
        <v>137</v>
      </c>
      <c r="B370" s="10" t="s">
        <v>802</v>
      </c>
      <c r="C370" s="30" t="s">
        <v>803</v>
      </c>
      <c r="D370" s="370">
        <v>20158000</v>
      </c>
      <c r="E370" s="1075">
        <v>24297561</v>
      </c>
    </row>
    <row r="371" spans="1:5" x14ac:dyDescent="0.2">
      <c r="A371" s="1074" t="s">
        <v>142</v>
      </c>
      <c r="B371" s="10" t="s">
        <v>1746</v>
      </c>
      <c r="C371" s="30" t="s">
        <v>804</v>
      </c>
      <c r="D371" s="370">
        <v>0</v>
      </c>
      <c r="E371" s="1084">
        <v>8661</v>
      </c>
    </row>
    <row r="372" spans="1:5" ht="25.5" x14ac:dyDescent="0.2">
      <c r="A372" s="1076" t="s">
        <v>144</v>
      </c>
      <c r="B372" s="373" t="s">
        <v>805</v>
      </c>
      <c r="C372" s="374" t="s">
        <v>806</v>
      </c>
      <c r="D372" s="375"/>
      <c r="E372" s="1085"/>
    </row>
    <row r="373" spans="1:5" x14ac:dyDescent="0.2">
      <c r="A373" s="1074" t="s">
        <v>146</v>
      </c>
      <c r="B373" s="10" t="s">
        <v>807</v>
      </c>
      <c r="C373" s="30" t="s">
        <v>808</v>
      </c>
      <c r="D373" s="370">
        <v>630000</v>
      </c>
      <c r="E373" s="1075">
        <v>328617</v>
      </c>
    </row>
    <row r="374" spans="1:5" x14ac:dyDescent="0.2">
      <c r="A374" s="1074" t="s">
        <v>148</v>
      </c>
      <c r="B374" s="10" t="s">
        <v>1658</v>
      </c>
      <c r="C374" s="30" t="s">
        <v>809</v>
      </c>
      <c r="D374" s="370"/>
      <c r="E374" s="1084"/>
    </row>
    <row r="375" spans="1:5" x14ac:dyDescent="0.2">
      <c r="A375" s="1076" t="s">
        <v>150</v>
      </c>
      <c r="B375" s="373" t="s">
        <v>810</v>
      </c>
      <c r="C375" s="29" t="s">
        <v>811</v>
      </c>
      <c r="D375" s="12"/>
      <c r="E375" s="1049"/>
    </row>
    <row r="376" spans="1:5" x14ac:dyDescent="0.2">
      <c r="A376" s="1074" t="s">
        <v>812</v>
      </c>
      <c r="B376" s="10" t="s">
        <v>813</v>
      </c>
      <c r="C376" s="30" t="s">
        <v>814</v>
      </c>
      <c r="D376" s="370">
        <v>100000</v>
      </c>
      <c r="E376" s="1075">
        <v>319743</v>
      </c>
    </row>
    <row r="377" spans="1:5" x14ac:dyDescent="0.2">
      <c r="A377" s="1074" t="s">
        <v>154</v>
      </c>
      <c r="B377" s="10" t="s">
        <v>815</v>
      </c>
      <c r="C377" s="30" t="s">
        <v>816</v>
      </c>
      <c r="D377" s="370">
        <v>1300000</v>
      </c>
      <c r="E377" s="1075">
        <v>1127293</v>
      </c>
    </row>
    <row r="378" spans="1:5" x14ac:dyDescent="0.2">
      <c r="A378" s="422">
        <v>45</v>
      </c>
      <c r="B378" s="195" t="s">
        <v>1709</v>
      </c>
      <c r="C378" s="306" t="s">
        <v>817</v>
      </c>
      <c r="D378" s="307">
        <f>SUM(D369:D377)</f>
        <v>28388000</v>
      </c>
      <c r="E378" s="476">
        <f>SUM(E369:E377)</f>
        <v>34281875</v>
      </c>
    </row>
    <row r="379" spans="1:5" x14ac:dyDescent="0.2">
      <c r="A379" s="1074">
        <v>46</v>
      </c>
      <c r="B379" s="10" t="s">
        <v>818</v>
      </c>
      <c r="C379" s="30" t="s">
        <v>819</v>
      </c>
      <c r="D379" s="370">
        <v>20000</v>
      </c>
      <c r="E379" s="1075">
        <v>13724</v>
      </c>
    </row>
    <row r="380" spans="1:5" x14ac:dyDescent="0.2">
      <c r="A380" s="1074">
        <v>47</v>
      </c>
      <c r="B380" s="10" t="s">
        <v>820</v>
      </c>
      <c r="C380" s="30" t="s">
        <v>821</v>
      </c>
      <c r="D380" s="370"/>
      <c r="E380" s="1075"/>
    </row>
    <row r="381" spans="1:5" x14ac:dyDescent="0.2">
      <c r="A381" s="422">
        <v>48</v>
      </c>
      <c r="B381" s="195" t="s">
        <v>1465</v>
      </c>
      <c r="C381" s="306" t="s">
        <v>822</v>
      </c>
      <c r="D381" s="307">
        <f>SUM(D379:D380)</f>
        <v>20000</v>
      </c>
      <c r="E381" s="476">
        <f>SUM(E379:E380)</f>
        <v>13724</v>
      </c>
    </row>
    <row r="382" spans="1:5" x14ac:dyDescent="0.2">
      <c r="A382" s="1074">
        <v>49</v>
      </c>
      <c r="B382" s="376" t="s">
        <v>823</v>
      </c>
      <c r="C382" s="30" t="s">
        <v>824</v>
      </c>
      <c r="D382" s="370">
        <v>8000000</v>
      </c>
      <c r="E382" s="1075">
        <v>10000000</v>
      </c>
    </row>
    <row r="383" spans="1:5" x14ac:dyDescent="0.2">
      <c r="A383" s="1074">
        <v>50</v>
      </c>
      <c r="B383" s="376" t="s">
        <v>825</v>
      </c>
      <c r="C383" s="30" t="s">
        <v>826</v>
      </c>
      <c r="D383" s="370"/>
      <c r="E383" s="1075"/>
    </row>
    <row r="384" spans="1:5" x14ac:dyDescent="0.2">
      <c r="A384" s="1074">
        <v>51</v>
      </c>
      <c r="B384" s="10" t="s">
        <v>1747</v>
      </c>
      <c r="C384" s="30" t="s">
        <v>827</v>
      </c>
      <c r="D384" s="370"/>
      <c r="E384" s="1084"/>
    </row>
    <row r="385" spans="1:7" hidden="1" x14ac:dyDescent="0.2">
      <c r="A385" s="1076">
        <v>52</v>
      </c>
      <c r="B385" s="377" t="s">
        <v>810</v>
      </c>
      <c r="C385" s="29" t="s">
        <v>828</v>
      </c>
      <c r="D385" s="12"/>
      <c r="E385" s="1049"/>
    </row>
    <row r="386" spans="1:7" hidden="1" x14ac:dyDescent="0.2">
      <c r="A386" s="1076">
        <v>53</v>
      </c>
      <c r="B386" s="377" t="s">
        <v>829</v>
      </c>
      <c r="C386" s="29" t="s">
        <v>828</v>
      </c>
      <c r="D386" s="12"/>
      <c r="E386" s="1049"/>
    </row>
    <row r="387" spans="1:7" x14ac:dyDescent="0.2">
      <c r="A387" s="1074">
        <v>54</v>
      </c>
      <c r="B387" s="10" t="s">
        <v>1710</v>
      </c>
      <c r="C387" s="30" t="s">
        <v>830</v>
      </c>
      <c r="D387" s="370"/>
      <c r="E387" s="1084"/>
    </row>
    <row r="388" spans="1:7" hidden="1" x14ac:dyDescent="0.2">
      <c r="A388" s="1076">
        <v>55</v>
      </c>
      <c r="B388" s="377" t="s">
        <v>831</v>
      </c>
      <c r="C388" s="29" t="s">
        <v>832</v>
      </c>
      <c r="D388" s="12"/>
      <c r="E388" s="1049"/>
    </row>
    <row r="389" spans="1:7" ht="14.1" hidden="1" customHeight="1" x14ac:dyDescent="0.2">
      <c r="A389" s="1076">
        <v>56</v>
      </c>
      <c r="B389" s="377" t="s">
        <v>833</v>
      </c>
      <c r="C389" s="29" t="s">
        <v>834</v>
      </c>
      <c r="D389" s="12"/>
      <c r="E389" s="1049"/>
    </row>
    <row r="390" spans="1:7" hidden="1" x14ac:dyDescent="0.2">
      <c r="A390" s="1076">
        <v>57</v>
      </c>
      <c r="B390" s="377" t="s">
        <v>835</v>
      </c>
      <c r="C390" s="29" t="s">
        <v>836</v>
      </c>
      <c r="D390" s="12"/>
      <c r="E390" s="1049"/>
    </row>
    <row r="391" spans="1:7" x14ac:dyDescent="0.2">
      <c r="A391" s="1074">
        <v>58</v>
      </c>
      <c r="B391" s="10" t="s">
        <v>837</v>
      </c>
      <c r="C391" s="30" t="s">
        <v>838</v>
      </c>
      <c r="D391" s="370">
        <v>300000</v>
      </c>
      <c r="E391" s="1075">
        <v>140162</v>
      </c>
    </row>
    <row r="392" spans="1:7" ht="14.25" customHeight="1" x14ac:dyDescent="0.2">
      <c r="A392" s="422">
        <v>59</v>
      </c>
      <c r="B392" s="195" t="s">
        <v>1466</v>
      </c>
      <c r="C392" s="306" t="s">
        <v>839</v>
      </c>
      <c r="D392" s="307">
        <f>SUM(D382:D391)</f>
        <v>8300000</v>
      </c>
      <c r="E392" s="476">
        <f>SUM(E382:E391)</f>
        <v>10140162</v>
      </c>
    </row>
    <row r="393" spans="1:7" ht="27" customHeight="1" thickBot="1" x14ac:dyDescent="0.25">
      <c r="A393" s="479">
        <v>60</v>
      </c>
      <c r="B393" s="430" t="s">
        <v>1689</v>
      </c>
      <c r="C393" s="430" t="s">
        <v>840</v>
      </c>
      <c r="D393" s="431">
        <f>SUM(D365,D368,D378,D381,D392)</f>
        <v>40938000</v>
      </c>
      <c r="E393" s="432">
        <f>SUM(E392,E381,E378,E368,E365)</f>
        <v>47243536</v>
      </c>
    </row>
    <row r="394" spans="1:7" s="215" customFormat="1" ht="14.25" thickTop="1" thickBot="1" x14ac:dyDescent="0.25">
      <c r="A394" s="133"/>
      <c r="B394" s="225"/>
      <c r="C394" s="135"/>
      <c r="D394" s="226"/>
      <c r="E394" s="226"/>
      <c r="F394" s="214"/>
      <c r="G394" s="214"/>
    </row>
    <row r="395" spans="1:7" ht="13.5" thickTop="1" x14ac:dyDescent="0.2">
      <c r="A395" s="417">
        <v>61</v>
      </c>
      <c r="B395" s="457" t="s">
        <v>841</v>
      </c>
      <c r="C395" s="458" t="s">
        <v>842</v>
      </c>
      <c r="D395" s="459"/>
      <c r="E395" s="460"/>
    </row>
    <row r="396" spans="1:7" x14ac:dyDescent="0.2">
      <c r="A396" s="422">
        <v>62</v>
      </c>
      <c r="B396" s="328" t="s">
        <v>1496</v>
      </c>
      <c r="C396" s="382" t="s">
        <v>843</v>
      </c>
      <c r="D396" s="379"/>
      <c r="E396" s="461"/>
    </row>
    <row r="397" spans="1:7" s="75" customFormat="1" hidden="1" x14ac:dyDescent="0.2">
      <c r="A397" s="424">
        <v>63</v>
      </c>
      <c r="B397" s="380" t="s">
        <v>844</v>
      </c>
      <c r="C397" s="440" t="s">
        <v>845</v>
      </c>
      <c r="D397" s="381"/>
      <c r="E397" s="425"/>
      <c r="F397" s="70"/>
      <c r="G397" s="70"/>
    </row>
    <row r="398" spans="1:7" s="75" customFormat="1" hidden="1" x14ac:dyDescent="0.2">
      <c r="A398" s="424">
        <v>64</v>
      </c>
      <c r="B398" s="380" t="s">
        <v>846</v>
      </c>
      <c r="C398" s="440" t="s">
        <v>847</v>
      </c>
      <c r="D398" s="381"/>
      <c r="E398" s="425"/>
      <c r="F398" s="70"/>
      <c r="G398" s="70"/>
    </row>
    <row r="399" spans="1:7" s="75" customFormat="1" hidden="1" x14ac:dyDescent="0.2">
      <c r="A399" s="424">
        <v>65</v>
      </c>
      <c r="B399" s="380" t="s">
        <v>848</v>
      </c>
      <c r="C399" s="440" t="s">
        <v>849</v>
      </c>
      <c r="D399" s="381"/>
      <c r="E399" s="425"/>
      <c r="F399" s="70"/>
      <c r="G399" s="70"/>
    </row>
    <row r="400" spans="1:7" s="75" customFormat="1" hidden="1" x14ac:dyDescent="0.2">
      <c r="A400" s="424">
        <v>66</v>
      </c>
      <c r="B400" s="380" t="s">
        <v>850</v>
      </c>
      <c r="C400" s="440" t="s">
        <v>851</v>
      </c>
      <c r="D400" s="381"/>
      <c r="E400" s="425"/>
      <c r="F400" s="70"/>
      <c r="G400" s="70"/>
    </row>
    <row r="401" spans="1:7" s="75" customFormat="1" ht="26.1" hidden="1" customHeight="1" x14ac:dyDescent="0.2">
      <c r="A401" s="424">
        <v>67</v>
      </c>
      <c r="B401" s="380" t="s">
        <v>852</v>
      </c>
      <c r="C401" s="440" t="s">
        <v>853</v>
      </c>
      <c r="D401" s="381"/>
      <c r="E401" s="425"/>
      <c r="F401" s="70"/>
      <c r="G401" s="70"/>
    </row>
    <row r="402" spans="1:7" s="75" customFormat="1" hidden="1" x14ac:dyDescent="0.2">
      <c r="A402" s="424">
        <v>68</v>
      </c>
      <c r="B402" s="380" t="s">
        <v>854</v>
      </c>
      <c r="C402" s="440" t="s">
        <v>855</v>
      </c>
      <c r="D402" s="381"/>
      <c r="E402" s="425"/>
      <c r="F402" s="70"/>
      <c r="G402" s="70"/>
    </row>
    <row r="403" spans="1:7" s="75" customFormat="1" hidden="1" x14ac:dyDescent="0.2">
      <c r="A403" s="424">
        <v>69</v>
      </c>
      <c r="B403" s="380" t="s">
        <v>856</v>
      </c>
      <c r="C403" s="440" t="s">
        <v>857</v>
      </c>
      <c r="D403" s="381"/>
      <c r="E403" s="425"/>
      <c r="F403" s="70"/>
      <c r="G403" s="70"/>
    </row>
    <row r="404" spans="1:7" s="75" customFormat="1" hidden="1" x14ac:dyDescent="0.2">
      <c r="A404" s="424">
        <v>70</v>
      </c>
      <c r="B404" s="380" t="s">
        <v>858</v>
      </c>
      <c r="C404" s="440" t="s">
        <v>859</v>
      </c>
      <c r="D404" s="381"/>
      <c r="E404" s="425"/>
      <c r="F404" s="70"/>
      <c r="G404" s="70"/>
    </row>
    <row r="405" spans="1:7" s="75" customFormat="1" ht="39" hidden="1" customHeight="1" x14ac:dyDescent="0.2">
      <c r="A405" s="424">
        <v>71</v>
      </c>
      <c r="B405" s="380" t="s">
        <v>860</v>
      </c>
      <c r="C405" s="440" t="s">
        <v>861</v>
      </c>
      <c r="D405" s="381"/>
      <c r="E405" s="425"/>
      <c r="F405" s="70"/>
      <c r="G405" s="70"/>
    </row>
    <row r="406" spans="1:7" s="75" customFormat="1" hidden="1" x14ac:dyDescent="0.2">
      <c r="A406" s="424">
        <v>72</v>
      </c>
      <c r="B406" s="380" t="s">
        <v>862</v>
      </c>
      <c r="C406" s="440" t="s">
        <v>863</v>
      </c>
      <c r="D406" s="381"/>
      <c r="E406" s="425"/>
      <c r="F406" s="70"/>
      <c r="G406" s="70"/>
    </row>
    <row r="407" spans="1:7" s="75" customFormat="1" ht="26.1" hidden="1" customHeight="1" x14ac:dyDescent="0.2">
      <c r="A407" s="424">
        <v>73</v>
      </c>
      <c r="B407" s="380" t="s">
        <v>864</v>
      </c>
      <c r="C407" s="440" t="s">
        <v>865</v>
      </c>
      <c r="D407" s="272"/>
      <c r="E407" s="425"/>
      <c r="F407" s="70"/>
      <c r="G407" s="70"/>
    </row>
    <row r="408" spans="1:7" x14ac:dyDescent="0.2">
      <c r="A408" s="422">
        <v>74</v>
      </c>
      <c r="B408" s="328" t="s">
        <v>866</v>
      </c>
      <c r="C408" s="306" t="s">
        <v>867</v>
      </c>
      <c r="D408" s="193"/>
      <c r="E408" s="444"/>
    </row>
    <row r="409" spans="1:7" x14ac:dyDescent="0.2">
      <c r="A409" s="422">
        <v>75</v>
      </c>
      <c r="B409" s="328" t="s">
        <v>1497</v>
      </c>
      <c r="C409" s="382" t="s">
        <v>869</v>
      </c>
      <c r="D409" s="379"/>
      <c r="E409" s="461"/>
    </row>
    <row r="410" spans="1:7" s="75" customFormat="1" hidden="1" x14ac:dyDescent="0.2">
      <c r="A410" s="424">
        <v>76</v>
      </c>
      <c r="B410" s="308" t="s">
        <v>870</v>
      </c>
      <c r="C410" s="440" t="s">
        <v>871</v>
      </c>
      <c r="D410" s="272"/>
      <c r="E410" s="425"/>
      <c r="F410" s="70"/>
      <c r="G410" s="70"/>
    </row>
    <row r="411" spans="1:7" s="75" customFormat="1" hidden="1" x14ac:dyDescent="0.2">
      <c r="A411" s="424">
        <v>77</v>
      </c>
      <c r="B411" s="380" t="s">
        <v>872</v>
      </c>
      <c r="C411" s="440" t="s">
        <v>873</v>
      </c>
      <c r="D411" s="272"/>
      <c r="E411" s="425"/>
      <c r="F411" s="70"/>
      <c r="G411" s="70"/>
    </row>
    <row r="412" spans="1:7" s="75" customFormat="1" hidden="1" x14ac:dyDescent="0.2">
      <c r="A412" s="424">
        <v>78</v>
      </c>
      <c r="B412" s="380" t="s">
        <v>874</v>
      </c>
      <c r="C412" s="440" t="s">
        <v>875</v>
      </c>
      <c r="D412" s="272"/>
      <c r="E412" s="425"/>
      <c r="F412" s="70"/>
      <c r="G412" s="70"/>
    </row>
    <row r="413" spans="1:7" s="75" customFormat="1" hidden="1" x14ac:dyDescent="0.2">
      <c r="A413" s="424">
        <v>79</v>
      </c>
      <c r="B413" s="380" t="s">
        <v>876</v>
      </c>
      <c r="C413" s="440" t="s">
        <v>877</v>
      </c>
      <c r="D413" s="272"/>
      <c r="E413" s="425"/>
      <c r="F413" s="70"/>
      <c r="G413" s="70"/>
    </row>
    <row r="414" spans="1:7" s="75" customFormat="1" ht="25.5" hidden="1" x14ac:dyDescent="0.2">
      <c r="A414" s="424">
        <v>80</v>
      </c>
      <c r="B414" s="380" t="s">
        <v>878</v>
      </c>
      <c r="C414" s="440" t="s">
        <v>879</v>
      </c>
      <c r="D414" s="272"/>
      <c r="E414" s="425"/>
      <c r="F414" s="70"/>
      <c r="G414" s="70"/>
    </row>
    <row r="415" spans="1:7" s="75" customFormat="1" ht="25.5" hidden="1" x14ac:dyDescent="0.2">
      <c r="A415" s="424">
        <v>81</v>
      </c>
      <c r="B415" s="380" t="s">
        <v>880</v>
      </c>
      <c r="C415" s="440" t="s">
        <v>881</v>
      </c>
      <c r="D415" s="272"/>
      <c r="E415" s="425"/>
      <c r="F415" s="70"/>
      <c r="G415" s="70"/>
    </row>
    <row r="416" spans="1:7" s="75" customFormat="1" hidden="1" x14ac:dyDescent="0.2">
      <c r="A416" s="424">
        <v>82</v>
      </c>
      <c r="B416" s="380" t="s">
        <v>882</v>
      </c>
      <c r="C416" s="440" t="s">
        <v>883</v>
      </c>
      <c r="D416" s="272"/>
      <c r="E416" s="425"/>
      <c r="F416" s="70"/>
      <c r="G416" s="70"/>
    </row>
    <row r="417" spans="1:7" s="75" customFormat="1" hidden="1" x14ac:dyDescent="0.2">
      <c r="A417" s="424">
        <v>83</v>
      </c>
      <c r="B417" s="380" t="s">
        <v>884</v>
      </c>
      <c r="C417" s="440" t="s">
        <v>885</v>
      </c>
      <c r="D417" s="272"/>
      <c r="E417" s="425"/>
      <c r="F417" s="70"/>
      <c r="G417" s="70"/>
    </row>
    <row r="418" spans="1:7" s="75" customFormat="1" ht="26.1" hidden="1" customHeight="1" x14ac:dyDescent="0.2">
      <c r="A418" s="424">
        <v>84</v>
      </c>
      <c r="B418" s="380" t="s">
        <v>886</v>
      </c>
      <c r="C418" s="440" t="s">
        <v>887</v>
      </c>
      <c r="D418" s="272"/>
      <c r="E418" s="425"/>
      <c r="F418" s="70"/>
      <c r="G418" s="70"/>
    </row>
    <row r="419" spans="1:7" x14ac:dyDescent="0.2">
      <c r="A419" s="422">
        <v>85</v>
      </c>
      <c r="B419" s="328" t="s">
        <v>1641</v>
      </c>
      <c r="C419" s="382" t="s">
        <v>888</v>
      </c>
      <c r="D419" s="379"/>
      <c r="E419" s="461"/>
    </row>
    <row r="420" spans="1:7" s="75" customFormat="1" ht="26.1" hidden="1" customHeight="1" x14ac:dyDescent="0.2">
      <c r="A420" s="424">
        <v>86</v>
      </c>
      <c r="B420" s="380" t="s">
        <v>889</v>
      </c>
      <c r="C420" s="440" t="s">
        <v>890</v>
      </c>
      <c r="D420" s="272"/>
      <c r="E420" s="425"/>
      <c r="F420" s="70"/>
      <c r="G420" s="70"/>
    </row>
    <row r="421" spans="1:7" s="75" customFormat="1" ht="25.5" hidden="1" x14ac:dyDescent="0.2">
      <c r="A421" s="424">
        <v>87</v>
      </c>
      <c r="B421" s="380" t="s">
        <v>891</v>
      </c>
      <c r="C421" s="440" t="s">
        <v>892</v>
      </c>
      <c r="D421" s="272"/>
      <c r="E421" s="425"/>
      <c r="F421" s="70"/>
      <c r="G421" s="70"/>
    </row>
    <row r="422" spans="1:7" s="75" customFormat="1" hidden="1" x14ac:dyDescent="0.2">
      <c r="A422" s="424">
        <v>88</v>
      </c>
      <c r="B422" s="380" t="s">
        <v>893</v>
      </c>
      <c r="C422" s="440" t="s">
        <v>894</v>
      </c>
      <c r="D422" s="272"/>
      <c r="E422" s="425"/>
      <c r="F422" s="70"/>
      <c r="G422" s="70"/>
    </row>
    <row r="423" spans="1:7" s="75" customFormat="1" ht="26.1" hidden="1" customHeight="1" x14ac:dyDescent="0.2">
      <c r="A423" s="424">
        <v>89</v>
      </c>
      <c r="B423" s="380" t="s">
        <v>895</v>
      </c>
      <c r="C423" s="440" t="s">
        <v>896</v>
      </c>
      <c r="D423" s="272"/>
      <c r="E423" s="425"/>
      <c r="F423" s="70"/>
      <c r="G423" s="70"/>
    </row>
    <row r="424" spans="1:7" s="75" customFormat="1" hidden="1" x14ac:dyDescent="0.2">
      <c r="A424" s="424">
        <v>90</v>
      </c>
      <c r="B424" s="380" t="s">
        <v>897</v>
      </c>
      <c r="C424" s="440" t="s">
        <v>898</v>
      </c>
      <c r="D424" s="272"/>
      <c r="E424" s="425"/>
      <c r="F424" s="70"/>
      <c r="G424" s="70"/>
    </row>
    <row r="425" spans="1:7" s="75" customFormat="1" ht="25.5" hidden="1" x14ac:dyDescent="0.2">
      <c r="A425" s="424">
        <v>91</v>
      </c>
      <c r="B425" s="380" t="s">
        <v>899</v>
      </c>
      <c r="C425" s="440" t="s">
        <v>900</v>
      </c>
      <c r="D425" s="272"/>
      <c r="E425" s="425"/>
      <c r="F425" s="70"/>
      <c r="G425" s="70"/>
    </row>
    <row r="426" spans="1:7" s="75" customFormat="1" ht="26.1" hidden="1" customHeight="1" x14ac:dyDescent="0.2">
      <c r="A426" s="424">
        <v>92</v>
      </c>
      <c r="B426" s="380" t="s">
        <v>901</v>
      </c>
      <c r="C426" s="440" t="s">
        <v>902</v>
      </c>
      <c r="D426" s="272"/>
      <c r="E426" s="425"/>
      <c r="F426" s="70"/>
      <c r="G426" s="70"/>
    </row>
    <row r="427" spans="1:7" s="75" customFormat="1" hidden="1" x14ac:dyDescent="0.2">
      <c r="A427" s="424">
        <v>93</v>
      </c>
      <c r="B427" s="380" t="s">
        <v>903</v>
      </c>
      <c r="C427" s="440" t="s">
        <v>904</v>
      </c>
      <c r="D427" s="272"/>
      <c r="E427" s="425"/>
      <c r="F427" s="70"/>
      <c r="G427" s="70"/>
    </row>
    <row r="428" spans="1:7" s="75" customFormat="1" ht="26.1" hidden="1" customHeight="1" x14ac:dyDescent="0.2">
      <c r="A428" s="424">
        <v>94</v>
      </c>
      <c r="B428" s="380" t="s">
        <v>905</v>
      </c>
      <c r="C428" s="440" t="s">
        <v>906</v>
      </c>
      <c r="D428" s="272"/>
      <c r="E428" s="425"/>
      <c r="F428" s="70"/>
      <c r="G428" s="70"/>
    </row>
    <row r="429" spans="1:7" x14ac:dyDescent="0.2">
      <c r="A429" s="422">
        <v>95</v>
      </c>
      <c r="B429" s="382" t="s">
        <v>1499</v>
      </c>
      <c r="C429" s="382" t="s">
        <v>907</v>
      </c>
      <c r="D429" s="379"/>
      <c r="E429" s="461"/>
    </row>
    <row r="430" spans="1:7" s="75" customFormat="1" hidden="1" x14ac:dyDescent="0.2">
      <c r="A430" s="424">
        <v>96</v>
      </c>
      <c r="B430" s="380" t="s">
        <v>908</v>
      </c>
      <c r="C430" s="440" t="s">
        <v>909</v>
      </c>
      <c r="D430" s="272"/>
      <c r="E430" s="425"/>
      <c r="F430" s="70"/>
      <c r="G430" s="70"/>
    </row>
    <row r="431" spans="1:7" s="75" customFormat="1" hidden="1" x14ac:dyDescent="0.2">
      <c r="A431" s="424">
        <v>97</v>
      </c>
      <c r="B431" s="380" t="s">
        <v>910</v>
      </c>
      <c r="C431" s="440" t="s">
        <v>911</v>
      </c>
      <c r="D431" s="272"/>
      <c r="E431" s="425"/>
      <c r="F431" s="70"/>
      <c r="G431" s="70"/>
    </row>
    <row r="432" spans="1:7" s="75" customFormat="1" hidden="1" x14ac:dyDescent="0.2">
      <c r="A432" s="424">
        <v>98</v>
      </c>
      <c r="B432" s="380" t="s">
        <v>912</v>
      </c>
      <c r="C432" s="440" t="s">
        <v>913</v>
      </c>
      <c r="D432" s="272"/>
      <c r="E432" s="425"/>
      <c r="F432" s="70"/>
      <c r="G432" s="70"/>
    </row>
    <row r="433" spans="1:7" s="75" customFormat="1" ht="26.1" hidden="1" customHeight="1" x14ac:dyDescent="0.2">
      <c r="A433" s="424">
        <v>99</v>
      </c>
      <c r="B433" s="380" t="s">
        <v>914</v>
      </c>
      <c r="C433" s="440" t="s">
        <v>915</v>
      </c>
      <c r="D433" s="272"/>
      <c r="E433" s="425"/>
      <c r="F433" s="70"/>
      <c r="G433" s="70"/>
    </row>
    <row r="434" spans="1:7" s="75" customFormat="1" ht="26.1" hidden="1" customHeight="1" x14ac:dyDescent="0.2">
      <c r="A434" s="424">
        <v>100</v>
      </c>
      <c r="B434" s="380" t="s">
        <v>916</v>
      </c>
      <c r="C434" s="440" t="s">
        <v>917</v>
      </c>
      <c r="D434" s="272"/>
      <c r="E434" s="425"/>
      <c r="F434" s="70"/>
      <c r="G434" s="70"/>
    </row>
    <row r="435" spans="1:7" s="75" customFormat="1" ht="25.5" hidden="1" x14ac:dyDescent="0.2">
      <c r="A435" s="424">
        <v>101</v>
      </c>
      <c r="B435" s="380" t="s">
        <v>918</v>
      </c>
      <c r="C435" s="440" t="s">
        <v>919</v>
      </c>
      <c r="D435" s="272"/>
      <c r="E435" s="425"/>
      <c r="F435" s="70"/>
      <c r="G435" s="70"/>
    </row>
    <row r="436" spans="1:7" x14ac:dyDescent="0.2">
      <c r="A436" s="422">
        <v>102</v>
      </c>
      <c r="B436" s="382" t="s">
        <v>1642</v>
      </c>
      <c r="C436" s="306" t="s">
        <v>920</v>
      </c>
      <c r="D436" s="383"/>
      <c r="E436" s="1086"/>
    </row>
    <row r="437" spans="1:7" s="75" customFormat="1" hidden="1" x14ac:dyDescent="0.2">
      <c r="A437" s="424">
        <v>103</v>
      </c>
      <c r="B437" s="380" t="s">
        <v>921</v>
      </c>
      <c r="C437" s="440" t="s">
        <v>922</v>
      </c>
      <c r="D437" s="272"/>
      <c r="E437" s="425"/>
      <c r="F437" s="70"/>
      <c r="G437" s="70"/>
    </row>
    <row r="438" spans="1:7" s="75" customFormat="1" hidden="1" x14ac:dyDescent="0.2">
      <c r="A438" s="424">
        <v>104</v>
      </c>
      <c r="B438" s="380" t="s">
        <v>923</v>
      </c>
      <c r="C438" s="440" t="s">
        <v>924</v>
      </c>
      <c r="D438" s="272"/>
      <c r="E438" s="425"/>
      <c r="F438" s="70"/>
      <c r="G438" s="70"/>
    </row>
    <row r="439" spans="1:7" x14ac:dyDescent="0.2">
      <c r="A439" s="422">
        <v>105</v>
      </c>
      <c r="B439" s="328" t="s">
        <v>1501</v>
      </c>
      <c r="C439" s="382" t="s">
        <v>925</v>
      </c>
      <c r="D439" s="379"/>
      <c r="E439" s="461"/>
    </row>
    <row r="440" spans="1:7" s="75" customFormat="1" hidden="1" x14ac:dyDescent="0.2">
      <c r="A440" s="424">
        <v>106</v>
      </c>
      <c r="B440" s="380" t="s">
        <v>926</v>
      </c>
      <c r="C440" s="305" t="s">
        <v>927</v>
      </c>
      <c r="D440" s="272"/>
      <c r="E440" s="425"/>
      <c r="F440" s="70"/>
      <c r="G440" s="70"/>
    </row>
    <row r="441" spans="1:7" s="75" customFormat="1" hidden="1" x14ac:dyDescent="0.2">
      <c r="A441" s="424">
        <v>107</v>
      </c>
      <c r="B441" s="380" t="s">
        <v>928</v>
      </c>
      <c r="C441" s="305" t="s">
        <v>929</v>
      </c>
      <c r="D441" s="272"/>
      <c r="E441" s="425"/>
      <c r="F441" s="70"/>
      <c r="G441" s="70"/>
    </row>
    <row r="442" spans="1:7" s="75" customFormat="1" ht="26.1" hidden="1" customHeight="1" x14ac:dyDescent="0.2">
      <c r="A442" s="424">
        <v>108</v>
      </c>
      <c r="B442" s="380" t="s">
        <v>930</v>
      </c>
      <c r="C442" s="305" t="s">
        <v>931</v>
      </c>
      <c r="D442" s="272"/>
      <c r="E442" s="425"/>
      <c r="F442" s="70"/>
      <c r="G442" s="70"/>
    </row>
    <row r="443" spans="1:7" s="75" customFormat="1" hidden="1" x14ac:dyDescent="0.2">
      <c r="A443" s="424">
        <v>109</v>
      </c>
      <c r="B443" s="380" t="s">
        <v>932</v>
      </c>
      <c r="C443" s="305" t="s">
        <v>933</v>
      </c>
      <c r="D443" s="272"/>
      <c r="E443" s="425"/>
      <c r="F443" s="70"/>
      <c r="G443" s="70"/>
    </row>
    <row r="444" spans="1:7" s="75" customFormat="1" hidden="1" x14ac:dyDescent="0.2">
      <c r="A444" s="424">
        <v>110</v>
      </c>
      <c r="B444" s="380" t="s">
        <v>934</v>
      </c>
      <c r="C444" s="305" t="s">
        <v>935</v>
      </c>
      <c r="D444" s="272"/>
      <c r="E444" s="425"/>
      <c r="F444" s="70"/>
      <c r="G444" s="70"/>
    </row>
    <row r="445" spans="1:7" s="75" customFormat="1" ht="25.5" hidden="1" x14ac:dyDescent="0.2">
      <c r="A445" s="424">
        <v>111</v>
      </c>
      <c r="B445" s="380" t="s">
        <v>936</v>
      </c>
      <c r="C445" s="305" t="s">
        <v>937</v>
      </c>
      <c r="D445" s="272"/>
      <c r="E445" s="425"/>
      <c r="F445" s="70"/>
      <c r="G445" s="70"/>
    </row>
    <row r="446" spans="1:7" s="75" customFormat="1" ht="25.5" hidden="1" x14ac:dyDescent="0.2">
      <c r="A446" s="424">
        <v>112</v>
      </c>
      <c r="B446" s="380" t="s">
        <v>938</v>
      </c>
      <c r="C446" s="305" t="s">
        <v>939</v>
      </c>
      <c r="D446" s="272"/>
      <c r="E446" s="425"/>
      <c r="F446" s="70"/>
      <c r="G446" s="70"/>
    </row>
    <row r="447" spans="1:7" s="75" customFormat="1" ht="25.5" hidden="1" x14ac:dyDescent="0.2">
      <c r="A447" s="424">
        <v>113</v>
      </c>
      <c r="B447" s="380" t="s">
        <v>940</v>
      </c>
      <c r="C447" s="305" t="s">
        <v>941</v>
      </c>
      <c r="D447" s="272"/>
      <c r="E447" s="425"/>
      <c r="F447" s="70"/>
      <c r="G447" s="70"/>
    </row>
    <row r="448" spans="1:7" s="75" customFormat="1" ht="39" hidden="1" customHeight="1" x14ac:dyDescent="0.2">
      <c r="A448" s="424">
        <v>114</v>
      </c>
      <c r="B448" s="380" t="s">
        <v>942</v>
      </c>
      <c r="C448" s="305" t="s">
        <v>943</v>
      </c>
      <c r="D448" s="272"/>
      <c r="E448" s="425"/>
      <c r="F448" s="70"/>
      <c r="G448" s="70"/>
    </row>
    <row r="449" spans="1:7" s="75" customFormat="1" ht="25.5" hidden="1" x14ac:dyDescent="0.2">
      <c r="A449" s="424">
        <v>115</v>
      </c>
      <c r="B449" s="380" t="s">
        <v>944</v>
      </c>
      <c r="C449" s="305" t="s">
        <v>945</v>
      </c>
      <c r="D449" s="272"/>
      <c r="E449" s="425"/>
      <c r="F449" s="70"/>
      <c r="G449" s="70"/>
    </row>
    <row r="450" spans="1:7" s="75" customFormat="1" hidden="1" x14ac:dyDescent="0.2">
      <c r="A450" s="424">
        <v>116</v>
      </c>
      <c r="B450" s="380" t="s">
        <v>946</v>
      </c>
      <c r="C450" s="305" t="s">
        <v>947</v>
      </c>
      <c r="D450" s="272"/>
      <c r="E450" s="425"/>
      <c r="F450" s="70"/>
      <c r="G450" s="70"/>
    </row>
    <row r="451" spans="1:7" s="75" customFormat="1" hidden="1" x14ac:dyDescent="0.2">
      <c r="A451" s="424">
        <v>117</v>
      </c>
      <c r="B451" s="380" t="s">
        <v>948</v>
      </c>
      <c r="C451" s="305" t="s">
        <v>949</v>
      </c>
      <c r="D451" s="272"/>
      <c r="E451" s="425"/>
      <c r="F451" s="70"/>
      <c r="G451" s="70"/>
    </row>
    <row r="452" spans="1:7" s="75" customFormat="1" ht="26.1" hidden="1" customHeight="1" x14ac:dyDescent="0.2">
      <c r="A452" s="424">
        <v>118</v>
      </c>
      <c r="B452" s="380" t="s">
        <v>950</v>
      </c>
      <c r="C452" s="305" t="s">
        <v>951</v>
      </c>
      <c r="D452" s="272"/>
      <c r="E452" s="425"/>
      <c r="F452" s="70"/>
      <c r="G452" s="70"/>
    </row>
    <row r="453" spans="1:7" s="75" customFormat="1" hidden="1" x14ac:dyDescent="0.2">
      <c r="A453" s="424">
        <v>119</v>
      </c>
      <c r="B453" s="380" t="s">
        <v>952</v>
      </c>
      <c r="C453" s="305" t="s">
        <v>953</v>
      </c>
      <c r="D453" s="272"/>
      <c r="E453" s="425"/>
      <c r="F453" s="70"/>
      <c r="G453" s="70"/>
    </row>
    <row r="454" spans="1:7" s="75" customFormat="1" hidden="1" x14ac:dyDescent="0.2">
      <c r="A454" s="424">
        <v>120</v>
      </c>
      <c r="B454" s="380" t="s">
        <v>954</v>
      </c>
      <c r="C454" s="305" t="s">
        <v>955</v>
      </c>
      <c r="D454" s="272"/>
      <c r="E454" s="425"/>
      <c r="F454" s="70"/>
      <c r="G454" s="70"/>
    </row>
    <row r="455" spans="1:7" s="75" customFormat="1" ht="26.1" hidden="1" customHeight="1" x14ac:dyDescent="0.2">
      <c r="A455" s="424">
        <v>121</v>
      </c>
      <c r="B455" s="380" t="s">
        <v>956</v>
      </c>
      <c r="C455" s="305" t="s">
        <v>957</v>
      </c>
      <c r="D455" s="272"/>
      <c r="E455" s="425"/>
      <c r="F455" s="70"/>
      <c r="G455" s="70"/>
    </row>
    <row r="456" spans="1:7" s="75" customFormat="1" hidden="1" x14ac:dyDescent="0.2">
      <c r="A456" s="424">
        <v>122</v>
      </c>
      <c r="B456" s="380" t="s">
        <v>958</v>
      </c>
      <c r="C456" s="305" t="s">
        <v>959</v>
      </c>
      <c r="D456" s="272"/>
      <c r="E456" s="425"/>
      <c r="F456" s="70"/>
      <c r="G456" s="70"/>
    </row>
    <row r="457" spans="1:7" s="75" customFormat="1" ht="26.1" hidden="1" customHeight="1" x14ac:dyDescent="0.2">
      <c r="A457" s="424">
        <v>123</v>
      </c>
      <c r="B457" s="380" t="s">
        <v>960</v>
      </c>
      <c r="C457" s="305" t="s">
        <v>961</v>
      </c>
      <c r="D457" s="272"/>
      <c r="E457" s="425"/>
      <c r="F457" s="70"/>
      <c r="G457" s="70"/>
    </row>
    <row r="458" spans="1:7" s="75" customFormat="1" ht="25.5" hidden="1" x14ac:dyDescent="0.2">
      <c r="A458" s="424">
        <v>124</v>
      </c>
      <c r="B458" s="380" t="s">
        <v>962</v>
      </c>
      <c r="C458" s="305" t="s">
        <v>963</v>
      </c>
      <c r="D458" s="272"/>
      <c r="E458" s="425"/>
      <c r="F458" s="70"/>
      <c r="G458" s="70"/>
    </row>
    <row r="459" spans="1:7" s="75" customFormat="1" hidden="1" x14ac:dyDescent="0.2">
      <c r="A459" s="424">
        <v>125</v>
      </c>
      <c r="B459" s="380" t="s">
        <v>964</v>
      </c>
      <c r="C459" s="305" t="s">
        <v>965</v>
      </c>
      <c r="D459" s="272"/>
      <c r="E459" s="425"/>
      <c r="F459" s="70"/>
      <c r="G459" s="70"/>
    </row>
    <row r="460" spans="1:7" s="75" customFormat="1" ht="25.5" hidden="1" x14ac:dyDescent="0.2">
      <c r="A460" s="424">
        <v>126</v>
      </c>
      <c r="B460" s="380" t="s">
        <v>966</v>
      </c>
      <c r="C460" s="305" t="s">
        <v>967</v>
      </c>
      <c r="D460" s="272"/>
      <c r="E460" s="425"/>
      <c r="F460" s="70"/>
      <c r="G460" s="70"/>
    </row>
    <row r="461" spans="1:7" s="75" customFormat="1" ht="25.5" hidden="1" x14ac:dyDescent="0.2">
      <c r="A461" s="424">
        <v>127</v>
      </c>
      <c r="B461" s="380" t="s">
        <v>968</v>
      </c>
      <c r="C461" s="305" t="s">
        <v>969</v>
      </c>
      <c r="D461" s="272"/>
      <c r="E461" s="425"/>
      <c r="F461" s="70"/>
      <c r="G461" s="70"/>
    </row>
    <row r="462" spans="1:7" s="75" customFormat="1" ht="25.5" hidden="1" x14ac:dyDescent="0.2">
      <c r="A462" s="424">
        <v>128</v>
      </c>
      <c r="B462" s="380" t="s">
        <v>970</v>
      </c>
      <c r="C462" s="305" t="s">
        <v>971</v>
      </c>
      <c r="D462" s="272"/>
      <c r="E462" s="425"/>
      <c r="F462" s="70"/>
      <c r="G462" s="70"/>
    </row>
    <row r="463" spans="1:7" s="75" customFormat="1" hidden="1" x14ac:dyDescent="0.2">
      <c r="A463" s="424">
        <v>129</v>
      </c>
      <c r="B463" s="380" t="s">
        <v>972</v>
      </c>
      <c r="C463" s="305" t="s">
        <v>973</v>
      </c>
      <c r="D463" s="272"/>
      <c r="E463" s="425"/>
      <c r="F463" s="70"/>
      <c r="G463" s="70"/>
    </row>
    <row r="464" spans="1:7" s="75" customFormat="1" ht="25.5" hidden="1" x14ac:dyDescent="0.2">
      <c r="A464" s="424">
        <v>130</v>
      </c>
      <c r="B464" s="380" t="s">
        <v>974</v>
      </c>
      <c r="C464" s="305" t="s">
        <v>975</v>
      </c>
      <c r="D464" s="272"/>
      <c r="E464" s="425"/>
      <c r="F464" s="70"/>
      <c r="G464" s="70"/>
    </row>
    <row r="465" spans="1:7" ht="27" customHeight="1" thickBot="1" x14ac:dyDescent="0.25">
      <c r="A465" s="429">
        <v>131</v>
      </c>
      <c r="B465" s="471" t="s">
        <v>1679</v>
      </c>
      <c r="C465" s="430" t="s">
        <v>976</v>
      </c>
      <c r="D465" s="431">
        <f>SUM(D395:D439)</f>
        <v>0</v>
      </c>
      <c r="E465" s="432">
        <f>SUM(E395:E439)</f>
        <v>0</v>
      </c>
    </row>
    <row r="466" spans="1:7" s="215" customFormat="1" ht="14.25" thickTop="1" thickBot="1" x14ac:dyDescent="0.25">
      <c r="A466" s="133"/>
      <c r="B466" s="1132"/>
      <c r="C466" s="135"/>
      <c r="D466" s="226"/>
      <c r="E466" s="230"/>
      <c r="F466" s="214"/>
      <c r="G466" s="214"/>
    </row>
    <row r="467" spans="1:7" ht="13.5" thickTop="1" x14ac:dyDescent="0.2">
      <c r="A467" s="1069">
        <v>132</v>
      </c>
      <c r="B467" s="1087" t="s">
        <v>1640</v>
      </c>
      <c r="C467" s="1071" t="s">
        <v>977</v>
      </c>
      <c r="D467" s="1088"/>
      <c r="E467" s="1073"/>
    </row>
    <row r="468" spans="1:7" hidden="1" x14ac:dyDescent="0.2">
      <c r="A468" s="1076">
        <v>133</v>
      </c>
      <c r="B468" s="16" t="s">
        <v>978</v>
      </c>
      <c r="C468" s="29" t="s">
        <v>977</v>
      </c>
      <c r="D468" s="11"/>
      <c r="E468" s="1049"/>
    </row>
    <row r="469" spans="1:7" s="232" customFormat="1" ht="15" hidden="1" customHeight="1" x14ac:dyDescent="0.2">
      <c r="A469" s="1076">
        <v>134</v>
      </c>
      <c r="B469" s="16" t="s">
        <v>979</v>
      </c>
      <c r="C469" s="29" t="s">
        <v>980</v>
      </c>
      <c r="D469" s="1183"/>
      <c r="E469" s="1090"/>
      <c r="F469" s="231"/>
      <c r="G469" s="231"/>
    </row>
    <row r="470" spans="1:7" s="232" customFormat="1" hidden="1" x14ac:dyDescent="0.2">
      <c r="A470" s="1076">
        <v>135</v>
      </c>
      <c r="B470" s="16" t="s">
        <v>981</v>
      </c>
      <c r="C470" s="29" t="s">
        <v>982</v>
      </c>
      <c r="D470" s="1183"/>
      <c r="E470" s="1090"/>
      <c r="F470" s="231"/>
      <c r="G470" s="231"/>
    </row>
    <row r="471" spans="1:7" s="232" customFormat="1" hidden="1" x14ac:dyDescent="0.2">
      <c r="A471" s="1076">
        <v>136</v>
      </c>
      <c r="B471" s="16" t="s">
        <v>983</v>
      </c>
      <c r="C471" s="29" t="s">
        <v>984</v>
      </c>
      <c r="D471" s="1183"/>
      <c r="E471" s="1090"/>
      <c r="F471" s="231"/>
      <c r="G471" s="231"/>
    </row>
    <row r="472" spans="1:7" x14ac:dyDescent="0.2">
      <c r="A472" s="1074">
        <v>137</v>
      </c>
      <c r="B472" s="14" t="s">
        <v>1732</v>
      </c>
      <c r="C472" s="30" t="s">
        <v>985</v>
      </c>
      <c r="D472" s="19"/>
      <c r="E472" s="1089"/>
    </row>
    <row r="473" spans="1:7" ht="25.5" x14ac:dyDescent="0.2">
      <c r="A473" s="1074">
        <v>138</v>
      </c>
      <c r="B473" s="14" t="s">
        <v>986</v>
      </c>
      <c r="C473" s="30" t="s">
        <v>987</v>
      </c>
      <c r="D473" s="6"/>
      <c r="E473" s="1075"/>
    </row>
    <row r="474" spans="1:7" ht="25.5" x14ac:dyDescent="0.2">
      <c r="A474" s="1074">
        <v>139</v>
      </c>
      <c r="B474" s="14" t="s">
        <v>1638</v>
      </c>
      <c r="C474" s="30" t="s">
        <v>988</v>
      </c>
      <c r="D474" s="6"/>
      <c r="E474" s="1075"/>
    </row>
    <row r="475" spans="1:7" hidden="1" x14ac:dyDescent="0.2">
      <c r="A475" s="1076">
        <v>140</v>
      </c>
      <c r="B475" s="16" t="s">
        <v>76</v>
      </c>
      <c r="C475" s="29" t="s">
        <v>988</v>
      </c>
      <c r="D475" s="8"/>
      <c r="E475" s="1049"/>
    </row>
    <row r="476" spans="1:7" hidden="1" x14ac:dyDescent="0.2">
      <c r="A476" s="1076">
        <v>141</v>
      </c>
      <c r="B476" s="16" t="s">
        <v>79</v>
      </c>
      <c r="C476" s="29" t="s">
        <v>988</v>
      </c>
      <c r="D476" s="8"/>
      <c r="E476" s="1049"/>
    </row>
    <row r="477" spans="1:7" ht="25.5" hidden="1" x14ac:dyDescent="0.2">
      <c r="A477" s="1076">
        <v>142</v>
      </c>
      <c r="B477" s="16" t="s">
        <v>82</v>
      </c>
      <c r="C477" s="29" t="s">
        <v>988</v>
      </c>
      <c r="D477" s="8"/>
      <c r="E477" s="1049"/>
    </row>
    <row r="478" spans="1:7" hidden="1" x14ac:dyDescent="0.2">
      <c r="A478" s="1076">
        <v>143</v>
      </c>
      <c r="B478" s="16" t="s">
        <v>85</v>
      </c>
      <c r="C478" s="29" t="s">
        <v>988</v>
      </c>
      <c r="D478" s="8"/>
      <c r="E478" s="1049"/>
    </row>
    <row r="479" spans="1:7" hidden="1" x14ac:dyDescent="0.2">
      <c r="A479" s="1076">
        <v>144</v>
      </c>
      <c r="B479" s="16" t="s">
        <v>88</v>
      </c>
      <c r="C479" s="29" t="s">
        <v>988</v>
      </c>
      <c r="D479" s="8"/>
      <c r="E479" s="1049"/>
    </row>
    <row r="480" spans="1:7" hidden="1" x14ac:dyDescent="0.2">
      <c r="A480" s="1076">
        <v>145</v>
      </c>
      <c r="B480" s="16" t="s">
        <v>91</v>
      </c>
      <c r="C480" s="29" t="s">
        <v>988</v>
      </c>
      <c r="D480" s="8"/>
      <c r="E480" s="1049"/>
    </row>
    <row r="481" spans="1:5" hidden="1" x14ac:dyDescent="0.2">
      <c r="A481" s="1076">
        <v>146</v>
      </c>
      <c r="B481" s="16" t="s">
        <v>94</v>
      </c>
      <c r="C481" s="29" t="s">
        <v>988</v>
      </c>
      <c r="D481" s="8"/>
      <c r="E481" s="1049"/>
    </row>
    <row r="482" spans="1:5" hidden="1" x14ac:dyDescent="0.2">
      <c r="A482" s="1076">
        <v>147</v>
      </c>
      <c r="B482" s="16" t="s">
        <v>97</v>
      </c>
      <c r="C482" s="29" t="s">
        <v>988</v>
      </c>
      <c r="D482" s="8"/>
      <c r="E482" s="1049"/>
    </row>
    <row r="483" spans="1:5" hidden="1" x14ac:dyDescent="0.2">
      <c r="A483" s="1076">
        <v>148</v>
      </c>
      <c r="B483" s="16" t="s">
        <v>100</v>
      </c>
      <c r="C483" s="29" t="s">
        <v>988</v>
      </c>
      <c r="D483" s="8"/>
      <c r="E483" s="1049"/>
    </row>
    <row r="484" spans="1:5" hidden="1" x14ac:dyDescent="0.2">
      <c r="A484" s="1076">
        <v>149</v>
      </c>
      <c r="B484" s="16" t="s">
        <v>103</v>
      </c>
      <c r="C484" s="29" t="s">
        <v>988</v>
      </c>
      <c r="D484" s="8"/>
      <c r="E484" s="1049"/>
    </row>
    <row r="485" spans="1:5" ht="25.5" x14ac:dyDescent="0.2">
      <c r="A485" s="1074">
        <v>150</v>
      </c>
      <c r="B485" s="14" t="s">
        <v>1637</v>
      </c>
      <c r="C485" s="30" t="s">
        <v>989</v>
      </c>
      <c r="D485" s="6"/>
      <c r="E485" s="1075"/>
    </row>
    <row r="486" spans="1:5" hidden="1" x14ac:dyDescent="0.2">
      <c r="A486" s="1076">
        <v>151</v>
      </c>
      <c r="B486" s="16" t="s">
        <v>76</v>
      </c>
      <c r="C486" s="29" t="s">
        <v>989</v>
      </c>
      <c r="D486" s="8"/>
      <c r="E486" s="1049"/>
    </row>
    <row r="487" spans="1:5" hidden="1" x14ac:dyDescent="0.2">
      <c r="A487" s="1076">
        <v>152</v>
      </c>
      <c r="B487" s="16" t="s">
        <v>79</v>
      </c>
      <c r="C487" s="29" t="s">
        <v>989</v>
      </c>
      <c r="D487" s="8"/>
      <c r="E487" s="1049"/>
    </row>
    <row r="488" spans="1:5" ht="25.5" hidden="1" x14ac:dyDescent="0.2">
      <c r="A488" s="1076">
        <v>153</v>
      </c>
      <c r="B488" s="16" t="s">
        <v>82</v>
      </c>
      <c r="C488" s="29" t="s">
        <v>989</v>
      </c>
      <c r="D488" s="8"/>
      <c r="E488" s="1049"/>
    </row>
    <row r="489" spans="1:5" hidden="1" x14ac:dyDescent="0.2">
      <c r="A489" s="1076">
        <v>154</v>
      </c>
      <c r="B489" s="16" t="s">
        <v>85</v>
      </c>
      <c r="C489" s="29" t="s">
        <v>989</v>
      </c>
      <c r="D489" s="8"/>
      <c r="E489" s="1049"/>
    </row>
    <row r="490" spans="1:5" hidden="1" x14ac:dyDescent="0.2">
      <c r="A490" s="1076">
        <v>155</v>
      </c>
      <c r="B490" s="16" t="s">
        <v>88</v>
      </c>
      <c r="C490" s="29" t="s">
        <v>989</v>
      </c>
      <c r="D490" s="8"/>
      <c r="E490" s="1049"/>
    </row>
    <row r="491" spans="1:5" hidden="1" x14ac:dyDescent="0.2">
      <c r="A491" s="1076">
        <v>156</v>
      </c>
      <c r="B491" s="16" t="s">
        <v>91</v>
      </c>
      <c r="C491" s="29" t="s">
        <v>989</v>
      </c>
      <c r="D491" s="8"/>
      <c r="E491" s="1049"/>
    </row>
    <row r="492" spans="1:5" hidden="1" x14ac:dyDescent="0.2">
      <c r="A492" s="1076">
        <v>157</v>
      </c>
      <c r="B492" s="16" t="s">
        <v>94</v>
      </c>
      <c r="C492" s="29" t="s">
        <v>989</v>
      </c>
      <c r="D492" s="8"/>
      <c r="E492" s="1049"/>
    </row>
    <row r="493" spans="1:5" hidden="1" x14ac:dyDescent="0.2">
      <c r="A493" s="1076">
        <v>158</v>
      </c>
      <c r="B493" s="16" t="s">
        <v>97</v>
      </c>
      <c r="C493" s="29" t="s">
        <v>989</v>
      </c>
      <c r="D493" s="8"/>
      <c r="E493" s="1049"/>
    </row>
    <row r="494" spans="1:5" hidden="1" x14ac:dyDescent="0.2">
      <c r="A494" s="1076">
        <v>159</v>
      </c>
      <c r="B494" s="16" t="s">
        <v>100</v>
      </c>
      <c r="C494" s="29" t="s">
        <v>989</v>
      </c>
      <c r="D494" s="8"/>
      <c r="E494" s="1049"/>
    </row>
    <row r="495" spans="1:5" hidden="1" x14ac:dyDescent="0.2">
      <c r="A495" s="1076">
        <v>160</v>
      </c>
      <c r="B495" s="16" t="s">
        <v>103</v>
      </c>
      <c r="C495" s="29" t="s">
        <v>989</v>
      </c>
      <c r="D495" s="8"/>
      <c r="E495" s="1049"/>
    </row>
    <row r="496" spans="1:5" ht="16.5" customHeight="1" x14ac:dyDescent="0.2">
      <c r="A496" s="1074">
        <v>161</v>
      </c>
      <c r="B496" s="14" t="s">
        <v>1751</v>
      </c>
      <c r="C496" s="30" t="s">
        <v>990</v>
      </c>
      <c r="D496" s="6"/>
      <c r="E496" s="1075"/>
    </row>
    <row r="497" spans="1:5" hidden="1" x14ac:dyDescent="0.2">
      <c r="A497" s="1076">
        <v>162</v>
      </c>
      <c r="B497" s="16" t="s">
        <v>76</v>
      </c>
      <c r="C497" s="29" t="s">
        <v>990</v>
      </c>
      <c r="D497" s="8"/>
      <c r="E497" s="1049"/>
    </row>
    <row r="498" spans="1:5" hidden="1" x14ac:dyDescent="0.2">
      <c r="A498" s="1076">
        <v>163</v>
      </c>
      <c r="B498" s="16" t="s">
        <v>79</v>
      </c>
      <c r="C498" s="29" t="s">
        <v>990</v>
      </c>
      <c r="D498" s="8"/>
      <c r="E498" s="1049"/>
    </row>
    <row r="499" spans="1:5" ht="25.5" hidden="1" x14ac:dyDescent="0.2">
      <c r="A499" s="1076">
        <v>164</v>
      </c>
      <c r="B499" s="16" t="s">
        <v>82</v>
      </c>
      <c r="C499" s="29" t="s">
        <v>990</v>
      </c>
      <c r="D499" s="8"/>
      <c r="E499" s="1049"/>
    </row>
    <row r="500" spans="1:5" hidden="1" x14ac:dyDescent="0.2">
      <c r="A500" s="1076">
        <v>165</v>
      </c>
      <c r="B500" s="16" t="s">
        <v>85</v>
      </c>
      <c r="C500" s="29" t="s">
        <v>990</v>
      </c>
      <c r="D500" s="8"/>
      <c r="E500" s="1049"/>
    </row>
    <row r="501" spans="1:5" hidden="1" x14ac:dyDescent="0.2">
      <c r="A501" s="1076">
        <v>166</v>
      </c>
      <c r="B501" s="16" t="s">
        <v>88</v>
      </c>
      <c r="C501" s="29" t="s">
        <v>990</v>
      </c>
      <c r="D501" s="8"/>
      <c r="E501" s="1049"/>
    </row>
    <row r="502" spans="1:5" hidden="1" x14ac:dyDescent="0.2">
      <c r="A502" s="1076">
        <v>167</v>
      </c>
      <c r="B502" s="16" t="s">
        <v>91</v>
      </c>
      <c r="C502" s="29" t="s">
        <v>990</v>
      </c>
      <c r="D502" s="8"/>
      <c r="E502" s="1049"/>
    </row>
    <row r="503" spans="1:5" hidden="1" x14ac:dyDescent="0.2">
      <c r="A503" s="1076">
        <v>168</v>
      </c>
      <c r="B503" s="16" t="s">
        <v>94</v>
      </c>
      <c r="C503" s="29" t="s">
        <v>990</v>
      </c>
      <c r="D503" s="8"/>
      <c r="E503" s="1049"/>
    </row>
    <row r="504" spans="1:5" hidden="1" x14ac:dyDescent="0.2">
      <c r="A504" s="1076">
        <v>169</v>
      </c>
      <c r="B504" s="16" t="s">
        <v>97</v>
      </c>
      <c r="C504" s="29" t="s">
        <v>990</v>
      </c>
      <c r="D504" s="8"/>
      <c r="E504" s="1049"/>
    </row>
    <row r="505" spans="1:5" hidden="1" x14ac:dyDescent="0.2">
      <c r="A505" s="1076">
        <v>170</v>
      </c>
      <c r="B505" s="16" t="s">
        <v>100</v>
      </c>
      <c r="C505" s="29" t="s">
        <v>990</v>
      </c>
      <c r="D505" s="8"/>
      <c r="E505" s="1049"/>
    </row>
    <row r="506" spans="1:5" hidden="1" x14ac:dyDescent="0.2">
      <c r="A506" s="1076">
        <v>171</v>
      </c>
      <c r="B506" s="16" t="s">
        <v>103</v>
      </c>
      <c r="C506" s="29" t="s">
        <v>990</v>
      </c>
      <c r="D506" s="8"/>
      <c r="E506" s="1049"/>
    </row>
    <row r="507" spans="1:5" ht="25.5" x14ac:dyDescent="0.2">
      <c r="A507" s="1074">
        <v>172</v>
      </c>
      <c r="B507" s="14" t="s">
        <v>1750</v>
      </c>
      <c r="C507" s="30" t="s">
        <v>991</v>
      </c>
      <c r="D507" s="6"/>
      <c r="E507" s="1075"/>
    </row>
    <row r="508" spans="1:5" ht="25.5" hidden="1" x14ac:dyDescent="0.2">
      <c r="A508" s="1076">
        <v>173</v>
      </c>
      <c r="B508" s="16" t="s">
        <v>992</v>
      </c>
      <c r="C508" s="29" t="s">
        <v>991</v>
      </c>
      <c r="D508" s="8"/>
      <c r="E508" s="1049"/>
    </row>
    <row r="509" spans="1:5" ht="25.5" x14ac:dyDescent="0.2">
      <c r="A509" s="1074">
        <v>174</v>
      </c>
      <c r="B509" s="10" t="s">
        <v>1749</v>
      </c>
      <c r="C509" s="30" t="s">
        <v>993</v>
      </c>
      <c r="D509" s="6"/>
      <c r="E509" s="1075"/>
    </row>
    <row r="510" spans="1:5" hidden="1" x14ac:dyDescent="0.2">
      <c r="A510" s="1076">
        <v>175</v>
      </c>
      <c r="B510" s="18" t="s">
        <v>594</v>
      </c>
      <c r="C510" s="29" t="s">
        <v>994</v>
      </c>
      <c r="D510" s="8"/>
      <c r="E510" s="1049"/>
    </row>
    <row r="511" spans="1:5" hidden="1" x14ac:dyDescent="0.2">
      <c r="A511" s="1076">
        <v>176</v>
      </c>
      <c r="B511" s="18" t="s">
        <v>596</v>
      </c>
      <c r="C511" s="29" t="s">
        <v>995</v>
      </c>
      <c r="D511" s="8"/>
      <c r="E511" s="1049"/>
    </row>
    <row r="512" spans="1:5" hidden="1" x14ac:dyDescent="0.2">
      <c r="A512" s="1076">
        <v>177</v>
      </c>
      <c r="B512" s="18" t="s">
        <v>598</v>
      </c>
      <c r="C512" s="29" t="s">
        <v>996</v>
      </c>
      <c r="D512" s="8"/>
      <c r="E512" s="1049"/>
    </row>
    <row r="513" spans="1:5" hidden="1" x14ac:dyDescent="0.2">
      <c r="A513" s="1076">
        <v>178</v>
      </c>
      <c r="B513" s="18" t="s">
        <v>600</v>
      </c>
      <c r="C513" s="29" t="s">
        <v>997</v>
      </c>
      <c r="D513" s="8"/>
      <c r="E513" s="1049"/>
    </row>
    <row r="514" spans="1:5" hidden="1" x14ac:dyDescent="0.2">
      <c r="A514" s="1076">
        <v>179</v>
      </c>
      <c r="B514" s="18" t="s">
        <v>602</v>
      </c>
      <c r="C514" s="29" t="s">
        <v>998</v>
      </c>
      <c r="D514" s="8"/>
      <c r="E514" s="1049"/>
    </row>
    <row r="515" spans="1:5" hidden="1" x14ac:dyDescent="0.2">
      <c r="A515" s="1076">
        <v>180</v>
      </c>
      <c r="B515" s="18" t="s">
        <v>604</v>
      </c>
      <c r="C515" s="29" t="s">
        <v>999</v>
      </c>
      <c r="D515" s="8"/>
      <c r="E515" s="1049"/>
    </row>
    <row r="516" spans="1:5" ht="26.1" hidden="1" customHeight="1" x14ac:dyDescent="0.2">
      <c r="A516" s="1076">
        <v>181</v>
      </c>
      <c r="B516" s="18" t="s">
        <v>606</v>
      </c>
      <c r="C516" s="29" t="s">
        <v>1000</v>
      </c>
      <c r="D516" s="8"/>
      <c r="E516" s="1049"/>
    </row>
    <row r="517" spans="1:5" hidden="1" x14ac:dyDescent="0.2">
      <c r="A517" s="1076">
        <v>182</v>
      </c>
      <c r="B517" s="18" t="s">
        <v>608</v>
      </c>
      <c r="C517" s="29" t="s">
        <v>1001</v>
      </c>
      <c r="D517" s="8"/>
      <c r="E517" s="1049"/>
    </row>
    <row r="518" spans="1:5" hidden="1" x14ac:dyDescent="0.2">
      <c r="A518" s="1076">
        <v>183</v>
      </c>
      <c r="B518" s="18" t="s">
        <v>610</v>
      </c>
      <c r="C518" s="29" t="s">
        <v>1002</v>
      </c>
      <c r="D518" s="8"/>
      <c r="E518" s="1049"/>
    </row>
    <row r="519" spans="1:5" hidden="1" x14ac:dyDescent="0.2">
      <c r="A519" s="1076">
        <v>184</v>
      </c>
      <c r="B519" s="18" t="s">
        <v>612</v>
      </c>
      <c r="C519" s="29" t="s">
        <v>1003</v>
      </c>
      <c r="D519" s="8"/>
      <c r="E519" s="1049"/>
    </row>
    <row r="520" spans="1:5" hidden="1" x14ac:dyDescent="0.2">
      <c r="A520" s="1076">
        <v>185</v>
      </c>
      <c r="B520" s="18" t="s">
        <v>614</v>
      </c>
      <c r="C520" s="29" t="s">
        <v>1004</v>
      </c>
      <c r="D520" s="8"/>
      <c r="E520" s="1049"/>
    </row>
    <row r="521" spans="1:5" x14ac:dyDescent="0.2">
      <c r="A521" s="1074">
        <v>186</v>
      </c>
      <c r="B521" s="10" t="s">
        <v>1005</v>
      </c>
      <c r="C521" s="30" t="s">
        <v>1006</v>
      </c>
      <c r="D521" s="6"/>
      <c r="E521" s="1075"/>
    </row>
    <row r="522" spans="1:5" x14ac:dyDescent="0.2">
      <c r="A522" s="1074">
        <v>187</v>
      </c>
      <c r="B522" s="10" t="s">
        <v>1007</v>
      </c>
      <c r="C522" s="30" t="s">
        <v>1008</v>
      </c>
      <c r="D522" s="6"/>
      <c r="E522" s="1075"/>
    </row>
    <row r="523" spans="1:5" x14ac:dyDescent="0.2">
      <c r="A523" s="1074">
        <v>188</v>
      </c>
      <c r="B523" s="10" t="s">
        <v>1009</v>
      </c>
      <c r="C523" s="30" t="s">
        <v>1010</v>
      </c>
      <c r="D523" s="6"/>
      <c r="E523" s="1075"/>
    </row>
    <row r="524" spans="1:5" ht="14.45" customHeight="1" x14ac:dyDescent="0.2">
      <c r="A524" s="1074">
        <v>189</v>
      </c>
      <c r="B524" s="10" t="s">
        <v>1748</v>
      </c>
      <c r="C524" s="30" t="s">
        <v>1011</v>
      </c>
      <c r="D524" s="6"/>
      <c r="E524" s="1075"/>
    </row>
    <row r="525" spans="1:5" hidden="1" x14ac:dyDescent="0.2">
      <c r="A525" s="1076">
        <v>190</v>
      </c>
      <c r="B525" s="18" t="s">
        <v>594</v>
      </c>
      <c r="C525" s="29" t="s">
        <v>1012</v>
      </c>
      <c r="D525" s="8"/>
      <c r="E525" s="1049"/>
    </row>
    <row r="526" spans="1:5" hidden="1" x14ac:dyDescent="0.2">
      <c r="A526" s="1076">
        <v>191</v>
      </c>
      <c r="B526" s="18" t="s">
        <v>596</v>
      </c>
      <c r="C526" s="29" t="s">
        <v>1013</v>
      </c>
      <c r="D526" s="8"/>
      <c r="E526" s="1049"/>
    </row>
    <row r="527" spans="1:5" hidden="1" x14ac:dyDescent="0.2">
      <c r="A527" s="1076">
        <v>192</v>
      </c>
      <c r="B527" s="18" t="s">
        <v>598</v>
      </c>
      <c r="C527" s="29" t="s">
        <v>1014</v>
      </c>
      <c r="D527" s="8"/>
      <c r="E527" s="1049"/>
    </row>
    <row r="528" spans="1:5" hidden="1" x14ac:dyDescent="0.2">
      <c r="A528" s="1076">
        <v>193</v>
      </c>
      <c r="B528" s="18" t="s">
        <v>600</v>
      </c>
      <c r="C528" s="29" t="s">
        <v>1015</v>
      </c>
      <c r="D528" s="8"/>
      <c r="E528" s="1049"/>
    </row>
    <row r="529" spans="1:9" hidden="1" x14ac:dyDescent="0.2">
      <c r="A529" s="1076">
        <v>194</v>
      </c>
      <c r="B529" s="18" t="s">
        <v>602</v>
      </c>
      <c r="C529" s="29" t="s">
        <v>1016</v>
      </c>
      <c r="D529" s="8"/>
      <c r="E529" s="1049"/>
    </row>
    <row r="530" spans="1:9" hidden="1" x14ac:dyDescent="0.2">
      <c r="A530" s="1076">
        <v>195</v>
      </c>
      <c r="B530" s="18" t="s">
        <v>604</v>
      </c>
      <c r="C530" s="29" t="s">
        <v>1017</v>
      </c>
      <c r="D530" s="8"/>
      <c r="E530" s="1049"/>
    </row>
    <row r="531" spans="1:9" ht="26.1" hidden="1" customHeight="1" x14ac:dyDescent="0.2">
      <c r="A531" s="1076">
        <v>196</v>
      </c>
      <c r="B531" s="18" t="s">
        <v>606</v>
      </c>
      <c r="C531" s="29" t="s">
        <v>1018</v>
      </c>
      <c r="D531" s="8"/>
      <c r="E531" s="1049"/>
    </row>
    <row r="532" spans="1:9" hidden="1" x14ac:dyDescent="0.2">
      <c r="A532" s="1076">
        <v>197</v>
      </c>
      <c r="B532" s="18" t="s">
        <v>608</v>
      </c>
      <c r="C532" s="29" t="s">
        <v>1019</v>
      </c>
      <c r="D532" s="13"/>
      <c r="E532" s="1090"/>
    </row>
    <row r="533" spans="1:9" hidden="1" x14ac:dyDescent="0.2">
      <c r="A533" s="1076">
        <v>198</v>
      </c>
      <c r="B533" s="18" t="s">
        <v>612</v>
      </c>
      <c r="C533" s="29" t="s">
        <v>1020</v>
      </c>
      <c r="D533" s="12"/>
      <c r="E533" s="1091"/>
    </row>
    <row r="534" spans="1:9" hidden="1" x14ac:dyDescent="0.2">
      <c r="A534" s="1076">
        <v>199</v>
      </c>
      <c r="B534" s="18" t="s">
        <v>614</v>
      </c>
      <c r="C534" s="29" t="s">
        <v>1021</v>
      </c>
      <c r="D534" s="12"/>
      <c r="E534" s="1091"/>
    </row>
    <row r="535" spans="1:9" x14ac:dyDescent="0.2">
      <c r="A535" s="1074">
        <v>200</v>
      </c>
      <c r="B535" s="10" t="s">
        <v>1022</v>
      </c>
      <c r="C535" s="30" t="s">
        <v>1023</v>
      </c>
      <c r="D535" s="6"/>
      <c r="E535" s="1075"/>
    </row>
    <row r="536" spans="1:9" hidden="1" x14ac:dyDescent="0.2">
      <c r="A536" s="1076"/>
      <c r="B536" s="18" t="s">
        <v>1024</v>
      </c>
      <c r="C536" s="29" t="s">
        <v>1025</v>
      </c>
      <c r="D536" s="13"/>
      <c r="E536" s="1090"/>
    </row>
    <row r="537" spans="1:9" hidden="1" x14ac:dyDescent="0.2">
      <c r="A537" s="1092"/>
      <c r="B537" s="18" t="s">
        <v>1026</v>
      </c>
      <c r="C537" s="29" t="s">
        <v>1027</v>
      </c>
      <c r="D537" s="194"/>
      <c r="E537" s="1093"/>
    </row>
    <row r="538" spans="1:9" ht="39" customHeight="1" thickBot="1" x14ac:dyDescent="0.25">
      <c r="A538" s="429">
        <v>201</v>
      </c>
      <c r="B538" s="430" t="s">
        <v>1680</v>
      </c>
      <c r="C538" s="430" t="s">
        <v>1028</v>
      </c>
      <c r="D538" s="1094">
        <v>0</v>
      </c>
      <c r="E538" s="1095">
        <v>0</v>
      </c>
    </row>
    <row r="539" spans="1:9" ht="14.25" thickTop="1" thickBot="1" x14ac:dyDescent="0.25">
      <c r="A539" s="76"/>
      <c r="B539" s="227"/>
      <c r="C539" s="78"/>
      <c r="D539" s="79"/>
      <c r="E539" s="80"/>
    </row>
    <row r="540" spans="1:9" ht="13.5" thickTop="1" x14ac:dyDescent="0.2">
      <c r="A540" s="417">
        <v>202</v>
      </c>
      <c r="B540" s="418" t="s">
        <v>1029</v>
      </c>
      <c r="C540" s="458" t="s">
        <v>1030</v>
      </c>
      <c r="D540" s="1133"/>
      <c r="E540" s="1194"/>
    </row>
    <row r="541" spans="1:9" ht="38.25" x14ac:dyDescent="0.2">
      <c r="A541" s="422">
        <v>203</v>
      </c>
      <c r="B541" s="195" t="s">
        <v>1503</v>
      </c>
      <c r="C541" s="306" t="s">
        <v>1031</v>
      </c>
      <c r="D541" s="405"/>
      <c r="E541" s="1195">
        <v>279006</v>
      </c>
      <c r="F541" s="69" t="s">
        <v>1771</v>
      </c>
      <c r="G541" s="69" t="s">
        <v>1769</v>
      </c>
      <c r="H541" s="1207" t="s">
        <v>1770</v>
      </c>
      <c r="I541" t="s">
        <v>1774</v>
      </c>
    </row>
    <row r="542" spans="1:9" x14ac:dyDescent="0.2">
      <c r="A542" s="422">
        <v>205</v>
      </c>
      <c r="B542" s="195" t="s">
        <v>1038</v>
      </c>
      <c r="C542" s="306" t="s">
        <v>1039</v>
      </c>
      <c r="D542" s="405"/>
      <c r="E542" s="1196">
        <f>SUM(E543)</f>
        <v>329180</v>
      </c>
    </row>
    <row r="543" spans="1:9" s="75" customFormat="1" x14ac:dyDescent="0.2">
      <c r="A543" s="433"/>
      <c r="B543" s="301" t="s">
        <v>1568</v>
      </c>
      <c r="C543" s="228"/>
      <c r="D543" s="74"/>
      <c r="E543" s="1197">
        <v>329180</v>
      </c>
      <c r="F543" s="70"/>
      <c r="G543" s="70"/>
    </row>
    <row r="544" spans="1:9" ht="25.5" x14ac:dyDescent="0.2">
      <c r="A544" s="422">
        <v>206</v>
      </c>
      <c r="B544" s="195" t="s">
        <v>1040</v>
      </c>
      <c r="C544" s="306" t="s">
        <v>1041</v>
      </c>
      <c r="D544" s="405"/>
      <c r="E544" s="1196">
        <f>SUM(E545:E546)</f>
        <v>1870634</v>
      </c>
      <c r="F544" s="69" t="s">
        <v>1772</v>
      </c>
    </row>
    <row r="545" spans="1:7" s="75" customFormat="1" x14ac:dyDescent="0.2">
      <c r="A545" s="433"/>
      <c r="B545" s="301" t="s">
        <v>1761</v>
      </c>
      <c r="C545" s="1192"/>
      <c r="D545" s="74"/>
      <c r="E545" s="1198"/>
      <c r="F545" s="70"/>
      <c r="G545" s="70"/>
    </row>
    <row r="546" spans="1:7" s="75" customFormat="1" x14ac:dyDescent="0.2">
      <c r="A546" s="433"/>
      <c r="B546" s="301" t="s">
        <v>1687</v>
      </c>
      <c r="C546" s="228"/>
      <c r="D546" s="74"/>
      <c r="E546" s="1197">
        <v>1870634</v>
      </c>
      <c r="F546" s="1202"/>
      <c r="G546" s="70"/>
    </row>
    <row r="547" spans="1:7" x14ac:dyDescent="0.2">
      <c r="A547" s="422">
        <v>207</v>
      </c>
      <c r="B547" s="195" t="s">
        <v>1042</v>
      </c>
      <c r="C547" s="306" t="s">
        <v>1043</v>
      </c>
      <c r="D547" s="405"/>
      <c r="E547" s="1106"/>
    </row>
    <row r="548" spans="1:7" x14ac:dyDescent="0.2">
      <c r="A548" s="422">
        <v>208</v>
      </c>
      <c r="B548" s="195" t="s">
        <v>1044</v>
      </c>
      <c r="C548" s="306" t="s">
        <v>1045</v>
      </c>
      <c r="D548" s="405"/>
      <c r="E548" s="1106"/>
    </row>
    <row r="549" spans="1:7" ht="14.25" customHeight="1" x14ac:dyDescent="0.2">
      <c r="A549" s="422">
        <v>209</v>
      </c>
      <c r="B549" s="195" t="s">
        <v>1046</v>
      </c>
      <c r="C549" s="306" t="s">
        <v>1047</v>
      </c>
      <c r="D549" s="405"/>
      <c r="E549" s="1135">
        <v>611830</v>
      </c>
    </row>
    <row r="550" spans="1:7" s="224" customFormat="1" ht="27" customHeight="1" thickBot="1" x14ac:dyDescent="0.25">
      <c r="A550" s="429">
        <v>210</v>
      </c>
      <c r="B550" s="430" t="s">
        <v>1645</v>
      </c>
      <c r="C550" s="430" t="s">
        <v>1048</v>
      </c>
      <c r="D550" s="431">
        <v>0</v>
      </c>
      <c r="E550" s="432">
        <f>SUM(E540,E541,E542,E544,E547,E548,E549)</f>
        <v>3090650</v>
      </c>
      <c r="F550" s="223"/>
      <c r="G550" s="223"/>
    </row>
    <row r="551" spans="1:7" ht="14.25" thickTop="1" thickBot="1" x14ac:dyDescent="0.25">
      <c r="A551" s="76"/>
      <c r="B551" s="77"/>
      <c r="C551" s="78"/>
      <c r="D551" s="79"/>
      <c r="E551" s="80"/>
    </row>
    <row r="552" spans="1:7" ht="13.5" thickTop="1" x14ac:dyDescent="0.2">
      <c r="A552" s="417">
        <v>211</v>
      </c>
      <c r="B552" s="418" t="s">
        <v>1049</v>
      </c>
      <c r="C552" s="458" t="s">
        <v>1050</v>
      </c>
      <c r="D552" s="1136"/>
      <c r="E552" s="1169">
        <f>SUM(E553:E554)</f>
        <v>0</v>
      </c>
    </row>
    <row r="553" spans="1:7" x14ac:dyDescent="0.2">
      <c r="A553" s="1172"/>
      <c r="B553" s="1173" t="s">
        <v>1758</v>
      </c>
      <c r="C553" s="1174"/>
      <c r="D553" s="1175"/>
      <c r="E553" s="1176">
        <v>0</v>
      </c>
      <c r="F553" s="1208" t="s">
        <v>1775</v>
      </c>
    </row>
    <row r="554" spans="1:7" s="75" customFormat="1" x14ac:dyDescent="0.2">
      <c r="A554" s="1165"/>
      <c r="B554" s="1173" t="s">
        <v>1759</v>
      </c>
      <c r="C554" s="1166"/>
      <c r="D554" s="1167"/>
      <c r="E554" s="1168"/>
      <c r="F554" s="1202"/>
      <c r="G554" s="70"/>
    </row>
    <row r="555" spans="1:7" x14ac:dyDescent="0.2">
      <c r="A555" s="422">
        <v>212</v>
      </c>
      <c r="B555" s="195" t="s">
        <v>1051</v>
      </c>
      <c r="C555" s="306" t="s">
        <v>1052</v>
      </c>
      <c r="D555" s="406"/>
      <c r="E555" s="1106"/>
    </row>
    <row r="556" spans="1:7" x14ac:dyDescent="0.2">
      <c r="A556" s="422">
        <v>213</v>
      </c>
      <c r="B556" s="195" t="s">
        <v>1053</v>
      </c>
      <c r="C556" s="306" t="s">
        <v>1054</v>
      </c>
      <c r="D556" s="406"/>
      <c r="E556" s="1106"/>
    </row>
    <row r="557" spans="1:7" ht="14.25" customHeight="1" x14ac:dyDescent="0.2">
      <c r="A557" s="422">
        <v>214</v>
      </c>
      <c r="B557" s="195" t="s">
        <v>1055</v>
      </c>
      <c r="C557" s="306" t="s">
        <v>1056</v>
      </c>
      <c r="D557" s="406"/>
      <c r="E557" s="1106"/>
    </row>
    <row r="558" spans="1:7" s="224" customFormat="1" ht="27" customHeight="1" thickBot="1" x14ac:dyDescent="0.25">
      <c r="A558" s="429">
        <v>215</v>
      </c>
      <c r="B558" s="430" t="s">
        <v>1644</v>
      </c>
      <c r="C558" s="430" t="s">
        <v>1058</v>
      </c>
      <c r="D558" s="431">
        <v>0</v>
      </c>
      <c r="E558" s="432">
        <f>SUM(E552,E555:E557)</f>
        <v>0</v>
      </c>
      <c r="F558" s="223"/>
      <c r="G558" s="223"/>
    </row>
    <row r="559" spans="1:7" s="75" customFormat="1" ht="14.25" thickTop="1" thickBot="1" x14ac:dyDescent="0.25">
      <c r="A559" s="76"/>
      <c r="B559" s="77"/>
      <c r="C559" s="78"/>
      <c r="D559" s="79"/>
      <c r="E559" s="80"/>
      <c r="F559" s="70"/>
      <c r="G559" s="70"/>
    </row>
    <row r="560" spans="1:7" ht="26.25" thickTop="1" x14ac:dyDescent="0.2">
      <c r="A560" s="417">
        <v>216</v>
      </c>
      <c r="B560" s="418" t="s">
        <v>1059</v>
      </c>
      <c r="C560" s="458" t="s">
        <v>1060</v>
      </c>
      <c r="D560" s="1133"/>
      <c r="E560" s="1134"/>
    </row>
    <row r="561" spans="1:5" ht="25.5" x14ac:dyDescent="0.2">
      <c r="A561" s="422">
        <v>217</v>
      </c>
      <c r="B561" s="195" t="s">
        <v>1683</v>
      </c>
      <c r="C561" s="306" t="s">
        <v>1061</v>
      </c>
      <c r="D561" s="193"/>
      <c r="E561" s="444"/>
    </row>
    <row r="562" spans="1:5" hidden="1" x14ac:dyDescent="0.2">
      <c r="A562" s="426">
        <v>218</v>
      </c>
      <c r="B562" s="315" t="s">
        <v>76</v>
      </c>
      <c r="C562" s="319" t="s">
        <v>1061</v>
      </c>
      <c r="D562" s="407"/>
      <c r="E562" s="1137"/>
    </row>
    <row r="563" spans="1:5" hidden="1" x14ac:dyDescent="0.2">
      <c r="A563" s="426">
        <v>219</v>
      </c>
      <c r="B563" s="315" t="s">
        <v>79</v>
      </c>
      <c r="C563" s="319" t="s">
        <v>1061</v>
      </c>
      <c r="D563" s="407"/>
      <c r="E563" s="1137"/>
    </row>
    <row r="564" spans="1:5" ht="25.5" hidden="1" x14ac:dyDescent="0.2">
      <c r="A564" s="426">
        <v>220</v>
      </c>
      <c r="B564" s="315" t="s">
        <v>82</v>
      </c>
      <c r="C564" s="319" t="s">
        <v>1061</v>
      </c>
      <c r="D564" s="407"/>
      <c r="E564" s="1137"/>
    </row>
    <row r="565" spans="1:5" hidden="1" x14ac:dyDescent="0.2">
      <c r="A565" s="426">
        <v>221</v>
      </c>
      <c r="B565" s="315" t="s">
        <v>85</v>
      </c>
      <c r="C565" s="319" t="s">
        <v>1061</v>
      </c>
      <c r="D565" s="407"/>
      <c r="E565" s="1137"/>
    </row>
    <row r="566" spans="1:5" hidden="1" x14ac:dyDescent="0.2">
      <c r="A566" s="426">
        <v>222</v>
      </c>
      <c r="B566" s="315" t="s">
        <v>88</v>
      </c>
      <c r="C566" s="319" t="s">
        <v>1061</v>
      </c>
      <c r="D566" s="407"/>
      <c r="E566" s="1137"/>
    </row>
    <row r="567" spans="1:5" hidden="1" x14ac:dyDescent="0.2">
      <c r="A567" s="426">
        <v>223</v>
      </c>
      <c r="B567" s="315" t="s">
        <v>91</v>
      </c>
      <c r="C567" s="319" t="s">
        <v>1061</v>
      </c>
      <c r="D567" s="407"/>
      <c r="E567" s="1137"/>
    </row>
    <row r="568" spans="1:5" hidden="1" x14ac:dyDescent="0.2">
      <c r="A568" s="426">
        <v>224</v>
      </c>
      <c r="B568" s="315" t="s">
        <v>94</v>
      </c>
      <c r="C568" s="319" t="s">
        <v>1061</v>
      </c>
      <c r="D568" s="407"/>
      <c r="E568" s="1137"/>
    </row>
    <row r="569" spans="1:5" hidden="1" x14ac:dyDescent="0.2">
      <c r="A569" s="426">
        <v>225</v>
      </c>
      <c r="B569" s="315" t="s">
        <v>97</v>
      </c>
      <c r="C569" s="319" t="s">
        <v>1061</v>
      </c>
      <c r="D569" s="407"/>
      <c r="E569" s="1137"/>
    </row>
    <row r="570" spans="1:5" hidden="1" x14ac:dyDescent="0.2">
      <c r="A570" s="426">
        <v>226</v>
      </c>
      <c r="B570" s="315" t="s">
        <v>100</v>
      </c>
      <c r="C570" s="319" t="s">
        <v>1061</v>
      </c>
      <c r="D570" s="407"/>
      <c r="E570" s="1137"/>
    </row>
    <row r="571" spans="1:5" hidden="1" x14ac:dyDescent="0.2">
      <c r="A571" s="426">
        <v>227</v>
      </c>
      <c r="B571" s="315" t="s">
        <v>103</v>
      </c>
      <c r="C571" s="319" t="s">
        <v>1061</v>
      </c>
      <c r="D571" s="407"/>
      <c r="E571" s="1137"/>
    </row>
    <row r="572" spans="1:5" ht="25.5" x14ac:dyDescent="0.2">
      <c r="A572" s="422">
        <v>228</v>
      </c>
      <c r="B572" s="195" t="s">
        <v>1507</v>
      </c>
      <c r="C572" s="306" t="s">
        <v>1062</v>
      </c>
      <c r="D572" s="193"/>
      <c r="E572" s="444"/>
    </row>
    <row r="573" spans="1:5" hidden="1" x14ac:dyDescent="0.2">
      <c r="A573" s="426">
        <v>229</v>
      </c>
      <c r="B573" s="315" t="s">
        <v>76</v>
      </c>
      <c r="C573" s="319" t="s">
        <v>1062</v>
      </c>
      <c r="D573" s="407"/>
      <c r="E573" s="1137"/>
    </row>
    <row r="574" spans="1:5" hidden="1" x14ac:dyDescent="0.2">
      <c r="A574" s="426">
        <v>230</v>
      </c>
      <c r="B574" s="315" t="s">
        <v>79</v>
      </c>
      <c r="C574" s="319" t="s">
        <v>1062</v>
      </c>
      <c r="D574" s="407"/>
      <c r="E574" s="1137"/>
    </row>
    <row r="575" spans="1:5" ht="25.5" hidden="1" x14ac:dyDescent="0.2">
      <c r="A575" s="426">
        <v>231</v>
      </c>
      <c r="B575" s="315" t="s">
        <v>82</v>
      </c>
      <c r="C575" s="319" t="s">
        <v>1062</v>
      </c>
      <c r="D575" s="407"/>
      <c r="E575" s="1137"/>
    </row>
    <row r="576" spans="1:5" hidden="1" x14ac:dyDescent="0.2">
      <c r="A576" s="426">
        <v>232</v>
      </c>
      <c r="B576" s="315" t="s">
        <v>85</v>
      </c>
      <c r="C576" s="319" t="s">
        <v>1062</v>
      </c>
      <c r="D576" s="407"/>
      <c r="E576" s="1137"/>
    </row>
    <row r="577" spans="1:5" hidden="1" x14ac:dyDescent="0.2">
      <c r="A577" s="426">
        <v>233</v>
      </c>
      <c r="B577" s="315" t="s">
        <v>88</v>
      </c>
      <c r="C577" s="319" t="s">
        <v>1062</v>
      </c>
      <c r="D577" s="407"/>
      <c r="E577" s="1137"/>
    </row>
    <row r="578" spans="1:5" hidden="1" x14ac:dyDescent="0.2">
      <c r="A578" s="426">
        <v>234</v>
      </c>
      <c r="B578" s="315" t="s">
        <v>91</v>
      </c>
      <c r="C578" s="319" t="s">
        <v>1062</v>
      </c>
      <c r="D578" s="407"/>
      <c r="E578" s="1137"/>
    </row>
    <row r="579" spans="1:5" hidden="1" x14ac:dyDescent="0.2">
      <c r="A579" s="426">
        <v>235</v>
      </c>
      <c r="B579" s="315" t="s">
        <v>94</v>
      </c>
      <c r="C579" s="319" t="s">
        <v>1062</v>
      </c>
      <c r="D579" s="407"/>
      <c r="E579" s="1137"/>
    </row>
    <row r="580" spans="1:5" hidden="1" x14ac:dyDescent="0.2">
      <c r="A580" s="426">
        <v>236</v>
      </c>
      <c r="B580" s="315" t="s">
        <v>97</v>
      </c>
      <c r="C580" s="319" t="s">
        <v>1062</v>
      </c>
      <c r="D580" s="407"/>
      <c r="E580" s="1137"/>
    </row>
    <row r="581" spans="1:5" hidden="1" x14ac:dyDescent="0.2">
      <c r="A581" s="426">
        <v>237</v>
      </c>
      <c r="B581" s="315" t="s">
        <v>100</v>
      </c>
      <c r="C581" s="319" t="s">
        <v>1062</v>
      </c>
      <c r="D581" s="407"/>
      <c r="E581" s="1137"/>
    </row>
    <row r="582" spans="1:5" hidden="1" x14ac:dyDescent="0.2">
      <c r="A582" s="426">
        <v>238</v>
      </c>
      <c r="B582" s="315" t="s">
        <v>103</v>
      </c>
      <c r="C582" s="319" t="s">
        <v>1062</v>
      </c>
      <c r="D582" s="407"/>
      <c r="E582" s="1137"/>
    </row>
    <row r="583" spans="1:5" x14ac:dyDescent="0.2">
      <c r="A583" s="422">
        <v>239</v>
      </c>
      <c r="B583" s="195" t="s">
        <v>1508</v>
      </c>
      <c r="C583" s="306" t="s">
        <v>1063</v>
      </c>
      <c r="D583" s="193"/>
      <c r="E583" s="444"/>
    </row>
    <row r="584" spans="1:5" hidden="1" x14ac:dyDescent="0.2">
      <c r="A584" s="426">
        <v>240</v>
      </c>
      <c r="B584" s="315" t="s">
        <v>76</v>
      </c>
      <c r="C584" s="319" t="s">
        <v>1063</v>
      </c>
      <c r="D584" s="407"/>
      <c r="E584" s="1137"/>
    </row>
    <row r="585" spans="1:5" hidden="1" x14ac:dyDescent="0.2">
      <c r="A585" s="426">
        <v>241</v>
      </c>
      <c r="B585" s="315" t="s">
        <v>79</v>
      </c>
      <c r="C585" s="319" t="s">
        <v>1063</v>
      </c>
      <c r="D585" s="407"/>
      <c r="E585" s="1137"/>
    </row>
    <row r="586" spans="1:5" ht="25.5" hidden="1" x14ac:dyDescent="0.2">
      <c r="A586" s="426">
        <v>242</v>
      </c>
      <c r="B586" s="315" t="s">
        <v>82</v>
      </c>
      <c r="C586" s="319" t="s">
        <v>1063</v>
      </c>
      <c r="D586" s="407"/>
      <c r="E586" s="1137"/>
    </row>
    <row r="587" spans="1:5" hidden="1" x14ac:dyDescent="0.2">
      <c r="A587" s="426">
        <v>243</v>
      </c>
      <c r="B587" s="315" t="s">
        <v>85</v>
      </c>
      <c r="C587" s="319" t="s">
        <v>1063</v>
      </c>
      <c r="D587" s="407"/>
      <c r="E587" s="1137"/>
    </row>
    <row r="588" spans="1:5" hidden="1" x14ac:dyDescent="0.2">
      <c r="A588" s="426">
        <v>244</v>
      </c>
      <c r="B588" s="315" t="s">
        <v>88</v>
      </c>
      <c r="C588" s="319" t="s">
        <v>1063</v>
      </c>
      <c r="D588" s="407"/>
      <c r="E588" s="1137"/>
    </row>
    <row r="589" spans="1:5" hidden="1" x14ac:dyDescent="0.2">
      <c r="A589" s="426">
        <v>245</v>
      </c>
      <c r="B589" s="315" t="s">
        <v>91</v>
      </c>
      <c r="C589" s="319" t="s">
        <v>1063</v>
      </c>
      <c r="D589" s="407"/>
      <c r="E589" s="1137"/>
    </row>
    <row r="590" spans="1:5" hidden="1" x14ac:dyDescent="0.2">
      <c r="A590" s="426">
        <v>246</v>
      </c>
      <c r="B590" s="315" t="s">
        <v>94</v>
      </c>
      <c r="C590" s="319" t="s">
        <v>1063</v>
      </c>
      <c r="D590" s="407"/>
      <c r="E590" s="1137"/>
    </row>
    <row r="591" spans="1:5" hidden="1" x14ac:dyDescent="0.2">
      <c r="A591" s="426">
        <v>247</v>
      </c>
      <c r="B591" s="315" t="s">
        <v>97</v>
      </c>
      <c r="C591" s="319" t="s">
        <v>1063</v>
      </c>
      <c r="D591" s="407"/>
      <c r="E591" s="1137"/>
    </row>
    <row r="592" spans="1:5" hidden="1" x14ac:dyDescent="0.2">
      <c r="A592" s="426">
        <v>248</v>
      </c>
      <c r="B592" s="315" t="s">
        <v>100</v>
      </c>
      <c r="C592" s="319" t="s">
        <v>1063</v>
      </c>
      <c r="D592" s="407"/>
      <c r="E592" s="1137"/>
    </row>
    <row r="593" spans="1:5" hidden="1" x14ac:dyDescent="0.2">
      <c r="A593" s="426">
        <v>249</v>
      </c>
      <c r="B593" s="315" t="s">
        <v>103</v>
      </c>
      <c r="C593" s="319" t="s">
        <v>1063</v>
      </c>
      <c r="D593" s="407"/>
      <c r="E593" s="1137"/>
    </row>
    <row r="594" spans="1:5" ht="25.5" x14ac:dyDescent="0.2">
      <c r="A594" s="422">
        <v>250</v>
      </c>
      <c r="B594" s="195" t="s">
        <v>1684</v>
      </c>
      <c r="C594" s="306" t="s">
        <v>1064</v>
      </c>
      <c r="D594" s="405"/>
      <c r="E594" s="1106"/>
    </row>
    <row r="595" spans="1:5" ht="25.5" hidden="1" x14ac:dyDescent="0.2">
      <c r="A595" s="426">
        <v>251</v>
      </c>
      <c r="B595" s="315" t="s">
        <v>992</v>
      </c>
      <c r="C595" s="319" t="s">
        <v>1064</v>
      </c>
      <c r="D595" s="407"/>
      <c r="E595" s="1137"/>
    </row>
    <row r="596" spans="1:5" ht="25.5" x14ac:dyDescent="0.2">
      <c r="A596" s="422">
        <v>252</v>
      </c>
      <c r="B596" s="195" t="s">
        <v>1510</v>
      </c>
      <c r="C596" s="306" t="s">
        <v>1065</v>
      </c>
      <c r="D596" s="193"/>
      <c r="E596" s="444"/>
    </row>
    <row r="597" spans="1:5" hidden="1" x14ac:dyDescent="0.2">
      <c r="A597" s="426">
        <v>253</v>
      </c>
      <c r="B597" s="315" t="s">
        <v>594</v>
      </c>
      <c r="C597" s="319" t="s">
        <v>1065</v>
      </c>
      <c r="D597" s="407"/>
      <c r="E597" s="1137"/>
    </row>
    <row r="598" spans="1:5" hidden="1" x14ac:dyDescent="0.2">
      <c r="A598" s="426">
        <v>254</v>
      </c>
      <c r="B598" s="315" t="s">
        <v>596</v>
      </c>
      <c r="C598" s="319" t="s">
        <v>1065</v>
      </c>
      <c r="D598" s="407"/>
      <c r="E598" s="1137"/>
    </row>
    <row r="599" spans="1:5" hidden="1" x14ac:dyDescent="0.2">
      <c r="A599" s="426">
        <v>255</v>
      </c>
      <c r="B599" s="315" t="s">
        <v>598</v>
      </c>
      <c r="C599" s="319" t="s">
        <v>1065</v>
      </c>
      <c r="D599" s="407"/>
      <c r="E599" s="1137"/>
    </row>
    <row r="600" spans="1:5" hidden="1" x14ac:dyDescent="0.2">
      <c r="A600" s="426">
        <v>256</v>
      </c>
      <c r="B600" s="315" t="s">
        <v>600</v>
      </c>
      <c r="C600" s="319" t="s">
        <v>1065</v>
      </c>
      <c r="D600" s="407"/>
      <c r="E600" s="1137"/>
    </row>
    <row r="601" spans="1:5" hidden="1" x14ac:dyDescent="0.2">
      <c r="A601" s="426">
        <v>257</v>
      </c>
      <c r="B601" s="315" t="s">
        <v>602</v>
      </c>
      <c r="C601" s="319" t="s">
        <v>1065</v>
      </c>
      <c r="D601" s="407"/>
      <c r="E601" s="1137"/>
    </row>
    <row r="602" spans="1:5" hidden="1" x14ac:dyDescent="0.2">
      <c r="A602" s="426">
        <v>258</v>
      </c>
      <c r="B602" s="315" t="s">
        <v>604</v>
      </c>
      <c r="C602" s="319" t="s">
        <v>1065</v>
      </c>
      <c r="D602" s="407"/>
      <c r="E602" s="1137"/>
    </row>
    <row r="603" spans="1:5" ht="26.1" hidden="1" customHeight="1" x14ac:dyDescent="0.2">
      <c r="A603" s="426">
        <v>259</v>
      </c>
      <c r="B603" s="315" t="s">
        <v>606</v>
      </c>
      <c r="C603" s="319" t="s">
        <v>1065</v>
      </c>
      <c r="D603" s="407"/>
      <c r="E603" s="1137"/>
    </row>
    <row r="604" spans="1:5" hidden="1" x14ac:dyDescent="0.2">
      <c r="A604" s="426">
        <v>260</v>
      </c>
      <c r="B604" s="315" t="s">
        <v>608</v>
      </c>
      <c r="C604" s="319" t="s">
        <v>1065</v>
      </c>
      <c r="D604" s="407"/>
      <c r="E604" s="1137"/>
    </row>
    <row r="605" spans="1:5" hidden="1" x14ac:dyDescent="0.2">
      <c r="A605" s="426">
        <v>261</v>
      </c>
      <c r="B605" s="315" t="s">
        <v>610</v>
      </c>
      <c r="C605" s="319" t="s">
        <v>1065</v>
      </c>
      <c r="D605" s="407"/>
      <c r="E605" s="1137"/>
    </row>
    <row r="606" spans="1:5" hidden="1" x14ac:dyDescent="0.2">
      <c r="A606" s="426">
        <v>262</v>
      </c>
      <c r="B606" s="315" t="s">
        <v>612</v>
      </c>
      <c r="C606" s="319" t="s">
        <v>1065</v>
      </c>
      <c r="D606" s="407"/>
      <c r="E606" s="1137"/>
    </row>
    <row r="607" spans="1:5" hidden="1" x14ac:dyDescent="0.2">
      <c r="A607" s="426">
        <v>263</v>
      </c>
      <c r="B607" s="315" t="s">
        <v>614</v>
      </c>
      <c r="C607" s="319" t="s">
        <v>1065</v>
      </c>
      <c r="D607" s="407"/>
      <c r="E607" s="1137"/>
    </row>
    <row r="608" spans="1:5" x14ac:dyDescent="0.2">
      <c r="A608" s="422">
        <v>264</v>
      </c>
      <c r="B608" s="195" t="s">
        <v>1066</v>
      </c>
      <c r="C608" s="306" t="s">
        <v>1067</v>
      </c>
      <c r="D608" s="405"/>
      <c r="E608" s="1106"/>
    </row>
    <row r="609" spans="1:7" x14ac:dyDescent="0.2">
      <c r="A609" s="422">
        <v>265</v>
      </c>
      <c r="B609" s="195" t="s">
        <v>1068</v>
      </c>
      <c r="C609" s="306" t="s">
        <v>1069</v>
      </c>
      <c r="D609" s="405"/>
      <c r="E609" s="1106"/>
    </row>
    <row r="610" spans="1:7" x14ac:dyDescent="0.2">
      <c r="A610" s="422">
        <v>266</v>
      </c>
      <c r="B610" s="195" t="s">
        <v>1511</v>
      </c>
      <c r="C610" s="306" t="s">
        <v>1070</v>
      </c>
      <c r="D610" s="193"/>
      <c r="E610" s="444"/>
    </row>
    <row r="611" spans="1:7" hidden="1" x14ac:dyDescent="0.2">
      <c r="A611" s="426">
        <v>267</v>
      </c>
      <c r="B611" s="315" t="s">
        <v>594</v>
      </c>
      <c r="C611" s="316" t="s">
        <v>1070</v>
      </c>
      <c r="D611" s="407"/>
      <c r="E611" s="1137"/>
    </row>
    <row r="612" spans="1:7" hidden="1" x14ac:dyDescent="0.2">
      <c r="A612" s="426">
        <v>268</v>
      </c>
      <c r="B612" s="315" t="s">
        <v>596</v>
      </c>
      <c r="C612" s="316" t="s">
        <v>1070</v>
      </c>
      <c r="D612" s="407"/>
      <c r="E612" s="1137"/>
    </row>
    <row r="613" spans="1:7" hidden="1" x14ac:dyDescent="0.2">
      <c r="A613" s="426">
        <v>269</v>
      </c>
      <c r="B613" s="315" t="s">
        <v>598</v>
      </c>
      <c r="C613" s="316" t="s">
        <v>1070</v>
      </c>
      <c r="D613" s="407"/>
      <c r="E613" s="1137"/>
    </row>
    <row r="614" spans="1:7" hidden="1" x14ac:dyDescent="0.2">
      <c r="A614" s="426">
        <v>270</v>
      </c>
      <c r="B614" s="315" t="s">
        <v>600</v>
      </c>
      <c r="C614" s="316" t="s">
        <v>1070</v>
      </c>
      <c r="D614" s="407"/>
      <c r="E614" s="1137"/>
    </row>
    <row r="615" spans="1:7" hidden="1" x14ac:dyDescent="0.2">
      <c r="A615" s="426">
        <v>271</v>
      </c>
      <c r="B615" s="315" t="s">
        <v>602</v>
      </c>
      <c r="C615" s="316" t="s">
        <v>1070</v>
      </c>
      <c r="D615" s="407"/>
      <c r="E615" s="1138"/>
    </row>
    <row r="616" spans="1:7" hidden="1" x14ac:dyDescent="0.2">
      <c r="A616" s="426">
        <v>272</v>
      </c>
      <c r="B616" s="315" t="s">
        <v>604</v>
      </c>
      <c r="C616" s="316" t="s">
        <v>1070</v>
      </c>
      <c r="D616" s="407"/>
      <c r="E616" s="1137"/>
    </row>
    <row r="617" spans="1:7" ht="26.1" hidden="1" customHeight="1" x14ac:dyDescent="0.2">
      <c r="A617" s="426">
        <v>273</v>
      </c>
      <c r="B617" s="315" t="s">
        <v>606</v>
      </c>
      <c r="C617" s="316" t="s">
        <v>1070</v>
      </c>
      <c r="D617" s="407"/>
      <c r="E617" s="1137"/>
    </row>
    <row r="618" spans="1:7" hidden="1" x14ac:dyDescent="0.2">
      <c r="A618" s="426">
        <v>274</v>
      </c>
      <c r="B618" s="315" t="s">
        <v>608</v>
      </c>
      <c r="C618" s="316" t="s">
        <v>1070</v>
      </c>
      <c r="D618" s="407"/>
      <c r="E618" s="1137"/>
    </row>
    <row r="619" spans="1:7" hidden="1" x14ac:dyDescent="0.2">
      <c r="A619" s="426">
        <v>275</v>
      </c>
      <c r="B619" s="315" t="s">
        <v>612</v>
      </c>
      <c r="C619" s="316" t="s">
        <v>1070</v>
      </c>
      <c r="D619" s="407"/>
      <c r="E619" s="1137"/>
    </row>
    <row r="620" spans="1:7" hidden="1" x14ac:dyDescent="0.2">
      <c r="A620" s="426">
        <v>276</v>
      </c>
      <c r="B620" s="315" t="s">
        <v>614</v>
      </c>
      <c r="C620" s="316" t="s">
        <v>1070</v>
      </c>
      <c r="D620" s="407"/>
      <c r="E620" s="1137"/>
    </row>
    <row r="621" spans="1:7" ht="27" customHeight="1" thickBot="1" x14ac:dyDescent="0.25">
      <c r="A621" s="429">
        <v>277</v>
      </c>
      <c r="B621" s="430" t="s">
        <v>1681</v>
      </c>
      <c r="C621" s="430" t="s">
        <v>1071</v>
      </c>
      <c r="D621" s="431">
        <v>0</v>
      </c>
      <c r="E621" s="432">
        <v>0</v>
      </c>
    </row>
    <row r="622" spans="1:7" s="215" customFormat="1" ht="14.25" thickTop="1" thickBot="1" x14ac:dyDescent="0.25">
      <c r="A622" s="133"/>
      <c r="B622" s="134"/>
      <c r="C622" s="135"/>
      <c r="D622" s="229"/>
      <c r="E622" s="229"/>
      <c r="F622" s="214"/>
      <c r="G622" s="214"/>
    </row>
    <row r="623" spans="1:7" ht="27" customHeight="1" thickTop="1" thickBot="1" x14ac:dyDescent="0.25">
      <c r="A623" s="580"/>
      <c r="B623" s="581" t="s">
        <v>52</v>
      </c>
      <c r="C623" s="581" t="s">
        <v>1072</v>
      </c>
      <c r="D623" s="582">
        <f>SUM(D351,D353,D393,D465,D538,D550,D558,D621)</f>
        <v>252801452</v>
      </c>
      <c r="E623" s="583">
        <f>SUM(E351,E353,E393,E465,E538,E550,E558,E621)</f>
        <v>266079820</v>
      </c>
    </row>
    <row r="624" spans="1:7" s="75" customFormat="1" ht="14.25" thickTop="1" thickBot="1" x14ac:dyDescent="0.25">
      <c r="A624" s="76"/>
      <c r="B624" s="227"/>
      <c r="C624" s="78"/>
      <c r="D624" s="79"/>
      <c r="E624" s="80"/>
      <c r="F624" s="70"/>
      <c r="G624" s="70"/>
    </row>
    <row r="625" spans="1:5" ht="26.1" customHeight="1" thickTop="1" x14ac:dyDescent="0.2">
      <c r="A625" s="1139" t="s">
        <v>1073</v>
      </c>
      <c r="B625" s="1140" t="s">
        <v>1647</v>
      </c>
      <c r="C625" s="1071" t="s">
        <v>1075</v>
      </c>
      <c r="D625" s="1141"/>
      <c r="E625" s="1142"/>
    </row>
    <row r="626" spans="1:5" hidden="1" x14ac:dyDescent="0.2">
      <c r="A626" s="1143" t="s">
        <v>1076</v>
      </c>
      <c r="B626" s="408" t="s">
        <v>1077</v>
      </c>
      <c r="C626" s="30" t="s">
        <v>1075</v>
      </c>
      <c r="D626" s="409"/>
      <c r="E626" s="1144"/>
    </row>
    <row r="627" spans="1:5" x14ac:dyDescent="0.2">
      <c r="A627" s="1143" t="s">
        <v>1078</v>
      </c>
      <c r="B627" s="408" t="s">
        <v>1079</v>
      </c>
      <c r="C627" s="30" t="s">
        <v>1080</v>
      </c>
      <c r="D627" s="409"/>
      <c r="E627" s="1144"/>
    </row>
    <row r="628" spans="1:5" ht="26.1" customHeight="1" x14ac:dyDescent="0.2">
      <c r="A628" s="1143" t="s">
        <v>1081</v>
      </c>
      <c r="B628" s="408" t="s">
        <v>1752</v>
      </c>
      <c r="C628" s="30" t="s">
        <v>1083</v>
      </c>
      <c r="D628" s="409"/>
      <c r="E628" s="1144"/>
    </row>
    <row r="629" spans="1:5" hidden="1" x14ac:dyDescent="0.2">
      <c r="A629" s="1143" t="s">
        <v>1084</v>
      </c>
      <c r="B629" s="408" t="s">
        <v>1077</v>
      </c>
      <c r="C629" s="30" t="s">
        <v>1085</v>
      </c>
      <c r="D629" s="409"/>
      <c r="E629" s="1144"/>
    </row>
    <row r="630" spans="1:5" x14ac:dyDescent="0.2">
      <c r="A630" s="1143" t="s">
        <v>1086</v>
      </c>
      <c r="B630" s="408" t="s">
        <v>1753</v>
      </c>
      <c r="C630" s="30" t="s">
        <v>1088</v>
      </c>
      <c r="D630" s="387"/>
      <c r="E630" s="1089"/>
    </row>
    <row r="631" spans="1:5" hidden="1" x14ac:dyDescent="0.2">
      <c r="A631" s="1143" t="s">
        <v>1089</v>
      </c>
      <c r="B631" s="408" t="s">
        <v>1090</v>
      </c>
      <c r="C631" s="30" t="s">
        <v>1091</v>
      </c>
      <c r="D631" s="409"/>
      <c r="E631" s="1144"/>
    </row>
    <row r="632" spans="1:5" hidden="1" x14ac:dyDescent="0.2">
      <c r="A632" s="1143" t="s">
        <v>1092</v>
      </c>
      <c r="B632" s="408" t="s">
        <v>1093</v>
      </c>
      <c r="C632" s="30" t="s">
        <v>1091</v>
      </c>
      <c r="D632" s="409"/>
      <c r="E632" s="1144"/>
    </row>
    <row r="633" spans="1:5" hidden="1" x14ac:dyDescent="0.2">
      <c r="A633" s="1143" t="s">
        <v>1094</v>
      </c>
      <c r="B633" s="408" t="s">
        <v>1095</v>
      </c>
      <c r="C633" s="30" t="s">
        <v>1091</v>
      </c>
      <c r="D633" s="409"/>
      <c r="E633" s="1144"/>
    </row>
    <row r="634" spans="1:5" hidden="1" x14ac:dyDescent="0.2">
      <c r="A634" s="1143" t="s">
        <v>756</v>
      </c>
      <c r="B634" s="408" t="s">
        <v>1096</v>
      </c>
      <c r="C634" s="30" t="s">
        <v>1097</v>
      </c>
      <c r="D634" s="409"/>
      <c r="E634" s="1144"/>
    </row>
    <row r="635" spans="1:5" hidden="1" x14ac:dyDescent="0.2">
      <c r="A635" s="1143" t="s">
        <v>75</v>
      </c>
      <c r="B635" s="408" t="s">
        <v>1098</v>
      </c>
      <c r="C635" s="30" t="s">
        <v>1099</v>
      </c>
      <c r="D635" s="409"/>
      <c r="E635" s="1144"/>
    </row>
    <row r="636" spans="1:5" hidden="1" x14ac:dyDescent="0.2">
      <c r="A636" s="1143" t="s">
        <v>78</v>
      </c>
      <c r="B636" s="408" t="s">
        <v>1100</v>
      </c>
      <c r="C636" s="30" t="s">
        <v>1101</v>
      </c>
      <c r="D636" s="409"/>
      <c r="E636" s="1144"/>
    </row>
    <row r="637" spans="1:5" hidden="1" x14ac:dyDescent="0.2">
      <c r="A637" s="1143" t="s">
        <v>81</v>
      </c>
      <c r="B637" s="408" t="s">
        <v>1077</v>
      </c>
      <c r="C637" s="30" t="s">
        <v>1101</v>
      </c>
      <c r="D637" s="409"/>
      <c r="E637" s="1144"/>
    </row>
    <row r="638" spans="1:5" hidden="1" x14ac:dyDescent="0.2">
      <c r="A638" s="1143" t="s">
        <v>84</v>
      </c>
      <c r="B638" s="408" t="s">
        <v>1093</v>
      </c>
      <c r="C638" s="30" t="s">
        <v>1101</v>
      </c>
      <c r="D638" s="409"/>
      <c r="E638" s="1144"/>
    </row>
    <row r="639" spans="1:5" hidden="1" x14ac:dyDescent="0.2">
      <c r="A639" s="1143" t="s">
        <v>87</v>
      </c>
      <c r="B639" s="408" t="s">
        <v>1095</v>
      </c>
      <c r="C639" s="30" t="s">
        <v>1101</v>
      </c>
      <c r="D639" s="409"/>
      <c r="E639" s="1144"/>
    </row>
    <row r="640" spans="1:5" hidden="1" x14ac:dyDescent="0.2">
      <c r="A640" s="1143" t="s">
        <v>90</v>
      </c>
      <c r="B640" s="408" t="s">
        <v>1102</v>
      </c>
      <c r="C640" s="30" t="s">
        <v>1103</v>
      </c>
      <c r="D640" s="409"/>
      <c r="E640" s="1144"/>
    </row>
    <row r="641" spans="1:5" hidden="1" x14ac:dyDescent="0.2">
      <c r="A641" s="1143" t="s">
        <v>93</v>
      </c>
      <c r="B641" s="408" t="s">
        <v>1104</v>
      </c>
      <c r="C641" s="30" t="s">
        <v>1105</v>
      </c>
      <c r="D641" s="409"/>
      <c r="E641" s="1144"/>
    </row>
    <row r="642" spans="1:5" hidden="1" x14ac:dyDescent="0.2">
      <c r="A642" s="1143" t="s">
        <v>96</v>
      </c>
      <c r="B642" s="408" t="s">
        <v>1077</v>
      </c>
      <c r="C642" s="30" t="s">
        <v>1105</v>
      </c>
      <c r="D642" s="409"/>
      <c r="E642" s="1144"/>
    </row>
    <row r="643" spans="1:5" x14ac:dyDescent="0.2">
      <c r="A643" s="1143" t="s">
        <v>99</v>
      </c>
      <c r="B643" s="408" t="s">
        <v>1754</v>
      </c>
      <c r="C643" s="30" t="s">
        <v>1107</v>
      </c>
      <c r="D643" s="387"/>
      <c r="E643" s="1089"/>
    </row>
    <row r="644" spans="1:5" x14ac:dyDescent="0.2">
      <c r="A644" s="1143" t="s">
        <v>102</v>
      </c>
      <c r="B644" s="408" t="s">
        <v>1108</v>
      </c>
      <c r="C644" s="30" t="s">
        <v>1109</v>
      </c>
      <c r="D644" s="410"/>
      <c r="E644" s="1144"/>
    </row>
    <row r="645" spans="1:5" x14ac:dyDescent="0.2">
      <c r="A645" s="1143" t="s">
        <v>1110</v>
      </c>
      <c r="B645" s="408" t="s">
        <v>1111</v>
      </c>
      <c r="C645" s="30" t="s">
        <v>1112</v>
      </c>
      <c r="D645" s="409"/>
      <c r="E645" s="1144"/>
    </row>
    <row r="646" spans="1:5" x14ac:dyDescent="0.2">
      <c r="A646" s="1143" t="s">
        <v>107</v>
      </c>
      <c r="B646" s="408" t="s">
        <v>1113</v>
      </c>
      <c r="C646" s="30" t="s">
        <v>1114</v>
      </c>
      <c r="D646" s="409"/>
      <c r="E646" s="1144"/>
    </row>
    <row r="647" spans="1:5" x14ac:dyDescent="0.2">
      <c r="A647" s="1143" t="s">
        <v>109</v>
      </c>
      <c r="B647" s="408" t="s">
        <v>1115</v>
      </c>
      <c r="C647" s="30" t="s">
        <v>1116</v>
      </c>
      <c r="D647" s="409"/>
      <c r="E647" s="1144"/>
    </row>
    <row r="648" spans="1:5" x14ac:dyDescent="0.2">
      <c r="A648" s="1143" t="s">
        <v>111</v>
      </c>
      <c r="B648" s="408" t="s">
        <v>1117</v>
      </c>
      <c r="C648" s="30" t="s">
        <v>1118</v>
      </c>
      <c r="D648" s="409"/>
      <c r="E648" s="1144"/>
    </row>
    <row r="649" spans="1:5" x14ac:dyDescent="0.2">
      <c r="A649" s="1143" t="s">
        <v>113</v>
      </c>
      <c r="B649" s="408" t="s">
        <v>1119</v>
      </c>
      <c r="C649" s="30" t="s">
        <v>1120</v>
      </c>
      <c r="D649" s="409"/>
      <c r="E649" s="1144"/>
    </row>
    <row r="650" spans="1:5" hidden="1" x14ac:dyDescent="0.2">
      <c r="A650" s="1143" t="s">
        <v>115</v>
      </c>
      <c r="B650" s="408" t="s">
        <v>1121</v>
      </c>
      <c r="C650" s="30" t="s">
        <v>1122</v>
      </c>
      <c r="D650" s="409"/>
      <c r="E650" s="1144"/>
    </row>
    <row r="651" spans="1:5" hidden="1" x14ac:dyDescent="0.2">
      <c r="A651" s="1143" t="s">
        <v>117</v>
      </c>
      <c r="B651" s="408" t="s">
        <v>1123</v>
      </c>
      <c r="C651" s="30" t="s">
        <v>1124</v>
      </c>
      <c r="D651" s="409"/>
      <c r="E651" s="1144"/>
    </row>
    <row r="652" spans="1:5" x14ac:dyDescent="0.2">
      <c r="A652" s="1143" t="s">
        <v>119</v>
      </c>
      <c r="B652" s="408" t="s">
        <v>1755</v>
      </c>
      <c r="C652" s="30" t="s">
        <v>1126</v>
      </c>
      <c r="D652" s="387"/>
      <c r="E652" s="1089"/>
    </row>
    <row r="653" spans="1:5" x14ac:dyDescent="0.2">
      <c r="A653" s="577" t="s">
        <v>121</v>
      </c>
      <c r="B653" s="382" t="s">
        <v>1685</v>
      </c>
      <c r="C653" s="306" t="s">
        <v>1128</v>
      </c>
      <c r="D653" s="196"/>
      <c r="E653" s="1106"/>
    </row>
    <row r="654" spans="1:5" x14ac:dyDescent="0.2">
      <c r="A654" s="1143" t="s">
        <v>123</v>
      </c>
      <c r="B654" s="408" t="s">
        <v>1129</v>
      </c>
      <c r="C654" s="30" t="s">
        <v>1130</v>
      </c>
      <c r="D654" s="409"/>
      <c r="E654" s="1144"/>
    </row>
    <row r="655" spans="1:5" x14ac:dyDescent="0.2">
      <c r="A655" s="1143" t="s">
        <v>125</v>
      </c>
      <c r="B655" s="408" t="s">
        <v>1131</v>
      </c>
      <c r="C655" s="30" t="s">
        <v>1132</v>
      </c>
      <c r="D655" s="409"/>
      <c r="E655" s="1144"/>
    </row>
    <row r="656" spans="1:5" x14ac:dyDescent="0.2">
      <c r="A656" s="1143" t="s">
        <v>793</v>
      </c>
      <c r="B656" s="408" t="s">
        <v>1756</v>
      </c>
      <c r="C656" s="30" t="s">
        <v>1134</v>
      </c>
      <c r="D656" s="409"/>
      <c r="E656" s="1144"/>
    </row>
    <row r="657" spans="1:7" x14ac:dyDescent="0.2">
      <c r="A657" s="1143" t="s">
        <v>129</v>
      </c>
      <c r="B657" s="408" t="s">
        <v>1077</v>
      </c>
      <c r="C657" s="30" t="s">
        <v>1134</v>
      </c>
      <c r="D657" s="409"/>
      <c r="E657" s="1144"/>
    </row>
    <row r="658" spans="1:7" ht="26.1" customHeight="1" x14ac:dyDescent="0.2">
      <c r="A658" s="1143" t="s">
        <v>131</v>
      </c>
      <c r="B658" s="408" t="s">
        <v>1135</v>
      </c>
      <c r="C658" s="30" t="s">
        <v>1136</v>
      </c>
      <c r="D658" s="409"/>
      <c r="E658" s="1144"/>
    </row>
    <row r="659" spans="1:7" x14ac:dyDescent="0.2">
      <c r="A659" s="1143" t="s">
        <v>133</v>
      </c>
      <c r="B659" s="408" t="s">
        <v>1757</v>
      </c>
      <c r="C659" s="30" t="s">
        <v>1138</v>
      </c>
      <c r="D659" s="409"/>
      <c r="E659" s="1144"/>
    </row>
    <row r="660" spans="1:7" x14ac:dyDescent="0.2">
      <c r="A660" s="1143" t="s">
        <v>135</v>
      </c>
      <c r="B660" s="408" t="s">
        <v>1077</v>
      </c>
      <c r="C660" s="30" t="s">
        <v>1138</v>
      </c>
      <c r="D660" s="409"/>
      <c r="E660" s="1144"/>
    </row>
    <row r="661" spans="1:7" x14ac:dyDescent="0.2">
      <c r="A661" s="577" t="s">
        <v>137</v>
      </c>
      <c r="B661" s="382" t="s">
        <v>1514</v>
      </c>
      <c r="C661" s="306" t="s">
        <v>1140</v>
      </c>
      <c r="D661" s="196"/>
      <c r="E661" s="1097"/>
    </row>
    <row r="662" spans="1:7" x14ac:dyDescent="0.2">
      <c r="A662" s="577" t="s">
        <v>142</v>
      </c>
      <c r="B662" s="382" t="s">
        <v>1141</v>
      </c>
      <c r="C662" s="306" t="s">
        <v>1142</v>
      </c>
      <c r="D662" s="405"/>
      <c r="E662" s="1106"/>
    </row>
    <row r="663" spans="1:7" x14ac:dyDescent="0.2">
      <c r="A663" s="577" t="s">
        <v>144</v>
      </c>
      <c r="B663" s="382" t="s">
        <v>1143</v>
      </c>
      <c r="C663" s="306" t="s">
        <v>1144</v>
      </c>
      <c r="D663" s="405"/>
      <c r="E663" s="1106"/>
    </row>
    <row r="664" spans="1:7" s="224" customFormat="1" ht="27" customHeight="1" thickBot="1" x14ac:dyDescent="0.25">
      <c r="A664" s="579" t="s">
        <v>146</v>
      </c>
      <c r="B664" s="471" t="s">
        <v>1686</v>
      </c>
      <c r="C664" s="430" t="s">
        <v>1146</v>
      </c>
      <c r="D664" s="431">
        <v>0</v>
      </c>
      <c r="E664" s="432">
        <v>0</v>
      </c>
      <c r="F664" s="223"/>
      <c r="G664" s="223"/>
    </row>
    <row r="665" spans="1:7" s="215" customFormat="1" ht="14.25" thickTop="1" thickBot="1" x14ac:dyDescent="0.25">
      <c r="A665" s="133"/>
      <c r="B665" s="134"/>
      <c r="C665" s="135"/>
      <c r="D665" s="226"/>
      <c r="E665" s="230"/>
      <c r="F665" s="214"/>
      <c r="G665" s="214"/>
    </row>
    <row r="666" spans="1:7" s="224" customFormat="1" ht="26.45" customHeight="1" thickTop="1" thickBot="1" x14ac:dyDescent="0.25">
      <c r="A666" s="580">
        <v>278</v>
      </c>
      <c r="B666" s="581" t="s">
        <v>1667</v>
      </c>
      <c r="C666" s="581" t="s">
        <v>1147</v>
      </c>
      <c r="D666" s="582">
        <f>SUM(D623,D664)</f>
        <v>252801452</v>
      </c>
      <c r="E666" s="583">
        <f>SUM(E623,E664)</f>
        <v>266079820</v>
      </c>
      <c r="F666" s="223"/>
      <c r="G666" s="223"/>
    </row>
    <row r="667" spans="1:7" ht="13.5" thickTop="1" x14ac:dyDescent="0.2"/>
    <row r="668" spans="1:7" x14ac:dyDescent="0.2">
      <c r="E668" s="1236">
        <f>E330-E666</f>
        <v>0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23622047244094491" right="0.23622047244094491" top="0.15748031496062992" bottom="0.15748031496062992" header="0.15748031496062992" footer="0.15748031496062992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61"/>
  <sheetViews>
    <sheetView showGridLines="0" workbookViewId="0">
      <pane ySplit="2" topLeftCell="A299" activePane="bottomLeft" state="frozen"/>
      <selection pane="bottomLeft" activeCell="K660" sqref="K660"/>
    </sheetView>
  </sheetViews>
  <sheetFormatPr defaultRowHeight="12.75" x14ac:dyDescent="0.2"/>
  <cols>
    <col min="1" max="1" width="4.85546875" style="25" customWidth="1"/>
    <col min="2" max="2" width="63.28515625" style="23" customWidth="1"/>
    <col min="3" max="3" width="8.5703125" style="26" customWidth="1"/>
    <col min="4" max="4" width="16.140625" style="20" customWidth="1"/>
    <col min="5" max="5" width="16.140625" style="24" customWidth="1"/>
  </cols>
  <sheetData>
    <row r="1" spans="1:5" ht="32.450000000000003" customHeight="1" thickTop="1" x14ac:dyDescent="0.2">
      <c r="A1" s="1605" t="s">
        <v>51</v>
      </c>
      <c r="B1" s="1606"/>
      <c r="C1" s="1606"/>
      <c r="D1" s="1606"/>
      <c r="E1" s="1607"/>
    </row>
    <row r="2" spans="1:5" ht="66" customHeight="1" thickBot="1" x14ac:dyDescent="0.25">
      <c r="A2" s="1145" t="s">
        <v>48</v>
      </c>
      <c r="B2" s="1146" t="s">
        <v>49</v>
      </c>
      <c r="C2" s="1147" t="s">
        <v>50</v>
      </c>
      <c r="D2" s="1148" t="s">
        <v>53</v>
      </c>
      <c r="E2" s="1149" t="s">
        <v>2</v>
      </c>
    </row>
    <row r="3" spans="1:5" ht="13.5" thickTop="1" x14ac:dyDescent="0.2">
      <c r="A3" s="548">
        <v>7</v>
      </c>
      <c r="B3" s="549" t="s">
        <v>67</v>
      </c>
      <c r="C3" s="1024" t="s">
        <v>68</v>
      </c>
      <c r="D3" s="1025"/>
      <c r="E3" s="1026"/>
    </row>
    <row r="4" spans="1:5" x14ac:dyDescent="0.2">
      <c r="A4" s="544">
        <v>8</v>
      </c>
      <c r="B4" s="259" t="s">
        <v>69</v>
      </c>
      <c r="C4" s="335" t="s">
        <v>70</v>
      </c>
      <c r="D4" s="337"/>
      <c r="E4" s="559"/>
    </row>
    <row r="5" spans="1:5" ht="25.5" x14ac:dyDescent="0.2">
      <c r="A5" s="544">
        <v>9</v>
      </c>
      <c r="B5" s="259" t="s">
        <v>71</v>
      </c>
      <c r="C5" s="335" t="s">
        <v>72</v>
      </c>
      <c r="D5" s="337"/>
      <c r="E5" s="559"/>
    </row>
    <row r="6" spans="1:5" ht="25.5" x14ac:dyDescent="0.2">
      <c r="A6" s="544">
        <v>10</v>
      </c>
      <c r="B6" s="256" t="s">
        <v>73</v>
      </c>
      <c r="C6" s="335" t="s">
        <v>74</v>
      </c>
      <c r="D6" s="336"/>
      <c r="E6" s="560"/>
    </row>
    <row r="7" spans="1:5" hidden="1" x14ac:dyDescent="0.2">
      <c r="A7" s="1027" t="s">
        <v>75</v>
      </c>
      <c r="B7" s="338" t="s">
        <v>76</v>
      </c>
      <c r="C7" s="339" t="s">
        <v>77</v>
      </c>
      <c r="D7" s="8"/>
      <c r="E7" s="1028"/>
    </row>
    <row r="8" spans="1:5" hidden="1" x14ac:dyDescent="0.2">
      <c r="A8" s="1027" t="s">
        <v>78</v>
      </c>
      <c r="B8" s="338" t="s">
        <v>79</v>
      </c>
      <c r="C8" s="339" t="s">
        <v>80</v>
      </c>
      <c r="D8" s="8"/>
      <c r="E8" s="1028"/>
    </row>
    <row r="9" spans="1:5" ht="25.5" hidden="1" x14ac:dyDescent="0.2">
      <c r="A9" s="1027" t="s">
        <v>81</v>
      </c>
      <c r="B9" s="338" t="s">
        <v>82</v>
      </c>
      <c r="C9" s="339" t="s">
        <v>83</v>
      </c>
      <c r="D9" s="8"/>
      <c r="E9" s="1028"/>
    </row>
    <row r="10" spans="1:5" hidden="1" x14ac:dyDescent="0.2">
      <c r="A10" s="1027" t="s">
        <v>84</v>
      </c>
      <c r="B10" s="338" t="s">
        <v>85</v>
      </c>
      <c r="C10" s="339" t="s">
        <v>86</v>
      </c>
      <c r="D10" s="8"/>
      <c r="E10" s="1028"/>
    </row>
    <row r="11" spans="1:5" hidden="1" x14ac:dyDescent="0.2">
      <c r="A11" s="1027" t="s">
        <v>87</v>
      </c>
      <c r="B11" s="338" t="s">
        <v>88</v>
      </c>
      <c r="C11" s="339" t="s">
        <v>89</v>
      </c>
      <c r="D11" s="8"/>
      <c r="E11" s="1028"/>
    </row>
    <row r="12" spans="1:5" hidden="1" x14ac:dyDescent="0.2">
      <c r="A12" s="1027" t="s">
        <v>90</v>
      </c>
      <c r="B12" s="338" t="s">
        <v>91</v>
      </c>
      <c r="C12" s="339" t="s">
        <v>92</v>
      </c>
      <c r="D12" s="8"/>
      <c r="E12" s="1028"/>
    </row>
    <row r="13" spans="1:5" hidden="1" x14ac:dyDescent="0.2">
      <c r="A13" s="1027" t="s">
        <v>93</v>
      </c>
      <c r="B13" s="338" t="s">
        <v>94</v>
      </c>
      <c r="C13" s="339" t="s">
        <v>95</v>
      </c>
      <c r="D13" s="8"/>
      <c r="E13" s="1028"/>
    </row>
    <row r="14" spans="1:5" hidden="1" x14ac:dyDescent="0.2">
      <c r="A14" s="1027" t="s">
        <v>96</v>
      </c>
      <c r="B14" s="338" t="s">
        <v>97</v>
      </c>
      <c r="C14" s="339" t="s">
        <v>98</v>
      </c>
      <c r="D14" s="8"/>
      <c r="E14" s="1028"/>
    </row>
    <row r="15" spans="1:5" hidden="1" x14ac:dyDescent="0.2">
      <c r="A15" s="1027" t="s">
        <v>99</v>
      </c>
      <c r="B15" s="338" t="s">
        <v>100</v>
      </c>
      <c r="C15" s="339" t="s">
        <v>101</v>
      </c>
      <c r="D15" s="8"/>
      <c r="E15" s="1028"/>
    </row>
    <row r="16" spans="1:5" hidden="1" x14ac:dyDescent="0.2">
      <c r="A16" s="1027" t="s">
        <v>102</v>
      </c>
      <c r="B16" s="338" t="s">
        <v>103</v>
      </c>
      <c r="C16" s="339" t="s">
        <v>104</v>
      </c>
      <c r="D16" s="8"/>
      <c r="E16" s="1028"/>
    </row>
    <row r="17" spans="1:5" ht="25.5" x14ac:dyDescent="0.2">
      <c r="A17" s="544">
        <v>21</v>
      </c>
      <c r="B17" s="256" t="s">
        <v>105</v>
      </c>
      <c r="C17" s="335" t="s">
        <v>106</v>
      </c>
      <c r="D17" s="336"/>
      <c r="E17" s="560"/>
    </row>
    <row r="18" spans="1:5" hidden="1" x14ac:dyDescent="0.2">
      <c r="A18" s="1027" t="s">
        <v>107</v>
      </c>
      <c r="B18" s="338" t="s">
        <v>76</v>
      </c>
      <c r="C18" s="339" t="s">
        <v>108</v>
      </c>
      <c r="D18" s="8"/>
      <c r="E18" s="1028"/>
    </row>
    <row r="19" spans="1:5" hidden="1" x14ac:dyDescent="0.2">
      <c r="A19" s="1027" t="s">
        <v>109</v>
      </c>
      <c r="B19" s="338" t="s">
        <v>79</v>
      </c>
      <c r="C19" s="339" t="s">
        <v>110</v>
      </c>
      <c r="D19" s="8"/>
      <c r="E19" s="1028"/>
    </row>
    <row r="20" spans="1:5" ht="25.5" hidden="1" x14ac:dyDescent="0.2">
      <c r="A20" s="1027" t="s">
        <v>111</v>
      </c>
      <c r="B20" s="338" t="s">
        <v>82</v>
      </c>
      <c r="C20" s="339" t="s">
        <v>112</v>
      </c>
      <c r="D20" s="8"/>
      <c r="E20" s="1028"/>
    </row>
    <row r="21" spans="1:5" hidden="1" x14ac:dyDescent="0.2">
      <c r="A21" s="1027" t="s">
        <v>113</v>
      </c>
      <c r="B21" s="338" t="s">
        <v>85</v>
      </c>
      <c r="C21" s="339" t="s">
        <v>114</v>
      </c>
      <c r="D21" s="8"/>
      <c r="E21" s="1028"/>
    </row>
    <row r="22" spans="1:5" hidden="1" x14ac:dyDescent="0.2">
      <c r="A22" s="1027" t="s">
        <v>115</v>
      </c>
      <c r="B22" s="338" t="s">
        <v>88</v>
      </c>
      <c r="C22" s="339" t="s">
        <v>116</v>
      </c>
      <c r="D22" s="8"/>
      <c r="E22" s="1028"/>
    </row>
    <row r="23" spans="1:5" hidden="1" x14ac:dyDescent="0.2">
      <c r="A23" s="1027" t="s">
        <v>117</v>
      </c>
      <c r="B23" s="338" t="s">
        <v>91</v>
      </c>
      <c r="C23" s="339" t="s">
        <v>118</v>
      </c>
      <c r="D23" s="8"/>
      <c r="E23" s="1028"/>
    </row>
    <row r="24" spans="1:5" hidden="1" x14ac:dyDescent="0.2">
      <c r="A24" s="1027" t="s">
        <v>119</v>
      </c>
      <c r="B24" s="338" t="s">
        <v>94</v>
      </c>
      <c r="C24" s="339" t="s">
        <v>120</v>
      </c>
      <c r="D24" s="8"/>
      <c r="E24" s="1028"/>
    </row>
    <row r="25" spans="1:5" hidden="1" x14ac:dyDescent="0.2">
      <c r="A25" s="1027" t="s">
        <v>121</v>
      </c>
      <c r="B25" s="338" t="s">
        <v>97</v>
      </c>
      <c r="C25" s="339" t="s">
        <v>122</v>
      </c>
      <c r="D25" s="8"/>
      <c r="E25" s="1028"/>
    </row>
    <row r="26" spans="1:5" hidden="1" x14ac:dyDescent="0.2">
      <c r="A26" s="1027" t="s">
        <v>123</v>
      </c>
      <c r="B26" s="338" t="s">
        <v>100</v>
      </c>
      <c r="C26" s="339" t="s">
        <v>124</v>
      </c>
      <c r="D26" s="8"/>
      <c r="E26" s="1028"/>
    </row>
    <row r="27" spans="1:5" hidden="1" x14ac:dyDescent="0.2">
      <c r="A27" s="1027" t="s">
        <v>125</v>
      </c>
      <c r="B27" s="338" t="s">
        <v>103</v>
      </c>
      <c r="C27" s="339" t="s">
        <v>126</v>
      </c>
      <c r="D27" s="8"/>
      <c r="E27" s="1028"/>
    </row>
    <row r="28" spans="1:5" ht="25.5" x14ac:dyDescent="0.2">
      <c r="A28" s="544">
        <v>32</v>
      </c>
      <c r="B28" s="256" t="s">
        <v>127</v>
      </c>
      <c r="C28" s="335" t="s">
        <v>128</v>
      </c>
      <c r="D28" s="336"/>
      <c r="E28" s="560"/>
    </row>
    <row r="29" spans="1:5" hidden="1" x14ac:dyDescent="0.2">
      <c r="A29" s="1027" t="s">
        <v>129</v>
      </c>
      <c r="B29" s="338" t="s">
        <v>76</v>
      </c>
      <c r="C29" s="339" t="s">
        <v>130</v>
      </c>
      <c r="D29" s="8"/>
      <c r="E29" s="1028"/>
    </row>
    <row r="30" spans="1:5" hidden="1" x14ac:dyDescent="0.2">
      <c r="A30" s="1027" t="s">
        <v>131</v>
      </c>
      <c r="B30" s="338" t="s">
        <v>79</v>
      </c>
      <c r="C30" s="339" t="s">
        <v>132</v>
      </c>
      <c r="D30" s="8"/>
      <c r="E30" s="1028"/>
    </row>
    <row r="31" spans="1:5" ht="25.5" hidden="1" x14ac:dyDescent="0.2">
      <c r="A31" s="1027" t="s">
        <v>133</v>
      </c>
      <c r="B31" s="338" t="s">
        <v>82</v>
      </c>
      <c r="C31" s="339" t="s">
        <v>134</v>
      </c>
      <c r="D31" s="8"/>
      <c r="E31" s="1028"/>
    </row>
    <row r="32" spans="1:5" hidden="1" x14ac:dyDescent="0.2">
      <c r="A32" s="1027" t="s">
        <v>135</v>
      </c>
      <c r="B32" s="338" t="s">
        <v>85</v>
      </c>
      <c r="C32" s="339" t="s">
        <v>136</v>
      </c>
      <c r="D32" s="8"/>
      <c r="E32" s="1028"/>
    </row>
    <row r="33" spans="1:5" hidden="1" x14ac:dyDescent="0.2">
      <c r="A33" s="1027" t="s">
        <v>137</v>
      </c>
      <c r="B33" s="338" t="s">
        <v>88</v>
      </c>
      <c r="C33" s="339" t="s">
        <v>138</v>
      </c>
      <c r="D33" s="8"/>
      <c r="E33" s="1028"/>
    </row>
    <row r="34" spans="1:5" hidden="1" x14ac:dyDescent="0.2">
      <c r="A34" s="1027"/>
      <c r="B34" s="340" t="s">
        <v>139</v>
      </c>
      <c r="C34" s="339"/>
      <c r="D34" s="8"/>
      <c r="E34" s="1028"/>
    </row>
    <row r="35" spans="1:5" hidden="1" x14ac:dyDescent="0.2">
      <c r="A35" s="1027"/>
      <c r="B35" s="340" t="s">
        <v>140</v>
      </c>
      <c r="C35" s="339"/>
      <c r="D35" s="8"/>
      <c r="E35" s="1028"/>
    </row>
    <row r="36" spans="1:5" hidden="1" x14ac:dyDescent="0.2">
      <c r="A36" s="1027"/>
      <c r="B36" s="340" t="s">
        <v>141</v>
      </c>
      <c r="C36" s="339"/>
      <c r="D36" s="8"/>
      <c r="E36" s="1028"/>
    </row>
    <row r="37" spans="1:5" hidden="1" x14ac:dyDescent="0.2">
      <c r="A37" s="1027" t="s">
        <v>142</v>
      </c>
      <c r="B37" s="338" t="s">
        <v>91</v>
      </c>
      <c r="C37" s="339" t="s">
        <v>143</v>
      </c>
      <c r="D37" s="8"/>
      <c r="E37" s="1028"/>
    </row>
    <row r="38" spans="1:5" hidden="1" x14ac:dyDescent="0.2">
      <c r="A38" s="1027" t="s">
        <v>144</v>
      </c>
      <c r="B38" s="338" t="s">
        <v>94</v>
      </c>
      <c r="C38" s="339" t="s">
        <v>145</v>
      </c>
      <c r="D38" s="8"/>
      <c r="E38" s="1028"/>
    </row>
    <row r="39" spans="1:5" hidden="1" x14ac:dyDescent="0.2">
      <c r="A39" s="1027" t="s">
        <v>146</v>
      </c>
      <c r="B39" s="338" t="s">
        <v>97</v>
      </c>
      <c r="C39" s="339" t="s">
        <v>147</v>
      </c>
      <c r="D39" s="8"/>
      <c r="E39" s="1028"/>
    </row>
    <row r="40" spans="1:5" hidden="1" x14ac:dyDescent="0.2">
      <c r="A40" s="1027" t="s">
        <v>148</v>
      </c>
      <c r="B40" s="338" t="s">
        <v>100</v>
      </c>
      <c r="C40" s="339" t="s">
        <v>149</v>
      </c>
      <c r="D40" s="8"/>
      <c r="E40" s="1028"/>
    </row>
    <row r="41" spans="1:5" hidden="1" x14ac:dyDescent="0.2">
      <c r="A41" s="1027" t="s">
        <v>150</v>
      </c>
      <c r="B41" s="338" t="s">
        <v>103</v>
      </c>
      <c r="C41" s="339" t="s">
        <v>151</v>
      </c>
      <c r="D41" s="8"/>
      <c r="E41" s="1028"/>
    </row>
    <row r="42" spans="1:5" ht="26.25" customHeight="1" thickBot="1" x14ac:dyDescent="0.25">
      <c r="A42" s="539">
        <v>43</v>
      </c>
      <c r="B42" s="510" t="s">
        <v>152</v>
      </c>
      <c r="C42" s="1029" t="s">
        <v>153</v>
      </c>
      <c r="D42" s="512">
        <v>0</v>
      </c>
      <c r="E42" s="513">
        <v>0</v>
      </c>
    </row>
    <row r="43" spans="1:5" hidden="1" x14ac:dyDescent="0.2">
      <c r="A43" s="1150" t="s">
        <v>142</v>
      </c>
      <c r="B43" s="1151" t="s">
        <v>91</v>
      </c>
      <c r="C43" s="1152" t="s">
        <v>143</v>
      </c>
      <c r="D43" s="1153"/>
      <c r="E43" s="1154"/>
    </row>
    <row r="44" spans="1:5" hidden="1" x14ac:dyDescent="0.2">
      <c r="A44" s="22" t="s">
        <v>144</v>
      </c>
      <c r="B44" s="338" t="s">
        <v>94</v>
      </c>
      <c r="C44" s="339" t="s">
        <v>145</v>
      </c>
      <c r="D44" s="8"/>
      <c r="E44" s="182"/>
    </row>
    <row r="45" spans="1:5" hidden="1" x14ac:dyDescent="0.2">
      <c r="A45" s="22" t="s">
        <v>146</v>
      </c>
      <c r="B45" s="338" t="s">
        <v>97</v>
      </c>
      <c r="C45" s="339" t="s">
        <v>147</v>
      </c>
      <c r="D45" s="8"/>
      <c r="E45" s="182"/>
    </row>
    <row r="46" spans="1:5" hidden="1" x14ac:dyDescent="0.2">
      <c r="A46" s="22" t="s">
        <v>148</v>
      </c>
      <c r="B46" s="338" t="s">
        <v>100</v>
      </c>
      <c r="C46" s="339" t="s">
        <v>149</v>
      </c>
      <c r="D46" s="8"/>
      <c r="E46" s="182"/>
    </row>
    <row r="47" spans="1:5" hidden="1" x14ac:dyDescent="0.2">
      <c r="A47" s="22" t="s">
        <v>150</v>
      </c>
      <c r="B47" s="338" t="s">
        <v>103</v>
      </c>
      <c r="C47" s="339" t="s">
        <v>151</v>
      </c>
      <c r="D47" s="8"/>
      <c r="E47" s="182"/>
    </row>
    <row r="48" spans="1:5" s="75" customFormat="1" ht="14.25" thickTop="1" thickBot="1" x14ac:dyDescent="0.25">
      <c r="A48" s="209"/>
      <c r="B48" s="116"/>
      <c r="C48" s="210"/>
      <c r="D48" s="111"/>
      <c r="E48" s="211"/>
    </row>
    <row r="49" spans="1:5" ht="13.5" thickTop="1" x14ac:dyDescent="0.2">
      <c r="A49" s="548" t="s">
        <v>154</v>
      </c>
      <c r="B49" s="549" t="s">
        <v>155</v>
      </c>
      <c r="C49" s="1184" t="s">
        <v>156</v>
      </c>
      <c r="D49" s="521"/>
      <c r="E49" s="551"/>
    </row>
    <row r="50" spans="1:5" ht="25.5" x14ac:dyDescent="0.2">
      <c r="A50" s="527" t="s">
        <v>157</v>
      </c>
      <c r="B50" s="259" t="s">
        <v>158</v>
      </c>
      <c r="C50" s="335" t="s">
        <v>159</v>
      </c>
      <c r="D50" s="290"/>
      <c r="E50" s="504"/>
    </row>
    <row r="51" spans="1:5" ht="25.5" x14ac:dyDescent="0.2">
      <c r="A51" s="527" t="s">
        <v>160</v>
      </c>
      <c r="B51" s="256" t="s">
        <v>161</v>
      </c>
      <c r="C51" s="335" t="s">
        <v>162</v>
      </c>
      <c r="D51" s="296"/>
      <c r="E51" s="525"/>
    </row>
    <row r="52" spans="1:5" hidden="1" x14ac:dyDescent="0.2">
      <c r="A52" s="1027" t="s">
        <v>163</v>
      </c>
      <c r="B52" s="338" t="s">
        <v>76</v>
      </c>
      <c r="C52" s="1185" t="s">
        <v>164</v>
      </c>
      <c r="D52" s="8"/>
      <c r="E52" s="1028"/>
    </row>
    <row r="53" spans="1:5" hidden="1" x14ac:dyDescent="0.2">
      <c r="A53" s="1027" t="s">
        <v>165</v>
      </c>
      <c r="B53" s="338" t="s">
        <v>79</v>
      </c>
      <c r="C53" s="1185" t="s">
        <v>166</v>
      </c>
      <c r="D53" s="8"/>
      <c r="E53" s="1028"/>
    </row>
    <row r="54" spans="1:5" ht="25.5" hidden="1" x14ac:dyDescent="0.2">
      <c r="A54" s="1027" t="s">
        <v>167</v>
      </c>
      <c r="B54" s="338" t="s">
        <v>82</v>
      </c>
      <c r="C54" s="1185" t="s">
        <v>168</v>
      </c>
      <c r="D54" s="8"/>
      <c r="E54" s="1028"/>
    </row>
    <row r="55" spans="1:5" hidden="1" x14ac:dyDescent="0.2">
      <c r="A55" s="1027" t="s">
        <v>169</v>
      </c>
      <c r="B55" s="338" t="s">
        <v>85</v>
      </c>
      <c r="C55" s="1185" t="s">
        <v>170</v>
      </c>
      <c r="D55" s="8"/>
      <c r="E55" s="1028"/>
    </row>
    <row r="56" spans="1:5" hidden="1" x14ac:dyDescent="0.2">
      <c r="A56" s="1027" t="s">
        <v>171</v>
      </c>
      <c r="B56" s="338" t="s">
        <v>88</v>
      </c>
      <c r="C56" s="1185" t="s">
        <v>172</v>
      </c>
      <c r="D56" s="8"/>
      <c r="E56" s="1028"/>
    </row>
    <row r="57" spans="1:5" hidden="1" x14ac:dyDescent="0.2">
      <c r="A57" s="1027" t="s">
        <v>173</v>
      </c>
      <c r="B57" s="338" t="s">
        <v>91</v>
      </c>
      <c r="C57" s="1185" t="s">
        <v>174</v>
      </c>
      <c r="D57" s="8"/>
      <c r="E57" s="1028"/>
    </row>
    <row r="58" spans="1:5" hidden="1" x14ac:dyDescent="0.2">
      <c r="A58" s="1027" t="s">
        <v>175</v>
      </c>
      <c r="B58" s="338" t="s">
        <v>94</v>
      </c>
      <c r="C58" s="1185" t="s">
        <v>176</v>
      </c>
      <c r="D58" s="8"/>
      <c r="E58" s="1028"/>
    </row>
    <row r="59" spans="1:5" hidden="1" x14ac:dyDescent="0.2">
      <c r="A59" s="1027" t="s">
        <v>177</v>
      </c>
      <c r="B59" s="338" t="s">
        <v>97</v>
      </c>
      <c r="C59" s="1185" t="s">
        <v>178</v>
      </c>
      <c r="D59" s="8"/>
      <c r="E59" s="1028"/>
    </row>
    <row r="60" spans="1:5" hidden="1" x14ac:dyDescent="0.2">
      <c r="A60" s="1027" t="s">
        <v>179</v>
      </c>
      <c r="B60" s="338" t="s">
        <v>100</v>
      </c>
      <c r="C60" s="1185" t="s">
        <v>180</v>
      </c>
      <c r="D60" s="8"/>
      <c r="E60" s="1028"/>
    </row>
    <row r="61" spans="1:5" hidden="1" x14ac:dyDescent="0.2">
      <c r="A61" s="1027" t="s">
        <v>181</v>
      </c>
      <c r="B61" s="338" t="s">
        <v>103</v>
      </c>
      <c r="C61" s="1185" t="s">
        <v>182</v>
      </c>
      <c r="D61" s="8"/>
      <c r="E61" s="1028"/>
    </row>
    <row r="62" spans="1:5" ht="25.5" x14ac:dyDescent="0.2">
      <c r="A62" s="544">
        <v>57</v>
      </c>
      <c r="B62" s="256" t="s">
        <v>183</v>
      </c>
      <c r="C62" s="335" t="s">
        <v>184</v>
      </c>
      <c r="D62" s="296"/>
      <c r="E62" s="525"/>
    </row>
    <row r="63" spans="1:5" hidden="1" x14ac:dyDescent="0.2">
      <c r="A63" s="543" t="s">
        <v>185</v>
      </c>
      <c r="B63" s="265" t="s">
        <v>76</v>
      </c>
      <c r="C63" s="1186" t="s">
        <v>186</v>
      </c>
      <c r="D63" s="267"/>
      <c r="E63" s="552"/>
    </row>
    <row r="64" spans="1:5" hidden="1" x14ac:dyDescent="0.2">
      <c r="A64" s="543" t="s">
        <v>187</v>
      </c>
      <c r="B64" s="265" t="s">
        <v>79</v>
      </c>
      <c r="C64" s="1186" t="s">
        <v>188</v>
      </c>
      <c r="D64" s="267"/>
      <c r="E64" s="552"/>
    </row>
    <row r="65" spans="1:5" ht="25.5" hidden="1" x14ac:dyDescent="0.2">
      <c r="A65" s="543" t="s">
        <v>189</v>
      </c>
      <c r="B65" s="265" t="s">
        <v>82</v>
      </c>
      <c r="C65" s="1186" t="s">
        <v>190</v>
      </c>
      <c r="D65" s="267"/>
      <c r="E65" s="552"/>
    </row>
    <row r="66" spans="1:5" hidden="1" x14ac:dyDescent="0.2">
      <c r="A66" s="543" t="s">
        <v>191</v>
      </c>
      <c r="B66" s="265" t="s">
        <v>85</v>
      </c>
      <c r="C66" s="1186" t="s">
        <v>192</v>
      </c>
      <c r="D66" s="267"/>
      <c r="E66" s="552"/>
    </row>
    <row r="67" spans="1:5" hidden="1" x14ac:dyDescent="0.2">
      <c r="A67" s="543" t="s">
        <v>193</v>
      </c>
      <c r="B67" s="265" t="s">
        <v>88</v>
      </c>
      <c r="C67" s="1186" t="s">
        <v>194</v>
      </c>
      <c r="D67" s="267"/>
      <c r="E67" s="552"/>
    </row>
    <row r="68" spans="1:5" hidden="1" x14ac:dyDescent="0.2">
      <c r="A68" s="543" t="s">
        <v>195</v>
      </c>
      <c r="B68" s="265" t="s">
        <v>91</v>
      </c>
      <c r="C68" s="1186" t="s">
        <v>196</v>
      </c>
      <c r="D68" s="267"/>
      <c r="E68" s="552"/>
    </row>
    <row r="69" spans="1:5" hidden="1" x14ac:dyDescent="0.2">
      <c r="A69" s="543" t="s">
        <v>197</v>
      </c>
      <c r="B69" s="265" t="s">
        <v>94</v>
      </c>
      <c r="C69" s="1186" t="s">
        <v>198</v>
      </c>
      <c r="D69" s="267"/>
      <c r="E69" s="552"/>
    </row>
    <row r="70" spans="1:5" hidden="1" x14ac:dyDescent="0.2">
      <c r="A70" s="543" t="s">
        <v>199</v>
      </c>
      <c r="B70" s="265" t="s">
        <v>97</v>
      </c>
      <c r="C70" s="1186" t="s">
        <v>200</v>
      </c>
      <c r="D70" s="267"/>
      <c r="E70" s="552"/>
    </row>
    <row r="71" spans="1:5" hidden="1" x14ac:dyDescent="0.2">
      <c r="A71" s="543" t="s">
        <v>201</v>
      </c>
      <c r="B71" s="265" t="s">
        <v>100</v>
      </c>
      <c r="C71" s="1186" t="s">
        <v>202</v>
      </c>
      <c r="D71" s="267"/>
      <c r="E71" s="552"/>
    </row>
    <row r="72" spans="1:5" hidden="1" x14ac:dyDescent="0.2">
      <c r="A72" s="543" t="s">
        <v>203</v>
      </c>
      <c r="B72" s="265" t="s">
        <v>103</v>
      </c>
      <c r="C72" s="1186" t="s">
        <v>204</v>
      </c>
      <c r="D72" s="267"/>
      <c r="E72" s="552"/>
    </row>
    <row r="73" spans="1:5" ht="25.5" x14ac:dyDescent="0.2">
      <c r="A73" s="544">
        <v>68</v>
      </c>
      <c r="B73" s="256" t="s">
        <v>205</v>
      </c>
      <c r="C73" s="335" t="s">
        <v>206</v>
      </c>
      <c r="D73" s="296"/>
      <c r="E73" s="525"/>
    </row>
    <row r="74" spans="1:5" hidden="1" x14ac:dyDescent="0.2">
      <c r="A74" s="543" t="s">
        <v>207</v>
      </c>
      <c r="B74" s="265" t="s">
        <v>76</v>
      </c>
      <c r="C74" s="392" t="s">
        <v>208</v>
      </c>
      <c r="D74" s="267"/>
      <c r="E74" s="552"/>
    </row>
    <row r="75" spans="1:5" hidden="1" x14ac:dyDescent="0.2">
      <c r="A75" s="543" t="s">
        <v>209</v>
      </c>
      <c r="B75" s="265" t="s">
        <v>79</v>
      </c>
      <c r="C75" s="392" t="s">
        <v>210</v>
      </c>
      <c r="D75" s="267"/>
      <c r="E75" s="552"/>
    </row>
    <row r="76" spans="1:5" ht="25.5" hidden="1" x14ac:dyDescent="0.2">
      <c r="A76" s="543" t="s">
        <v>211</v>
      </c>
      <c r="B76" s="265" t="s">
        <v>82</v>
      </c>
      <c r="C76" s="392" t="s">
        <v>212</v>
      </c>
      <c r="D76" s="267"/>
      <c r="E76" s="552"/>
    </row>
    <row r="77" spans="1:5" hidden="1" x14ac:dyDescent="0.2">
      <c r="A77" s="543" t="s">
        <v>213</v>
      </c>
      <c r="B77" s="265" t="s">
        <v>85</v>
      </c>
      <c r="C77" s="392" t="s">
        <v>214</v>
      </c>
      <c r="D77" s="267"/>
      <c r="E77" s="552"/>
    </row>
    <row r="78" spans="1:5" hidden="1" x14ac:dyDescent="0.2">
      <c r="A78" s="543" t="s">
        <v>215</v>
      </c>
      <c r="B78" s="265" t="s">
        <v>88</v>
      </c>
      <c r="C78" s="392" t="s">
        <v>216</v>
      </c>
      <c r="D78" s="267"/>
      <c r="E78" s="552"/>
    </row>
    <row r="79" spans="1:5" hidden="1" x14ac:dyDescent="0.2">
      <c r="A79" s="543" t="s">
        <v>217</v>
      </c>
      <c r="B79" s="265" t="s">
        <v>91</v>
      </c>
      <c r="C79" s="392" t="s">
        <v>218</v>
      </c>
      <c r="D79" s="267"/>
      <c r="E79" s="552"/>
    </row>
    <row r="80" spans="1:5" hidden="1" x14ac:dyDescent="0.2">
      <c r="A80" s="543" t="s">
        <v>219</v>
      </c>
      <c r="B80" s="265" t="s">
        <v>94</v>
      </c>
      <c r="C80" s="392" t="s">
        <v>220</v>
      </c>
      <c r="D80" s="267"/>
      <c r="E80" s="552"/>
    </row>
    <row r="81" spans="1:5" hidden="1" x14ac:dyDescent="0.2">
      <c r="A81" s="543" t="s">
        <v>221</v>
      </c>
      <c r="B81" s="265" t="s">
        <v>97</v>
      </c>
      <c r="C81" s="392" t="s">
        <v>222</v>
      </c>
      <c r="D81" s="267"/>
      <c r="E81" s="552"/>
    </row>
    <row r="82" spans="1:5" hidden="1" x14ac:dyDescent="0.2">
      <c r="A82" s="543" t="s">
        <v>223</v>
      </c>
      <c r="B82" s="265" t="s">
        <v>100</v>
      </c>
      <c r="C82" s="392" t="s">
        <v>224</v>
      </c>
      <c r="D82" s="267"/>
      <c r="E82" s="552"/>
    </row>
    <row r="83" spans="1:5" hidden="1" x14ac:dyDescent="0.2">
      <c r="A83" s="543" t="s">
        <v>225</v>
      </c>
      <c r="B83" s="265" t="s">
        <v>103</v>
      </c>
      <c r="C83" s="392" t="s">
        <v>226</v>
      </c>
      <c r="D83" s="267"/>
      <c r="E83" s="552"/>
    </row>
    <row r="84" spans="1:5" ht="27" customHeight="1" thickBot="1" x14ac:dyDescent="0.25">
      <c r="A84" s="509">
        <v>79</v>
      </c>
      <c r="B84" s="510" t="s">
        <v>227</v>
      </c>
      <c r="C84" s="1031" t="s">
        <v>228</v>
      </c>
      <c r="D84" s="512">
        <v>0</v>
      </c>
      <c r="E84" s="513">
        <v>0</v>
      </c>
    </row>
    <row r="85" spans="1:5" s="75" customFormat="1" ht="14.25" thickTop="1" thickBot="1" x14ac:dyDescent="0.25">
      <c r="A85" s="110"/>
      <c r="B85" s="112"/>
      <c r="C85" s="219"/>
      <c r="D85" s="114"/>
      <c r="E85" s="134"/>
    </row>
    <row r="86" spans="1:5" ht="13.5" thickTop="1" x14ac:dyDescent="0.2">
      <c r="A86" s="1032">
        <v>80</v>
      </c>
      <c r="B86" s="1118" t="s">
        <v>229</v>
      </c>
      <c r="C86" s="1034" t="s">
        <v>230</v>
      </c>
      <c r="D86" s="1035"/>
      <c r="E86" s="1036"/>
    </row>
    <row r="87" spans="1:5" hidden="1" x14ac:dyDescent="0.2">
      <c r="A87" s="1037">
        <v>81</v>
      </c>
      <c r="B87" s="347" t="s">
        <v>231</v>
      </c>
      <c r="C87" s="339" t="s">
        <v>232</v>
      </c>
      <c r="D87" s="8"/>
      <c r="E87" s="1028"/>
    </row>
    <row r="88" spans="1:5" ht="25.5" hidden="1" x14ac:dyDescent="0.2">
      <c r="A88" s="1037">
        <v>82</v>
      </c>
      <c r="B88" s="347" t="s">
        <v>233</v>
      </c>
      <c r="C88" s="339" t="s">
        <v>234</v>
      </c>
      <c r="D88" s="8"/>
      <c r="E88" s="1028"/>
    </row>
    <row r="89" spans="1:5" ht="25.5" hidden="1" x14ac:dyDescent="0.2">
      <c r="A89" s="1037">
        <v>83</v>
      </c>
      <c r="B89" s="347" t="s">
        <v>235</v>
      </c>
      <c r="C89" s="339" t="s">
        <v>236</v>
      </c>
      <c r="D89" s="8"/>
      <c r="E89" s="1028"/>
    </row>
    <row r="90" spans="1:5" x14ac:dyDescent="0.2">
      <c r="A90" s="1038">
        <v>84</v>
      </c>
      <c r="B90" s="356" t="s">
        <v>237</v>
      </c>
      <c r="C90" s="333" t="s">
        <v>238</v>
      </c>
      <c r="D90" s="345"/>
      <c r="E90" s="1039"/>
    </row>
    <row r="91" spans="1:5" hidden="1" x14ac:dyDescent="0.2">
      <c r="A91" s="1027" t="s">
        <v>239</v>
      </c>
      <c r="B91" s="343" t="s">
        <v>240</v>
      </c>
      <c r="C91" s="339" t="s">
        <v>241</v>
      </c>
      <c r="D91" s="8"/>
      <c r="E91" s="1028"/>
    </row>
    <row r="92" spans="1:5" hidden="1" x14ac:dyDescent="0.2">
      <c r="A92" s="1027" t="s">
        <v>242</v>
      </c>
      <c r="B92" s="343" t="s">
        <v>243</v>
      </c>
      <c r="C92" s="339" t="s">
        <v>244</v>
      </c>
      <c r="D92" s="8"/>
      <c r="E92" s="1028"/>
    </row>
    <row r="93" spans="1:5" hidden="1" x14ac:dyDescent="0.2">
      <c r="A93" s="1027" t="s">
        <v>245</v>
      </c>
      <c r="B93" s="343" t="s">
        <v>246</v>
      </c>
      <c r="C93" s="339" t="s">
        <v>247</v>
      </c>
      <c r="D93" s="8"/>
      <c r="E93" s="1028"/>
    </row>
    <row r="94" spans="1:5" hidden="1" x14ac:dyDescent="0.2">
      <c r="A94" s="1027" t="s">
        <v>248</v>
      </c>
      <c r="B94" s="343" t="s">
        <v>249</v>
      </c>
      <c r="C94" s="339" t="s">
        <v>250</v>
      </c>
      <c r="D94" s="8"/>
      <c r="E94" s="1028"/>
    </row>
    <row r="95" spans="1:5" hidden="1" x14ac:dyDescent="0.2">
      <c r="A95" s="1027" t="s">
        <v>251</v>
      </c>
      <c r="B95" s="343" t="s">
        <v>252</v>
      </c>
      <c r="C95" s="339" t="s">
        <v>253</v>
      </c>
      <c r="D95" s="8"/>
      <c r="E95" s="1028"/>
    </row>
    <row r="96" spans="1:5" hidden="1" x14ac:dyDescent="0.2">
      <c r="A96" s="1027" t="s">
        <v>254</v>
      </c>
      <c r="B96" s="343" t="s">
        <v>255</v>
      </c>
      <c r="C96" s="339" t="s">
        <v>256</v>
      </c>
      <c r="D96" s="8"/>
      <c r="E96" s="1028"/>
    </row>
    <row r="97" spans="1:5" hidden="1" x14ac:dyDescent="0.2">
      <c r="A97" s="1027" t="s">
        <v>257</v>
      </c>
      <c r="B97" s="343" t="s">
        <v>258</v>
      </c>
      <c r="C97" s="339" t="s">
        <v>259</v>
      </c>
      <c r="D97" s="8"/>
      <c r="E97" s="1028"/>
    </row>
    <row r="98" spans="1:5" hidden="1" x14ac:dyDescent="0.2">
      <c r="A98" s="1027" t="s">
        <v>260</v>
      </c>
      <c r="B98" s="343" t="s">
        <v>261</v>
      </c>
      <c r="C98" s="339" t="s">
        <v>262</v>
      </c>
      <c r="D98" s="8"/>
      <c r="E98" s="1028"/>
    </row>
    <row r="99" spans="1:5" x14ac:dyDescent="0.2">
      <c r="A99" s="544">
        <v>93</v>
      </c>
      <c r="B99" s="259" t="s">
        <v>263</v>
      </c>
      <c r="C99" s="335" t="s">
        <v>264</v>
      </c>
      <c r="D99" s="296"/>
      <c r="E99" s="525"/>
    </row>
    <row r="100" spans="1:5" x14ac:dyDescent="0.2">
      <c r="A100" s="544">
        <v>94</v>
      </c>
      <c r="B100" s="278" t="s">
        <v>265</v>
      </c>
      <c r="C100" s="335" t="s">
        <v>266</v>
      </c>
      <c r="D100" s="296"/>
      <c r="E100" s="525"/>
    </row>
    <row r="101" spans="1:5" s="75" customFormat="1" hidden="1" x14ac:dyDescent="0.2">
      <c r="A101" s="543" t="s">
        <v>267</v>
      </c>
      <c r="B101" s="275" t="s">
        <v>268</v>
      </c>
      <c r="C101" s="1186" t="s">
        <v>269</v>
      </c>
      <c r="D101" s="267"/>
      <c r="E101" s="552"/>
    </row>
    <row r="102" spans="1:5" s="75" customFormat="1" ht="25.5" hidden="1" x14ac:dyDescent="0.2">
      <c r="A102" s="543" t="s">
        <v>270</v>
      </c>
      <c r="B102" s="275" t="s">
        <v>271</v>
      </c>
      <c r="C102" s="1186" t="s">
        <v>272</v>
      </c>
      <c r="D102" s="267"/>
      <c r="E102" s="552"/>
    </row>
    <row r="103" spans="1:5" s="75" customFormat="1" hidden="1" x14ac:dyDescent="0.2">
      <c r="A103" s="543" t="s">
        <v>273</v>
      </c>
      <c r="B103" s="275" t="s">
        <v>274</v>
      </c>
      <c r="C103" s="1186" t="s">
        <v>275</v>
      </c>
      <c r="D103" s="267"/>
      <c r="E103" s="552"/>
    </row>
    <row r="104" spans="1:5" s="75" customFormat="1" hidden="1" x14ac:dyDescent="0.2">
      <c r="A104" s="543" t="s">
        <v>276</v>
      </c>
      <c r="B104" s="275" t="s">
        <v>277</v>
      </c>
      <c r="C104" s="1186" t="s">
        <v>278</v>
      </c>
      <c r="D104" s="267"/>
      <c r="E104" s="552"/>
    </row>
    <row r="105" spans="1:5" s="75" customFormat="1" hidden="1" x14ac:dyDescent="0.2">
      <c r="A105" s="543" t="s">
        <v>279</v>
      </c>
      <c r="B105" s="275" t="s">
        <v>280</v>
      </c>
      <c r="C105" s="1186" t="s">
        <v>281</v>
      </c>
      <c r="D105" s="267"/>
      <c r="E105" s="552"/>
    </row>
    <row r="106" spans="1:5" s="75" customFormat="1" hidden="1" x14ac:dyDescent="0.2">
      <c r="A106" s="543" t="s">
        <v>282</v>
      </c>
      <c r="B106" s="275" t="s">
        <v>283</v>
      </c>
      <c r="C106" s="1186" t="s">
        <v>284</v>
      </c>
      <c r="D106" s="267"/>
      <c r="E106" s="552"/>
    </row>
    <row r="107" spans="1:5" s="75" customFormat="1" hidden="1" x14ac:dyDescent="0.2">
      <c r="A107" s="543" t="s">
        <v>285</v>
      </c>
      <c r="B107" s="275" t="s">
        <v>286</v>
      </c>
      <c r="C107" s="1186" t="s">
        <v>287</v>
      </c>
      <c r="D107" s="267"/>
      <c r="E107" s="552"/>
    </row>
    <row r="108" spans="1:5" s="75" customFormat="1" hidden="1" x14ac:dyDescent="0.2">
      <c r="A108" s="543" t="s">
        <v>288</v>
      </c>
      <c r="B108" s="275" t="s">
        <v>289</v>
      </c>
      <c r="C108" s="1186" t="s">
        <v>290</v>
      </c>
      <c r="D108" s="267"/>
      <c r="E108" s="552"/>
    </row>
    <row r="109" spans="1:5" s="75" customFormat="1" hidden="1" x14ac:dyDescent="0.2">
      <c r="A109" s="543" t="s">
        <v>291</v>
      </c>
      <c r="B109" s="275" t="s">
        <v>292</v>
      </c>
      <c r="C109" s="1186" t="s">
        <v>293</v>
      </c>
      <c r="D109" s="267"/>
      <c r="E109" s="552"/>
    </row>
    <row r="110" spans="1:5" x14ac:dyDescent="0.2">
      <c r="A110" s="544">
        <v>104</v>
      </c>
      <c r="B110" s="278" t="s">
        <v>294</v>
      </c>
      <c r="C110" s="335" t="s">
        <v>295</v>
      </c>
      <c r="D110" s="296"/>
      <c r="E110" s="525"/>
    </row>
    <row r="111" spans="1:5" hidden="1" x14ac:dyDescent="0.2">
      <c r="A111" s="543">
        <v>105</v>
      </c>
      <c r="B111" s="275" t="s">
        <v>296</v>
      </c>
      <c r="C111" s="1186" t="s">
        <v>297</v>
      </c>
      <c r="D111" s="267"/>
      <c r="E111" s="552"/>
    </row>
    <row r="112" spans="1:5" hidden="1" x14ac:dyDescent="0.2">
      <c r="A112" s="543">
        <v>106</v>
      </c>
      <c r="B112" s="275" t="s">
        <v>298</v>
      </c>
      <c r="C112" s="1186" t="s">
        <v>299</v>
      </c>
      <c r="D112" s="267"/>
      <c r="E112" s="552"/>
    </row>
    <row r="113" spans="1:5" hidden="1" x14ac:dyDescent="0.2">
      <c r="A113" s="543">
        <v>107</v>
      </c>
      <c r="B113" s="275" t="s">
        <v>300</v>
      </c>
      <c r="C113" s="1186" t="s">
        <v>301</v>
      </c>
      <c r="D113" s="267"/>
      <c r="E113" s="552"/>
    </row>
    <row r="114" spans="1:5" hidden="1" x14ac:dyDescent="0.2">
      <c r="A114" s="543">
        <v>108</v>
      </c>
      <c r="B114" s="275" t="s">
        <v>302</v>
      </c>
      <c r="C114" s="1186" t="s">
        <v>303</v>
      </c>
      <c r="D114" s="267"/>
      <c r="E114" s="552"/>
    </row>
    <row r="115" spans="1:5" x14ac:dyDescent="0.2">
      <c r="A115" s="544">
        <v>109</v>
      </c>
      <c r="B115" s="278" t="s">
        <v>304</v>
      </c>
      <c r="C115" s="335" t="s">
        <v>305</v>
      </c>
      <c r="D115" s="296"/>
      <c r="E115" s="525"/>
    </row>
    <row r="116" spans="1:5" hidden="1" x14ac:dyDescent="0.2">
      <c r="A116" s="1027">
        <v>110</v>
      </c>
      <c r="B116" s="347" t="s">
        <v>306</v>
      </c>
      <c r="C116" s="339" t="s">
        <v>307</v>
      </c>
      <c r="D116" s="8"/>
      <c r="E116" s="1028"/>
    </row>
    <row r="117" spans="1:5" hidden="1" x14ac:dyDescent="0.2">
      <c r="A117" s="1027">
        <v>111</v>
      </c>
      <c r="B117" s="347" t="s">
        <v>308</v>
      </c>
      <c r="C117" s="339" t="s">
        <v>309</v>
      </c>
      <c r="D117" s="8"/>
      <c r="E117" s="1028"/>
    </row>
    <row r="118" spans="1:5" hidden="1" x14ac:dyDescent="0.2">
      <c r="A118" s="1027">
        <v>112</v>
      </c>
      <c r="B118" s="347" t="s">
        <v>310</v>
      </c>
      <c r="C118" s="339" t="s">
        <v>311</v>
      </c>
      <c r="D118" s="8"/>
      <c r="E118" s="1028"/>
    </row>
    <row r="119" spans="1:5" hidden="1" x14ac:dyDescent="0.2">
      <c r="A119" s="1027">
        <v>113</v>
      </c>
      <c r="B119" s="347" t="s">
        <v>312</v>
      </c>
      <c r="C119" s="339" t="s">
        <v>313</v>
      </c>
      <c r="D119" s="8"/>
      <c r="E119" s="1028"/>
    </row>
    <row r="120" spans="1:5" hidden="1" x14ac:dyDescent="0.2">
      <c r="A120" s="1027">
        <v>114</v>
      </c>
      <c r="B120" s="347" t="s">
        <v>314</v>
      </c>
      <c r="C120" s="339" t="s">
        <v>315</v>
      </c>
      <c r="D120" s="8"/>
      <c r="E120" s="1028"/>
    </row>
    <row r="121" spans="1:5" hidden="1" x14ac:dyDescent="0.2">
      <c r="A121" s="1027">
        <v>115</v>
      </c>
      <c r="B121" s="347" t="s">
        <v>316</v>
      </c>
      <c r="C121" s="339" t="s">
        <v>317</v>
      </c>
      <c r="D121" s="8"/>
      <c r="E121" s="1028"/>
    </row>
    <row r="122" spans="1:5" hidden="1" x14ac:dyDescent="0.2">
      <c r="A122" s="1027">
        <v>116</v>
      </c>
      <c r="B122" s="347" t="s">
        <v>318</v>
      </c>
      <c r="C122" s="339" t="s">
        <v>319</v>
      </c>
      <c r="D122" s="8"/>
      <c r="E122" s="1028"/>
    </row>
    <row r="123" spans="1:5" x14ac:dyDescent="0.2">
      <c r="A123" s="1038">
        <v>117</v>
      </c>
      <c r="B123" s="334" t="s">
        <v>320</v>
      </c>
      <c r="C123" s="333" t="s">
        <v>321</v>
      </c>
      <c r="D123" s="345"/>
      <c r="E123" s="1039"/>
    </row>
    <row r="124" spans="1:5" hidden="1" x14ac:dyDescent="0.2">
      <c r="A124" s="1040" t="s">
        <v>322</v>
      </c>
      <c r="B124" s="393" t="s">
        <v>323</v>
      </c>
      <c r="C124" s="333" t="s">
        <v>324</v>
      </c>
      <c r="D124" s="7"/>
      <c r="E124" s="1041"/>
    </row>
    <row r="125" spans="1:5" hidden="1" x14ac:dyDescent="0.2">
      <c r="A125" s="1040" t="s">
        <v>325</v>
      </c>
      <c r="B125" s="393" t="s">
        <v>326</v>
      </c>
      <c r="C125" s="333" t="s">
        <v>327</v>
      </c>
      <c r="D125" s="7"/>
      <c r="E125" s="1041"/>
    </row>
    <row r="126" spans="1:5" hidden="1" x14ac:dyDescent="0.2">
      <c r="A126" s="1040" t="s">
        <v>328</v>
      </c>
      <c r="B126" s="393" t="s">
        <v>329</v>
      </c>
      <c r="C126" s="333" t="s">
        <v>330</v>
      </c>
      <c r="D126" s="7"/>
      <c r="E126" s="1041"/>
    </row>
    <row r="127" spans="1:5" hidden="1" x14ac:dyDescent="0.2">
      <c r="A127" s="1040" t="s">
        <v>331</v>
      </c>
      <c r="B127" s="393" t="s">
        <v>332</v>
      </c>
      <c r="C127" s="333" t="s">
        <v>333</v>
      </c>
      <c r="D127" s="7"/>
      <c r="E127" s="1041"/>
    </row>
    <row r="128" spans="1:5" hidden="1" x14ac:dyDescent="0.2">
      <c r="A128" s="1040" t="s">
        <v>334</v>
      </c>
      <c r="B128" s="393" t="s">
        <v>335</v>
      </c>
      <c r="C128" s="333" t="s">
        <v>336</v>
      </c>
      <c r="D128" s="7"/>
      <c r="E128" s="1041"/>
    </row>
    <row r="129" spans="1:5" hidden="1" x14ac:dyDescent="0.2">
      <c r="A129" s="1040" t="s">
        <v>337</v>
      </c>
      <c r="B129" s="393" t="s">
        <v>338</v>
      </c>
      <c r="C129" s="333" t="s">
        <v>339</v>
      </c>
      <c r="D129" s="7"/>
      <c r="E129" s="1041"/>
    </row>
    <row r="130" spans="1:5" ht="25.5" hidden="1" x14ac:dyDescent="0.2">
      <c r="A130" s="1040" t="s">
        <v>340</v>
      </c>
      <c r="B130" s="393" t="s">
        <v>341</v>
      </c>
      <c r="C130" s="333" t="s">
        <v>342</v>
      </c>
      <c r="D130" s="7"/>
      <c r="E130" s="1041"/>
    </row>
    <row r="131" spans="1:5" ht="25.5" hidden="1" x14ac:dyDescent="0.2">
      <c r="A131" s="1040" t="s">
        <v>343</v>
      </c>
      <c r="B131" s="393" t="s">
        <v>344</v>
      </c>
      <c r="C131" s="333" t="s">
        <v>345</v>
      </c>
      <c r="D131" s="7"/>
      <c r="E131" s="1041"/>
    </row>
    <row r="132" spans="1:5" hidden="1" x14ac:dyDescent="0.2">
      <c r="A132" s="1040" t="s">
        <v>346</v>
      </c>
      <c r="B132" s="393" t="s">
        <v>347</v>
      </c>
      <c r="C132" s="333" t="s">
        <v>348</v>
      </c>
      <c r="D132" s="7"/>
      <c r="E132" s="1041"/>
    </row>
    <row r="133" spans="1:5" hidden="1" x14ac:dyDescent="0.2">
      <c r="A133" s="1040" t="s">
        <v>349</v>
      </c>
      <c r="B133" s="393" t="s">
        <v>350</v>
      </c>
      <c r="C133" s="333" t="s">
        <v>351</v>
      </c>
      <c r="D133" s="7"/>
      <c r="E133" s="1041"/>
    </row>
    <row r="134" spans="1:5" ht="25.5" hidden="1" x14ac:dyDescent="0.2">
      <c r="A134" s="1040" t="s">
        <v>352</v>
      </c>
      <c r="B134" s="393" t="s">
        <v>353</v>
      </c>
      <c r="C134" s="333" t="s">
        <v>354</v>
      </c>
      <c r="D134" s="7"/>
      <c r="E134" s="1041"/>
    </row>
    <row r="135" spans="1:5" ht="25.5" hidden="1" x14ac:dyDescent="0.2">
      <c r="A135" s="1040" t="s">
        <v>355</v>
      </c>
      <c r="B135" s="393" t="s">
        <v>356</v>
      </c>
      <c r="C135" s="333" t="s">
        <v>357</v>
      </c>
      <c r="D135" s="7"/>
      <c r="E135" s="1041"/>
    </row>
    <row r="136" spans="1:5" ht="25.5" hidden="1" x14ac:dyDescent="0.2">
      <c r="A136" s="1040" t="s">
        <v>358</v>
      </c>
      <c r="B136" s="394" t="s">
        <v>359</v>
      </c>
      <c r="C136" s="333" t="s">
        <v>360</v>
      </c>
      <c r="D136" s="7"/>
      <c r="E136" s="1041"/>
    </row>
    <row r="137" spans="1:5" ht="25.5" hidden="1" x14ac:dyDescent="0.2">
      <c r="A137" s="1040" t="s">
        <v>361</v>
      </c>
      <c r="B137" s="393" t="s">
        <v>362</v>
      </c>
      <c r="C137" s="333" t="s">
        <v>363</v>
      </c>
      <c r="D137" s="7"/>
      <c r="E137" s="1041"/>
    </row>
    <row r="138" spans="1:5" ht="25.5" hidden="1" x14ac:dyDescent="0.2">
      <c r="A138" s="1040" t="s">
        <v>364</v>
      </c>
      <c r="B138" s="393" t="s">
        <v>365</v>
      </c>
      <c r="C138" s="333" t="s">
        <v>366</v>
      </c>
      <c r="D138" s="7"/>
      <c r="E138" s="1041"/>
    </row>
    <row r="139" spans="1:5" hidden="1" x14ac:dyDescent="0.2">
      <c r="A139" s="1040" t="s">
        <v>367</v>
      </c>
      <c r="B139" s="393" t="s">
        <v>368</v>
      </c>
      <c r="C139" s="333" t="s">
        <v>369</v>
      </c>
      <c r="D139" s="7"/>
      <c r="E139" s="1041"/>
    </row>
    <row r="140" spans="1:5" hidden="1" x14ac:dyDescent="0.2">
      <c r="A140" s="1040" t="s">
        <v>370</v>
      </c>
      <c r="B140" s="393" t="s">
        <v>371</v>
      </c>
      <c r="C140" s="333" t="s">
        <v>372</v>
      </c>
      <c r="D140" s="7"/>
      <c r="E140" s="1041"/>
    </row>
    <row r="141" spans="1:5" hidden="1" x14ac:dyDescent="0.2">
      <c r="A141" s="1040" t="s">
        <v>373</v>
      </c>
      <c r="B141" s="393" t="s">
        <v>374</v>
      </c>
      <c r="C141" s="333" t="s">
        <v>375</v>
      </c>
      <c r="D141" s="7"/>
      <c r="E141" s="1041"/>
    </row>
    <row r="142" spans="1:5" hidden="1" x14ac:dyDescent="0.2">
      <c r="A142" s="1040" t="s">
        <v>376</v>
      </c>
      <c r="B142" s="393" t="s">
        <v>377</v>
      </c>
      <c r="C142" s="333" t="s">
        <v>378</v>
      </c>
      <c r="D142" s="7"/>
      <c r="E142" s="1041"/>
    </row>
    <row r="143" spans="1:5" hidden="1" x14ac:dyDescent="0.2">
      <c r="A143" s="1040" t="s">
        <v>379</v>
      </c>
      <c r="B143" s="393" t="s">
        <v>380</v>
      </c>
      <c r="C143" s="333" t="s">
        <v>381</v>
      </c>
      <c r="D143" s="7"/>
      <c r="E143" s="1041"/>
    </row>
    <row r="144" spans="1:5" hidden="1" x14ac:dyDescent="0.2">
      <c r="A144" s="1040" t="s">
        <v>382</v>
      </c>
      <c r="B144" s="393" t="s">
        <v>383</v>
      </c>
      <c r="C144" s="333" t="s">
        <v>384</v>
      </c>
      <c r="D144" s="7"/>
      <c r="E144" s="1041"/>
    </row>
    <row r="145" spans="1:5" ht="38.25" hidden="1" x14ac:dyDescent="0.2">
      <c r="A145" s="1040" t="s">
        <v>385</v>
      </c>
      <c r="B145" s="393" t="s">
        <v>386</v>
      </c>
      <c r="C145" s="333" t="s">
        <v>387</v>
      </c>
      <c r="D145" s="7"/>
      <c r="E145" s="1041"/>
    </row>
    <row r="146" spans="1:5" x14ac:dyDescent="0.2">
      <c r="A146" s="1038">
        <v>140</v>
      </c>
      <c r="B146" s="356" t="s">
        <v>388</v>
      </c>
      <c r="C146" s="333" t="s">
        <v>389</v>
      </c>
      <c r="D146" s="345"/>
      <c r="E146" s="1039"/>
    </row>
    <row r="147" spans="1:5" hidden="1" x14ac:dyDescent="0.2">
      <c r="A147" s="1037">
        <v>141</v>
      </c>
      <c r="B147" s="395" t="s">
        <v>390</v>
      </c>
      <c r="C147" s="339" t="s">
        <v>391</v>
      </c>
      <c r="D147" s="8"/>
      <c r="E147" s="1028"/>
    </row>
    <row r="148" spans="1:5" hidden="1" x14ac:dyDescent="0.2">
      <c r="A148" s="1037">
        <v>142</v>
      </c>
      <c r="B148" s="395" t="s">
        <v>392</v>
      </c>
      <c r="C148" s="339" t="s">
        <v>393</v>
      </c>
      <c r="D148" s="8"/>
      <c r="E148" s="1028"/>
    </row>
    <row r="149" spans="1:5" hidden="1" x14ac:dyDescent="0.2">
      <c r="A149" s="1037">
        <v>143</v>
      </c>
      <c r="B149" s="395" t="s">
        <v>394</v>
      </c>
      <c r="C149" s="339" t="s">
        <v>395</v>
      </c>
      <c r="D149" s="8"/>
      <c r="E149" s="1028"/>
    </row>
    <row r="150" spans="1:5" x14ac:dyDescent="0.2">
      <c r="A150" s="1038">
        <v>144</v>
      </c>
      <c r="B150" s="332" t="s">
        <v>396</v>
      </c>
      <c r="C150" s="333" t="s">
        <v>397</v>
      </c>
      <c r="D150" s="7"/>
      <c r="E150" s="1041"/>
    </row>
    <row r="151" spans="1:5" x14ac:dyDescent="0.2">
      <c r="A151" s="1038">
        <v>145</v>
      </c>
      <c r="B151" s="356" t="s">
        <v>398</v>
      </c>
      <c r="C151" s="333" t="s">
        <v>399</v>
      </c>
      <c r="D151" s="345"/>
      <c r="E151" s="1039"/>
    </row>
    <row r="152" spans="1:5" ht="25.5" hidden="1" x14ac:dyDescent="0.2">
      <c r="A152" s="1037">
        <v>146</v>
      </c>
      <c r="B152" s="395" t="s">
        <v>400</v>
      </c>
      <c r="C152" s="339" t="s">
        <v>401</v>
      </c>
      <c r="D152" s="8"/>
      <c r="E152" s="1028"/>
    </row>
    <row r="153" spans="1:5" ht="25.5" hidden="1" x14ac:dyDescent="0.2">
      <c r="A153" s="1037">
        <v>147</v>
      </c>
      <c r="B153" s="395" t="s">
        <v>402</v>
      </c>
      <c r="C153" s="339" t="s">
        <v>403</v>
      </c>
      <c r="D153" s="8"/>
      <c r="E153" s="1028"/>
    </row>
    <row r="154" spans="1:5" hidden="1" x14ac:dyDescent="0.2">
      <c r="A154" s="1037">
        <v>148</v>
      </c>
      <c r="B154" s="395" t="s">
        <v>404</v>
      </c>
      <c r="C154" s="339" t="s">
        <v>405</v>
      </c>
      <c r="D154" s="8"/>
      <c r="E154" s="1028"/>
    </row>
    <row r="155" spans="1:5" hidden="1" x14ac:dyDescent="0.2">
      <c r="A155" s="1037">
        <v>149</v>
      </c>
      <c r="B155" s="395" t="s">
        <v>406</v>
      </c>
      <c r="C155" s="339" t="s">
        <v>407</v>
      </c>
      <c r="D155" s="8"/>
      <c r="E155" s="1028"/>
    </row>
    <row r="156" spans="1:5" x14ac:dyDescent="0.2">
      <c r="A156" s="1038">
        <v>150</v>
      </c>
      <c r="B156" s="334" t="s">
        <v>408</v>
      </c>
      <c r="C156" s="333" t="s">
        <v>409</v>
      </c>
      <c r="D156" s="345"/>
      <c r="E156" s="1039"/>
    </row>
    <row r="157" spans="1:5" hidden="1" x14ac:dyDescent="0.2">
      <c r="A157" s="1040">
        <v>151</v>
      </c>
      <c r="B157" s="349" t="s">
        <v>410</v>
      </c>
      <c r="C157" s="333" t="s">
        <v>411</v>
      </c>
      <c r="D157" s="7"/>
      <c r="E157" s="1041"/>
    </row>
    <row r="158" spans="1:5" hidden="1" x14ac:dyDescent="0.2">
      <c r="A158" s="1040">
        <v>152</v>
      </c>
      <c r="B158" s="349" t="s">
        <v>412</v>
      </c>
      <c r="C158" s="333" t="s">
        <v>413</v>
      </c>
      <c r="D158" s="7"/>
      <c r="E158" s="1041"/>
    </row>
    <row r="159" spans="1:5" ht="25.5" hidden="1" x14ac:dyDescent="0.2">
      <c r="A159" s="1040">
        <v>153</v>
      </c>
      <c r="B159" s="349" t="s">
        <v>414</v>
      </c>
      <c r="C159" s="333" t="s">
        <v>415</v>
      </c>
      <c r="D159" s="7"/>
      <c r="E159" s="1041"/>
    </row>
    <row r="160" spans="1:5" hidden="1" x14ac:dyDescent="0.2">
      <c r="A160" s="1040">
        <v>154</v>
      </c>
      <c r="B160" s="349" t="s">
        <v>416</v>
      </c>
      <c r="C160" s="333" t="s">
        <v>417</v>
      </c>
      <c r="D160" s="7"/>
      <c r="E160" s="1041"/>
    </row>
    <row r="161" spans="1:5" hidden="1" x14ac:dyDescent="0.2">
      <c r="A161" s="1040">
        <v>155</v>
      </c>
      <c r="B161" s="349" t="s">
        <v>418</v>
      </c>
      <c r="C161" s="333" t="s">
        <v>419</v>
      </c>
      <c r="D161" s="7"/>
      <c r="E161" s="1041"/>
    </row>
    <row r="162" spans="1:5" hidden="1" x14ac:dyDescent="0.2">
      <c r="A162" s="1040">
        <v>156</v>
      </c>
      <c r="B162" s="349" t="s">
        <v>420</v>
      </c>
      <c r="C162" s="333" t="s">
        <v>421</v>
      </c>
      <c r="D162" s="7"/>
      <c r="E162" s="1041"/>
    </row>
    <row r="163" spans="1:5" hidden="1" x14ac:dyDescent="0.2">
      <c r="A163" s="1040">
        <v>157</v>
      </c>
      <c r="B163" s="349" t="s">
        <v>422</v>
      </c>
      <c r="C163" s="333" t="s">
        <v>423</v>
      </c>
      <c r="D163" s="7"/>
      <c r="E163" s="1041"/>
    </row>
    <row r="164" spans="1:5" hidden="1" x14ac:dyDescent="0.2">
      <c r="A164" s="1040">
        <v>158</v>
      </c>
      <c r="B164" s="349" t="s">
        <v>424</v>
      </c>
      <c r="C164" s="333" t="s">
        <v>425</v>
      </c>
      <c r="D164" s="7"/>
      <c r="E164" s="1041"/>
    </row>
    <row r="165" spans="1:5" hidden="1" x14ac:dyDescent="0.2">
      <c r="A165" s="1040">
        <v>159</v>
      </c>
      <c r="B165" s="349" t="s">
        <v>426</v>
      </c>
      <c r="C165" s="333" t="s">
        <v>427</v>
      </c>
      <c r="D165" s="7"/>
      <c r="E165" s="1041"/>
    </row>
    <row r="166" spans="1:5" hidden="1" x14ac:dyDescent="0.2">
      <c r="A166" s="1040">
        <v>160</v>
      </c>
      <c r="B166" s="349" t="s">
        <v>428</v>
      </c>
      <c r="C166" s="333" t="s">
        <v>429</v>
      </c>
      <c r="D166" s="7"/>
      <c r="E166" s="1041"/>
    </row>
    <row r="167" spans="1:5" hidden="1" x14ac:dyDescent="0.2">
      <c r="A167" s="1040">
        <v>161</v>
      </c>
      <c r="B167" s="349" t="s">
        <v>430</v>
      </c>
      <c r="C167" s="333" t="s">
        <v>431</v>
      </c>
      <c r="D167" s="7"/>
      <c r="E167" s="1041"/>
    </row>
    <row r="168" spans="1:5" hidden="1" x14ac:dyDescent="0.2">
      <c r="A168" s="1040">
        <v>162</v>
      </c>
      <c r="B168" s="349" t="s">
        <v>432</v>
      </c>
      <c r="C168" s="333" t="s">
        <v>433</v>
      </c>
      <c r="D168" s="7"/>
      <c r="E168" s="1041"/>
    </row>
    <row r="169" spans="1:5" hidden="1" x14ac:dyDescent="0.2">
      <c r="A169" s="1040">
        <v>163</v>
      </c>
      <c r="B169" s="349" t="s">
        <v>434</v>
      </c>
      <c r="C169" s="333" t="s">
        <v>435</v>
      </c>
      <c r="D169" s="7"/>
      <c r="E169" s="1041"/>
    </row>
    <row r="170" spans="1:5" hidden="1" x14ac:dyDescent="0.2">
      <c r="A170" s="1040">
        <v>164</v>
      </c>
      <c r="B170" s="349" t="s">
        <v>436</v>
      </c>
      <c r="C170" s="333" t="s">
        <v>437</v>
      </c>
      <c r="D170" s="7"/>
      <c r="E170" s="1041"/>
    </row>
    <row r="171" spans="1:5" hidden="1" x14ac:dyDescent="0.2">
      <c r="A171" s="1040">
        <v>165</v>
      </c>
      <c r="B171" s="349" t="s">
        <v>438</v>
      </c>
      <c r="C171" s="333" t="s">
        <v>439</v>
      </c>
      <c r="D171" s="7"/>
      <c r="E171" s="1041"/>
    </row>
    <row r="172" spans="1:5" ht="38.25" hidden="1" x14ac:dyDescent="0.2">
      <c r="A172" s="1040">
        <v>166</v>
      </c>
      <c r="B172" s="349" t="s">
        <v>440</v>
      </c>
      <c r="C172" s="333" t="s">
        <v>441</v>
      </c>
      <c r="D172" s="7"/>
      <c r="E172" s="1041"/>
    </row>
    <row r="173" spans="1:5" ht="25.5" hidden="1" x14ac:dyDescent="0.2">
      <c r="A173" s="1040">
        <v>167</v>
      </c>
      <c r="B173" s="349" t="s">
        <v>442</v>
      </c>
      <c r="C173" s="333" t="s">
        <v>443</v>
      </c>
      <c r="D173" s="7"/>
      <c r="E173" s="1041"/>
    </row>
    <row r="174" spans="1:5" x14ac:dyDescent="0.2">
      <c r="A174" s="544">
        <v>168</v>
      </c>
      <c r="B174" s="259" t="s">
        <v>444</v>
      </c>
      <c r="C174" s="335" t="s">
        <v>445</v>
      </c>
      <c r="D174" s="296"/>
      <c r="E174" s="525"/>
    </row>
    <row r="175" spans="1:5" x14ac:dyDescent="0.2">
      <c r="A175" s="544">
        <v>169</v>
      </c>
      <c r="B175" s="278" t="s">
        <v>446</v>
      </c>
      <c r="C175" s="335" t="s">
        <v>447</v>
      </c>
      <c r="D175" s="296"/>
      <c r="E175" s="525"/>
    </row>
    <row r="176" spans="1:5" hidden="1" x14ac:dyDescent="0.2">
      <c r="A176" s="547">
        <v>170</v>
      </c>
      <c r="B176" s="252" t="s">
        <v>448</v>
      </c>
      <c r="C176" s="396" t="s">
        <v>449</v>
      </c>
      <c r="D176" s="283"/>
      <c r="E176" s="1119"/>
    </row>
    <row r="177" spans="1:5" hidden="1" x14ac:dyDescent="0.2">
      <c r="A177" s="547">
        <v>171</v>
      </c>
      <c r="B177" s="252" t="s">
        <v>450</v>
      </c>
      <c r="C177" s="396" t="s">
        <v>451</v>
      </c>
      <c r="D177" s="283"/>
      <c r="E177" s="1119"/>
    </row>
    <row r="178" spans="1:5" hidden="1" x14ac:dyDescent="0.2">
      <c r="A178" s="547">
        <v>172</v>
      </c>
      <c r="B178" s="252" t="s">
        <v>452</v>
      </c>
      <c r="C178" s="396" t="s">
        <v>453</v>
      </c>
      <c r="D178" s="283"/>
      <c r="E178" s="1119"/>
    </row>
    <row r="179" spans="1:5" hidden="1" x14ac:dyDescent="0.2">
      <c r="A179" s="547">
        <v>173</v>
      </c>
      <c r="B179" s="252" t="s">
        <v>454</v>
      </c>
      <c r="C179" s="396" t="s">
        <v>455</v>
      </c>
      <c r="D179" s="283"/>
      <c r="E179" s="1119"/>
    </row>
    <row r="180" spans="1:5" hidden="1" x14ac:dyDescent="0.2">
      <c r="A180" s="547">
        <v>174</v>
      </c>
      <c r="B180" s="252" t="s">
        <v>456</v>
      </c>
      <c r="C180" s="396" t="s">
        <v>457</v>
      </c>
      <c r="D180" s="283"/>
      <c r="E180" s="1119"/>
    </row>
    <row r="181" spans="1:5" ht="25.5" hidden="1" x14ac:dyDescent="0.2">
      <c r="A181" s="547">
        <v>175</v>
      </c>
      <c r="B181" s="252" t="s">
        <v>458</v>
      </c>
      <c r="C181" s="396" t="s">
        <v>459</v>
      </c>
      <c r="D181" s="283"/>
      <c r="E181" s="1119"/>
    </row>
    <row r="182" spans="1:5" hidden="1" x14ac:dyDescent="0.2">
      <c r="A182" s="547">
        <v>176</v>
      </c>
      <c r="B182" s="252" t="s">
        <v>460</v>
      </c>
      <c r="C182" s="396" t="s">
        <v>461</v>
      </c>
      <c r="D182" s="283"/>
      <c r="E182" s="1119"/>
    </row>
    <row r="183" spans="1:5" hidden="1" x14ac:dyDescent="0.2">
      <c r="A183" s="547">
        <v>177</v>
      </c>
      <c r="B183" s="252" t="s">
        <v>462</v>
      </c>
      <c r="C183" s="396" t="s">
        <v>463</v>
      </c>
      <c r="D183" s="283"/>
      <c r="E183" s="1119"/>
    </row>
    <row r="184" spans="1:5" hidden="1" x14ac:dyDescent="0.2">
      <c r="A184" s="547">
        <v>178</v>
      </c>
      <c r="B184" s="252" t="s">
        <v>464</v>
      </c>
      <c r="C184" s="396" t="s">
        <v>465</v>
      </c>
      <c r="D184" s="283"/>
      <c r="E184" s="1119"/>
    </row>
    <row r="185" spans="1:5" hidden="1" x14ac:dyDescent="0.2">
      <c r="A185" s="547">
        <v>179</v>
      </c>
      <c r="B185" s="252" t="s">
        <v>466</v>
      </c>
      <c r="C185" s="396" t="s">
        <v>467</v>
      </c>
      <c r="D185" s="283"/>
      <c r="E185" s="1119"/>
    </row>
    <row r="186" spans="1:5" ht="38.25" hidden="1" x14ac:dyDescent="0.2">
      <c r="A186" s="547">
        <v>180</v>
      </c>
      <c r="B186" s="252" t="s">
        <v>468</v>
      </c>
      <c r="C186" s="396" t="s">
        <v>469</v>
      </c>
      <c r="D186" s="283"/>
      <c r="E186" s="1119"/>
    </row>
    <row r="187" spans="1:5" hidden="1" x14ac:dyDescent="0.2">
      <c r="A187" s="547">
        <v>181</v>
      </c>
      <c r="B187" s="255" t="s">
        <v>470</v>
      </c>
      <c r="C187" s="396" t="s">
        <v>471</v>
      </c>
      <c r="D187" s="283"/>
      <c r="E187" s="1119"/>
    </row>
    <row r="188" spans="1:5" hidden="1" x14ac:dyDescent="0.2">
      <c r="A188" s="547">
        <v>182</v>
      </c>
      <c r="B188" s="255" t="s">
        <v>472</v>
      </c>
      <c r="C188" s="396" t="s">
        <v>473</v>
      </c>
      <c r="D188" s="283"/>
      <c r="E188" s="1119"/>
    </row>
    <row r="189" spans="1:5" hidden="1" x14ac:dyDescent="0.2">
      <c r="A189" s="547">
        <v>183</v>
      </c>
      <c r="B189" s="252" t="s">
        <v>474</v>
      </c>
      <c r="C189" s="396" t="s">
        <v>475</v>
      </c>
      <c r="D189" s="283"/>
      <c r="E189" s="1119"/>
    </row>
    <row r="190" spans="1:5" hidden="1" x14ac:dyDescent="0.2">
      <c r="A190" s="547">
        <v>184</v>
      </c>
      <c r="B190" s="252" t="s">
        <v>476</v>
      </c>
      <c r="C190" s="396" t="s">
        <v>477</v>
      </c>
      <c r="D190" s="283"/>
      <c r="E190" s="1119"/>
    </row>
    <row r="191" spans="1:5" ht="51" hidden="1" x14ac:dyDescent="0.2">
      <c r="A191" s="536" t="s">
        <v>478</v>
      </c>
      <c r="B191" s="252" t="s">
        <v>479</v>
      </c>
      <c r="C191" s="396" t="s">
        <v>480</v>
      </c>
      <c r="D191" s="283"/>
      <c r="E191" s="1119"/>
    </row>
    <row r="192" spans="1:5" ht="26.25" customHeight="1" thickBot="1" x14ac:dyDescent="0.25">
      <c r="A192" s="539">
        <v>185</v>
      </c>
      <c r="B192" s="510" t="s">
        <v>481</v>
      </c>
      <c r="C192" s="1029" t="s">
        <v>482</v>
      </c>
      <c r="D192" s="512">
        <v>0</v>
      </c>
      <c r="E192" s="513">
        <v>0</v>
      </c>
    </row>
    <row r="193" spans="1:6" s="215" customFormat="1" ht="14.25" thickTop="1" thickBot="1" x14ac:dyDescent="0.25">
      <c r="A193" s="1115"/>
      <c r="B193" s="116"/>
      <c r="C193" s="1116"/>
      <c r="D193" s="1117"/>
      <c r="E193" s="1117"/>
    </row>
    <row r="194" spans="1:6" s="215" customFormat="1" ht="13.5" thickTop="1" x14ac:dyDescent="0.2">
      <c r="A194" s="533">
        <v>186</v>
      </c>
      <c r="B194" s="534" t="s">
        <v>483</v>
      </c>
      <c r="C194" s="1120" t="s">
        <v>484</v>
      </c>
      <c r="D194" s="497"/>
      <c r="E194" s="498"/>
    </row>
    <row r="195" spans="1:6" s="215" customFormat="1" x14ac:dyDescent="0.2">
      <c r="A195" s="536">
        <v>187</v>
      </c>
      <c r="B195" s="282" t="s">
        <v>485</v>
      </c>
      <c r="C195" s="396" t="s">
        <v>486</v>
      </c>
      <c r="D195" s="277"/>
      <c r="E195" s="500"/>
    </row>
    <row r="196" spans="1:6" hidden="1" x14ac:dyDescent="0.2">
      <c r="A196" s="536" t="s">
        <v>478</v>
      </c>
      <c r="B196" s="252" t="s">
        <v>487</v>
      </c>
      <c r="C196" s="396" t="s">
        <v>488</v>
      </c>
      <c r="D196" s="283"/>
      <c r="E196" s="488"/>
    </row>
    <row r="197" spans="1:6" hidden="1" x14ac:dyDescent="0.2">
      <c r="A197" s="537">
        <v>188</v>
      </c>
      <c r="B197" s="275" t="s">
        <v>489</v>
      </c>
      <c r="C197" s="392" t="s">
        <v>490</v>
      </c>
      <c r="D197" s="267"/>
      <c r="E197" s="425"/>
    </row>
    <row r="198" spans="1:6" ht="25.5" hidden="1" x14ac:dyDescent="0.2">
      <c r="A198" s="537">
        <v>189</v>
      </c>
      <c r="B198" s="275" t="s">
        <v>491</v>
      </c>
      <c r="C198" s="392" t="s">
        <v>492</v>
      </c>
      <c r="D198" s="267"/>
      <c r="E198" s="425"/>
    </row>
    <row r="199" spans="1:6" x14ac:dyDescent="0.2">
      <c r="A199" s="536">
        <v>190</v>
      </c>
      <c r="B199" s="282" t="s">
        <v>493</v>
      </c>
      <c r="C199" s="396" t="s">
        <v>494</v>
      </c>
      <c r="D199" s="283"/>
      <c r="E199" s="488"/>
    </row>
    <row r="200" spans="1:6" hidden="1" x14ac:dyDescent="0.2">
      <c r="A200" s="537">
        <v>191</v>
      </c>
      <c r="B200" s="275" t="s">
        <v>495</v>
      </c>
      <c r="C200" s="392" t="s">
        <v>496</v>
      </c>
      <c r="D200" s="267"/>
      <c r="E200" s="425"/>
    </row>
    <row r="201" spans="1:6" x14ac:dyDescent="0.2">
      <c r="A201" s="536">
        <v>192</v>
      </c>
      <c r="B201" s="276" t="s">
        <v>497</v>
      </c>
      <c r="C201" s="396" t="s">
        <v>498</v>
      </c>
      <c r="D201" s="277">
        <v>1950000</v>
      </c>
      <c r="E201" s="500">
        <v>650000</v>
      </c>
      <c r="F201" t="s">
        <v>1766</v>
      </c>
    </row>
    <row r="202" spans="1:6" hidden="1" x14ac:dyDescent="0.2">
      <c r="A202" s="537">
        <v>193</v>
      </c>
      <c r="B202" s="275" t="s">
        <v>499</v>
      </c>
      <c r="C202" s="392" t="s">
        <v>500</v>
      </c>
      <c r="D202" s="267"/>
      <c r="E202" s="425"/>
    </row>
    <row r="203" spans="1:6" ht="25.5" hidden="1" x14ac:dyDescent="0.2">
      <c r="A203" s="537">
        <v>194</v>
      </c>
      <c r="B203" s="275" t="s">
        <v>501</v>
      </c>
      <c r="C203" s="392" t="s">
        <v>502</v>
      </c>
      <c r="D203" s="267"/>
      <c r="E203" s="425"/>
    </row>
    <row r="204" spans="1:6" ht="25.5" hidden="1" x14ac:dyDescent="0.2">
      <c r="A204" s="537">
        <v>195</v>
      </c>
      <c r="B204" s="275" t="s">
        <v>503</v>
      </c>
      <c r="C204" s="392" t="s">
        <v>504</v>
      </c>
      <c r="D204" s="267"/>
      <c r="E204" s="425"/>
    </row>
    <row r="205" spans="1:6" hidden="1" x14ac:dyDescent="0.2">
      <c r="A205" s="537">
        <v>196</v>
      </c>
      <c r="B205" s="275" t="s">
        <v>505</v>
      </c>
      <c r="C205" s="392" t="s">
        <v>506</v>
      </c>
      <c r="D205" s="267"/>
      <c r="E205" s="425"/>
    </row>
    <row r="206" spans="1:6" ht="25.5" hidden="1" x14ac:dyDescent="0.2">
      <c r="A206" s="537">
        <v>197</v>
      </c>
      <c r="B206" s="275" t="s">
        <v>507</v>
      </c>
      <c r="C206" s="392" t="s">
        <v>508</v>
      </c>
      <c r="D206" s="267"/>
      <c r="E206" s="425"/>
    </row>
    <row r="207" spans="1:6" hidden="1" x14ac:dyDescent="0.2">
      <c r="A207" s="537">
        <v>198</v>
      </c>
      <c r="B207" s="275" t="s">
        <v>509</v>
      </c>
      <c r="C207" s="392" t="s">
        <v>510</v>
      </c>
      <c r="D207" s="267"/>
      <c r="E207" s="425"/>
    </row>
    <row r="208" spans="1:6" x14ac:dyDescent="0.2">
      <c r="A208" s="536">
        <v>199</v>
      </c>
      <c r="B208" s="282" t="s">
        <v>511</v>
      </c>
      <c r="C208" s="396" t="s">
        <v>512</v>
      </c>
      <c r="D208" s="283"/>
      <c r="E208" s="488"/>
    </row>
    <row r="209" spans="1:5" x14ac:dyDescent="0.2">
      <c r="A209" s="536">
        <v>200</v>
      </c>
      <c r="B209" s="282" t="s">
        <v>513</v>
      </c>
      <c r="C209" s="396" t="s">
        <v>514</v>
      </c>
      <c r="D209" s="283"/>
      <c r="E209" s="488"/>
    </row>
    <row r="210" spans="1:5" x14ac:dyDescent="0.2">
      <c r="A210" s="536">
        <v>201</v>
      </c>
      <c r="B210" s="282" t="s">
        <v>515</v>
      </c>
      <c r="C210" s="396" t="s">
        <v>516</v>
      </c>
      <c r="D210" s="283"/>
      <c r="E210" s="488"/>
    </row>
    <row r="211" spans="1:5" x14ac:dyDescent="0.2">
      <c r="A211" s="499">
        <v>202</v>
      </c>
      <c r="B211" s="276" t="s">
        <v>517</v>
      </c>
      <c r="C211" s="397" t="s">
        <v>518</v>
      </c>
      <c r="D211" s="277"/>
      <c r="E211" s="500"/>
    </row>
    <row r="212" spans="1:5" hidden="1" x14ac:dyDescent="0.2">
      <c r="A212" s="501">
        <v>203</v>
      </c>
      <c r="B212" s="275" t="s">
        <v>519</v>
      </c>
      <c r="C212" s="398" t="s">
        <v>520</v>
      </c>
      <c r="D212" s="267"/>
      <c r="E212" s="425"/>
    </row>
    <row r="213" spans="1:5" hidden="1" x14ac:dyDescent="0.2">
      <c r="A213" s="501">
        <v>204</v>
      </c>
      <c r="B213" s="275" t="s">
        <v>521</v>
      </c>
      <c r="C213" s="398" t="s">
        <v>522</v>
      </c>
      <c r="D213" s="267"/>
      <c r="E213" s="425"/>
    </row>
    <row r="214" spans="1:5" hidden="1" x14ac:dyDescent="0.2">
      <c r="A214" s="501">
        <v>205</v>
      </c>
      <c r="B214" s="275" t="s">
        <v>523</v>
      </c>
      <c r="C214" s="398" t="s">
        <v>524</v>
      </c>
      <c r="D214" s="267"/>
      <c r="E214" s="425"/>
    </row>
    <row r="215" spans="1:5" x14ac:dyDescent="0.2">
      <c r="A215" s="499">
        <v>206</v>
      </c>
      <c r="B215" s="280" t="s">
        <v>525</v>
      </c>
      <c r="C215" s="397" t="s">
        <v>526</v>
      </c>
      <c r="D215" s="277"/>
      <c r="E215" s="500"/>
    </row>
    <row r="216" spans="1:5" hidden="1" x14ac:dyDescent="0.2">
      <c r="A216" s="501">
        <v>207</v>
      </c>
      <c r="B216" s="275" t="s">
        <v>527</v>
      </c>
      <c r="C216" s="398" t="s">
        <v>528</v>
      </c>
      <c r="D216" s="267"/>
      <c r="E216" s="425"/>
    </row>
    <row r="217" spans="1:5" hidden="1" x14ac:dyDescent="0.2">
      <c r="A217" s="501">
        <v>208</v>
      </c>
      <c r="B217" s="275" t="s">
        <v>529</v>
      </c>
      <c r="C217" s="398" t="s">
        <v>530</v>
      </c>
      <c r="D217" s="267"/>
      <c r="E217" s="425"/>
    </row>
    <row r="218" spans="1:5" hidden="1" x14ac:dyDescent="0.2">
      <c r="A218" s="501">
        <v>209</v>
      </c>
      <c r="B218" s="275" t="s">
        <v>531</v>
      </c>
      <c r="C218" s="398" t="s">
        <v>532</v>
      </c>
      <c r="D218" s="267"/>
      <c r="E218" s="425"/>
    </row>
    <row r="219" spans="1:5" hidden="1" x14ac:dyDescent="0.2">
      <c r="A219" s="501">
        <v>210</v>
      </c>
      <c r="B219" s="275" t="s">
        <v>533</v>
      </c>
      <c r="C219" s="398" t="s">
        <v>534</v>
      </c>
      <c r="D219" s="267"/>
      <c r="E219" s="425"/>
    </row>
    <row r="220" spans="1:5" x14ac:dyDescent="0.2">
      <c r="A220" s="499">
        <v>211</v>
      </c>
      <c r="B220" s="280" t="s">
        <v>535</v>
      </c>
      <c r="C220" s="397" t="s">
        <v>536</v>
      </c>
      <c r="D220" s="283"/>
      <c r="E220" s="488"/>
    </row>
    <row r="221" spans="1:5" x14ac:dyDescent="0.2">
      <c r="A221" s="499">
        <v>212</v>
      </c>
      <c r="B221" s="280" t="s">
        <v>537</v>
      </c>
      <c r="C221" s="397" t="s">
        <v>538</v>
      </c>
      <c r="D221" s="277"/>
      <c r="E221" s="500">
        <v>388531</v>
      </c>
    </row>
    <row r="222" spans="1:5" ht="27" customHeight="1" thickBot="1" x14ac:dyDescent="0.25">
      <c r="A222" s="539">
        <v>215</v>
      </c>
      <c r="B222" s="510" t="s">
        <v>546</v>
      </c>
      <c r="C222" s="1029" t="s">
        <v>547</v>
      </c>
      <c r="D222" s="512">
        <f>SUM(D194:D221)</f>
        <v>1950000</v>
      </c>
      <c r="E222" s="513">
        <f>SUM(E194:E221)</f>
        <v>1038531</v>
      </c>
    </row>
    <row r="223" spans="1:5" s="75" customFormat="1" ht="14.25" thickTop="1" thickBot="1" x14ac:dyDescent="0.25">
      <c r="A223" s="218"/>
      <c r="B223" s="112"/>
      <c r="C223" s="219"/>
      <c r="D223" s="114"/>
      <c r="E223" s="134"/>
    </row>
    <row r="224" spans="1:5" ht="13.5" thickTop="1" x14ac:dyDescent="0.2">
      <c r="A224" s="518">
        <v>216</v>
      </c>
      <c r="B224" s="1052" t="s">
        <v>548</v>
      </c>
      <c r="C224" s="1184" t="s">
        <v>549</v>
      </c>
      <c r="D224" s="529"/>
      <c r="E224" s="1053"/>
    </row>
    <row r="225" spans="1:5" ht="25.5" hidden="1" x14ac:dyDescent="0.2">
      <c r="A225" s="501">
        <v>217</v>
      </c>
      <c r="B225" s="288" t="s">
        <v>550</v>
      </c>
      <c r="C225" s="1188" t="s">
        <v>551</v>
      </c>
      <c r="D225" s="267"/>
      <c r="E225" s="425"/>
    </row>
    <row r="226" spans="1:5" hidden="1" x14ac:dyDescent="0.2">
      <c r="A226" s="501">
        <v>219</v>
      </c>
      <c r="B226" s="288" t="s">
        <v>552</v>
      </c>
      <c r="C226" s="1188" t="s">
        <v>553</v>
      </c>
      <c r="D226" s="267"/>
      <c r="E226" s="425"/>
    </row>
    <row r="227" spans="1:5" x14ac:dyDescent="0.2">
      <c r="A227" s="503">
        <v>218</v>
      </c>
      <c r="B227" s="259" t="s">
        <v>554</v>
      </c>
      <c r="C227" s="1189" t="s">
        <v>555</v>
      </c>
      <c r="D227" s="290"/>
      <c r="E227" s="504"/>
    </row>
    <row r="228" spans="1:5" x14ac:dyDescent="0.2">
      <c r="A228" s="503">
        <v>220</v>
      </c>
      <c r="B228" s="259" t="s">
        <v>556</v>
      </c>
      <c r="C228" s="1189" t="s">
        <v>557</v>
      </c>
      <c r="D228" s="290"/>
      <c r="E228" s="504"/>
    </row>
    <row r="229" spans="1:5" x14ac:dyDescent="0.2">
      <c r="A229" s="503">
        <v>221</v>
      </c>
      <c r="B229" s="259" t="s">
        <v>558</v>
      </c>
      <c r="C229" s="1189" t="s">
        <v>559</v>
      </c>
      <c r="D229" s="290"/>
      <c r="E229" s="504"/>
    </row>
    <row r="230" spans="1:5" hidden="1" x14ac:dyDescent="0.2">
      <c r="A230" s="501">
        <v>222</v>
      </c>
      <c r="B230" s="288" t="s">
        <v>560</v>
      </c>
      <c r="C230" s="1188" t="s">
        <v>561</v>
      </c>
      <c r="D230" s="267"/>
      <c r="E230" s="425"/>
    </row>
    <row r="231" spans="1:5" x14ac:dyDescent="0.2">
      <c r="A231" s="503">
        <v>223</v>
      </c>
      <c r="B231" s="259" t="s">
        <v>562</v>
      </c>
      <c r="C231" s="1189" t="s">
        <v>563</v>
      </c>
      <c r="D231" s="290"/>
      <c r="E231" s="504"/>
    </row>
    <row r="232" spans="1:5" ht="27" customHeight="1" thickBot="1" x14ac:dyDescent="0.25">
      <c r="A232" s="509">
        <v>224</v>
      </c>
      <c r="B232" s="510" t="s">
        <v>564</v>
      </c>
      <c r="C232" s="1054" t="s">
        <v>565</v>
      </c>
      <c r="D232" s="531">
        <f>SUM(D224:D231)</f>
        <v>0</v>
      </c>
      <c r="E232" s="532">
        <f>SUM(E224:E231)</f>
        <v>0</v>
      </c>
    </row>
    <row r="233" spans="1:5" s="75" customFormat="1" ht="14.25" thickTop="1" thickBot="1" x14ac:dyDescent="0.25">
      <c r="A233" s="220"/>
      <c r="B233" s="220"/>
      <c r="C233" s="219"/>
      <c r="D233" s="111"/>
      <c r="E233" s="211"/>
    </row>
    <row r="234" spans="1:5" ht="26.25" thickTop="1" x14ac:dyDescent="0.2">
      <c r="A234" s="518">
        <v>225</v>
      </c>
      <c r="B234" s="1052" t="s">
        <v>566</v>
      </c>
      <c r="C234" s="1184" t="s">
        <v>567</v>
      </c>
      <c r="D234" s="521"/>
      <c r="E234" s="551"/>
    </row>
    <row r="235" spans="1:5" ht="25.5" x14ac:dyDescent="0.2">
      <c r="A235" s="503">
        <v>226</v>
      </c>
      <c r="B235" s="259" t="s">
        <v>568</v>
      </c>
      <c r="C235" s="1189" t="s">
        <v>569</v>
      </c>
      <c r="D235" s="290"/>
      <c r="E235" s="504"/>
    </row>
    <row r="236" spans="1:5" ht="25.5" x14ac:dyDescent="0.2">
      <c r="A236" s="503">
        <v>227</v>
      </c>
      <c r="B236" s="259" t="s">
        <v>570</v>
      </c>
      <c r="C236" s="1189" t="s">
        <v>571</v>
      </c>
      <c r="D236" s="290"/>
      <c r="E236" s="504"/>
    </row>
    <row r="237" spans="1:5" ht="25.5" x14ac:dyDescent="0.2">
      <c r="A237" s="503">
        <v>228</v>
      </c>
      <c r="B237" s="259" t="s">
        <v>572</v>
      </c>
      <c r="C237" s="1189" t="s">
        <v>573</v>
      </c>
      <c r="D237" s="296"/>
      <c r="E237" s="525"/>
    </row>
    <row r="238" spans="1:5" hidden="1" x14ac:dyDescent="0.2">
      <c r="A238" s="543">
        <v>229</v>
      </c>
      <c r="B238" s="275" t="s">
        <v>574</v>
      </c>
      <c r="C238" s="1188" t="s">
        <v>575</v>
      </c>
      <c r="D238" s="267"/>
      <c r="E238" s="552"/>
    </row>
    <row r="239" spans="1:5" hidden="1" x14ac:dyDescent="0.2">
      <c r="A239" s="543">
        <v>230</v>
      </c>
      <c r="B239" s="275" t="s">
        <v>576</v>
      </c>
      <c r="C239" s="1188" t="s">
        <v>577</v>
      </c>
      <c r="D239" s="267"/>
      <c r="E239" s="552"/>
    </row>
    <row r="240" spans="1:5" hidden="1" x14ac:dyDescent="0.2">
      <c r="A240" s="543">
        <v>231</v>
      </c>
      <c r="B240" s="275" t="s">
        <v>578</v>
      </c>
      <c r="C240" s="1188" t="s">
        <v>579</v>
      </c>
      <c r="D240" s="267"/>
      <c r="E240" s="552"/>
    </row>
    <row r="241" spans="1:5" hidden="1" x14ac:dyDescent="0.2">
      <c r="A241" s="543">
        <v>232</v>
      </c>
      <c r="B241" s="275" t="s">
        <v>580</v>
      </c>
      <c r="C241" s="1188" t="s">
        <v>581</v>
      </c>
      <c r="D241" s="267"/>
      <c r="E241" s="552"/>
    </row>
    <row r="242" spans="1:5" hidden="1" x14ac:dyDescent="0.2">
      <c r="A242" s="543">
        <v>233</v>
      </c>
      <c r="B242" s="275" t="s">
        <v>582</v>
      </c>
      <c r="C242" s="1188" t="s">
        <v>583</v>
      </c>
      <c r="D242" s="267"/>
      <c r="E242" s="552"/>
    </row>
    <row r="243" spans="1:5" hidden="1" x14ac:dyDescent="0.2">
      <c r="A243" s="543">
        <v>234</v>
      </c>
      <c r="B243" s="275" t="s">
        <v>584</v>
      </c>
      <c r="C243" s="1188" t="s">
        <v>585</v>
      </c>
      <c r="D243" s="267"/>
      <c r="E243" s="552"/>
    </row>
    <row r="244" spans="1:5" ht="25.5" hidden="1" x14ac:dyDescent="0.2">
      <c r="A244" s="543">
        <v>235</v>
      </c>
      <c r="B244" s="275" t="s">
        <v>586</v>
      </c>
      <c r="C244" s="1188" t="s">
        <v>587</v>
      </c>
      <c r="D244" s="267"/>
      <c r="E244" s="552"/>
    </row>
    <row r="245" spans="1:5" hidden="1" x14ac:dyDescent="0.2">
      <c r="A245" s="543">
        <v>236</v>
      </c>
      <c r="B245" s="275" t="s">
        <v>588</v>
      </c>
      <c r="C245" s="1188" t="s">
        <v>589</v>
      </c>
      <c r="D245" s="267"/>
      <c r="E245" s="552"/>
    </row>
    <row r="246" spans="1:5" hidden="1" x14ac:dyDescent="0.2">
      <c r="A246" s="543">
        <v>237</v>
      </c>
      <c r="B246" s="275" t="s">
        <v>590</v>
      </c>
      <c r="C246" s="1188" t="s">
        <v>591</v>
      </c>
      <c r="D246" s="267"/>
      <c r="E246" s="552"/>
    </row>
    <row r="247" spans="1:5" x14ac:dyDescent="0.2">
      <c r="A247" s="527">
        <v>238</v>
      </c>
      <c r="B247" s="256" t="s">
        <v>592</v>
      </c>
      <c r="C247" s="1189" t="s">
        <v>593</v>
      </c>
      <c r="D247" s="296"/>
      <c r="E247" s="525">
        <v>0</v>
      </c>
    </row>
    <row r="248" spans="1:5" hidden="1" x14ac:dyDescent="0.2">
      <c r="A248" s="543">
        <v>239</v>
      </c>
      <c r="B248" s="265" t="s">
        <v>594</v>
      </c>
      <c r="C248" s="398" t="s">
        <v>595</v>
      </c>
      <c r="D248" s="283"/>
      <c r="E248" s="488"/>
    </row>
    <row r="249" spans="1:5" hidden="1" x14ac:dyDescent="0.2">
      <c r="A249" s="543">
        <v>240</v>
      </c>
      <c r="B249" s="265" t="s">
        <v>596</v>
      </c>
      <c r="C249" s="398" t="s">
        <v>597</v>
      </c>
      <c r="D249" s="283"/>
      <c r="E249" s="488"/>
    </row>
    <row r="250" spans="1:5" hidden="1" x14ac:dyDescent="0.2">
      <c r="A250" s="543">
        <v>241</v>
      </c>
      <c r="B250" s="265" t="s">
        <v>598</v>
      </c>
      <c r="C250" s="398" t="s">
        <v>599</v>
      </c>
      <c r="D250" s="283"/>
      <c r="E250" s="488">
        <v>251643</v>
      </c>
    </row>
    <row r="251" spans="1:5" hidden="1" x14ac:dyDescent="0.2">
      <c r="A251" s="543">
        <v>242</v>
      </c>
      <c r="B251" s="265" t="s">
        <v>600</v>
      </c>
      <c r="C251" s="398" t="s">
        <v>601</v>
      </c>
      <c r="D251" s="283"/>
      <c r="E251" s="488"/>
    </row>
    <row r="252" spans="1:5" hidden="1" x14ac:dyDescent="0.2">
      <c r="A252" s="543">
        <v>243</v>
      </c>
      <c r="B252" s="265" t="s">
        <v>602</v>
      </c>
      <c r="C252" s="398" t="s">
        <v>603</v>
      </c>
      <c r="D252" s="283"/>
      <c r="E252" s="488"/>
    </row>
    <row r="253" spans="1:5" hidden="1" x14ac:dyDescent="0.2">
      <c r="A253" s="543">
        <v>244</v>
      </c>
      <c r="B253" s="265" t="s">
        <v>604</v>
      </c>
      <c r="C253" s="398" t="s">
        <v>605</v>
      </c>
      <c r="D253" s="283"/>
      <c r="E253" s="488"/>
    </row>
    <row r="254" spans="1:5" hidden="1" x14ac:dyDescent="0.2">
      <c r="A254" s="543">
        <v>245</v>
      </c>
      <c r="B254" s="265" t="s">
        <v>606</v>
      </c>
      <c r="C254" s="398" t="s">
        <v>607</v>
      </c>
      <c r="D254" s="283"/>
      <c r="E254" s="488"/>
    </row>
    <row r="255" spans="1:5" hidden="1" x14ac:dyDescent="0.2">
      <c r="A255" s="543">
        <v>246</v>
      </c>
      <c r="B255" s="265" t="s">
        <v>608</v>
      </c>
      <c r="C255" s="398" t="s">
        <v>609</v>
      </c>
      <c r="D255" s="283"/>
      <c r="E255" s="488"/>
    </row>
    <row r="256" spans="1:5" hidden="1" x14ac:dyDescent="0.2">
      <c r="A256" s="543">
        <v>247</v>
      </c>
      <c r="B256" s="265" t="s">
        <v>610</v>
      </c>
      <c r="C256" s="398" t="s">
        <v>611</v>
      </c>
      <c r="D256" s="283"/>
      <c r="E256" s="488"/>
    </row>
    <row r="257" spans="1:5" hidden="1" x14ac:dyDescent="0.2">
      <c r="A257" s="543">
        <v>248</v>
      </c>
      <c r="B257" s="265" t="s">
        <v>612</v>
      </c>
      <c r="C257" s="398" t="s">
        <v>613</v>
      </c>
      <c r="D257" s="283"/>
      <c r="E257" s="488"/>
    </row>
    <row r="258" spans="1:5" hidden="1" x14ac:dyDescent="0.2">
      <c r="A258" s="543">
        <v>249</v>
      </c>
      <c r="B258" s="265" t="s">
        <v>614</v>
      </c>
      <c r="C258" s="398" t="s">
        <v>615</v>
      </c>
      <c r="D258" s="283"/>
      <c r="E258" s="488"/>
    </row>
    <row r="259" spans="1:5" ht="27" customHeight="1" thickBot="1" x14ac:dyDescent="0.25">
      <c r="A259" s="509">
        <v>250</v>
      </c>
      <c r="B259" s="524" t="s">
        <v>616</v>
      </c>
      <c r="C259" s="1031" t="s">
        <v>617</v>
      </c>
      <c r="D259" s="512">
        <f>SUM(D234:D247)</f>
        <v>0</v>
      </c>
      <c r="E259" s="513">
        <f>SUM(E234:E247)</f>
        <v>0</v>
      </c>
    </row>
    <row r="260" spans="1:5" s="75" customFormat="1" ht="14.25" thickTop="1" thickBot="1" x14ac:dyDescent="0.25">
      <c r="A260" s="221"/>
      <c r="B260" s="220"/>
      <c r="C260" s="219"/>
      <c r="D260" s="111"/>
      <c r="E260" s="211"/>
    </row>
    <row r="261" spans="1:5" ht="26.25" thickTop="1" x14ac:dyDescent="0.2">
      <c r="A261" s="518">
        <v>251</v>
      </c>
      <c r="B261" s="1052" t="s">
        <v>618</v>
      </c>
      <c r="C261" s="1184" t="s">
        <v>619</v>
      </c>
      <c r="D261" s="521"/>
      <c r="E261" s="551"/>
    </row>
    <row r="262" spans="1:5" ht="25.5" x14ac:dyDescent="0.2">
      <c r="A262" s="503">
        <v>252</v>
      </c>
      <c r="B262" s="259" t="s">
        <v>620</v>
      </c>
      <c r="C262" s="1189" t="s">
        <v>621</v>
      </c>
      <c r="D262" s="290"/>
      <c r="E262" s="504"/>
    </row>
    <row r="263" spans="1:5" ht="25.5" x14ac:dyDescent="0.2">
      <c r="A263" s="503">
        <v>253</v>
      </c>
      <c r="B263" s="259" t="s">
        <v>622</v>
      </c>
      <c r="C263" s="1189" t="s">
        <v>623</v>
      </c>
      <c r="D263" s="290"/>
      <c r="E263" s="504"/>
    </row>
    <row r="264" spans="1:5" ht="25.5" x14ac:dyDescent="0.2">
      <c r="A264" s="503">
        <v>254</v>
      </c>
      <c r="B264" s="256" t="s">
        <v>624</v>
      </c>
      <c r="C264" s="1189" t="s">
        <v>625</v>
      </c>
      <c r="D264" s="296"/>
      <c r="E264" s="525"/>
    </row>
    <row r="265" spans="1:5" hidden="1" x14ac:dyDescent="0.2">
      <c r="A265" s="543">
        <v>255</v>
      </c>
      <c r="B265" s="275" t="s">
        <v>574</v>
      </c>
      <c r="C265" s="1188" t="s">
        <v>626</v>
      </c>
      <c r="D265" s="267"/>
      <c r="E265" s="425"/>
    </row>
    <row r="266" spans="1:5" hidden="1" x14ac:dyDescent="0.2">
      <c r="A266" s="543">
        <v>256</v>
      </c>
      <c r="B266" s="275" t="s">
        <v>576</v>
      </c>
      <c r="C266" s="1188" t="s">
        <v>627</v>
      </c>
      <c r="D266" s="267"/>
      <c r="E266" s="425"/>
    </row>
    <row r="267" spans="1:5" hidden="1" x14ac:dyDescent="0.2">
      <c r="A267" s="543">
        <v>257</v>
      </c>
      <c r="B267" s="275" t="s">
        <v>578</v>
      </c>
      <c r="C267" s="1188" t="s">
        <v>628</v>
      </c>
      <c r="D267" s="267"/>
      <c r="E267" s="425"/>
    </row>
    <row r="268" spans="1:5" hidden="1" x14ac:dyDescent="0.2">
      <c r="A268" s="543">
        <v>258</v>
      </c>
      <c r="B268" s="275" t="s">
        <v>580</v>
      </c>
      <c r="C268" s="1188" t="s">
        <v>629</v>
      </c>
      <c r="D268" s="267"/>
      <c r="E268" s="425"/>
    </row>
    <row r="269" spans="1:5" hidden="1" x14ac:dyDescent="0.2">
      <c r="A269" s="543">
        <v>259</v>
      </c>
      <c r="B269" s="275" t="s">
        <v>582</v>
      </c>
      <c r="C269" s="1188" t="s">
        <v>630</v>
      </c>
      <c r="D269" s="267"/>
      <c r="E269" s="425"/>
    </row>
    <row r="270" spans="1:5" hidden="1" x14ac:dyDescent="0.2">
      <c r="A270" s="543">
        <v>260</v>
      </c>
      <c r="B270" s="275" t="s">
        <v>584</v>
      </c>
      <c r="C270" s="1188" t="s">
        <v>631</v>
      </c>
      <c r="D270" s="267"/>
      <c r="E270" s="425"/>
    </row>
    <row r="271" spans="1:5" ht="25.5" hidden="1" x14ac:dyDescent="0.2">
      <c r="A271" s="543">
        <v>261</v>
      </c>
      <c r="B271" s="275" t="s">
        <v>586</v>
      </c>
      <c r="C271" s="1188" t="s">
        <v>632</v>
      </c>
      <c r="D271" s="267"/>
      <c r="E271" s="425"/>
    </row>
    <row r="272" spans="1:5" hidden="1" x14ac:dyDescent="0.2">
      <c r="A272" s="543">
        <v>262</v>
      </c>
      <c r="B272" s="275" t="s">
        <v>588</v>
      </c>
      <c r="C272" s="1188" t="s">
        <v>633</v>
      </c>
      <c r="D272" s="267"/>
      <c r="E272" s="425"/>
    </row>
    <row r="273" spans="1:5" hidden="1" x14ac:dyDescent="0.2">
      <c r="A273" s="543">
        <v>263</v>
      </c>
      <c r="B273" s="275" t="s">
        <v>590</v>
      </c>
      <c r="C273" s="1188" t="s">
        <v>634</v>
      </c>
      <c r="D273" s="267"/>
      <c r="E273" s="425"/>
    </row>
    <row r="274" spans="1:5" x14ac:dyDescent="0.2">
      <c r="A274" s="503">
        <v>264</v>
      </c>
      <c r="B274" s="256" t="s">
        <v>635</v>
      </c>
      <c r="C274" s="1189" t="s">
        <v>636</v>
      </c>
      <c r="D274" s="296"/>
      <c r="E274" s="525"/>
    </row>
    <row r="275" spans="1:5" hidden="1" x14ac:dyDescent="0.2">
      <c r="A275" s="543">
        <v>265</v>
      </c>
      <c r="B275" s="399" t="s">
        <v>594</v>
      </c>
      <c r="C275" s="398" t="s">
        <v>637</v>
      </c>
      <c r="D275" s="267"/>
      <c r="E275" s="425"/>
    </row>
    <row r="276" spans="1:5" hidden="1" x14ac:dyDescent="0.2">
      <c r="A276" s="543">
        <v>266</v>
      </c>
      <c r="B276" s="399" t="s">
        <v>596</v>
      </c>
      <c r="C276" s="398" t="s">
        <v>638</v>
      </c>
      <c r="D276" s="267"/>
      <c r="E276" s="425"/>
    </row>
    <row r="277" spans="1:5" hidden="1" x14ac:dyDescent="0.2">
      <c r="A277" s="543">
        <v>267</v>
      </c>
      <c r="B277" s="399" t="s">
        <v>598</v>
      </c>
      <c r="C277" s="398" t="s">
        <v>639</v>
      </c>
      <c r="D277" s="267"/>
      <c r="E277" s="425"/>
    </row>
    <row r="278" spans="1:5" hidden="1" x14ac:dyDescent="0.2">
      <c r="A278" s="543">
        <v>268</v>
      </c>
      <c r="B278" s="399" t="s">
        <v>600</v>
      </c>
      <c r="C278" s="398" t="s">
        <v>640</v>
      </c>
      <c r="D278" s="267"/>
      <c r="E278" s="425"/>
    </row>
    <row r="279" spans="1:5" hidden="1" x14ac:dyDescent="0.2">
      <c r="A279" s="543">
        <v>269</v>
      </c>
      <c r="B279" s="399" t="s">
        <v>602</v>
      </c>
      <c r="C279" s="398" t="s">
        <v>641</v>
      </c>
      <c r="D279" s="267"/>
      <c r="E279" s="425"/>
    </row>
    <row r="280" spans="1:5" hidden="1" x14ac:dyDescent="0.2">
      <c r="A280" s="543">
        <v>270</v>
      </c>
      <c r="B280" s="399" t="s">
        <v>604</v>
      </c>
      <c r="C280" s="398" t="s">
        <v>642</v>
      </c>
      <c r="D280" s="267"/>
      <c r="E280" s="425"/>
    </row>
    <row r="281" spans="1:5" hidden="1" x14ac:dyDescent="0.2">
      <c r="A281" s="543">
        <v>271</v>
      </c>
      <c r="B281" s="399" t="s">
        <v>606</v>
      </c>
      <c r="C281" s="398" t="s">
        <v>643</v>
      </c>
      <c r="D281" s="267"/>
      <c r="E281" s="425"/>
    </row>
    <row r="282" spans="1:5" hidden="1" x14ac:dyDescent="0.2">
      <c r="A282" s="543">
        <v>272</v>
      </c>
      <c r="B282" s="399" t="s">
        <v>608</v>
      </c>
      <c r="C282" s="398" t="s">
        <v>644</v>
      </c>
      <c r="D282" s="267"/>
      <c r="E282" s="425"/>
    </row>
    <row r="283" spans="1:5" hidden="1" x14ac:dyDescent="0.2">
      <c r="A283" s="543">
        <v>273</v>
      </c>
      <c r="B283" s="399" t="s">
        <v>610</v>
      </c>
      <c r="C283" s="398" t="s">
        <v>645</v>
      </c>
      <c r="D283" s="267"/>
      <c r="E283" s="425"/>
    </row>
    <row r="284" spans="1:5" hidden="1" x14ac:dyDescent="0.2">
      <c r="A284" s="543">
        <v>274</v>
      </c>
      <c r="B284" s="399" t="s">
        <v>612</v>
      </c>
      <c r="C284" s="398" t="s">
        <v>646</v>
      </c>
      <c r="D284" s="267"/>
      <c r="E284" s="425"/>
    </row>
    <row r="285" spans="1:5" hidden="1" x14ac:dyDescent="0.2">
      <c r="A285" s="543">
        <v>275</v>
      </c>
      <c r="B285" s="399" t="s">
        <v>614</v>
      </c>
      <c r="C285" s="398" t="s">
        <v>647</v>
      </c>
      <c r="D285" s="267"/>
      <c r="E285" s="425"/>
    </row>
    <row r="286" spans="1:5" ht="27.75" customHeight="1" thickBot="1" x14ac:dyDescent="0.25">
      <c r="A286" s="509">
        <v>276</v>
      </c>
      <c r="B286" s="524" t="s">
        <v>648</v>
      </c>
      <c r="C286" s="1031" t="s">
        <v>649</v>
      </c>
      <c r="D286" s="512">
        <f>SUM(D261:D274)</f>
        <v>0</v>
      </c>
      <c r="E286" s="513">
        <f>SUM(E261:E274)</f>
        <v>0</v>
      </c>
    </row>
    <row r="287" spans="1:5" s="75" customFormat="1" ht="14.25" thickTop="1" thickBot="1" x14ac:dyDescent="0.25">
      <c r="A287" s="115"/>
      <c r="B287" s="116"/>
      <c r="C287" s="222"/>
      <c r="D287" s="111"/>
      <c r="E287" s="211"/>
    </row>
    <row r="288" spans="1:5" ht="27" customHeight="1" thickTop="1" thickBot="1" x14ac:dyDescent="0.25">
      <c r="A288" s="514">
        <v>277</v>
      </c>
      <c r="B288" s="515" t="s">
        <v>650</v>
      </c>
      <c r="C288" s="1055" t="s">
        <v>651</v>
      </c>
      <c r="D288" s="1056">
        <f>SUM(D42,D84,D192,D222,D232,D259,D286)</f>
        <v>1950000</v>
      </c>
      <c r="E288" s="1057">
        <f>SUM(E42,E84,E192,E222,E232,E259,E286)</f>
        <v>1038531</v>
      </c>
    </row>
    <row r="289" spans="1:5" s="75" customFormat="1" ht="14.25" thickTop="1" thickBot="1" x14ac:dyDescent="0.25">
      <c r="A289" s="110"/>
      <c r="B289" s="112"/>
      <c r="C289" s="219"/>
      <c r="D289" s="114"/>
      <c r="E289" s="134"/>
    </row>
    <row r="290" spans="1:5" ht="13.5" thickTop="1" x14ac:dyDescent="0.2">
      <c r="A290" s="494"/>
      <c r="B290" s="554" t="s">
        <v>652</v>
      </c>
      <c r="C290" s="1123" t="s">
        <v>653</v>
      </c>
      <c r="D290" s="497"/>
      <c r="E290" s="1121"/>
    </row>
    <row r="291" spans="1:5" x14ac:dyDescent="0.2">
      <c r="A291" s="499"/>
      <c r="B291" s="252" t="s">
        <v>654</v>
      </c>
      <c r="C291" s="397" t="s">
        <v>655</v>
      </c>
      <c r="D291" s="283"/>
      <c r="E291" s="1119"/>
    </row>
    <row r="292" spans="1:5" x14ac:dyDescent="0.2">
      <c r="A292" s="499"/>
      <c r="B292" s="252" t="s">
        <v>656</v>
      </c>
      <c r="C292" s="397" t="s">
        <v>657</v>
      </c>
      <c r="D292" s="277"/>
      <c r="E292" s="500"/>
    </row>
    <row r="293" spans="1:5" ht="38.25" hidden="1" x14ac:dyDescent="0.2">
      <c r="A293" s="1124"/>
      <c r="B293" s="287" t="s">
        <v>658</v>
      </c>
      <c r="C293" s="398" t="s">
        <v>659</v>
      </c>
      <c r="D293" s="400"/>
      <c r="E293" s="1125"/>
    </row>
    <row r="294" spans="1:5" ht="25.5" hidden="1" x14ac:dyDescent="0.2">
      <c r="A294" s="1124"/>
      <c r="B294" s="287" t="s">
        <v>660</v>
      </c>
      <c r="C294" s="398" t="s">
        <v>661</v>
      </c>
      <c r="D294" s="400"/>
      <c r="E294" s="1125"/>
    </row>
    <row r="295" spans="1:5" x14ac:dyDescent="0.2">
      <c r="A295" s="499"/>
      <c r="B295" s="255" t="s">
        <v>662</v>
      </c>
      <c r="C295" s="397" t="s">
        <v>663</v>
      </c>
      <c r="D295" s="277"/>
      <c r="E295" s="500"/>
    </row>
    <row r="296" spans="1:5" x14ac:dyDescent="0.2">
      <c r="A296" s="499"/>
      <c r="B296" s="282" t="s">
        <v>664</v>
      </c>
      <c r="C296" s="397" t="s">
        <v>665</v>
      </c>
      <c r="D296" s="277"/>
      <c r="E296" s="500"/>
    </row>
    <row r="297" spans="1:5" hidden="1" x14ac:dyDescent="0.2">
      <c r="A297" s="501"/>
      <c r="B297" s="287" t="s">
        <v>666</v>
      </c>
      <c r="C297" s="398" t="s">
        <v>667</v>
      </c>
      <c r="D297" s="267"/>
      <c r="E297" s="425"/>
    </row>
    <row r="298" spans="1:5" hidden="1" x14ac:dyDescent="0.2">
      <c r="A298" s="501"/>
      <c r="B298" s="287" t="s">
        <v>668</v>
      </c>
      <c r="C298" s="398" t="s">
        <v>669</v>
      </c>
      <c r="D298" s="267"/>
      <c r="E298" s="1126"/>
    </row>
    <row r="299" spans="1:5" x14ac:dyDescent="0.2">
      <c r="A299" s="499"/>
      <c r="B299" s="252" t="s">
        <v>670</v>
      </c>
      <c r="C299" s="397" t="s">
        <v>671</v>
      </c>
      <c r="D299" s="283"/>
      <c r="E299" s="1127"/>
    </row>
    <row r="300" spans="1:5" x14ac:dyDescent="0.2">
      <c r="A300" s="499"/>
      <c r="B300" s="252" t="s">
        <v>672</v>
      </c>
      <c r="C300" s="397" t="s">
        <v>673</v>
      </c>
      <c r="D300" s="283"/>
      <c r="E300" s="1127"/>
    </row>
    <row r="301" spans="1:5" x14ac:dyDescent="0.2">
      <c r="A301" s="499"/>
      <c r="B301" s="252" t="s">
        <v>674</v>
      </c>
      <c r="C301" s="397" t="s">
        <v>675</v>
      </c>
      <c r="D301" s="283"/>
      <c r="E301" s="1127"/>
    </row>
    <row r="302" spans="1:5" x14ac:dyDescent="0.2">
      <c r="A302" s="499"/>
      <c r="B302" s="280" t="s">
        <v>676</v>
      </c>
      <c r="C302" s="397" t="s">
        <v>677</v>
      </c>
      <c r="D302" s="277"/>
      <c r="E302" s="500"/>
    </row>
    <row r="303" spans="1:5" x14ac:dyDescent="0.2">
      <c r="A303" s="499"/>
      <c r="B303" s="282" t="s">
        <v>678</v>
      </c>
      <c r="C303" s="397" t="s">
        <v>679</v>
      </c>
      <c r="D303" s="277">
        <f>SUM(D304:D305)</f>
        <v>245000</v>
      </c>
      <c r="E303" s="500">
        <f>SUM(E304:E305)</f>
        <v>1328000</v>
      </c>
    </row>
    <row r="304" spans="1:5" s="232" customFormat="1" x14ac:dyDescent="0.2">
      <c r="A304" s="501"/>
      <c r="B304" s="275" t="s">
        <v>680</v>
      </c>
      <c r="C304" s="398" t="s">
        <v>681</v>
      </c>
      <c r="D304" s="267">
        <v>245000</v>
      </c>
      <c r="E304" s="425">
        <v>1328000</v>
      </c>
    </row>
    <row r="305" spans="1:5" s="232" customFormat="1" x14ac:dyDescent="0.2">
      <c r="A305" s="501"/>
      <c r="B305" s="275" t="s">
        <v>682</v>
      </c>
      <c r="C305" s="398" t="s">
        <v>683</v>
      </c>
      <c r="D305" s="267"/>
      <c r="E305" s="552"/>
    </row>
    <row r="306" spans="1:5" x14ac:dyDescent="0.2">
      <c r="A306" s="499"/>
      <c r="B306" s="280" t="s">
        <v>684</v>
      </c>
      <c r="C306" s="397" t="s">
        <v>685</v>
      </c>
      <c r="D306" s="283"/>
      <c r="E306" s="1119"/>
    </row>
    <row r="307" spans="1:5" x14ac:dyDescent="0.2">
      <c r="A307" s="499"/>
      <c r="B307" s="280" t="s">
        <v>686</v>
      </c>
      <c r="C307" s="397" t="s">
        <v>687</v>
      </c>
      <c r="D307" s="283"/>
      <c r="E307" s="1119"/>
    </row>
    <row r="308" spans="1:5" x14ac:dyDescent="0.2">
      <c r="A308" s="499"/>
      <c r="B308" s="280" t="s">
        <v>688</v>
      </c>
      <c r="C308" s="397" t="s">
        <v>689</v>
      </c>
      <c r="D308" s="283">
        <f>SUM(D659-D288-D303)</f>
        <v>49562738</v>
      </c>
      <c r="E308" s="488">
        <f>SUM(E659-E288-E303)</f>
        <v>57924849</v>
      </c>
    </row>
    <row r="309" spans="1:5" x14ac:dyDescent="0.2">
      <c r="A309" s="499"/>
      <c r="B309" s="280" t="s">
        <v>690</v>
      </c>
      <c r="C309" s="397" t="s">
        <v>691</v>
      </c>
      <c r="D309" s="283"/>
      <c r="E309" s="1119"/>
    </row>
    <row r="310" spans="1:5" x14ac:dyDescent="0.2">
      <c r="A310" s="499"/>
      <c r="B310" s="280" t="s">
        <v>692</v>
      </c>
      <c r="C310" s="397" t="s">
        <v>693</v>
      </c>
      <c r="D310" s="277"/>
      <c r="E310" s="1122"/>
    </row>
    <row r="311" spans="1:5" x14ac:dyDescent="0.2">
      <c r="A311" s="499"/>
      <c r="B311" s="252" t="s">
        <v>694</v>
      </c>
      <c r="C311" s="397" t="s">
        <v>695</v>
      </c>
      <c r="D311" s="283"/>
      <c r="E311" s="1119"/>
    </row>
    <row r="312" spans="1:5" x14ac:dyDescent="0.2">
      <c r="A312" s="499"/>
      <c r="B312" s="252" t="s">
        <v>696</v>
      </c>
      <c r="C312" s="397" t="s">
        <v>697</v>
      </c>
      <c r="D312" s="283"/>
      <c r="E312" s="1119"/>
    </row>
    <row r="313" spans="1:5" x14ac:dyDescent="0.2">
      <c r="A313" s="499"/>
      <c r="B313" s="280" t="s">
        <v>698</v>
      </c>
      <c r="C313" s="397" t="s">
        <v>699</v>
      </c>
      <c r="D313" s="283"/>
      <c r="E313" s="1119"/>
    </row>
    <row r="314" spans="1:5" x14ac:dyDescent="0.2">
      <c r="A314" s="503"/>
      <c r="B314" s="259" t="s">
        <v>700</v>
      </c>
      <c r="C314" s="1189" t="s">
        <v>701</v>
      </c>
      <c r="D314" s="290">
        <f>SUM(D295,D302,D303,D306,D307,D308,D309,D310,D313)</f>
        <v>49807738</v>
      </c>
      <c r="E314" s="506">
        <f>SUM(E295,E302,E303,E306,E307,E308,E309,E310,E313)</f>
        <v>59252849</v>
      </c>
    </row>
    <row r="315" spans="1:5" hidden="1" x14ac:dyDescent="0.2">
      <c r="A315" s="507"/>
      <c r="B315" s="346" t="s">
        <v>702</v>
      </c>
      <c r="C315" s="1191" t="s">
        <v>703</v>
      </c>
      <c r="D315" s="297"/>
      <c r="E315" s="526"/>
    </row>
    <row r="316" spans="1:5" hidden="1" x14ac:dyDescent="0.2">
      <c r="A316" s="507"/>
      <c r="B316" s="368" t="s">
        <v>704</v>
      </c>
      <c r="C316" s="1191" t="s">
        <v>705</v>
      </c>
      <c r="D316" s="297"/>
      <c r="E316" s="526"/>
    </row>
    <row r="317" spans="1:5" hidden="1" x14ac:dyDescent="0.2">
      <c r="A317" s="507"/>
      <c r="B317" s="346" t="s">
        <v>706</v>
      </c>
      <c r="C317" s="1191" t="s">
        <v>707</v>
      </c>
      <c r="D317" s="297"/>
      <c r="E317" s="526"/>
    </row>
    <row r="318" spans="1:5" ht="25.5" hidden="1" x14ac:dyDescent="0.2">
      <c r="A318" s="507"/>
      <c r="B318" s="368" t="s">
        <v>708</v>
      </c>
      <c r="C318" s="1191" t="s">
        <v>709</v>
      </c>
      <c r="D318" s="297"/>
      <c r="E318" s="526"/>
    </row>
    <row r="319" spans="1:5" hidden="1" x14ac:dyDescent="0.2">
      <c r="A319" s="507"/>
      <c r="B319" s="368" t="s">
        <v>710</v>
      </c>
      <c r="C319" s="1191" t="s">
        <v>711</v>
      </c>
      <c r="D319" s="297"/>
      <c r="E319" s="526"/>
    </row>
    <row r="320" spans="1:5" x14ac:dyDescent="0.2">
      <c r="A320" s="503"/>
      <c r="B320" s="259" t="s">
        <v>712</v>
      </c>
      <c r="C320" s="1189" t="s">
        <v>713</v>
      </c>
      <c r="D320" s="296"/>
      <c r="E320" s="525"/>
    </row>
    <row r="321" spans="1:6" x14ac:dyDescent="0.2">
      <c r="A321" s="503"/>
      <c r="B321" s="278" t="s">
        <v>714</v>
      </c>
      <c r="C321" s="1189" t="s">
        <v>715</v>
      </c>
      <c r="D321" s="290"/>
      <c r="E321" s="504"/>
    </row>
    <row r="322" spans="1:6" x14ac:dyDescent="0.2">
      <c r="A322" s="503"/>
      <c r="B322" s="259" t="s">
        <v>716</v>
      </c>
      <c r="C322" s="1189" t="s">
        <v>717</v>
      </c>
      <c r="D322" s="296"/>
      <c r="E322" s="525"/>
    </row>
    <row r="323" spans="1:6" ht="25.5" hidden="1" x14ac:dyDescent="0.2">
      <c r="A323" s="507"/>
      <c r="B323" s="346" t="s">
        <v>718</v>
      </c>
      <c r="C323" s="361" t="s">
        <v>719</v>
      </c>
      <c r="D323" s="297"/>
      <c r="E323" s="526"/>
    </row>
    <row r="324" spans="1:6" ht="51" hidden="1" x14ac:dyDescent="0.2">
      <c r="A324" s="507"/>
      <c r="B324" s="346" t="s">
        <v>720</v>
      </c>
      <c r="C324" s="361" t="s">
        <v>721</v>
      </c>
      <c r="D324" s="297"/>
      <c r="E324" s="526"/>
    </row>
    <row r="325" spans="1:6" hidden="1" x14ac:dyDescent="0.2">
      <c r="A325" s="507"/>
      <c r="B325" s="346" t="s">
        <v>722</v>
      </c>
      <c r="C325" s="361" t="s">
        <v>723</v>
      </c>
      <c r="D325" s="297"/>
      <c r="E325" s="526"/>
    </row>
    <row r="326" spans="1:6" s="217" customFormat="1" ht="27" customHeight="1" thickBot="1" x14ac:dyDescent="0.25">
      <c r="A326" s="509"/>
      <c r="B326" s="510" t="s">
        <v>724</v>
      </c>
      <c r="C326" s="1031" t="s">
        <v>725</v>
      </c>
      <c r="D326" s="512">
        <f>SUM(D314:D325)</f>
        <v>49807738</v>
      </c>
      <c r="E326" s="513">
        <f>SUM(E314:E325)</f>
        <v>59252849</v>
      </c>
    </row>
    <row r="327" spans="1:6" s="57" customFormat="1" ht="14.25" thickTop="1" thickBot="1" x14ac:dyDescent="0.25">
      <c r="A327" s="51"/>
      <c r="B327" s="23"/>
      <c r="C327" s="26"/>
      <c r="D327" s="28"/>
      <c r="E327" s="28"/>
    </row>
    <row r="328" spans="1:6" ht="27.75" customHeight="1" thickTop="1" thickBot="1" x14ac:dyDescent="0.25">
      <c r="A328" s="489"/>
      <c r="B328" s="490" t="s">
        <v>726</v>
      </c>
      <c r="C328" s="1055" t="s">
        <v>727</v>
      </c>
      <c r="D328" s="1067">
        <f>SUM(D288+D326)</f>
        <v>51757738</v>
      </c>
      <c r="E328" s="1068">
        <f>SUM(E288+E326)</f>
        <v>60291380</v>
      </c>
    </row>
    <row r="329" spans="1:6" ht="39.75" customHeight="1" thickTop="1" thickBot="1" x14ac:dyDescent="0.25"/>
    <row r="330" spans="1:6" ht="13.5" thickTop="1" x14ac:dyDescent="0.2">
      <c r="A330" s="1069" t="s">
        <v>729</v>
      </c>
      <c r="B330" s="1070" t="s">
        <v>730</v>
      </c>
      <c r="C330" s="1071" t="s">
        <v>731</v>
      </c>
      <c r="D330" s="1072">
        <v>9959200</v>
      </c>
      <c r="E330" s="1073">
        <v>10389977</v>
      </c>
    </row>
    <row r="331" spans="1:6" x14ac:dyDescent="0.2">
      <c r="A331" s="1074" t="s">
        <v>732</v>
      </c>
      <c r="B331" s="369" t="s">
        <v>733</v>
      </c>
      <c r="C331" s="30" t="s">
        <v>734</v>
      </c>
      <c r="D331" s="370">
        <v>750000</v>
      </c>
      <c r="E331" s="1075">
        <v>400000</v>
      </c>
    </row>
    <row r="332" spans="1:6" x14ac:dyDescent="0.2">
      <c r="A332" s="1074" t="s">
        <v>735</v>
      </c>
      <c r="B332" s="369" t="s">
        <v>736</v>
      </c>
      <c r="C332" s="30" t="s">
        <v>737</v>
      </c>
      <c r="D332" s="370">
        <v>500000</v>
      </c>
      <c r="E332" s="1075">
        <v>1500000</v>
      </c>
    </row>
    <row r="333" spans="1:6" x14ac:dyDescent="0.2">
      <c r="A333" s="1074" t="s">
        <v>738</v>
      </c>
      <c r="B333" s="369" t="s">
        <v>739</v>
      </c>
      <c r="C333" s="30" t="s">
        <v>740</v>
      </c>
      <c r="D333" s="370"/>
      <c r="E333" s="1075"/>
    </row>
    <row r="334" spans="1:6" x14ac:dyDescent="0.2">
      <c r="A334" s="1074" t="s">
        <v>741</v>
      </c>
      <c r="B334" s="369" t="s">
        <v>742</v>
      </c>
      <c r="C334" s="30" t="s">
        <v>743</v>
      </c>
      <c r="D334" s="370"/>
      <c r="E334" s="1075"/>
    </row>
    <row r="335" spans="1:6" x14ac:dyDescent="0.2">
      <c r="A335" s="1074" t="s">
        <v>744</v>
      </c>
      <c r="B335" s="369" t="s">
        <v>745</v>
      </c>
      <c r="C335" s="30" t="s">
        <v>746</v>
      </c>
      <c r="D335" s="370"/>
      <c r="E335" s="1075"/>
    </row>
    <row r="336" spans="1:6" x14ac:dyDescent="0.2">
      <c r="A336" s="1074" t="s">
        <v>747</v>
      </c>
      <c r="B336" s="369" t="s">
        <v>748</v>
      </c>
      <c r="C336" s="30" t="s">
        <v>749</v>
      </c>
      <c r="D336" s="370">
        <v>732247</v>
      </c>
      <c r="E336" s="1048">
        <v>732599</v>
      </c>
      <c r="F336" t="s">
        <v>1777</v>
      </c>
    </row>
    <row r="337" spans="1:5" x14ac:dyDescent="0.2">
      <c r="A337" s="1074" t="s">
        <v>750</v>
      </c>
      <c r="B337" s="369" t="s">
        <v>751</v>
      </c>
      <c r="C337" s="30" t="s">
        <v>752</v>
      </c>
      <c r="D337" s="370"/>
      <c r="E337" s="1048"/>
    </row>
    <row r="338" spans="1:5" x14ac:dyDescent="0.2">
      <c r="A338" s="1074" t="s">
        <v>753</v>
      </c>
      <c r="B338" s="369" t="s">
        <v>754</v>
      </c>
      <c r="C338" s="30" t="s">
        <v>755</v>
      </c>
      <c r="D338" s="370"/>
      <c r="E338" s="1075">
        <v>7182</v>
      </c>
    </row>
    <row r="339" spans="1:5" x14ac:dyDescent="0.2">
      <c r="A339" s="1074" t="s">
        <v>756</v>
      </c>
      <c r="B339" s="369" t="s">
        <v>757</v>
      </c>
      <c r="C339" s="30" t="s">
        <v>758</v>
      </c>
      <c r="D339" s="370">
        <v>100000</v>
      </c>
      <c r="E339" s="1075">
        <v>0</v>
      </c>
    </row>
    <row r="340" spans="1:5" x14ac:dyDescent="0.2">
      <c r="A340" s="1074" t="s">
        <v>75</v>
      </c>
      <c r="B340" s="369" t="s">
        <v>759</v>
      </c>
      <c r="C340" s="30" t="s">
        <v>760</v>
      </c>
      <c r="D340" s="370"/>
      <c r="E340" s="1075"/>
    </row>
    <row r="341" spans="1:5" x14ac:dyDescent="0.2">
      <c r="A341" s="1074" t="s">
        <v>78</v>
      </c>
      <c r="B341" s="369" t="s">
        <v>761</v>
      </c>
      <c r="C341" s="30" t="s">
        <v>762</v>
      </c>
      <c r="D341" s="370"/>
      <c r="E341" s="1075"/>
    </row>
    <row r="342" spans="1:5" x14ac:dyDescent="0.2">
      <c r="A342" s="1074" t="s">
        <v>81</v>
      </c>
      <c r="B342" s="369" t="s">
        <v>1231</v>
      </c>
      <c r="C342" s="30" t="s">
        <v>763</v>
      </c>
      <c r="D342" s="370"/>
      <c r="E342" s="1075">
        <v>118100</v>
      </c>
    </row>
    <row r="343" spans="1:5" x14ac:dyDescent="0.2">
      <c r="A343" s="1076" t="s">
        <v>84</v>
      </c>
      <c r="B343" s="371" t="s">
        <v>764</v>
      </c>
      <c r="C343" s="29" t="s">
        <v>765</v>
      </c>
      <c r="D343" s="12"/>
      <c r="E343" s="1049"/>
    </row>
    <row r="344" spans="1:5" x14ac:dyDescent="0.2">
      <c r="A344" s="422" t="s">
        <v>87</v>
      </c>
      <c r="B344" s="306" t="s">
        <v>1232</v>
      </c>
      <c r="C344" s="306" t="s">
        <v>766</v>
      </c>
      <c r="D344" s="307">
        <f>SUM(D330:D343)</f>
        <v>12041447</v>
      </c>
      <c r="E344" s="307">
        <f>SUM(E330:E343)</f>
        <v>13147858</v>
      </c>
    </row>
    <row r="345" spans="1:5" x14ac:dyDescent="0.2">
      <c r="A345" s="1074" t="s">
        <v>90</v>
      </c>
      <c r="B345" s="369" t="s">
        <v>767</v>
      </c>
      <c r="C345" s="30" t="s">
        <v>768</v>
      </c>
      <c r="D345" s="370"/>
      <c r="E345" s="1075"/>
    </row>
    <row r="346" spans="1:5" ht="25.5" x14ac:dyDescent="0.2">
      <c r="A346" s="1074" t="s">
        <v>93</v>
      </c>
      <c r="B346" s="369" t="s">
        <v>769</v>
      </c>
      <c r="C346" s="30" t="s">
        <v>770</v>
      </c>
      <c r="D346" s="370"/>
      <c r="E346" s="1075">
        <v>2037732</v>
      </c>
    </row>
    <row r="347" spans="1:5" x14ac:dyDescent="0.2">
      <c r="A347" s="1074" t="s">
        <v>96</v>
      </c>
      <c r="B347" s="369" t="s">
        <v>771</v>
      </c>
      <c r="C347" s="30" t="s">
        <v>772</v>
      </c>
      <c r="D347" s="370">
        <v>1500000</v>
      </c>
      <c r="E347" s="1075">
        <v>31260</v>
      </c>
    </row>
    <row r="348" spans="1:5" x14ac:dyDescent="0.2">
      <c r="A348" s="422" t="s">
        <v>99</v>
      </c>
      <c r="B348" s="306" t="s">
        <v>1233</v>
      </c>
      <c r="C348" s="306" t="s">
        <v>773</v>
      </c>
      <c r="D348" s="307">
        <f>SUM(D345:D347)</f>
        <v>1500000</v>
      </c>
      <c r="E348" s="307">
        <f>SUM(E345:E347)</f>
        <v>2068992</v>
      </c>
    </row>
    <row r="349" spans="1:5" ht="27" customHeight="1" thickBot="1" x14ac:dyDescent="0.25">
      <c r="A349" s="479" t="s">
        <v>102</v>
      </c>
      <c r="B349" s="430" t="s">
        <v>1234</v>
      </c>
      <c r="C349" s="430" t="s">
        <v>774</v>
      </c>
      <c r="D349" s="431">
        <f>SUM(D348,D344)</f>
        <v>13541447</v>
      </c>
      <c r="E349" s="431">
        <f>SUM(E348,E344)</f>
        <v>15216850</v>
      </c>
    </row>
    <row r="350" spans="1:5" s="215" customFormat="1" ht="14.25" thickTop="1" thickBot="1" x14ac:dyDescent="0.25">
      <c r="A350" s="133"/>
      <c r="B350" s="225"/>
      <c r="C350" s="135"/>
      <c r="D350" s="226"/>
      <c r="E350" s="233"/>
    </row>
    <row r="351" spans="1:5" ht="27" customHeight="1" thickTop="1" x14ac:dyDescent="0.2">
      <c r="A351" s="417">
        <v>21</v>
      </c>
      <c r="B351" s="458" t="s">
        <v>1760</v>
      </c>
      <c r="C351" s="458" t="s">
        <v>775</v>
      </c>
      <c r="D351" s="480">
        <f>SUM(D352:D358)</f>
        <v>3596291</v>
      </c>
      <c r="E351" s="481">
        <v>4097320</v>
      </c>
    </row>
    <row r="352" spans="1:5" x14ac:dyDescent="0.2">
      <c r="A352" s="1074">
        <v>22</v>
      </c>
      <c r="B352" s="9" t="s">
        <v>776</v>
      </c>
      <c r="C352" s="30" t="s">
        <v>777</v>
      </c>
      <c r="D352" s="191">
        <v>3251191</v>
      </c>
      <c r="E352" s="1128">
        <v>3839086</v>
      </c>
    </row>
    <row r="353" spans="1:5" x14ac:dyDescent="0.2">
      <c r="A353" s="1074">
        <v>23</v>
      </c>
      <c r="B353" s="9" t="s">
        <v>298</v>
      </c>
      <c r="C353" s="30" t="s">
        <v>778</v>
      </c>
      <c r="D353" s="191"/>
      <c r="E353" s="1128"/>
    </row>
    <row r="354" spans="1:5" x14ac:dyDescent="0.2">
      <c r="A354" s="1074">
        <v>24</v>
      </c>
      <c r="B354" s="9" t="s">
        <v>274</v>
      </c>
      <c r="C354" s="30" t="s">
        <v>779</v>
      </c>
      <c r="D354" s="191"/>
      <c r="E354" s="1128"/>
    </row>
    <row r="355" spans="1:5" x14ac:dyDescent="0.2">
      <c r="A355" s="1074">
        <v>25</v>
      </c>
      <c r="B355" s="9" t="s">
        <v>300</v>
      </c>
      <c r="C355" s="30" t="s">
        <v>780</v>
      </c>
      <c r="D355" s="191">
        <v>166600</v>
      </c>
      <c r="E355" s="1128">
        <v>124565</v>
      </c>
    </row>
    <row r="356" spans="1:5" x14ac:dyDescent="0.2">
      <c r="A356" s="1074">
        <v>26</v>
      </c>
      <c r="B356" s="9" t="s">
        <v>781</v>
      </c>
      <c r="C356" s="30" t="s">
        <v>782</v>
      </c>
      <c r="D356" s="191"/>
      <c r="E356" s="1128"/>
    </row>
    <row r="357" spans="1:5" ht="25.5" x14ac:dyDescent="0.2">
      <c r="A357" s="1074">
        <v>27</v>
      </c>
      <c r="B357" s="9" t="s">
        <v>783</v>
      </c>
      <c r="C357" s="30" t="s">
        <v>784</v>
      </c>
      <c r="D357" s="191"/>
      <c r="E357" s="1128"/>
    </row>
    <row r="358" spans="1:5" ht="13.5" thickBot="1" x14ac:dyDescent="0.25">
      <c r="A358" s="1078">
        <v>28</v>
      </c>
      <c r="B358" s="1079" t="s">
        <v>785</v>
      </c>
      <c r="C358" s="1080" t="s">
        <v>786</v>
      </c>
      <c r="D358" s="1155">
        <v>178500</v>
      </c>
      <c r="E358" s="1130">
        <v>133669</v>
      </c>
    </row>
    <row r="359" spans="1:5" s="215" customFormat="1" ht="14.25" thickTop="1" thickBot="1" x14ac:dyDescent="0.25">
      <c r="A359" s="135"/>
      <c r="B359" s="134"/>
      <c r="C359" s="135"/>
      <c r="D359" s="226"/>
      <c r="E359" s="233"/>
    </row>
    <row r="360" spans="1:5" ht="13.5" thickTop="1" x14ac:dyDescent="0.2">
      <c r="A360" s="1069" t="s">
        <v>121</v>
      </c>
      <c r="B360" s="1083" t="s">
        <v>787</v>
      </c>
      <c r="C360" s="1071" t="s">
        <v>788</v>
      </c>
      <c r="D360" s="1072">
        <v>9550000</v>
      </c>
      <c r="E360" s="1073">
        <v>3527688</v>
      </c>
    </row>
    <row r="361" spans="1:5" x14ac:dyDescent="0.2">
      <c r="A361" s="1074" t="s">
        <v>123</v>
      </c>
      <c r="B361" s="10" t="s">
        <v>789</v>
      </c>
      <c r="C361" s="30" t="s">
        <v>790</v>
      </c>
      <c r="D361" s="370">
        <v>2900000</v>
      </c>
      <c r="E361" s="1075">
        <v>1549304</v>
      </c>
    </row>
    <row r="362" spans="1:5" x14ac:dyDescent="0.2">
      <c r="A362" s="1074" t="s">
        <v>125</v>
      </c>
      <c r="B362" s="10" t="s">
        <v>791</v>
      </c>
      <c r="C362" s="30" t="s">
        <v>792</v>
      </c>
      <c r="D362" s="370"/>
      <c r="E362" s="1075"/>
    </row>
    <row r="363" spans="1:5" x14ac:dyDescent="0.2">
      <c r="A363" s="422" t="s">
        <v>793</v>
      </c>
      <c r="B363" s="195" t="s">
        <v>1656</v>
      </c>
      <c r="C363" s="306" t="s">
        <v>794</v>
      </c>
      <c r="D363" s="307">
        <f>SUM(D360:D362)</f>
        <v>12450000</v>
      </c>
      <c r="E363" s="476">
        <f>SUM(E360:E362)</f>
        <v>5076992</v>
      </c>
    </row>
    <row r="364" spans="1:5" x14ac:dyDescent="0.2">
      <c r="A364" s="1074" t="s">
        <v>129</v>
      </c>
      <c r="B364" s="10" t="s">
        <v>795</v>
      </c>
      <c r="C364" s="30" t="s">
        <v>796</v>
      </c>
      <c r="D364" s="370">
        <v>20000</v>
      </c>
      <c r="E364" s="1075">
        <v>0</v>
      </c>
    </row>
    <row r="365" spans="1:5" x14ac:dyDescent="0.2">
      <c r="A365" s="1074" t="s">
        <v>131</v>
      </c>
      <c r="B365" s="10" t="s">
        <v>797</v>
      </c>
      <c r="C365" s="30" t="s">
        <v>798</v>
      </c>
      <c r="D365" s="370">
        <v>360000</v>
      </c>
      <c r="E365" s="1075">
        <v>497445</v>
      </c>
    </row>
    <row r="366" spans="1:5" x14ac:dyDescent="0.2">
      <c r="A366" s="422" t="s">
        <v>133</v>
      </c>
      <c r="B366" s="195" t="s">
        <v>1657</v>
      </c>
      <c r="C366" s="306" t="s">
        <v>799</v>
      </c>
      <c r="D366" s="307">
        <f>SUM(D364:D365)</f>
        <v>380000</v>
      </c>
      <c r="E366" s="476">
        <f>SUM(E364:E365)</f>
        <v>497445</v>
      </c>
    </row>
    <row r="367" spans="1:5" x14ac:dyDescent="0.2">
      <c r="A367" s="1074" t="s">
        <v>135</v>
      </c>
      <c r="B367" s="10" t="s">
        <v>800</v>
      </c>
      <c r="C367" s="30" t="s">
        <v>801</v>
      </c>
      <c r="D367" s="370">
        <v>5000000</v>
      </c>
      <c r="E367" s="1075">
        <v>3932205</v>
      </c>
    </row>
    <row r="368" spans="1:5" x14ac:dyDescent="0.2">
      <c r="A368" s="1074" t="s">
        <v>137</v>
      </c>
      <c r="B368" s="10" t="s">
        <v>802</v>
      </c>
      <c r="C368" s="30" t="s">
        <v>803</v>
      </c>
      <c r="D368" s="370"/>
      <c r="E368" s="1075"/>
    </row>
    <row r="369" spans="1:5" x14ac:dyDescent="0.2">
      <c r="A369" s="1074" t="s">
        <v>142</v>
      </c>
      <c r="B369" s="10" t="s">
        <v>1659</v>
      </c>
      <c r="C369" s="30" t="s">
        <v>804</v>
      </c>
      <c r="D369" s="370">
        <v>250000</v>
      </c>
      <c r="E369" s="1084">
        <v>3199491</v>
      </c>
    </row>
    <row r="370" spans="1:5" ht="25.5" hidden="1" x14ac:dyDescent="0.2">
      <c r="A370" s="1076" t="s">
        <v>144</v>
      </c>
      <c r="B370" s="373" t="s">
        <v>805</v>
      </c>
      <c r="C370" s="374" t="s">
        <v>806</v>
      </c>
      <c r="D370" s="375"/>
      <c r="E370" s="1085"/>
    </row>
    <row r="371" spans="1:5" x14ac:dyDescent="0.2">
      <c r="A371" s="1074" t="s">
        <v>146</v>
      </c>
      <c r="B371" s="10" t="s">
        <v>807</v>
      </c>
      <c r="C371" s="30" t="s">
        <v>808</v>
      </c>
      <c r="D371" s="370">
        <v>120000</v>
      </c>
      <c r="E371" s="1075">
        <v>299673</v>
      </c>
    </row>
    <row r="372" spans="1:5" x14ac:dyDescent="0.2">
      <c r="A372" s="1074" t="s">
        <v>148</v>
      </c>
      <c r="B372" s="10" t="s">
        <v>1658</v>
      </c>
      <c r="C372" s="30" t="s">
        <v>809</v>
      </c>
      <c r="D372" s="370"/>
      <c r="E372" s="1084"/>
    </row>
    <row r="373" spans="1:5" hidden="1" x14ac:dyDescent="0.2">
      <c r="A373" s="1076" t="s">
        <v>150</v>
      </c>
      <c r="B373" s="373" t="s">
        <v>810</v>
      </c>
      <c r="C373" s="29" t="s">
        <v>811</v>
      </c>
      <c r="D373" s="12"/>
      <c r="E373" s="1049"/>
    </row>
    <row r="374" spans="1:5" x14ac:dyDescent="0.2">
      <c r="A374" s="1074" t="s">
        <v>812</v>
      </c>
      <c r="B374" s="10" t="s">
        <v>813</v>
      </c>
      <c r="C374" s="30" t="s">
        <v>814</v>
      </c>
      <c r="D374" s="370">
        <v>300000</v>
      </c>
      <c r="E374" s="1075">
        <v>56672</v>
      </c>
    </row>
    <row r="375" spans="1:5" x14ac:dyDescent="0.2">
      <c r="A375" s="1074" t="s">
        <v>154</v>
      </c>
      <c r="B375" s="10" t="s">
        <v>815</v>
      </c>
      <c r="C375" s="30" t="s">
        <v>816</v>
      </c>
      <c r="D375" s="370">
        <v>15350000</v>
      </c>
      <c r="E375" s="1075">
        <v>17728103</v>
      </c>
    </row>
    <row r="376" spans="1:5" x14ac:dyDescent="0.2">
      <c r="A376" s="422">
        <v>45</v>
      </c>
      <c r="B376" s="195" t="s">
        <v>1464</v>
      </c>
      <c r="C376" s="306" t="s">
        <v>817</v>
      </c>
      <c r="D376" s="307">
        <f>SUM(D367:D375)</f>
        <v>21020000</v>
      </c>
      <c r="E376" s="476">
        <f>SUM(E367:E375)</f>
        <v>25216144</v>
      </c>
    </row>
    <row r="377" spans="1:5" x14ac:dyDescent="0.2">
      <c r="A377" s="1074">
        <v>46</v>
      </c>
      <c r="B377" s="10" t="s">
        <v>818</v>
      </c>
      <c r="C377" s="30" t="s">
        <v>819</v>
      </c>
      <c r="D377" s="370">
        <v>120000</v>
      </c>
      <c r="E377" s="1075">
        <v>65336</v>
      </c>
    </row>
    <row r="378" spans="1:5" x14ac:dyDescent="0.2">
      <c r="A378" s="1074">
        <v>47</v>
      </c>
      <c r="B378" s="10" t="s">
        <v>820</v>
      </c>
      <c r="C378" s="30" t="s">
        <v>821</v>
      </c>
      <c r="D378" s="370">
        <v>600000</v>
      </c>
      <c r="E378" s="1075">
        <v>668382</v>
      </c>
    </row>
    <row r="379" spans="1:5" x14ac:dyDescent="0.2">
      <c r="A379" s="422">
        <v>48</v>
      </c>
      <c r="B379" s="195" t="s">
        <v>1688</v>
      </c>
      <c r="C379" s="306" t="s">
        <v>822</v>
      </c>
      <c r="D379" s="307">
        <f>SUM(D377:D378)</f>
        <v>720000</v>
      </c>
      <c r="E379" s="476">
        <f>SUM(E377:E378)</f>
        <v>733718</v>
      </c>
    </row>
    <row r="380" spans="1:5" x14ac:dyDescent="0.2">
      <c r="A380" s="1074">
        <v>49</v>
      </c>
      <c r="B380" s="10" t="s">
        <v>823</v>
      </c>
      <c r="C380" s="30" t="s">
        <v>824</v>
      </c>
      <c r="D380" s="411"/>
      <c r="E380" s="1075">
        <v>5604869</v>
      </c>
    </row>
    <row r="381" spans="1:5" x14ac:dyDescent="0.2">
      <c r="A381" s="1074">
        <v>50</v>
      </c>
      <c r="B381" s="10" t="s">
        <v>825</v>
      </c>
      <c r="C381" s="30" t="s">
        <v>826</v>
      </c>
      <c r="D381" s="411"/>
      <c r="E381" s="1075"/>
    </row>
    <row r="382" spans="1:5" x14ac:dyDescent="0.2">
      <c r="A382" s="1074">
        <v>51</v>
      </c>
      <c r="B382" s="10" t="s">
        <v>1660</v>
      </c>
      <c r="C382" s="30" t="s">
        <v>827</v>
      </c>
      <c r="D382" s="370"/>
      <c r="E382" s="1131"/>
    </row>
    <row r="383" spans="1:5" hidden="1" x14ac:dyDescent="0.2">
      <c r="A383" s="1076">
        <v>52</v>
      </c>
      <c r="B383" s="377" t="s">
        <v>810</v>
      </c>
      <c r="C383" s="29" t="s">
        <v>828</v>
      </c>
      <c r="D383" s="12"/>
      <c r="E383" s="1049"/>
    </row>
    <row r="384" spans="1:5" hidden="1" x14ac:dyDescent="0.2">
      <c r="A384" s="1076">
        <v>53</v>
      </c>
      <c r="B384" s="377" t="s">
        <v>829</v>
      </c>
      <c r="C384" s="29" t="s">
        <v>828</v>
      </c>
      <c r="D384" s="12"/>
      <c r="E384" s="1049"/>
    </row>
    <row r="385" spans="1:5" x14ac:dyDescent="0.2">
      <c r="A385" s="1074">
        <v>54</v>
      </c>
      <c r="B385" s="10" t="s">
        <v>1661</v>
      </c>
      <c r="C385" s="30" t="s">
        <v>830</v>
      </c>
      <c r="D385" s="370"/>
      <c r="E385" s="1131"/>
    </row>
    <row r="386" spans="1:5" hidden="1" x14ac:dyDescent="0.2">
      <c r="A386" s="1076">
        <v>55</v>
      </c>
      <c r="B386" s="377" t="s">
        <v>831</v>
      </c>
      <c r="C386" s="29" t="s">
        <v>832</v>
      </c>
      <c r="D386" s="372"/>
      <c r="E386" s="1049"/>
    </row>
    <row r="387" spans="1:5" hidden="1" x14ac:dyDescent="0.2">
      <c r="A387" s="1076">
        <v>56</v>
      </c>
      <c r="B387" s="377" t="s">
        <v>833</v>
      </c>
      <c r="C387" s="29" t="s">
        <v>834</v>
      </c>
      <c r="D387" s="372"/>
      <c r="E387" s="1049"/>
    </row>
    <row r="388" spans="1:5" hidden="1" x14ac:dyDescent="0.2">
      <c r="A388" s="1076">
        <v>57</v>
      </c>
      <c r="B388" s="377" t="s">
        <v>835</v>
      </c>
      <c r="C388" s="29" t="s">
        <v>836</v>
      </c>
      <c r="D388" s="372"/>
      <c r="E388" s="1049"/>
    </row>
    <row r="389" spans="1:5" x14ac:dyDescent="0.2">
      <c r="A389" s="1074">
        <v>58</v>
      </c>
      <c r="B389" s="10" t="s">
        <v>837</v>
      </c>
      <c r="C389" s="30" t="s">
        <v>838</v>
      </c>
      <c r="D389" s="370">
        <v>50000</v>
      </c>
      <c r="E389" s="1075">
        <v>478164</v>
      </c>
    </row>
    <row r="390" spans="1:5" x14ac:dyDescent="0.2">
      <c r="A390" s="422">
        <v>59</v>
      </c>
      <c r="B390" s="195" t="s">
        <v>1466</v>
      </c>
      <c r="C390" s="306" t="s">
        <v>839</v>
      </c>
      <c r="D390" s="307">
        <f>SUM(D380,D381,D382,D385,D389)</f>
        <v>50000</v>
      </c>
      <c r="E390" s="476">
        <f>SUM(E380,E381,E382,E385,E389)</f>
        <v>6083033</v>
      </c>
    </row>
    <row r="391" spans="1:5" ht="26.25" customHeight="1" thickBot="1" x14ac:dyDescent="0.25">
      <c r="A391" s="479">
        <v>60</v>
      </c>
      <c r="B391" s="430" t="s">
        <v>1689</v>
      </c>
      <c r="C391" s="430" t="s">
        <v>840</v>
      </c>
      <c r="D391" s="431">
        <f>SUM(D363+D366+D376+D390+D379)</f>
        <v>34620000</v>
      </c>
      <c r="E391" s="432">
        <f>SUM(E363+E366+E376+E390+E379)</f>
        <v>37607332</v>
      </c>
    </row>
    <row r="392" spans="1:5" s="215" customFormat="1" ht="14.25" thickTop="1" thickBot="1" x14ac:dyDescent="0.25">
      <c r="A392" s="133"/>
      <c r="B392" s="225"/>
      <c r="C392" s="135"/>
      <c r="D392" s="226"/>
      <c r="E392" s="233"/>
    </row>
    <row r="393" spans="1:5" ht="13.5" thickTop="1" x14ac:dyDescent="0.2">
      <c r="A393" s="417">
        <v>61</v>
      </c>
      <c r="B393" s="457" t="s">
        <v>841</v>
      </c>
      <c r="C393" s="458" t="s">
        <v>842</v>
      </c>
      <c r="D393" s="459"/>
      <c r="E393" s="460"/>
    </row>
    <row r="394" spans="1:5" x14ac:dyDescent="0.2">
      <c r="A394" s="422">
        <v>62</v>
      </c>
      <c r="B394" s="328" t="s">
        <v>1662</v>
      </c>
      <c r="C394" s="382" t="s">
        <v>843</v>
      </c>
      <c r="D394" s="379"/>
      <c r="E394" s="461"/>
    </row>
    <row r="395" spans="1:5" hidden="1" x14ac:dyDescent="0.2">
      <c r="A395" s="424">
        <v>63</v>
      </c>
      <c r="B395" s="380" t="s">
        <v>844</v>
      </c>
      <c r="C395" s="440" t="s">
        <v>845</v>
      </c>
      <c r="D395" s="381"/>
      <c r="E395" s="425"/>
    </row>
    <row r="396" spans="1:5" hidden="1" x14ac:dyDescent="0.2">
      <c r="A396" s="424">
        <v>64</v>
      </c>
      <c r="B396" s="380" t="s">
        <v>846</v>
      </c>
      <c r="C396" s="440" t="s">
        <v>847</v>
      </c>
      <c r="D396" s="381"/>
      <c r="E396" s="425"/>
    </row>
    <row r="397" spans="1:5" hidden="1" x14ac:dyDescent="0.2">
      <c r="A397" s="424">
        <v>65</v>
      </c>
      <c r="B397" s="380" t="s">
        <v>848</v>
      </c>
      <c r="C397" s="440" t="s">
        <v>849</v>
      </c>
      <c r="D397" s="381"/>
      <c r="E397" s="425"/>
    </row>
    <row r="398" spans="1:5" hidden="1" x14ac:dyDescent="0.2">
      <c r="A398" s="424">
        <v>66</v>
      </c>
      <c r="B398" s="380" t="s">
        <v>850</v>
      </c>
      <c r="C398" s="440" t="s">
        <v>851</v>
      </c>
      <c r="D398" s="381"/>
      <c r="E398" s="425"/>
    </row>
    <row r="399" spans="1:5" hidden="1" x14ac:dyDescent="0.2">
      <c r="A399" s="424">
        <v>67</v>
      </c>
      <c r="B399" s="380" t="s">
        <v>852</v>
      </c>
      <c r="C399" s="440" t="s">
        <v>853</v>
      </c>
      <c r="D399" s="381"/>
      <c r="E399" s="425"/>
    </row>
    <row r="400" spans="1:5" hidden="1" x14ac:dyDescent="0.2">
      <c r="A400" s="424">
        <v>68</v>
      </c>
      <c r="B400" s="380" t="s">
        <v>854</v>
      </c>
      <c r="C400" s="440" t="s">
        <v>855</v>
      </c>
      <c r="D400" s="381"/>
      <c r="E400" s="425"/>
    </row>
    <row r="401" spans="1:5" hidden="1" x14ac:dyDescent="0.2">
      <c r="A401" s="424">
        <v>69</v>
      </c>
      <c r="B401" s="380" t="s">
        <v>856</v>
      </c>
      <c r="C401" s="440" t="s">
        <v>857</v>
      </c>
      <c r="D401" s="381"/>
      <c r="E401" s="425"/>
    </row>
    <row r="402" spans="1:5" hidden="1" x14ac:dyDescent="0.2">
      <c r="A402" s="424">
        <v>70</v>
      </c>
      <c r="B402" s="380" t="s">
        <v>858</v>
      </c>
      <c r="C402" s="440" t="s">
        <v>859</v>
      </c>
      <c r="D402" s="381"/>
      <c r="E402" s="425"/>
    </row>
    <row r="403" spans="1:5" ht="25.5" hidden="1" x14ac:dyDescent="0.2">
      <c r="A403" s="424">
        <v>71</v>
      </c>
      <c r="B403" s="380" t="s">
        <v>860</v>
      </c>
      <c r="C403" s="440" t="s">
        <v>861</v>
      </c>
      <c r="D403" s="381"/>
      <c r="E403" s="425"/>
    </row>
    <row r="404" spans="1:5" hidden="1" x14ac:dyDescent="0.2">
      <c r="A404" s="424">
        <v>72</v>
      </c>
      <c r="B404" s="380" t="s">
        <v>862</v>
      </c>
      <c r="C404" s="440" t="s">
        <v>863</v>
      </c>
      <c r="D404" s="381"/>
      <c r="E404" s="425"/>
    </row>
    <row r="405" spans="1:5" hidden="1" x14ac:dyDescent="0.2">
      <c r="A405" s="424">
        <v>73</v>
      </c>
      <c r="B405" s="380" t="s">
        <v>864</v>
      </c>
      <c r="C405" s="440" t="s">
        <v>865</v>
      </c>
      <c r="D405" s="272"/>
      <c r="E405" s="425"/>
    </row>
    <row r="406" spans="1:5" x14ac:dyDescent="0.2">
      <c r="A406" s="422">
        <v>74</v>
      </c>
      <c r="B406" s="328" t="s">
        <v>866</v>
      </c>
      <c r="C406" s="306" t="s">
        <v>867</v>
      </c>
      <c r="D406" s="193"/>
      <c r="E406" s="444"/>
    </row>
    <row r="407" spans="1:5" x14ac:dyDescent="0.2">
      <c r="A407" s="422">
        <v>75</v>
      </c>
      <c r="B407" s="328" t="s">
        <v>1497</v>
      </c>
      <c r="C407" s="382" t="s">
        <v>869</v>
      </c>
      <c r="D407" s="379"/>
      <c r="E407" s="461"/>
    </row>
    <row r="408" spans="1:5" hidden="1" x14ac:dyDescent="0.2">
      <c r="A408" s="424">
        <v>76</v>
      </c>
      <c r="B408" s="308" t="s">
        <v>870</v>
      </c>
      <c r="C408" s="440" t="s">
        <v>871</v>
      </c>
      <c r="D408" s="272"/>
      <c r="E408" s="425"/>
    </row>
    <row r="409" spans="1:5" hidden="1" x14ac:dyDescent="0.2">
      <c r="A409" s="424">
        <v>77</v>
      </c>
      <c r="B409" s="380" t="s">
        <v>872</v>
      </c>
      <c r="C409" s="440" t="s">
        <v>873</v>
      </c>
      <c r="D409" s="272"/>
      <c r="E409" s="425"/>
    </row>
    <row r="410" spans="1:5" hidden="1" x14ac:dyDescent="0.2">
      <c r="A410" s="424">
        <v>78</v>
      </c>
      <c r="B410" s="380" t="s">
        <v>874</v>
      </c>
      <c r="C410" s="440" t="s">
        <v>875</v>
      </c>
      <c r="D410" s="272"/>
      <c r="E410" s="425"/>
    </row>
    <row r="411" spans="1:5" hidden="1" x14ac:dyDescent="0.2">
      <c r="A411" s="424">
        <v>79</v>
      </c>
      <c r="B411" s="380" t="s">
        <v>876</v>
      </c>
      <c r="C411" s="440" t="s">
        <v>877</v>
      </c>
      <c r="D411" s="272"/>
      <c r="E411" s="425"/>
    </row>
    <row r="412" spans="1:5" ht="25.5" hidden="1" x14ac:dyDescent="0.2">
      <c r="A412" s="424">
        <v>80</v>
      </c>
      <c r="B412" s="380" t="s">
        <v>878</v>
      </c>
      <c r="C412" s="440" t="s">
        <v>879</v>
      </c>
      <c r="D412" s="272"/>
      <c r="E412" s="425"/>
    </row>
    <row r="413" spans="1:5" ht="25.5" hidden="1" x14ac:dyDescent="0.2">
      <c r="A413" s="424">
        <v>81</v>
      </c>
      <c r="B413" s="380" t="s">
        <v>880</v>
      </c>
      <c r="C413" s="440" t="s">
        <v>881</v>
      </c>
      <c r="D413" s="272"/>
      <c r="E413" s="425"/>
    </row>
    <row r="414" spans="1:5" hidden="1" x14ac:dyDescent="0.2">
      <c r="A414" s="424">
        <v>82</v>
      </c>
      <c r="B414" s="380" t="s">
        <v>882</v>
      </c>
      <c r="C414" s="440" t="s">
        <v>883</v>
      </c>
      <c r="D414" s="272"/>
      <c r="E414" s="425"/>
    </row>
    <row r="415" spans="1:5" hidden="1" x14ac:dyDescent="0.2">
      <c r="A415" s="424">
        <v>83</v>
      </c>
      <c r="B415" s="380" t="s">
        <v>884</v>
      </c>
      <c r="C415" s="440" t="s">
        <v>885</v>
      </c>
      <c r="D415" s="272"/>
      <c r="E415" s="425"/>
    </row>
    <row r="416" spans="1:5" ht="25.5" hidden="1" x14ac:dyDescent="0.2">
      <c r="A416" s="424">
        <v>84</v>
      </c>
      <c r="B416" s="380" t="s">
        <v>886</v>
      </c>
      <c r="C416" s="440" t="s">
        <v>887</v>
      </c>
      <c r="D416" s="272"/>
      <c r="E416" s="425"/>
    </row>
    <row r="417" spans="1:5" x14ac:dyDescent="0.2">
      <c r="A417" s="422">
        <v>85</v>
      </c>
      <c r="B417" s="328" t="s">
        <v>1641</v>
      </c>
      <c r="C417" s="382" t="s">
        <v>888</v>
      </c>
      <c r="D417" s="379"/>
      <c r="E417" s="461"/>
    </row>
    <row r="418" spans="1:5" ht="51" hidden="1" x14ac:dyDescent="0.2">
      <c r="A418" s="424">
        <v>86</v>
      </c>
      <c r="B418" s="380" t="s">
        <v>889</v>
      </c>
      <c r="C418" s="440" t="s">
        <v>890</v>
      </c>
      <c r="D418" s="272"/>
      <c r="E418" s="425"/>
    </row>
    <row r="419" spans="1:5" ht="25.5" hidden="1" x14ac:dyDescent="0.2">
      <c r="A419" s="424">
        <v>87</v>
      </c>
      <c r="B419" s="380" t="s">
        <v>891</v>
      </c>
      <c r="C419" s="440" t="s">
        <v>892</v>
      </c>
      <c r="D419" s="272"/>
      <c r="E419" s="425"/>
    </row>
    <row r="420" spans="1:5" hidden="1" x14ac:dyDescent="0.2">
      <c r="A420" s="424">
        <v>88</v>
      </c>
      <c r="B420" s="380" t="s">
        <v>893</v>
      </c>
      <c r="C420" s="440" t="s">
        <v>894</v>
      </c>
      <c r="D420" s="272"/>
      <c r="E420" s="425"/>
    </row>
    <row r="421" spans="1:5" hidden="1" x14ac:dyDescent="0.2">
      <c r="A421" s="424">
        <v>89</v>
      </c>
      <c r="B421" s="380" t="s">
        <v>895</v>
      </c>
      <c r="C421" s="440" t="s">
        <v>896</v>
      </c>
      <c r="D421" s="272"/>
      <c r="E421" s="425"/>
    </row>
    <row r="422" spans="1:5" hidden="1" x14ac:dyDescent="0.2">
      <c r="A422" s="424">
        <v>90</v>
      </c>
      <c r="B422" s="380" t="s">
        <v>897</v>
      </c>
      <c r="C422" s="440" t="s">
        <v>898</v>
      </c>
      <c r="D422" s="272"/>
      <c r="E422" s="425"/>
    </row>
    <row r="423" spans="1:5" ht="25.5" hidden="1" x14ac:dyDescent="0.2">
      <c r="A423" s="424">
        <v>91</v>
      </c>
      <c r="B423" s="380" t="s">
        <v>899</v>
      </c>
      <c r="C423" s="440" t="s">
        <v>900</v>
      </c>
      <c r="D423" s="272"/>
      <c r="E423" s="425"/>
    </row>
    <row r="424" spans="1:5" hidden="1" x14ac:dyDescent="0.2">
      <c r="A424" s="424">
        <v>92</v>
      </c>
      <c r="B424" s="380" t="s">
        <v>901</v>
      </c>
      <c r="C424" s="440" t="s">
        <v>902</v>
      </c>
      <c r="D424" s="272"/>
      <c r="E424" s="425"/>
    </row>
    <row r="425" spans="1:5" hidden="1" x14ac:dyDescent="0.2">
      <c r="A425" s="424">
        <v>93</v>
      </c>
      <c r="B425" s="380" t="s">
        <v>903</v>
      </c>
      <c r="C425" s="440" t="s">
        <v>904</v>
      </c>
      <c r="D425" s="272"/>
      <c r="E425" s="425"/>
    </row>
    <row r="426" spans="1:5" hidden="1" x14ac:dyDescent="0.2">
      <c r="A426" s="424">
        <v>94</v>
      </c>
      <c r="B426" s="380" t="s">
        <v>905</v>
      </c>
      <c r="C426" s="440" t="s">
        <v>906</v>
      </c>
      <c r="D426" s="272"/>
      <c r="E426" s="425"/>
    </row>
    <row r="427" spans="1:5" x14ac:dyDescent="0.2">
      <c r="A427" s="422">
        <v>95</v>
      </c>
      <c r="B427" s="328" t="s">
        <v>1499</v>
      </c>
      <c r="C427" s="382" t="s">
        <v>907</v>
      </c>
      <c r="D427" s="379"/>
      <c r="E427" s="461"/>
    </row>
    <row r="428" spans="1:5" hidden="1" x14ac:dyDescent="0.2">
      <c r="A428" s="424">
        <v>96</v>
      </c>
      <c r="B428" s="330" t="s">
        <v>908</v>
      </c>
      <c r="C428" s="440" t="s">
        <v>909</v>
      </c>
      <c r="D428" s="272"/>
      <c r="E428" s="425"/>
    </row>
    <row r="429" spans="1:5" hidden="1" x14ac:dyDescent="0.2">
      <c r="A429" s="424">
        <v>97</v>
      </c>
      <c r="B429" s="330" t="s">
        <v>910</v>
      </c>
      <c r="C429" s="440" t="s">
        <v>911</v>
      </c>
      <c r="D429" s="272"/>
      <c r="E429" s="425"/>
    </row>
    <row r="430" spans="1:5" ht="25.5" hidden="1" x14ac:dyDescent="0.2">
      <c r="A430" s="424">
        <v>98</v>
      </c>
      <c r="B430" s="330" t="s">
        <v>912</v>
      </c>
      <c r="C430" s="440" t="s">
        <v>913</v>
      </c>
      <c r="D430" s="272"/>
      <c r="E430" s="425"/>
    </row>
    <row r="431" spans="1:5" hidden="1" x14ac:dyDescent="0.2">
      <c r="A431" s="424">
        <v>99</v>
      </c>
      <c r="B431" s="330" t="s">
        <v>914</v>
      </c>
      <c r="C431" s="440" t="s">
        <v>915</v>
      </c>
      <c r="D431" s="272"/>
      <c r="E431" s="425"/>
    </row>
    <row r="432" spans="1:5" ht="25.5" hidden="1" x14ac:dyDescent="0.2">
      <c r="A432" s="424">
        <v>100</v>
      </c>
      <c r="B432" s="330" t="s">
        <v>916</v>
      </c>
      <c r="C432" s="440" t="s">
        <v>917</v>
      </c>
      <c r="D432" s="272"/>
      <c r="E432" s="425"/>
    </row>
    <row r="433" spans="1:5" ht="25.5" hidden="1" x14ac:dyDescent="0.2">
      <c r="A433" s="424">
        <v>101</v>
      </c>
      <c r="B433" s="330" t="s">
        <v>918</v>
      </c>
      <c r="C433" s="440" t="s">
        <v>919</v>
      </c>
      <c r="D433" s="272"/>
      <c r="E433" s="425"/>
    </row>
    <row r="434" spans="1:5" x14ac:dyDescent="0.2">
      <c r="A434" s="422">
        <v>102</v>
      </c>
      <c r="B434" s="328" t="s">
        <v>1642</v>
      </c>
      <c r="C434" s="306" t="s">
        <v>920</v>
      </c>
      <c r="D434" s="383"/>
      <c r="E434" s="1086"/>
    </row>
    <row r="435" spans="1:5" hidden="1" x14ac:dyDescent="0.2">
      <c r="A435" s="424">
        <v>103</v>
      </c>
      <c r="B435" s="380" t="s">
        <v>921</v>
      </c>
      <c r="C435" s="440" t="s">
        <v>922</v>
      </c>
      <c r="D435" s="272"/>
      <c r="E435" s="425"/>
    </row>
    <row r="436" spans="1:5" hidden="1" x14ac:dyDescent="0.2">
      <c r="A436" s="424">
        <v>104</v>
      </c>
      <c r="B436" s="380" t="s">
        <v>923</v>
      </c>
      <c r="C436" s="440" t="s">
        <v>924</v>
      </c>
      <c r="D436" s="272"/>
      <c r="E436" s="425"/>
    </row>
    <row r="437" spans="1:5" x14ac:dyDescent="0.2">
      <c r="A437" s="422">
        <v>105</v>
      </c>
      <c r="B437" s="328" t="s">
        <v>1669</v>
      </c>
      <c r="C437" s="382" t="s">
        <v>925</v>
      </c>
      <c r="D437" s="379"/>
      <c r="E437" s="461"/>
    </row>
    <row r="438" spans="1:5" hidden="1" x14ac:dyDescent="0.2">
      <c r="A438" s="424">
        <v>106</v>
      </c>
      <c r="B438" s="380" t="s">
        <v>926</v>
      </c>
      <c r="C438" s="440" t="s">
        <v>927</v>
      </c>
      <c r="D438" s="272"/>
      <c r="E438" s="425"/>
    </row>
    <row r="439" spans="1:5" hidden="1" x14ac:dyDescent="0.2">
      <c r="A439" s="424">
        <v>107</v>
      </c>
      <c r="B439" s="380" t="s">
        <v>928</v>
      </c>
      <c r="C439" s="440" t="s">
        <v>929</v>
      </c>
      <c r="D439" s="272"/>
      <c r="E439" s="425"/>
    </row>
    <row r="440" spans="1:5" hidden="1" x14ac:dyDescent="0.2">
      <c r="A440" s="424">
        <v>108</v>
      </c>
      <c r="B440" s="380" t="s">
        <v>930</v>
      </c>
      <c r="C440" s="440" t="s">
        <v>931</v>
      </c>
      <c r="D440" s="272"/>
      <c r="E440" s="425"/>
    </row>
    <row r="441" spans="1:5" hidden="1" x14ac:dyDescent="0.2">
      <c r="A441" s="424">
        <v>109</v>
      </c>
      <c r="B441" s="380" t="s">
        <v>932</v>
      </c>
      <c r="C441" s="440" t="s">
        <v>933</v>
      </c>
      <c r="D441" s="272"/>
      <c r="E441" s="425"/>
    </row>
    <row r="442" spans="1:5" hidden="1" x14ac:dyDescent="0.2">
      <c r="A442" s="424">
        <v>110</v>
      </c>
      <c r="B442" s="380" t="s">
        <v>934</v>
      </c>
      <c r="C442" s="440" t="s">
        <v>935</v>
      </c>
      <c r="D442" s="272"/>
      <c r="E442" s="425"/>
    </row>
    <row r="443" spans="1:5" ht="25.5" hidden="1" x14ac:dyDescent="0.2">
      <c r="A443" s="424">
        <v>111</v>
      </c>
      <c r="B443" s="380" t="s">
        <v>936</v>
      </c>
      <c r="C443" s="440" t="s">
        <v>937</v>
      </c>
      <c r="D443" s="272"/>
      <c r="E443" s="425"/>
    </row>
    <row r="444" spans="1:5" ht="25.5" hidden="1" x14ac:dyDescent="0.2">
      <c r="A444" s="424">
        <v>112</v>
      </c>
      <c r="B444" s="380" t="s">
        <v>938</v>
      </c>
      <c r="C444" s="440" t="s">
        <v>939</v>
      </c>
      <c r="D444" s="272"/>
      <c r="E444" s="425"/>
    </row>
    <row r="445" spans="1:5" ht="25.5" hidden="1" x14ac:dyDescent="0.2">
      <c r="A445" s="424">
        <v>113</v>
      </c>
      <c r="B445" s="380" t="s">
        <v>940</v>
      </c>
      <c r="C445" s="440" t="s">
        <v>941</v>
      </c>
      <c r="D445" s="272"/>
      <c r="E445" s="425"/>
    </row>
    <row r="446" spans="1:5" ht="25.5" hidden="1" x14ac:dyDescent="0.2">
      <c r="A446" s="424">
        <v>114</v>
      </c>
      <c r="B446" s="380" t="s">
        <v>942</v>
      </c>
      <c r="C446" s="440" t="s">
        <v>943</v>
      </c>
      <c r="D446" s="272"/>
      <c r="E446" s="425"/>
    </row>
    <row r="447" spans="1:5" ht="25.5" hidden="1" x14ac:dyDescent="0.2">
      <c r="A447" s="424">
        <v>115</v>
      </c>
      <c r="B447" s="380" t="s">
        <v>944</v>
      </c>
      <c r="C447" s="440" t="s">
        <v>945</v>
      </c>
      <c r="D447" s="272"/>
      <c r="E447" s="425"/>
    </row>
    <row r="448" spans="1:5" hidden="1" x14ac:dyDescent="0.2">
      <c r="A448" s="424">
        <v>116</v>
      </c>
      <c r="B448" s="380" t="s">
        <v>946</v>
      </c>
      <c r="C448" s="440" t="s">
        <v>947</v>
      </c>
      <c r="D448" s="272"/>
      <c r="E448" s="425"/>
    </row>
    <row r="449" spans="1:5" hidden="1" x14ac:dyDescent="0.2">
      <c r="A449" s="424">
        <v>117</v>
      </c>
      <c r="B449" s="380" t="s">
        <v>948</v>
      </c>
      <c r="C449" s="440" t="s">
        <v>949</v>
      </c>
      <c r="D449" s="272"/>
      <c r="E449" s="425"/>
    </row>
    <row r="450" spans="1:5" hidden="1" x14ac:dyDescent="0.2">
      <c r="A450" s="424">
        <v>118</v>
      </c>
      <c r="B450" s="380" t="s">
        <v>950</v>
      </c>
      <c r="C450" s="440" t="s">
        <v>951</v>
      </c>
      <c r="D450" s="272"/>
      <c r="E450" s="425"/>
    </row>
    <row r="451" spans="1:5" hidden="1" x14ac:dyDescent="0.2">
      <c r="A451" s="424">
        <v>119</v>
      </c>
      <c r="B451" s="380" t="s">
        <v>952</v>
      </c>
      <c r="C451" s="440" t="s">
        <v>953</v>
      </c>
      <c r="D451" s="272"/>
      <c r="E451" s="425"/>
    </row>
    <row r="452" spans="1:5" hidden="1" x14ac:dyDescent="0.2">
      <c r="A452" s="424">
        <v>120</v>
      </c>
      <c r="B452" s="380" t="s">
        <v>954</v>
      </c>
      <c r="C452" s="440" t="s">
        <v>955</v>
      </c>
      <c r="D452" s="272"/>
      <c r="E452" s="425"/>
    </row>
    <row r="453" spans="1:5" hidden="1" x14ac:dyDescent="0.2">
      <c r="A453" s="424">
        <v>121</v>
      </c>
      <c r="B453" s="380" t="s">
        <v>956</v>
      </c>
      <c r="C453" s="440" t="s">
        <v>957</v>
      </c>
      <c r="D453" s="272"/>
      <c r="E453" s="425"/>
    </row>
    <row r="454" spans="1:5" hidden="1" x14ac:dyDescent="0.2">
      <c r="A454" s="424">
        <v>122</v>
      </c>
      <c r="B454" s="380" t="s">
        <v>958</v>
      </c>
      <c r="C454" s="440" t="s">
        <v>959</v>
      </c>
      <c r="D454" s="272"/>
      <c r="E454" s="425"/>
    </row>
    <row r="455" spans="1:5" ht="25.5" hidden="1" x14ac:dyDescent="0.2">
      <c r="A455" s="424">
        <v>123</v>
      </c>
      <c r="B455" s="380" t="s">
        <v>960</v>
      </c>
      <c r="C455" s="440" t="s">
        <v>961</v>
      </c>
      <c r="D455" s="272"/>
      <c r="E455" s="425"/>
    </row>
    <row r="456" spans="1:5" ht="25.5" hidden="1" x14ac:dyDescent="0.2">
      <c r="A456" s="424">
        <v>124</v>
      </c>
      <c r="B456" s="380" t="s">
        <v>962</v>
      </c>
      <c r="C456" s="440" t="s">
        <v>963</v>
      </c>
      <c r="D456" s="272"/>
      <c r="E456" s="425"/>
    </row>
    <row r="457" spans="1:5" hidden="1" x14ac:dyDescent="0.2">
      <c r="A457" s="424">
        <v>125</v>
      </c>
      <c r="B457" s="380" t="s">
        <v>964</v>
      </c>
      <c r="C457" s="440" t="s">
        <v>965</v>
      </c>
      <c r="D457" s="272"/>
      <c r="E457" s="425"/>
    </row>
    <row r="458" spans="1:5" ht="25.5" hidden="1" x14ac:dyDescent="0.2">
      <c r="A458" s="424">
        <v>126</v>
      </c>
      <c r="B458" s="380" t="s">
        <v>966</v>
      </c>
      <c r="C458" s="440" t="s">
        <v>967</v>
      </c>
      <c r="D458" s="272"/>
      <c r="E458" s="425"/>
    </row>
    <row r="459" spans="1:5" ht="25.5" hidden="1" x14ac:dyDescent="0.2">
      <c r="A459" s="424">
        <v>127</v>
      </c>
      <c r="B459" s="380" t="s">
        <v>968</v>
      </c>
      <c r="C459" s="440" t="s">
        <v>969</v>
      </c>
      <c r="D459" s="272"/>
      <c r="E459" s="425"/>
    </row>
    <row r="460" spans="1:5" ht="25.5" hidden="1" x14ac:dyDescent="0.2">
      <c r="A460" s="424">
        <v>128</v>
      </c>
      <c r="B460" s="380" t="s">
        <v>970</v>
      </c>
      <c r="C460" s="440" t="s">
        <v>971</v>
      </c>
      <c r="D460" s="272"/>
      <c r="E460" s="425"/>
    </row>
    <row r="461" spans="1:5" hidden="1" x14ac:dyDescent="0.2">
      <c r="A461" s="424">
        <v>129</v>
      </c>
      <c r="B461" s="380" t="s">
        <v>972</v>
      </c>
      <c r="C461" s="440" t="s">
        <v>973</v>
      </c>
      <c r="D461" s="272"/>
      <c r="E461" s="425"/>
    </row>
    <row r="462" spans="1:5" ht="25.5" hidden="1" x14ac:dyDescent="0.2">
      <c r="A462" s="424">
        <v>130</v>
      </c>
      <c r="B462" s="380" t="s">
        <v>974</v>
      </c>
      <c r="C462" s="440" t="s">
        <v>975</v>
      </c>
      <c r="D462" s="272"/>
      <c r="E462" s="425"/>
    </row>
    <row r="463" spans="1:5" ht="27" customHeight="1" thickBot="1" x14ac:dyDescent="0.25">
      <c r="A463" s="429">
        <v>131</v>
      </c>
      <c r="B463" s="471" t="s">
        <v>1679</v>
      </c>
      <c r="C463" s="430" t="s">
        <v>976</v>
      </c>
      <c r="D463" s="431">
        <f>SUM(D393:D437)</f>
        <v>0</v>
      </c>
      <c r="E463" s="432">
        <f>SUM(E393:E437)</f>
        <v>0</v>
      </c>
    </row>
    <row r="464" spans="1:5" s="215" customFormat="1" ht="14.25" thickTop="1" thickBot="1" x14ac:dyDescent="0.25">
      <c r="A464" s="133"/>
      <c r="B464" s="1132"/>
      <c r="C464" s="135"/>
      <c r="D464" s="226"/>
      <c r="E464" s="234"/>
    </row>
    <row r="465" spans="1:5" ht="13.5" thickTop="1" x14ac:dyDescent="0.2">
      <c r="A465" s="1069">
        <v>132</v>
      </c>
      <c r="B465" s="1087" t="s">
        <v>1640</v>
      </c>
      <c r="C465" s="1071" t="s">
        <v>977</v>
      </c>
      <c r="D465" s="1088"/>
      <c r="E465" s="1073"/>
    </row>
    <row r="466" spans="1:5" hidden="1" x14ac:dyDescent="0.2">
      <c r="A466" s="1076">
        <v>133</v>
      </c>
      <c r="B466" s="16" t="s">
        <v>978</v>
      </c>
      <c r="C466" s="29" t="s">
        <v>977</v>
      </c>
      <c r="D466" s="11"/>
      <c r="E466" s="1049"/>
    </row>
    <row r="467" spans="1:5" hidden="1" x14ac:dyDescent="0.2">
      <c r="A467" s="1074">
        <v>134</v>
      </c>
      <c r="B467" s="17" t="s">
        <v>979</v>
      </c>
      <c r="C467" s="30" t="s">
        <v>980</v>
      </c>
      <c r="D467" s="15"/>
      <c r="E467" s="1075"/>
    </row>
    <row r="468" spans="1:5" hidden="1" x14ac:dyDescent="0.2">
      <c r="A468" s="1074">
        <v>135</v>
      </c>
      <c r="B468" s="17" t="s">
        <v>981</v>
      </c>
      <c r="C468" s="30" t="s">
        <v>982</v>
      </c>
      <c r="D468" s="15"/>
      <c r="E468" s="1075"/>
    </row>
    <row r="469" spans="1:5" hidden="1" x14ac:dyDescent="0.2">
      <c r="A469" s="1074">
        <v>136</v>
      </c>
      <c r="B469" s="17" t="s">
        <v>983</v>
      </c>
      <c r="C469" s="30" t="s">
        <v>984</v>
      </c>
      <c r="D469" s="15"/>
      <c r="E469" s="1075"/>
    </row>
    <row r="470" spans="1:5" x14ac:dyDescent="0.2">
      <c r="A470" s="1074">
        <v>137</v>
      </c>
      <c r="B470" s="14" t="s">
        <v>1639</v>
      </c>
      <c r="C470" s="30" t="s">
        <v>985</v>
      </c>
      <c r="D470" s="19"/>
      <c r="E470" s="1089"/>
    </row>
    <row r="471" spans="1:5" ht="25.5" x14ac:dyDescent="0.2">
      <c r="A471" s="1074">
        <v>138</v>
      </c>
      <c r="B471" s="14" t="s">
        <v>986</v>
      </c>
      <c r="C471" s="30" t="s">
        <v>987</v>
      </c>
      <c r="D471" s="6"/>
      <c r="E471" s="1075"/>
    </row>
    <row r="472" spans="1:5" ht="25.5" x14ac:dyDescent="0.2">
      <c r="A472" s="1074">
        <v>139</v>
      </c>
      <c r="B472" s="14" t="s">
        <v>1638</v>
      </c>
      <c r="C472" s="30" t="s">
        <v>988</v>
      </c>
      <c r="D472" s="6"/>
      <c r="E472" s="1075"/>
    </row>
    <row r="473" spans="1:5" hidden="1" x14ac:dyDescent="0.2">
      <c r="A473" s="1076">
        <v>140</v>
      </c>
      <c r="B473" s="16" t="s">
        <v>76</v>
      </c>
      <c r="C473" s="29" t="s">
        <v>988</v>
      </c>
      <c r="D473" s="8"/>
      <c r="E473" s="1049"/>
    </row>
    <row r="474" spans="1:5" hidden="1" x14ac:dyDescent="0.2">
      <c r="A474" s="1076">
        <v>141</v>
      </c>
      <c r="B474" s="16" t="s">
        <v>79</v>
      </c>
      <c r="C474" s="29" t="s">
        <v>988</v>
      </c>
      <c r="D474" s="8"/>
      <c r="E474" s="1049"/>
    </row>
    <row r="475" spans="1:5" ht="25.5" hidden="1" x14ac:dyDescent="0.2">
      <c r="A475" s="1076">
        <v>142</v>
      </c>
      <c r="B475" s="16" t="s">
        <v>82</v>
      </c>
      <c r="C475" s="29" t="s">
        <v>988</v>
      </c>
      <c r="D475" s="8"/>
      <c r="E475" s="1049"/>
    </row>
    <row r="476" spans="1:5" hidden="1" x14ac:dyDescent="0.2">
      <c r="A476" s="1076">
        <v>143</v>
      </c>
      <c r="B476" s="16" t="s">
        <v>85</v>
      </c>
      <c r="C476" s="29" t="s">
        <v>988</v>
      </c>
      <c r="D476" s="8"/>
      <c r="E476" s="1049"/>
    </row>
    <row r="477" spans="1:5" hidden="1" x14ac:dyDescent="0.2">
      <c r="A477" s="1076">
        <v>144</v>
      </c>
      <c r="B477" s="16" t="s">
        <v>88</v>
      </c>
      <c r="C477" s="29" t="s">
        <v>988</v>
      </c>
      <c r="D477" s="8"/>
      <c r="E477" s="1049"/>
    </row>
    <row r="478" spans="1:5" hidden="1" x14ac:dyDescent="0.2">
      <c r="A478" s="1076">
        <v>145</v>
      </c>
      <c r="B478" s="16" t="s">
        <v>91</v>
      </c>
      <c r="C478" s="29" t="s">
        <v>988</v>
      </c>
      <c r="D478" s="8"/>
      <c r="E478" s="1049"/>
    </row>
    <row r="479" spans="1:5" hidden="1" x14ac:dyDescent="0.2">
      <c r="A479" s="1076">
        <v>146</v>
      </c>
      <c r="B479" s="16" t="s">
        <v>94</v>
      </c>
      <c r="C479" s="29" t="s">
        <v>988</v>
      </c>
      <c r="D479" s="8"/>
      <c r="E479" s="1049"/>
    </row>
    <row r="480" spans="1:5" hidden="1" x14ac:dyDescent="0.2">
      <c r="A480" s="1076">
        <v>147</v>
      </c>
      <c r="B480" s="16" t="s">
        <v>97</v>
      </c>
      <c r="C480" s="29" t="s">
        <v>988</v>
      </c>
      <c r="D480" s="8"/>
      <c r="E480" s="1049"/>
    </row>
    <row r="481" spans="1:5" hidden="1" x14ac:dyDescent="0.2">
      <c r="A481" s="1076">
        <v>148</v>
      </c>
      <c r="B481" s="16" t="s">
        <v>100</v>
      </c>
      <c r="C481" s="29" t="s">
        <v>988</v>
      </c>
      <c r="D481" s="8"/>
      <c r="E481" s="1049"/>
    </row>
    <row r="482" spans="1:5" hidden="1" x14ac:dyDescent="0.2">
      <c r="A482" s="1076">
        <v>149</v>
      </c>
      <c r="B482" s="16" t="s">
        <v>103</v>
      </c>
      <c r="C482" s="29" t="s">
        <v>988</v>
      </c>
      <c r="D482" s="8"/>
      <c r="E482" s="1049"/>
    </row>
    <row r="483" spans="1:5" ht="25.5" x14ac:dyDescent="0.2">
      <c r="A483" s="1074">
        <v>150</v>
      </c>
      <c r="B483" s="14" t="s">
        <v>1637</v>
      </c>
      <c r="C483" s="30" t="s">
        <v>989</v>
      </c>
      <c r="D483" s="6"/>
      <c r="E483" s="1075"/>
    </row>
    <row r="484" spans="1:5" hidden="1" x14ac:dyDescent="0.2">
      <c r="A484" s="1076">
        <v>151</v>
      </c>
      <c r="B484" s="16" t="s">
        <v>76</v>
      </c>
      <c r="C484" s="29" t="s">
        <v>989</v>
      </c>
      <c r="D484" s="8"/>
      <c r="E484" s="1049"/>
    </row>
    <row r="485" spans="1:5" hidden="1" x14ac:dyDescent="0.2">
      <c r="A485" s="1076">
        <v>152</v>
      </c>
      <c r="B485" s="16" t="s">
        <v>79</v>
      </c>
      <c r="C485" s="29" t="s">
        <v>989</v>
      </c>
      <c r="D485" s="8"/>
      <c r="E485" s="1049"/>
    </row>
    <row r="486" spans="1:5" ht="25.5" hidden="1" x14ac:dyDescent="0.2">
      <c r="A486" s="1076">
        <v>153</v>
      </c>
      <c r="B486" s="16" t="s">
        <v>82</v>
      </c>
      <c r="C486" s="29" t="s">
        <v>989</v>
      </c>
      <c r="D486" s="8"/>
      <c r="E486" s="1049"/>
    </row>
    <row r="487" spans="1:5" hidden="1" x14ac:dyDescent="0.2">
      <c r="A487" s="1076">
        <v>154</v>
      </c>
      <c r="B487" s="16" t="s">
        <v>85</v>
      </c>
      <c r="C487" s="29" t="s">
        <v>989</v>
      </c>
      <c r="D487" s="8"/>
      <c r="E487" s="1049"/>
    </row>
    <row r="488" spans="1:5" hidden="1" x14ac:dyDescent="0.2">
      <c r="A488" s="1076">
        <v>155</v>
      </c>
      <c r="B488" s="16" t="s">
        <v>88</v>
      </c>
      <c r="C488" s="29" t="s">
        <v>989</v>
      </c>
      <c r="D488" s="8"/>
      <c r="E488" s="1049"/>
    </row>
    <row r="489" spans="1:5" hidden="1" x14ac:dyDescent="0.2">
      <c r="A489" s="1076">
        <v>156</v>
      </c>
      <c r="B489" s="16" t="s">
        <v>91</v>
      </c>
      <c r="C489" s="29" t="s">
        <v>989</v>
      </c>
      <c r="D489" s="8"/>
      <c r="E489" s="1049"/>
    </row>
    <row r="490" spans="1:5" hidden="1" x14ac:dyDescent="0.2">
      <c r="A490" s="1076">
        <v>157</v>
      </c>
      <c r="B490" s="16" t="s">
        <v>94</v>
      </c>
      <c r="C490" s="29" t="s">
        <v>989</v>
      </c>
      <c r="D490" s="8"/>
      <c r="E490" s="1049"/>
    </row>
    <row r="491" spans="1:5" hidden="1" x14ac:dyDescent="0.2">
      <c r="A491" s="1076">
        <v>158</v>
      </c>
      <c r="B491" s="16" t="s">
        <v>97</v>
      </c>
      <c r="C491" s="29" t="s">
        <v>989</v>
      </c>
      <c r="D491" s="8"/>
      <c r="E491" s="1049"/>
    </row>
    <row r="492" spans="1:5" hidden="1" x14ac:dyDescent="0.2">
      <c r="A492" s="1076">
        <v>159</v>
      </c>
      <c r="B492" s="16" t="s">
        <v>100</v>
      </c>
      <c r="C492" s="29" t="s">
        <v>989</v>
      </c>
      <c r="D492" s="8"/>
      <c r="E492" s="1049"/>
    </row>
    <row r="493" spans="1:5" hidden="1" x14ac:dyDescent="0.2">
      <c r="A493" s="1076">
        <v>160</v>
      </c>
      <c r="B493" s="16" t="s">
        <v>103</v>
      </c>
      <c r="C493" s="29" t="s">
        <v>989</v>
      </c>
      <c r="D493" s="8"/>
      <c r="E493" s="1049"/>
    </row>
    <row r="494" spans="1:5" x14ac:dyDescent="0.2">
      <c r="A494" s="1074">
        <v>161</v>
      </c>
      <c r="B494" s="14" t="s">
        <v>1636</v>
      </c>
      <c r="C494" s="30" t="s">
        <v>990</v>
      </c>
      <c r="D494" s="6"/>
      <c r="E494" s="1075"/>
    </row>
    <row r="495" spans="1:5" hidden="1" x14ac:dyDescent="0.2">
      <c r="A495" s="1076">
        <v>162</v>
      </c>
      <c r="B495" s="16" t="s">
        <v>76</v>
      </c>
      <c r="C495" s="29" t="s">
        <v>990</v>
      </c>
      <c r="D495" s="8"/>
      <c r="E495" s="1049"/>
    </row>
    <row r="496" spans="1:5" hidden="1" x14ac:dyDescent="0.2">
      <c r="A496" s="1076">
        <v>163</v>
      </c>
      <c r="B496" s="16" t="s">
        <v>79</v>
      </c>
      <c r="C496" s="29" t="s">
        <v>990</v>
      </c>
      <c r="D496" s="8"/>
      <c r="E496" s="1049"/>
    </row>
    <row r="497" spans="1:5" ht="25.5" hidden="1" x14ac:dyDescent="0.2">
      <c r="A497" s="1076">
        <v>164</v>
      </c>
      <c r="B497" s="16" t="s">
        <v>82</v>
      </c>
      <c r="C497" s="29" t="s">
        <v>990</v>
      </c>
      <c r="D497" s="8"/>
      <c r="E497" s="1049"/>
    </row>
    <row r="498" spans="1:5" hidden="1" x14ac:dyDescent="0.2">
      <c r="A498" s="1076">
        <v>165</v>
      </c>
      <c r="B498" s="16" t="s">
        <v>85</v>
      </c>
      <c r="C498" s="29" t="s">
        <v>990</v>
      </c>
      <c r="D498" s="8"/>
      <c r="E498" s="1049"/>
    </row>
    <row r="499" spans="1:5" hidden="1" x14ac:dyDescent="0.2">
      <c r="A499" s="1076">
        <v>166</v>
      </c>
      <c r="B499" s="16" t="s">
        <v>88</v>
      </c>
      <c r="C499" s="29" t="s">
        <v>990</v>
      </c>
      <c r="D499" s="8"/>
      <c r="E499" s="1049"/>
    </row>
    <row r="500" spans="1:5" hidden="1" x14ac:dyDescent="0.2">
      <c r="A500" s="1076">
        <v>167</v>
      </c>
      <c r="B500" s="16" t="s">
        <v>91</v>
      </c>
      <c r="C500" s="29" t="s">
        <v>990</v>
      </c>
      <c r="D500" s="8"/>
      <c r="E500" s="1049"/>
    </row>
    <row r="501" spans="1:5" hidden="1" x14ac:dyDescent="0.2">
      <c r="A501" s="1076">
        <v>168</v>
      </c>
      <c r="B501" s="16" t="s">
        <v>94</v>
      </c>
      <c r="C501" s="29" t="s">
        <v>990</v>
      </c>
      <c r="D501" s="8"/>
      <c r="E501" s="1049"/>
    </row>
    <row r="502" spans="1:5" hidden="1" x14ac:dyDescent="0.2">
      <c r="A502" s="1076">
        <v>169</v>
      </c>
      <c r="B502" s="16" t="s">
        <v>97</v>
      </c>
      <c r="C502" s="29" t="s">
        <v>990</v>
      </c>
      <c r="D502" s="8"/>
      <c r="E502" s="1049"/>
    </row>
    <row r="503" spans="1:5" hidden="1" x14ac:dyDescent="0.2">
      <c r="A503" s="1076">
        <v>170</v>
      </c>
      <c r="B503" s="16" t="s">
        <v>100</v>
      </c>
      <c r="C503" s="29" t="s">
        <v>990</v>
      </c>
      <c r="D503" s="8"/>
      <c r="E503" s="1049"/>
    </row>
    <row r="504" spans="1:5" hidden="1" x14ac:dyDescent="0.2">
      <c r="A504" s="1076">
        <v>171</v>
      </c>
      <c r="B504" s="16" t="s">
        <v>103</v>
      </c>
      <c r="C504" s="29" t="s">
        <v>990</v>
      </c>
      <c r="D504" s="8"/>
      <c r="E504" s="1049"/>
    </row>
    <row r="505" spans="1:5" ht="25.5" x14ac:dyDescent="0.2">
      <c r="A505" s="1074">
        <v>172</v>
      </c>
      <c r="B505" s="14" t="s">
        <v>1635</v>
      </c>
      <c r="C505" s="30" t="s">
        <v>991</v>
      </c>
      <c r="D505" s="6"/>
      <c r="E505" s="1075"/>
    </row>
    <row r="506" spans="1:5" ht="25.5" hidden="1" x14ac:dyDescent="0.2">
      <c r="A506" s="1076">
        <v>173</v>
      </c>
      <c r="B506" s="16" t="s">
        <v>992</v>
      </c>
      <c r="C506" s="29" t="s">
        <v>991</v>
      </c>
      <c r="D506" s="8"/>
      <c r="E506" s="1049"/>
    </row>
    <row r="507" spans="1:5" ht="25.5" x14ac:dyDescent="0.2">
      <c r="A507" s="1074">
        <v>174</v>
      </c>
      <c r="B507" s="10" t="s">
        <v>1634</v>
      </c>
      <c r="C507" s="30" t="s">
        <v>993</v>
      </c>
      <c r="D507" s="6"/>
      <c r="E507" s="1075"/>
    </row>
    <row r="508" spans="1:5" hidden="1" x14ac:dyDescent="0.2">
      <c r="A508" s="1076">
        <v>175</v>
      </c>
      <c r="B508" s="18" t="s">
        <v>594</v>
      </c>
      <c r="C508" s="29" t="s">
        <v>994</v>
      </c>
      <c r="D508" s="8"/>
      <c r="E508" s="1049"/>
    </row>
    <row r="509" spans="1:5" hidden="1" x14ac:dyDescent="0.2">
      <c r="A509" s="1076">
        <v>176</v>
      </c>
      <c r="B509" s="18" t="s">
        <v>596</v>
      </c>
      <c r="C509" s="29" t="s">
        <v>995</v>
      </c>
      <c r="D509" s="8"/>
      <c r="E509" s="1049"/>
    </row>
    <row r="510" spans="1:5" hidden="1" x14ac:dyDescent="0.2">
      <c r="A510" s="1076">
        <v>177</v>
      </c>
      <c r="B510" s="18" t="s">
        <v>598</v>
      </c>
      <c r="C510" s="29" t="s">
        <v>996</v>
      </c>
      <c r="D510" s="8"/>
      <c r="E510" s="1049"/>
    </row>
    <row r="511" spans="1:5" hidden="1" x14ac:dyDescent="0.2">
      <c r="A511" s="1076">
        <v>178</v>
      </c>
      <c r="B511" s="18" t="s">
        <v>600</v>
      </c>
      <c r="C511" s="29" t="s">
        <v>997</v>
      </c>
      <c r="D511" s="8"/>
      <c r="E511" s="1049"/>
    </row>
    <row r="512" spans="1:5" hidden="1" x14ac:dyDescent="0.2">
      <c r="A512" s="1076">
        <v>179</v>
      </c>
      <c r="B512" s="18" t="s">
        <v>602</v>
      </c>
      <c r="C512" s="29" t="s">
        <v>998</v>
      </c>
      <c r="D512" s="8"/>
      <c r="E512" s="1049"/>
    </row>
    <row r="513" spans="1:5" hidden="1" x14ac:dyDescent="0.2">
      <c r="A513" s="1076">
        <v>180</v>
      </c>
      <c r="B513" s="18" t="s">
        <v>604</v>
      </c>
      <c r="C513" s="29" t="s">
        <v>999</v>
      </c>
      <c r="D513" s="8"/>
      <c r="E513" s="1049"/>
    </row>
    <row r="514" spans="1:5" hidden="1" x14ac:dyDescent="0.2">
      <c r="A514" s="1076">
        <v>181</v>
      </c>
      <c r="B514" s="18" t="s">
        <v>606</v>
      </c>
      <c r="C514" s="29" t="s">
        <v>1000</v>
      </c>
      <c r="D514" s="8"/>
      <c r="E514" s="1049"/>
    </row>
    <row r="515" spans="1:5" hidden="1" x14ac:dyDescent="0.2">
      <c r="A515" s="1076">
        <v>182</v>
      </c>
      <c r="B515" s="18" t="s">
        <v>608</v>
      </c>
      <c r="C515" s="29" t="s">
        <v>1001</v>
      </c>
      <c r="D515" s="8"/>
      <c r="E515" s="1049"/>
    </row>
    <row r="516" spans="1:5" hidden="1" x14ac:dyDescent="0.2">
      <c r="A516" s="1076">
        <v>183</v>
      </c>
      <c r="B516" s="18" t="s">
        <v>610</v>
      </c>
      <c r="C516" s="29" t="s">
        <v>1002</v>
      </c>
      <c r="D516" s="8"/>
      <c r="E516" s="1049"/>
    </row>
    <row r="517" spans="1:5" hidden="1" x14ac:dyDescent="0.2">
      <c r="A517" s="1076">
        <v>184</v>
      </c>
      <c r="B517" s="18" t="s">
        <v>612</v>
      </c>
      <c r="C517" s="29" t="s">
        <v>1003</v>
      </c>
      <c r="D517" s="8"/>
      <c r="E517" s="1049"/>
    </row>
    <row r="518" spans="1:5" hidden="1" x14ac:dyDescent="0.2">
      <c r="A518" s="1076">
        <v>185</v>
      </c>
      <c r="B518" s="18" t="s">
        <v>614</v>
      </c>
      <c r="C518" s="29" t="s">
        <v>1004</v>
      </c>
      <c r="D518" s="8"/>
      <c r="E518" s="1049"/>
    </row>
    <row r="519" spans="1:5" x14ac:dyDescent="0.2">
      <c r="A519" s="1074">
        <v>186</v>
      </c>
      <c r="B519" s="10" t="s">
        <v>1005</v>
      </c>
      <c r="C519" s="30" t="s">
        <v>1006</v>
      </c>
      <c r="D519" s="6"/>
      <c r="E519" s="1075"/>
    </row>
    <row r="520" spans="1:5" x14ac:dyDescent="0.2">
      <c r="A520" s="1074">
        <v>187</v>
      </c>
      <c r="B520" s="10" t="s">
        <v>1007</v>
      </c>
      <c r="C520" s="30" t="s">
        <v>1008</v>
      </c>
      <c r="D520" s="6"/>
      <c r="E520" s="1075"/>
    </row>
    <row r="521" spans="1:5" x14ac:dyDescent="0.2">
      <c r="A521" s="1074">
        <v>188</v>
      </c>
      <c r="B521" s="10" t="s">
        <v>1009</v>
      </c>
      <c r="C521" s="30" t="s">
        <v>1010</v>
      </c>
      <c r="D521" s="6"/>
      <c r="E521" s="1075"/>
    </row>
    <row r="522" spans="1:5" x14ac:dyDescent="0.2">
      <c r="A522" s="1074">
        <v>189</v>
      </c>
      <c r="B522" s="10" t="s">
        <v>1633</v>
      </c>
      <c r="C522" s="30" t="s">
        <v>1011</v>
      </c>
      <c r="D522" s="6"/>
      <c r="E522" s="1075"/>
    </row>
    <row r="523" spans="1:5" hidden="1" x14ac:dyDescent="0.2">
      <c r="A523" s="1076">
        <v>190</v>
      </c>
      <c r="B523" s="18" t="s">
        <v>594</v>
      </c>
      <c r="C523" s="29" t="s">
        <v>1012</v>
      </c>
      <c r="D523" s="8"/>
      <c r="E523" s="1049"/>
    </row>
    <row r="524" spans="1:5" hidden="1" x14ac:dyDescent="0.2">
      <c r="A524" s="1076">
        <v>191</v>
      </c>
      <c r="B524" s="18" t="s">
        <v>596</v>
      </c>
      <c r="C524" s="29" t="s">
        <v>1013</v>
      </c>
      <c r="D524" s="8"/>
      <c r="E524" s="1049"/>
    </row>
    <row r="525" spans="1:5" hidden="1" x14ac:dyDescent="0.2">
      <c r="A525" s="1076">
        <v>192</v>
      </c>
      <c r="B525" s="18" t="s">
        <v>598</v>
      </c>
      <c r="C525" s="29" t="s">
        <v>1014</v>
      </c>
      <c r="D525" s="8"/>
      <c r="E525" s="1049"/>
    </row>
    <row r="526" spans="1:5" hidden="1" x14ac:dyDescent="0.2">
      <c r="A526" s="1076">
        <v>193</v>
      </c>
      <c r="B526" s="18" t="s">
        <v>600</v>
      </c>
      <c r="C526" s="29" t="s">
        <v>1015</v>
      </c>
      <c r="D526" s="8"/>
      <c r="E526" s="1049"/>
    </row>
    <row r="527" spans="1:5" hidden="1" x14ac:dyDescent="0.2">
      <c r="A527" s="1076">
        <v>194</v>
      </c>
      <c r="B527" s="18" t="s">
        <v>602</v>
      </c>
      <c r="C527" s="29" t="s">
        <v>1016</v>
      </c>
      <c r="D527" s="8"/>
      <c r="E527" s="1049"/>
    </row>
    <row r="528" spans="1:5" hidden="1" x14ac:dyDescent="0.2">
      <c r="A528" s="1076">
        <v>195</v>
      </c>
      <c r="B528" s="18" t="s">
        <v>604</v>
      </c>
      <c r="C528" s="29" t="s">
        <v>1017</v>
      </c>
      <c r="D528" s="8"/>
      <c r="E528" s="1049"/>
    </row>
    <row r="529" spans="1:5" hidden="1" x14ac:dyDescent="0.2">
      <c r="A529" s="1076">
        <v>196</v>
      </c>
      <c r="B529" s="18" t="s">
        <v>606</v>
      </c>
      <c r="C529" s="29" t="s">
        <v>1018</v>
      </c>
      <c r="D529" s="8"/>
      <c r="E529" s="1049"/>
    </row>
    <row r="530" spans="1:5" hidden="1" x14ac:dyDescent="0.2">
      <c r="A530" s="1076">
        <v>197</v>
      </c>
      <c r="B530" s="18" t="s">
        <v>608</v>
      </c>
      <c r="C530" s="29" t="s">
        <v>1019</v>
      </c>
      <c r="D530" s="13"/>
      <c r="E530" s="1090"/>
    </row>
    <row r="531" spans="1:5" hidden="1" x14ac:dyDescent="0.2">
      <c r="A531" s="1076">
        <v>198</v>
      </c>
      <c r="B531" s="18" t="s">
        <v>612</v>
      </c>
      <c r="C531" s="29" t="s">
        <v>1020</v>
      </c>
      <c r="D531" s="12"/>
      <c r="E531" s="1091"/>
    </row>
    <row r="532" spans="1:5" hidden="1" x14ac:dyDescent="0.2">
      <c r="A532" s="1076">
        <v>199</v>
      </c>
      <c r="B532" s="18" t="s">
        <v>614</v>
      </c>
      <c r="C532" s="29" t="s">
        <v>1021</v>
      </c>
      <c r="D532" s="12"/>
      <c r="E532" s="1091"/>
    </row>
    <row r="533" spans="1:5" x14ac:dyDescent="0.2">
      <c r="A533" s="1074">
        <v>200</v>
      </c>
      <c r="B533" s="10" t="s">
        <v>1022</v>
      </c>
      <c r="C533" s="30" t="s">
        <v>1023</v>
      </c>
      <c r="D533" s="6"/>
      <c r="E533" s="1075"/>
    </row>
    <row r="534" spans="1:5" hidden="1" x14ac:dyDescent="0.2">
      <c r="A534" s="1076"/>
      <c r="B534" s="18" t="s">
        <v>1024</v>
      </c>
      <c r="C534" s="29" t="s">
        <v>1025</v>
      </c>
      <c r="D534" s="13"/>
      <c r="E534" s="1090"/>
    </row>
    <row r="535" spans="1:5" hidden="1" x14ac:dyDescent="0.2">
      <c r="A535" s="1092"/>
      <c r="B535" s="18" t="s">
        <v>1026</v>
      </c>
      <c r="C535" s="29" t="s">
        <v>1027</v>
      </c>
      <c r="D535" s="194"/>
      <c r="E535" s="1093"/>
    </row>
    <row r="536" spans="1:5" ht="27" customHeight="1" thickBot="1" x14ac:dyDescent="0.25">
      <c r="A536" s="429">
        <v>201</v>
      </c>
      <c r="B536" s="430" t="s">
        <v>1680</v>
      </c>
      <c r="C536" s="430" t="s">
        <v>1028</v>
      </c>
      <c r="D536" s="1094">
        <v>0</v>
      </c>
      <c r="E536" s="1095">
        <v>0</v>
      </c>
    </row>
    <row r="537" spans="1:5" s="215" customFormat="1" ht="14.25" thickTop="1" thickBot="1" x14ac:dyDescent="0.25">
      <c r="A537" s="133"/>
      <c r="B537" s="134"/>
      <c r="C537" s="135"/>
      <c r="D537" s="226"/>
      <c r="E537" s="234"/>
    </row>
    <row r="538" spans="1:5" ht="13.5" thickTop="1" x14ac:dyDescent="0.2">
      <c r="A538" s="417">
        <v>202</v>
      </c>
      <c r="B538" s="418" t="s">
        <v>1029</v>
      </c>
      <c r="C538" s="458" t="s">
        <v>1030</v>
      </c>
      <c r="D538" s="1133"/>
      <c r="E538" s="1156"/>
    </row>
    <row r="539" spans="1:5" x14ac:dyDescent="0.2">
      <c r="A539" s="422">
        <v>203</v>
      </c>
      <c r="B539" s="195" t="s">
        <v>1646</v>
      </c>
      <c r="C539" s="306" t="s">
        <v>1031</v>
      </c>
      <c r="D539" s="405"/>
      <c r="E539" s="1157">
        <v>0</v>
      </c>
    </row>
    <row r="540" spans="1:5" x14ac:dyDescent="0.2">
      <c r="A540" s="422">
        <v>205</v>
      </c>
      <c r="B540" s="195" t="s">
        <v>1038</v>
      </c>
      <c r="C540" s="306" t="s">
        <v>1039</v>
      </c>
      <c r="D540" s="405"/>
      <c r="E540" s="1157">
        <v>374413</v>
      </c>
    </row>
    <row r="541" spans="1:5" x14ac:dyDescent="0.2">
      <c r="A541" s="422">
        <v>206</v>
      </c>
      <c r="B541" s="195" t="s">
        <v>1040</v>
      </c>
      <c r="C541" s="306" t="s">
        <v>1041</v>
      </c>
      <c r="D541" s="405"/>
      <c r="E541" s="1157">
        <v>2294807</v>
      </c>
    </row>
    <row r="542" spans="1:5" x14ac:dyDescent="0.2">
      <c r="A542" s="422">
        <v>207</v>
      </c>
      <c r="B542" s="195" t="s">
        <v>1042</v>
      </c>
      <c r="C542" s="306" t="s">
        <v>1043</v>
      </c>
      <c r="D542" s="405"/>
      <c r="E542" s="1157"/>
    </row>
    <row r="543" spans="1:5" x14ac:dyDescent="0.2">
      <c r="A543" s="422">
        <v>208</v>
      </c>
      <c r="B543" s="195" t="s">
        <v>1044</v>
      </c>
      <c r="C543" s="306" t="s">
        <v>1045</v>
      </c>
      <c r="D543" s="405"/>
      <c r="E543" s="1157"/>
    </row>
    <row r="544" spans="1:5" x14ac:dyDescent="0.2">
      <c r="A544" s="422">
        <v>209</v>
      </c>
      <c r="B544" s="195" t="s">
        <v>1046</v>
      </c>
      <c r="C544" s="306" t="s">
        <v>1047</v>
      </c>
      <c r="D544" s="405"/>
      <c r="E544" s="1157">
        <v>700658</v>
      </c>
    </row>
    <row r="545" spans="1:5" s="224" customFormat="1" ht="27" customHeight="1" thickBot="1" x14ac:dyDescent="0.25">
      <c r="A545" s="429">
        <v>210</v>
      </c>
      <c r="B545" s="430" t="s">
        <v>1645</v>
      </c>
      <c r="C545" s="430" t="s">
        <v>1048</v>
      </c>
      <c r="D545" s="431">
        <f>SUM(D538:D544)</f>
        <v>0</v>
      </c>
      <c r="E545" s="431">
        <f>SUM(E538:E544)</f>
        <v>3369878</v>
      </c>
    </row>
    <row r="546" spans="1:5" s="215" customFormat="1" ht="14.25" thickTop="1" thickBot="1" x14ac:dyDescent="0.25">
      <c r="A546" s="133"/>
      <c r="B546" s="225"/>
      <c r="C546" s="135"/>
      <c r="D546" s="226"/>
      <c r="E546" s="234"/>
    </row>
    <row r="547" spans="1:5" ht="13.5" thickTop="1" x14ac:dyDescent="0.2">
      <c r="A547" s="417">
        <v>211</v>
      </c>
      <c r="B547" s="418" t="s">
        <v>1049</v>
      </c>
      <c r="C547" s="458" t="s">
        <v>1050</v>
      </c>
      <c r="D547" s="1133"/>
      <c r="E547" s="1156"/>
    </row>
    <row r="548" spans="1:5" x14ac:dyDescent="0.2">
      <c r="A548" s="422">
        <v>212</v>
      </c>
      <c r="B548" s="195" t="s">
        <v>1051</v>
      </c>
      <c r="C548" s="306" t="s">
        <v>1052</v>
      </c>
      <c r="D548" s="405"/>
      <c r="E548" s="1157"/>
    </row>
    <row r="549" spans="1:5" x14ac:dyDescent="0.2">
      <c r="A549" s="422">
        <v>213</v>
      </c>
      <c r="B549" s="195" t="s">
        <v>1053</v>
      </c>
      <c r="C549" s="306" t="s">
        <v>1054</v>
      </c>
      <c r="D549" s="405"/>
      <c r="E549" s="1157"/>
    </row>
    <row r="550" spans="1:5" x14ac:dyDescent="0.2">
      <c r="A550" s="422">
        <v>214</v>
      </c>
      <c r="B550" s="195" t="s">
        <v>1055</v>
      </c>
      <c r="C550" s="306" t="s">
        <v>1056</v>
      </c>
      <c r="D550" s="405"/>
      <c r="E550" s="1157"/>
    </row>
    <row r="551" spans="1:5" s="224" customFormat="1" ht="27" customHeight="1" thickBot="1" x14ac:dyDescent="0.25">
      <c r="A551" s="429">
        <v>215</v>
      </c>
      <c r="B551" s="430" t="s">
        <v>1505</v>
      </c>
      <c r="C551" s="430" t="s">
        <v>1058</v>
      </c>
      <c r="D551" s="431">
        <v>0</v>
      </c>
      <c r="E551" s="1158">
        <v>0</v>
      </c>
    </row>
    <row r="552" spans="1:5" s="215" customFormat="1" ht="14.25" thickTop="1" thickBot="1" x14ac:dyDescent="0.25">
      <c r="A552" s="133"/>
      <c r="B552" s="225"/>
      <c r="C552" s="135"/>
      <c r="D552" s="226"/>
      <c r="E552" s="234"/>
    </row>
    <row r="553" spans="1:5" ht="26.25" thickTop="1" x14ac:dyDescent="0.2">
      <c r="A553" s="417">
        <v>216</v>
      </c>
      <c r="B553" s="418" t="s">
        <v>1059</v>
      </c>
      <c r="C553" s="458" t="s">
        <v>1060</v>
      </c>
      <c r="D553" s="1133"/>
      <c r="E553" s="1134"/>
    </row>
    <row r="554" spans="1:5" ht="25.5" x14ac:dyDescent="0.2">
      <c r="A554" s="422">
        <v>217</v>
      </c>
      <c r="B554" s="195" t="s">
        <v>1506</v>
      </c>
      <c r="C554" s="306" t="s">
        <v>1061</v>
      </c>
      <c r="D554" s="193"/>
      <c r="E554" s="444"/>
    </row>
    <row r="555" spans="1:5" s="75" customFormat="1" hidden="1" x14ac:dyDescent="0.2">
      <c r="A555" s="424">
        <v>218</v>
      </c>
      <c r="B555" s="412" t="s">
        <v>76</v>
      </c>
      <c r="C555" s="440" t="s">
        <v>1061</v>
      </c>
      <c r="D555" s="413"/>
      <c r="E555" s="1159"/>
    </row>
    <row r="556" spans="1:5" s="75" customFormat="1" hidden="1" x14ac:dyDescent="0.2">
      <c r="A556" s="424">
        <v>219</v>
      </c>
      <c r="B556" s="412" t="s">
        <v>79</v>
      </c>
      <c r="C556" s="440" t="s">
        <v>1061</v>
      </c>
      <c r="D556" s="413"/>
      <c r="E556" s="1159"/>
    </row>
    <row r="557" spans="1:5" s="75" customFormat="1" ht="25.5" hidden="1" x14ac:dyDescent="0.2">
      <c r="A557" s="424">
        <v>220</v>
      </c>
      <c r="B557" s="412" t="s">
        <v>82</v>
      </c>
      <c r="C557" s="440" t="s">
        <v>1061</v>
      </c>
      <c r="D557" s="413"/>
      <c r="E557" s="1159"/>
    </row>
    <row r="558" spans="1:5" s="75" customFormat="1" hidden="1" x14ac:dyDescent="0.2">
      <c r="A558" s="424">
        <v>221</v>
      </c>
      <c r="B558" s="412" t="s">
        <v>85</v>
      </c>
      <c r="C558" s="440" t="s">
        <v>1061</v>
      </c>
      <c r="D558" s="413"/>
      <c r="E558" s="1159"/>
    </row>
    <row r="559" spans="1:5" s="75" customFormat="1" hidden="1" x14ac:dyDescent="0.2">
      <c r="A559" s="424">
        <v>222</v>
      </c>
      <c r="B559" s="412" t="s">
        <v>88</v>
      </c>
      <c r="C559" s="440" t="s">
        <v>1061</v>
      </c>
      <c r="D559" s="413"/>
      <c r="E559" s="1159"/>
    </row>
    <row r="560" spans="1:5" s="75" customFormat="1" hidden="1" x14ac:dyDescent="0.2">
      <c r="A560" s="424">
        <v>223</v>
      </c>
      <c r="B560" s="412" t="s">
        <v>91</v>
      </c>
      <c r="C560" s="440" t="s">
        <v>1061</v>
      </c>
      <c r="D560" s="413"/>
      <c r="E560" s="1159"/>
    </row>
    <row r="561" spans="1:5" s="75" customFormat="1" hidden="1" x14ac:dyDescent="0.2">
      <c r="A561" s="424">
        <v>224</v>
      </c>
      <c r="B561" s="412" t="s">
        <v>94</v>
      </c>
      <c r="C561" s="440" t="s">
        <v>1061</v>
      </c>
      <c r="D561" s="413"/>
      <c r="E561" s="1159"/>
    </row>
    <row r="562" spans="1:5" s="75" customFormat="1" hidden="1" x14ac:dyDescent="0.2">
      <c r="A562" s="424">
        <v>225</v>
      </c>
      <c r="B562" s="412" t="s">
        <v>97</v>
      </c>
      <c r="C562" s="440" t="s">
        <v>1061</v>
      </c>
      <c r="D562" s="413"/>
      <c r="E562" s="1159"/>
    </row>
    <row r="563" spans="1:5" s="75" customFormat="1" hidden="1" x14ac:dyDescent="0.2">
      <c r="A563" s="424">
        <v>226</v>
      </c>
      <c r="B563" s="412" t="s">
        <v>100</v>
      </c>
      <c r="C563" s="440" t="s">
        <v>1061</v>
      </c>
      <c r="D563" s="413"/>
      <c r="E563" s="1159"/>
    </row>
    <row r="564" spans="1:5" s="75" customFormat="1" hidden="1" x14ac:dyDescent="0.2">
      <c r="A564" s="424">
        <v>227</v>
      </c>
      <c r="B564" s="412" t="s">
        <v>103</v>
      </c>
      <c r="C564" s="440" t="s">
        <v>1061</v>
      </c>
      <c r="D564" s="413"/>
      <c r="E564" s="1159"/>
    </row>
    <row r="565" spans="1:5" ht="25.5" x14ac:dyDescent="0.2">
      <c r="A565" s="422">
        <v>228</v>
      </c>
      <c r="B565" s="195" t="s">
        <v>1643</v>
      </c>
      <c r="C565" s="306" t="s">
        <v>1062</v>
      </c>
      <c r="D565" s="193"/>
      <c r="E565" s="444"/>
    </row>
    <row r="566" spans="1:5" s="75" customFormat="1" hidden="1" x14ac:dyDescent="0.2">
      <c r="A566" s="424">
        <v>229</v>
      </c>
      <c r="B566" s="412" t="s">
        <v>76</v>
      </c>
      <c r="C566" s="440" t="s">
        <v>1062</v>
      </c>
      <c r="D566" s="413"/>
      <c r="E566" s="1159"/>
    </row>
    <row r="567" spans="1:5" s="75" customFormat="1" hidden="1" x14ac:dyDescent="0.2">
      <c r="A567" s="424">
        <v>230</v>
      </c>
      <c r="B567" s="412" t="s">
        <v>79</v>
      </c>
      <c r="C567" s="440" t="s">
        <v>1062</v>
      </c>
      <c r="D567" s="413"/>
      <c r="E567" s="1159"/>
    </row>
    <row r="568" spans="1:5" s="75" customFormat="1" ht="25.5" hidden="1" x14ac:dyDescent="0.2">
      <c r="A568" s="424">
        <v>231</v>
      </c>
      <c r="B568" s="412" t="s">
        <v>82</v>
      </c>
      <c r="C568" s="440" t="s">
        <v>1062</v>
      </c>
      <c r="D568" s="413"/>
      <c r="E568" s="1159"/>
    </row>
    <row r="569" spans="1:5" s="75" customFormat="1" hidden="1" x14ac:dyDescent="0.2">
      <c r="A569" s="424">
        <v>232</v>
      </c>
      <c r="B569" s="412" t="s">
        <v>85</v>
      </c>
      <c r="C569" s="440" t="s">
        <v>1062</v>
      </c>
      <c r="D569" s="413"/>
      <c r="E569" s="1159"/>
    </row>
    <row r="570" spans="1:5" s="75" customFormat="1" hidden="1" x14ac:dyDescent="0.2">
      <c r="A570" s="424">
        <v>233</v>
      </c>
      <c r="B570" s="412" t="s">
        <v>88</v>
      </c>
      <c r="C570" s="440" t="s">
        <v>1062</v>
      </c>
      <c r="D570" s="413"/>
      <c r="E570" s="1159"/>
    </row>
    <row r="571" spans="1:5" s="75" customFormat="1" hidden="1" x14ac:dyDescent="0.2">
      <c r="A571" s="424">
        <v>234</v>
      </c>
      <c r="B571" s="412" t="s">
        <v>91</v>
      </c>
      <c r="C571" s="440" t="s">
        <v>1062</v>
      </c>
      <c r="D571" s="413"/>
      <c r="E571" s="1159"/>
    </row>
    <row r="572" spans="1:5" s="75" customFormat="1" hidden="1" x14ac:dyDescent="0.2">
      <c r="A572" s="424">
        <v>235</v>
      </c>
      <c r="B572" s="412" t="s">
        <v>94</v>
      </c>
      <c r="C572" s="440" t="s">
        <v>1062</v>
      </c>
      <c r="D572" s="413"/>
      <c r="E572" s="1159"/>
    </row>
    <row r="573" spans="1:5" s="75" customFormat="1" hidden="1" x14ac:dyDescent="0.2">
      <c r="A573" s="424">
        <v>236</v>
      </c>
      <c r="B573" s="412" t="s">
        <v>97</v>
      </c>
      <c r="C573" s="440" t="s">
        <v>1062</v>
      </c>
      <c r="D573" s="413"/>
      <c r="E573" s="1159"/>
    </row>
    <row r="574" spans="1:5" s="75" customFormat="1" hidden="1" x14ac:dyDescent="0.2">
      <c r="A574" s="424">
        <v>237</v>
      </c>
      <c r="B574" s="412" t="s">
        <v>100</v>
      </c>
      <c r="C574" s="440" t="s">
        <v>1062</v>
      </c>
      <c r="D574" s="413"/>
      <c r="E574" s="1159"/>
    </row>
    <row r="575" spans="1:5" s="75" customFormat="1" hidden="1" x14ac:dyDescent="0.2">
      <c r="A575" s="424">
        <v>238</v>
      </c>
      <c r="B575" s="412" t="s">
        <v>103</v>
      </c>
      <c r="C575" s="440" t="s">
        <v>1062</v>
      </c>
      <c r="D575" s="413"/>
      <c r="E575" s="1159"/>
    </row>
    <row r="576" spans="1:5" x14ac:dyDescent="0.2">
      <c r="A576" s="422">
        <v>239</v>
      </c>
      <c r="B576" s="195" t="s">
        <v>1508</v>
      </c>
      <c r="C576" s="306" t="s">
        <v>1063</v>
      </c>
      <c r="D576" s="193"/>
      <c r="E576" s="444"/>
    </row>
    <row r="577" spans="1:5" s="75" customFormat="1" hidden="1" x14ac:dyDescent="0.2">
      <c r="A577" s="424">
        <v>240</v>
      </c>
      <c r="B577" s="412" t="s">
        <v>76</v>
      </c>
      <c r="C577" s="440" t="s">
        <v>1063</v>
      </c>
      <c r="D577" s="413"/>
      <c r="E577" s="1159"/>
    </row>
    <row r="578" spans="1:5" s="75" customFormat="1" hidden="1" x14ac:dyDescent="0.2">
      <c r="A578" s="424">
        <v>241</v>
      </c>
      <c r="B578" s="412" t="s">
        <v>79</v>
      </c>
      <c r="C578" s="440" t="s">
        <v>1063</v>
      </c>
      <c r="D578" s="413"/>
      <c r="E578" s="1159"/>
    </row>
    <row r="579" spans="1:5" s="75" customFormat="1" ht="25.5" hidden="1" x14ac:dyDescent="0.2">
      <c r="A579" s="424">
        <v>242</v>
      </c>
      <c r="B579" s="412" t="s">
        <v>82</v>
      </c>
      <c r="C579" s="440" t="s">
        <v>1063</v>
      </c>
      <c r="D579" s="413"/>
      <c r="E579" s="1159"/>
    </row>
    <row r="580" spans="1:5" s="75" customFormat="1" hidden="1" x14ac:dyDescent="0.2">
      <c r="A580" s="424">
        <v>243</v>
      </c>
      <c r="B580" s="412" t="s">
        <v>85</v>
      </c>
      <c r="C580" s="440" t="s">
        <v>1063</v>
      </c>
      <c r="D580" s="413"/>
      <c r="E580" s="1159"/>
    </row>
    <row r="581" spans="1:5" s="75" customFormat="1" hidden="1" x14ac:dyDescent="0.2">
      <c r="A581" s="424">
        <v>244</v>
      </c>
      <c r="B581" s="412" t="s">
        <v>88</v>
      </c>
      <c r="C581" s="440" t="s">
        <v>1063</v>
      </c>
      <c r="D581" s="413"/>
      <c r="E581" s="1159"/>
    </row>
    <row r="582" spans="1:5" s="75" customFormat="1" hidden="1" x14ac:dyDescent="0.2">
      <c r="A582" s="424">
        <v>245</v>
      </c>
      <c r="B582" s="412" t="s">
        <v>91</v>
      </c>
      <c r="C582" s="440" t="s">
        <v>1063</v>
      </c>
      <c r="D582" s="413"/>
      <c r="E582" s="1159"/>
    </row>
    <row r="583" spans="1:5" s="75" customFormat="1" hidden="1" x14ac:dyDescent="0.2">
      <c r="A583" s="424">
        <v>246</v>
      </c>
      <c r="B583" s="412" t="s">
        <v>94</v>
      </c>
      <c r="C583" s="440" t="s">
        <v>1063</v>
      </c>
      <c r="D583" s="413"/>
      <c r="E583" s="1159"/>
    </row>
    <row r="584" spans="1:5" s="75" customFormat="1" hidden="1" x14ac:dyDescent="0.2">
      <c r="A584" s="424">
        <v>247</v>
      </c>
      <c r="B584" s="412" t="s">
        <v>97</v>
      </c>
      <c r="C584" s="440" t="s">
        <v>1063</v>
      </c>
      <c r="D584" s="413"/>
      <c r="E584" s="1159"/>
    </row>
    <row r="585" spans="1:5" s="75" customFormat="1" hidden="1" x14ac:dyDescent="0.2">
      <c r="A585" s="424">
        <v>248</v>
      </c>
      <c r="B585" s="412" t="s">
        <v>100</v>
      </c>
      <c r="C585" s="440" t="s">
        <v>1063</v>
      </c>
      <c r="D585" s="413"/>
      <c r="E585" s="1159"/>
    </row>
    <row r="586" spans="1:5" s="75" customFormat="1" hidden="1" x14ac:dyDescent="0.2">
      <c r="A586" s="424">
        <v>249</v>
      </c>
      <c r="B586" s="412" t="s">
        <v>103</v>
      </c>
      <c r="C586" s="440" t="s">
        <v>1063</v>
      </c>
      <c r="D586" s="413"/>
      <c r="E586" s="1159"/>
    </row>
    <row r="587" spans="1:5" ht="25.5" x14ac:dyDescent="0.2">
      <c r="A587" s="422">
        <v>250</v>
      </c>
      <c r="B587" s="195" t="s">
        <v>1509</v>
      </c>
      <c r="C587" s="306" t="s">
        <v>1064</v>
      </c>
      <c r="D587" s="405"/>
      <c r="E587" s="1106"/>
    </row>
    <row r="588" spans="1:5" s="75" customFormat="1" ht="25.5" hidden="1" x14ac:dyDescent="0.2">
      <c r="A588" s="424">
        <v>251</v>
      </c>
      <c r="B588" s="412" t="s">
        <v>992</v>
      </c>
      <c r="C588" s="440" t="s">
        <v>1064</v>
      </c>
      <c r="D588" s="413"/>
      <c r="E588" s="1159"/>
    </row>
    <row r="589" spans="1:5" ht="25.5" x14ac:dyDescent="0.2">
      <c r="A589" s="422">
        <v>252</v>
      </c>
      <c r="B589" s="195" t="s">
        <v>1668</v>
      </c>
      <c r="C589" s="306" t="s">
        <v>1065</v>
      </c>
      <c r="D589" s="193"/>
      <c r="E589" s="444"/>
    </row>
    <row r="590" spans="1:5" s="75" customFormat="1" hidden="1" x14ac:dyDescent="0.2">
      <c r="A590" s="424">
        <v>253</v>
      </c>
      <c r="B590" s="412" t="s">
        <v>594</v>
      </c>
      <c r="C590" s="440" t="s">
        <v>1065</v>
      </c>
      <c r="D590" s="413"/>
      <c r="E590" s="1159"/>
    </row>
    <row r="591" spans="1:5" s="75" customFormat="1" hidden="1" x14ac:dyDescent="0.2">
      <c r="A591" s="424">
        <v>254</v>
      </c>
      <c r="B591" s="412" t="s">
        <v>596</v>
      </c>
      <c r="C591" s="440" t="s">
        <v>1065</v>
      </c>
      <c r="D591" s="413"/>
      <c r="E591" s="1159"/>
    </row>
    <row r="592" spans="1:5" s="75" customFormat="1" hidden="1" x14ac:dyDescent="0.2">
      <c r="A592" s="424">
        <v>255</v>
      </c>
      <c r="B592" s="412" t="s">
        <v>598</v>
      </c>
      <c r="C592" s="440" t="s">
        <v>1065</v>
      </c>
      <c r="D592" s="413"/>
      <c r="E592" s="1159"/>
    </row>
    <row r="593" spans="1:5" s="75" customFormat="1" hidden="1" x14ac:dyDescent="0.2">
      <c r="A593" s="424">
        <v>256</v>
      </c>
      <c r="B593" s="412" t="s">
        <v>600</v>
      </c>
      <c r="C593" s="440" t="s">
        <v>1065</v>
      </c>
      <c r="D593" s="413"/>
      <c r="E593" s="1159"/>
    </row>
    <row r="594" spans="1:5" s="75" customFormat="1" hidden="1" x14ac:dyDescent="0.2">
      <c r="A594" s="424">
        <v>257</v>
      </c>
      <c r="B594" s="412" t="s">
        <v>602</v>
      </c>
      <c r="C594" s="440" t="s">
        <v>1065</v>
      </c>
      <c r="D594" s="413"/>
      <c r="E594" s="1159"/>
    </row>
    <row r="595" spans="1:5" s="75" customFormat="1" hidden="1" x14ac:dyDescent="0.2">
      <c r="A595" s="424">
        <v>258</v>
      </c>
      <c r="B595" s="412" t="s">
        <v>604</v>
      </c>
      <c r="C595" s="440" t="s">
        <v>1065</v>
      </c>
      <c r="D595" s="413"/>
      <c r="E595" s="1159"/>
    </row>
    <row r="596" spans="1:5" s="75" customFormat="1" hidden="1" x14ac:dyDescent="0.2">
      <c r="A596" s="424">
        <v>259</v>
      </c>
      <c r="B596" s="412" t="s">
        <v>606</v>
      </c>
      <c r="C596" s="440" t="s">
        <v>1065</v>
      </c>
      <c r="D596" s="413"/>
      <c r="E596" s="1159"/>
    </row>
    <row r="597" spans="1:5" s="75" customFormat="1" hidden="1" x14ac:dyDescent="0.2">
      <c r="A597" s="424">
        <v>260</v>
      </c>
      <c r="B597" s="412" t="s">
        <v>608</v>
      </c>
      <c r="C597" s="440" t="s">
        <v>1065</v>
      </c>
      <c r="D597" s="413"/>
      <c r="E597" s="1159"/>
    </row>
    <row r="598" spans="1:5" s="75" customFormat="1" hidden="1" x14ac:dyDescent="0.2">
      <c r="A598" s="424">
        <v>261</v>
      </c>
      <c r="B598" s="412" t="s">
        <v>610</v>
      </c>
      <c r="C598" s="440" t="s">
        <v>1065</v>
      </c>
      <c r="D598" s="413"/>
      <c r="E598" s="1159"/>
    </row>
    <row r="599" spans="1:5" s="75" customFormat="1" hidden="1" x14ac:dyDescent="0.2">
      <c r="A599" s="424">
        <v>262</v>
      </c>
      <c r="B599" s="412" t="s">
        <v>612</v>
      </c>
      <c r="C599" s="440" t="s">
        <v>1065</v>
      </c>
      <c r="D599" s="413"/>
      <c r="E599" s="1159"/>
    </row>
    <row r="600" spans="1:5" s="75" customFormat="1" hidden="1" x14ac:dyDescent="0.2">
      <c r="A600" s="424">
        <v>263</v>
      </c>
      <c r="B600" s="412" t="s">
        <v>614</v>
      </c>
      <c r="C600" s="440" t="s">
        <v>1065</v>
      </c>
      <c r="D600" s="413"/>
      <c r="E600" s="1159"/>
    </row>
    <row r="601" spans="1:5" x14ac:dyDescent="0.2">
      <c r="A601" s="422">
        <v>264</v>
      </c>
      <c r="B601" s="195" t="s">
        <v>1066</v>
      </c>
      <c r="C601" s="306" t="s">
        <v>1067</v>
      </c>
      <c r="D601" s="405"/>
      <c r="E601" s="1106"/>
    </row>
    <row r="602" spans="1:5" x14ac:dyDescent="0.2">
      <c r="A602" s="422">
        <v>265</v>
      </c>
      <c r="B602" s="195" t="s">
        <v>1068</v>
      </c>
      <c r="C602" s="306" t="s">
        <v>1069</v>
      </c>
      <c r="D602" s="405"/>
      <c r="E602" s="1106"/>
    </row>
    <row r="603" spans="1:5" x14ac:dyDescent="0.2">
      <c r="A603" s="422">
        <v>266</v>
      </c>
      <c r="B603" s="195" t="s">
        <v>1511</v>
      </c>
      <c r="C603" s="306" t="s">
        <v>1070</v>
      </c>
      <c r="D603" s="193"/>
      <c r="E603" s="444"/>
    </row>
    <row r="604" spans="1:5" s="75" customFormat="1" hidden="1" x14ac:dyDescent="0.2">
      <c r="A604" s="424">
        <v>267</v>
      </c>
      <c r="B604" s="412" t="s">
        <v>594</v>
      </c>
      <c r="C604" s="305" t="s">
        <v>1070</v>
      </c>
      <c r="D604" s="413"/>
      <c r="E604" s="1159"/>
    </row>
    <row r="605" spans="1:5" s="75" customFormat="1" hidden="1" x14ac:dyDescent="0.2">
      <c r="A605" s="424">
        <v>268</v>
      </c>
      <c r="B605" s="412" t="s">
        <v>596</v>
      </c>
      <c r="C605" s="305" t="s">
        <v>1070</v>
      </c>
      <c r="D605" s="413"/>
      <c r="E605" s="1159"/>
    </row>
    <row r="606" spans="1:5" s="75" customFormat="1" hidden="1" x14ac:dyDescent="0.2">
      <c r="A606" s="424">
        <v>269</v>
      </c>
      <c r="B606" s="412" t="s">
        <v>598</v>
      </c>
      <c r="C606" s="305" t="s">
        <v>1070</v>
      </c>
      <c r="D606" s="413"/>
      <c r="E606" s="1159"/>
    </row>
    <row r="607" spans="1:5" s="75" customFormat="1" hidden="1" x14ac:dyDescent="0.2">
      <c r="A607" s="424">
        <v>270</v>
      </c>
      <c r="B607" s="412" t="s">
        <v>600</v>
      </c>
      <c r="C607" s="305" t="s">
        <v>1070</v>
      </c>
      <c r="D607" s="413"/>
      <c r="E607" s="1159"/>
    </row>
    <row r="608" spans="1:5" s="75" customFormat="1" hidden="1" x14ac:dyDescent="0.2">
      <c r="A608" s="424">
        <v>271</v>
      </c>
      <c r="B608" s="412" t="s">
        <v>602</v>
      </c>
      <c r="C608" s="305" t="s">
        <v>1070</v>
      </c>
      <c r="D608" s="413"/>
      <c r="E608" s="1160"/>
    </row>
    <row r="609" spans="1:5" s="75" customFormat="1" hidden="1" x14ac:dyDescent="0.2">
      <c r="A609" s="424">
        <v>272</v>
      </c>
      <c r="B609" s="412" t="s">
        <v>604</v>
      </c>
      <c r="C609" s="305" t="s">
        <v>1070</v>
      </c>
      <c r="D609" s="413"/>
      <c r="E609" s="1159"/>
    </row>
    <row r="610" spans="1:5" s="75" customFormat="1" hidden="1" x14ac:dyDescent="0.2">
      <c r="A610" s="424">
        <v>273</v>
      </c>
      <c r="B610" s="412" t="s">
        <v>606</v>
      </c>
      <c r="C610" s="305" t="s">
        <v>1070</v>
      </c>
      <c r="D610" s="413"/>
      <c r="E610" s="1159"/>
    </row>
    <row r="611" spans="1:5" s="75" customFormat="1" hidden="1" x14ac:dyDescent="0.2">
      <c r="A611" s="424">
        <v>274</v>
      </c>
      <c r="B611" s="412" t="s">
        <v>608</v>
      </c>
      <c r="C611" s="305" t="s">
        <v>1070</v>
      </c>
      <c r="D611" s="413"/>
      <c r="E611" s="1159"/>
    </row>
    <row r="612" spans="1:5" s="75" customFormat="1" hidden="1" x14ac:dyDescent="0.2">
      <c r="A612" s="424">
        <v>275</v>
      </c>
      <c r="B612" s="412" t="s">
        <v>612</v>
      </c>
      <c r="C612" s="305" t="s">
        <v>1070</v>
      </c>
      <c r="D612" s="413"/>
      <c r="E612" s="1159"/>
    </row>
    <row r="613" spans="1:5" s="75" customFormat="1" hidden="1" x14ac:dyDescent="0.2">
      <c r="A613" s="424">
        <v>276</v>
      </c>
      <c r="B613" s="412" t="s">
        <v>614</v>
      </c>
      <c r="C613" s="305" t="s">
        <v>1070</v>
      </c>
      <c r="D613" s="413"/>
      <c r="E613" s="1159"/>
    </row>
    <row r="614" spans="1:5" ht="27" customHeight="1" thickBot="1" x14ac:dyDescent="0.25">
      <c r="A614" s="429">
        <v>277</v>
      </c>
      <c r="B614" s="430" t="s">
        <v>1681</v>
      </c>
      <c r="C614" s="430" t="s">
        <v>1071</v>
      </c>
      <c r="D614" s="431">
        <v>0</v>
      </c>
      <c r="E614" s="432">
        <v>0</v>
      </c>
    </row>
    <row r="615" spans="1:5" s="215" customFormat="1" ht="14.25" thickTop="1" thickBot="1" x14ac:dyDescent="0.25">
      <c r="A615" s="133"/>
      <c r="B615" s="134"/>
      <c r="C615" s="135"/>
      <c r="D615" s="229"/>
      <c r="E615" s="229"/>
    </row>
    <row r="616" spans="1:5" ht="27" customHeight="1" thickTop="1" thickBot="1" x14ac:dyDescent="0.25">
      <c r="A616" s="580"/>
      <c r="B616" s="581" t="s">
        <v>52</v>
      </c>
      <c r="C616" s="581" t="s">
        <v>1072</v>
      </c>
      <c r="D616" s="582">
        <f>SUM(D349,D351,D391,D463,D536,D545,D551,D614)</f>
        <v>51757738</v>
      </c>
      <c r="E616" s="583">
        <f>SUM(E349,E351,E391,E463,E536,E545,E551,E614)</f>
        <v>60291380</v>
      </c>
    </row>
    <row r="617" spans="1:5" s="215" customFormat="1" ht="14.25" thickTop="1" thickBot="1" x14ac:dyDescent="0.25">
      <c r="A617" s="133"/>
      <c r="B617" s="134"/>
      <c r="C617" s="135"/>
      <c r="D617" s="226"/>
      <c r="E617" s="234"/>
    </row>
    <row r="618" spans="1:5" ht="13.5" thickTop="1" x14ac:dyDescent="0.2">
      <c r="A618" s="1139" t="s">
        <v>1073</v>
      </c>
      <c r="B618" s="1140" t="s">
        <v>1647</v>
      </c>
      <c r="C618" s="1071" t="s">
        <v>1075</v>
      </c>
      <c r="D618" s="1141"/>
      <c r="E618" s="1161"/>
    </row>
    <row r="619" spans="1:5" hidden="1" x14ac:dyDescent="0.2">
      <c r="A619" s="1143" t="s">
        <v>1076</v>
      </c>
      <c r="B619" s="408" t="s">
        <v>1077</v>
      </c>
      <c r="C619" s="30" t="s">
        <v>1075</v>
      </c>
      <c r="D619" s="409"/>
      <c r="E619" s="1128"/>
    </row>
    <row r="620" spans="1:5" x14ac:dyDescent="0.2">
      <c r="A620" s="1143" t="s">
        <v>1078</v>
      </c>
      <c r="B620" s="408" t="s">
        <v>1079</v>
      </c>
      <c r="C620" s="30" t="s">
        <v>1080</v>
      </c>
      <c r="D620" s="409"/>
      <c r="E620" s="1128"/>
    </row>
    <row r="621" spans="1:5" x14ac:dyDescent="0.2">
      <c r="A621" s="1143" t="s">
        <v>1081</v>
      </c>
      <c r="B621" s="408" t="s">
        <v>1648</v>
      </c>
      <c r="C621" s="30" t="s">
        <v>1083</v>
      </c>
      <c r="D621" s="409"/>
      <c r="E621" s="1128"/>
    </row>
    <row r="622" spans="1:5" hidden="1" x14ac:dyDescent="0.2">
      <c r="A622" s="1143" t="s">
        <v>1084</v>
      </c>
      <c r="B622" s="408" t="s">
        <v>1077</v>
      </c>
      <c r="C622" s="30" t="s">
        <v>1085</v>
      </c>
      <c r="D622" s="409"/>
      <c r="E622" s="1128"/>
    </row>
    <row r="623" spans="1:5" x14ac:dyDescent="0.2">
      <c r="A623" s="1143" t="s">
        <v>1086</v>
      </c>
      <c r="B623" s="408" t="s">
        <v>1649</v>
      </c>
      <c r="C623" s="30" t="s">
        <v>1088</v>
      </c>
      <c r="D623" s="387"/>
      <c r="E623" s="1089"/>
    </row>
    <row r="624" spans="1:5" hidden="1" x14ac:dyDescent="0.2">
      <c r="A624" s="1143" t="s">
        <v>1089</v>
      </c>
      <c r="B624" s="408" t="s">
        <v>1090</v>
      </c>
      <c r="C624" s="30" t="s">
        <v>1091</v>
      </c>
      <c r="D624" s="409"/>
      <c r="E624" s="1128"/>
    </row>
    <row r="625" spans="1:5" hidden="1" x14ac:dyDescent="0.2">
      <c r="A625" s="1143" t="s">
        <v>1092</v>
      </c>
      <c r="B625" s="408" t="s">
        <v>1093</v>
      </c>
      <c r="C625" s="30" t="s">
        <v>1091</v>
      </c>
      <c r="D625" s="409"/>
      <c r="E625" s="1128"/>
    </row>
    <row r="626" spans="1:5" hidden="1" x14ac:dyDescent="0.2">
      <c r="A626" s="1143" t="s">
        <v>1094</v>
      </c>
      <c r="B626" s="408" t="s">
        <v>1095</v>
      </c>
      <c r="C626" s="30" t="s">
        <v>1091</v>
      </c>
      <c r="D626" s="409"/>
      <c r="E626" s="1128"/>
    </row>
    <row r="627" spans="1:5" hidden="1" x14ac:dyDescent="0.2">
      <c r="A627" s="1143" t="s">
        <v>756</v>
      </c>
      <c r="B627" s="408" t="s">
        <v>1096</v>
      </c>
      <c r="C627" s="30" t="s">
        <v>1097</v>
      </c>
      <c r="D627" s="409"/>
      <c r="E627" s="1128"/>
    </row>
    <row r="628" spans="1:5" hidden="1" x14ac:dyDescent="0.2">
      <c r="A628" s="1143" t="s">
        <v>75</v>
      </c>
      <c r="B628" s="408" t="s">
        <v>1098</v>
      </c>
      <c r="C628" s="30" t="s">
        <v>1099</v>
      </c>
      <c r="D628" s="409"/>
      <c r="E628" s="1128"/>
    </row>
    <row r="629" spans="1:5" hidden="1" x14ac:dyDescent="0.2">
      <c r="A629" s="1143" t="s">
        <v>78</v>
      </c>
      <c r="B629" s="408" t="s">
        <v>1100</v>
      </c>
      <c r="C629" s="30" t="s">
        <v>1101</v>
      </c>
      <c r="D629" s="409"/>
      <c r="E629" s="1128"/>
    </row>
    <row r="630" spans="1:5" hidden="1" x14ac:dyDescent="0.2">
      <c r="A630" s="1143" t="s">
        <v>81</v>
      </c>
      <c r="B630" s="408" t="s">
        <v>1077</v>
      </c>
      <c r="C630" s="30" t="s">
        <v>1101</v>
      </c>
      <c r="D630" s="409"/>
      <c r="E630" s="1128"/>
    </row>
    <row r="631" spans="1:5" hidden="1" x14ac:dyDescent="0.2">
      <c r="A631" s="1143" t="s">
        <v>84</v>
      </c>
      <c r="B631" s="408" t="s">
        <v>1093</v>
      </c>
      <c r="C631" s="30" t="s">
        <v>1101</v>
      </c>
      <c r="D631" s="409"/>
      <c r="E631" s="1128"/>
    </row>
    <row r="632" spans="1:5" hidden="1" x14ac:dyDescent="0.2">
      <c r="A632" s="1143" t="s">
        <v>87</v>
      </c>
      <c r="B632" s="408" t="s">
        <v>1095</v>
      </c>
      <c r="C632" s="30" t="s">
        <v>1101</v>
      </c>
      <c r="D632" s="409"/>
      <c r="E632" s="1128"/>
    </row>
    <row r="633" spans="1:5" hidden="1" x14ac:dyDescent="0.2">
      <c r="A633" s="1143" t="s">
        <v>90</v>
      </c>
      <c r="B633" s="408" t="s">
        <v>1102</v>
      </c>
      <c r="C633" s="30" t="s">
        <v>1103</v>
      </c>
      <c r="D633" s="409"/>
      <c r="E633" s="1128"/>
    </row>
    <row r="634" spans="1:5" hidden="1" x14ac:dyDescent="0.2">
      <c r="A634" s="1143" t="s">
        <v>93</v>
      </c>
      <c r="B634" s="408" t="s">
        <v>1104</v>
      </c>
      <c r="C634" s="30" t="s">
        <v>1105</v>
      </c>
      <c r="D634" s="409"/>
      <c r="E634" s="1128"/>
    </row>
    <row r="635" spans="1:5" hidden="1" x14ac:dyDescent="0.2">
      <c r="A635" s="1143" t="s">
        <v>96</v>
      </c>
      <c r="B635" s="408" t="s">
        <v>1077</v>
      </c>
      <c r="C635" s="30" t="s">
        <v>1105</v>
      </c>
      <c r="D635" s="409"/>
      <c r="E635" s="1128"/>
    </row>
    <row r="636" spans="1:5" x14ac:dyDescent="0.2">
      <c r="A636" s="1143" t="s">
        <v>99</v>
      </c>
      <c r="B636" s="408" t="s">
        <v>1666</v>
      </c>
      <c r="C636" s="30" t="s">
        <v>1107</v>
      </c>
      <c r="D636" s="387"/>
      <c r="E636" s="1089"/>
    </row>
    <row r="637" spans="1:5" x14ac:dyDescent="0.2">
      <c r="A637" s="1143" t="s">
        <v>102</v>
      </c>
      <c r="B637" s="408" t="s">
        <v>1108</v>
      </c>
      <c r="C637" s="30" t="s">
        <v>1109</v>
      </c>
      <c r="D637" s="410"/>
      <c r="E637" s="1128"/>
    </row>
    <row r="638" spans="1:5" x14ac:dyDescent="0.2">
      <c r="A638" s="1143" t="s">
        <v>1110</v>
      </c>
      <c r="B638" s="408" t="s">
        <v>1111</v>
      </c>
      <c r="C638" s="30" t="s">
        <v>1112</v>
      </c>
      <c r="D638" s="409"/>
      <c r="E638" s="1128"/>
    </row>
    <row r="639" spans="1:5" x14ac:dyDescent="0.2">
      <c r="A639" s="1143" t="s">
        <v>107</v>
      </c>
      <c r="B639" s="408" t="s">
        <v>1113</v>
      </c>
      <c r="C639" s="30" t="s">
        <v>1114</v>
      </c>
      <c r="D639" s="409"/>
      <c r="E639" s="1128"/>
    </row>
    <row r="640" spans="1:5" x14ac:dyDescent="0.2">
      <c r="A640" s="1143" t="s">
        <v>109</v>
      </c>
      <c r="B640" s="408" t="s">
        <v>1115</v>
      </c>
      <c r="C640" s="30" t="s">
        <v>1116</v>
      </c>
      <c r="D640" s="409"/>
      <c r="E640" s="1128"/>
    </row>
    <row r="641" spans="1:5" x14ac:dyDescent="0.2">
      <c r="A641" s="1143" t="s">
        <v>111</v>
      </c>
      <c r="B641" s="408" t="s">
        <v>1117</v>
      </c>
      <c r="C641" s="30" t="s">
        <v>1118</v>
      </c>
      <c r="D641" s="409"/>
      <c r="E641" s="1128"/>
    </row>
    <row r="642" spans="1:5" x14ac:dyDescent="0.2">
      <c r="A642" s="1143" t="s">
        <v>113</v>
      </c>
      <c r="B642" s="408" t="s">
        <v>1119</v>
      </c>
      <c r="C642" s="30" t="s">
        <v>1120</v>
      </c>
      <c r="D642" s="409"/>
      <c r="E642" s="1128"/>
    </row>
    <row r="643" spans="1:5" hidden="1" x14ac:dyDescent="0.2">
      <c r="A643" s="1143" t="s">
        <v>115</v>
      </c>
      <c r="B643" s="408" t="s">
        <v>1121</v>
      </c>
      <c r="C643" s="30" t="s">
        <v>1122</v>
      </c>
      <c r="D643" s="409"/>
      <c r="E643" s="1128"/>
    </row>
    <row r="644" spans="1:5" hidden="1" x14ac:dyDescent="0.2">
      <c r="A644" s="1143" t="s">
        <v>117</v>
      </c>
      <c r="B644" s="408" t="s">
        <v>1123</v>
      </c>
      <c r="C644" s="30" t="s">
        <v>1124</v>
      </c>
      <c r="D644" s="409"/>
      <c r="E644" s="1128"/>
    </row>
    <row r="645" spans="1:5" x14ac:dyDescent="0.2">
      <c r="A645" s="1143" t="s">
        <v>119</v>
      </c>
      <c r="B645" s="408" t="s">
        <v>1650</v>
      </c>
      <c r="C645" s="30" t="s">
        <v>1126</v>
      </c>
      <c r="D645" s="387"/>
      <c r="E645" s="1089"/>
    </row>
    <row r="646" spans="1:5" x14ac:dyDescent="0.2">
      <c r="A646" s="577" t="s">
        <v>121</v>
      </c>
      <c r="B646" s="382" t="s">
        <v>1513</v>
      </c>
      <c r="C646" s="192" t="s">
        <v>1128</v>
      </c>
      <c r="D646" s="196">
        <v>0</v>
      </c>
      <c r="E646" s="1157"/>
    </row>
    <row r="647" spans="1:5" x14ac:dyDescent="0.2">
      <c r="A647" s="1143" t="s">
        <v>123</v>
      </c>
      <c r="B647" s="408" t="s">
        <v>1129</v>
      </c>
      <c r="C647" s="30" t="s">
        <v>1130</v>
      </c>
      <c r="D647" s="409"/>
      <c r="E647" s="1128"/>
    </row>
    <row r="648" spans="1:5" x14ac:dyDescent="0.2">
      <c r="A648" s="1143" t="s">
        <v>125</v>
      </c>
      <c r="B648" s="408" t="s">
        <v>1131</v>
      </c>
      <c r="C648" s="30" t="s">
        <v>1132</v>
      </c>
      <c r="D648" s="409"/>
      <c r="E648" s="1128"/>
    </row>
    <row r="649" spans="1:5" x14ac:dyDescent="0.2">
      <c r="A649" s="1143" t="s">
        <v>793</v>
      </c>
      <c r="B649" s="408" t="s">
        <v>1651</v>
      </c>
      <c r="C649" s="30" t="s">
        <v>1134</v>
      </c>
      <c r="D649" s="409"/>
      <c r="E649" s="1128"/>
    </row>
    <row r="650" spans="1:5" x14ac:dyDescent="0.2">
      <c r="A650" s="1143" t="s">
        <v>129</v>
      </c>
      <c r="B650" s="408" t="s">
        <v>1077</v>
      </c>
      <c r="C650" s="30" t="s">
        <v>1134</v>
      </c>
      <c r="D650" s="409"/>
      <c r="E650" s="1128"/>
    </row>
    <row r="651" spans="1:5" ht="25.5" x14ac:dyDescent="0.2">
      <c r="A651" s="1143" t="s">
        <v>131</v>
      </c>
      <c r="B651" s="408" t="s">
        <v>1135</v>
      </c>
      <c r="C651" s="30" t="s">
        <v>1136</v>
      </c>
      <c r="D651" s="409"/>
      <c r="E651" s="1128"/>
    </row>
    <row r="652" spans="1:5" x14ac:dyDescent="0.2">
      <c r="A652" s="1143" t="s">
        <v>133</v>
      </c>
      <c r="B652" s="408" t="s">
        <v>1652</v>
      </c>
      <c r="C652" s="30" t="s">
        <v>1138</v>
      </c>
      <c r="D652" s="409"/>
      <c r="E652" s="1128"/>
    </row>
    <row r="653" spans="1:5" x14ac:dyDescent="0.2">
      <c r="A653" s="1143" t="s">
        <v>135</v>
      </c>
      <c r="B653" s="408" t="s">
        <v>1077</v>
      </c>
      <c r="C653" s="30" t="s">
        <v>1138</v>
      </c>
      <c r="D653" s="409"/>
      <c r="E653" s="1128"/>
    </row>
    <row r="654" spans="1:5" x14ac:dyDescent="0.2">
      <c r="A654" s="577" t="s">
        <v>137</v>
      </c>
      <c r="B654" s="382" t="s">
        <v>1514</v>
      </c>
      <c r="C654" s="192" t="s">
        <v>1140</v>
      </c>
      <c r="D654" s="196"/>
      <c r="E654" s="1097"/>
    </row>
    <row r="655" spans="1:5" x14ac:dyDescent="0.2">
      <c r="A655" s="577" t="s">
        <v>142</v>
      </c>
      <c r="B655" s="382" t="s">
        <v>1141</v>
      </c>
      <c r="C655" s="192" t="s">
        <v>1142</v>
      </c>
      <c r="D655" s="405"/>
      <c r="E655" s="1157"/>
    </row>
    <row r="656" spans="1:5" x14ac:dyDescent="0.2">
      <c r="A656" s="577" t="s">
        <v>144</v>
      </c>
      <c r="B656" s="382" t="s">
        <v>1143</v>
      </c>
      <c r="C656" s="192" t="s">
        <v>1144</v>
      </c>
      <c r="D656" s="405"/>
      <c r="E656" s="1157"/>
    </row>
    <row r="657" spans="1:5" s="224" customFormat="1" ht="27.75" customHeight="1" thickBot="1" x14ac:dyDescent="0.25">
      <c r="A657" s="579" t="s">
        <v>146</v>
      </c>
      <c r="B657" s="471" t="s">
        <v>1690</v>
      </c>
      <c r="C657" s="430" t="s">
        <v>1146</v>
      </c>
      <c r="D657" s="431">
        <v>0</v>
      </c>
      <c r="E657" s="432">
        <v>0</v>
      </c>
    </row>
    <row r="658" spans="1:5" s="215" customFormat="1" ht="14.25" thickTop="1" thickBot="1" x14ac:dyDescent="0.25">
      <c r="A658" s="133"/>
      <c r="B658" s="134"/>
      <c r="C658" s="135"/>
      <c r="D658" s="226"/>
      <c r="E658" s="234"/>
    </row>
    <row r="659" spans="1:5" ht="27.75" customHeight="1" thickTop="1" thickBot="1" x14ac:dyDescent="0.25">
      <c r="A659" s="580">
        <v>278</v>
      </c>
      <c r="B659" s="581" t="s">
        <v>1515</v>
      </c>
      <c r="C659" s="581" t="s">
        <v>1147</v>
      </c>
      <c r="D659" s="582">
        <f>SUM(D616+D657)</f>
        <v>51757738</v>
      </c>
      <c r="E659" s="583">
        <f>SUM(E616+E657)</f>
        <v>60291380</v>
      </c>
    </row>
    <row r="660" spans="1:5" ht="13.5" thickTop="1" x14ac:dyDescent="0.2"/>
    <row r="661" spans="1:5" x14ac:dyDescent="0.2">
      <c r="E661" s="1236">
        <f>E328-E659</f>
        <v>0</v>
      </c>
    </row>
  </sheetData>
  <mergeCells count="1">
    <mergeCell ref="A1:E1"/>
  </mergeCells>
  <pageMargins left="0.23622047244094491" right="0.23622047244094491" top="0.19685039370078741" bottom="0.15748031496062992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14</vt:i4>
      </vt:variant>
    </vt:vector>
  </HeadingPairs>
  <TitlesOfParts>
    <vt:vector size="27" baseType="lpstr">
      <vt:lpstr>01 Mérleg</vt:lpstr>
      <vt:lpstr>02 létszám</vt:lpstr>
      <vt:lpstr>03 BE ÖSSZ</vt:lpstr>
      <vt:lpstr>04 KI ÖSSZ</vt:lpstr>
      <vt:lpstr>05 felhalmozási források</vt:lpstr>
      <vt:lpstr>Önkorm.</vt:lpstr>
      <vt:lpstr>Polg. Hiv.</vt:lpstr>
      <vt:lpstr>Óvoda</vt:lpstr>
      <vt:lpstr>Műv. Ház</vt:lpstr>
      <vt:lpstr>06 tartalékok</vt:lpstr>
      <vt:lpstr>Munka1</vt:lpstr>
      <vt:lpstr> PVK</vt:lpstr>
      <vt:lpstr>bérek</vt:lpstr>
      <vt:lpstr>'03 BE ÖSSZ'!Nyomtatási_cím</vt:lpstr>
      <vt:lpstr>'04 KI ÖSSZ'!Nyomtatási_cím</vt:lpstr>
      <vt:lpstr>'06 tartalékok'!Nyomtatási_cím</vt:lpstr>
      <vt:lpstr>bérek!Nyomtatási_cím</vt:lpstr>
      <vt:lpstr>Önkorm.!Nyomtatási_cím</vt:lpstr>
      <vt:lpstr>' PVK'!Nyomtatási_terület</vt:lpstr>
      <vt:lpstr>'01 Mérleg'!Nyomtatási_terület</vt:lpstr>
      <vt:lpstr>'02 létszám'!Nyomtatási_terület</vt:lpstr>
      <vt:lpstr>'03 BE ÖSSZ'!Nyomtatási_terület</vt:lpstr>
      <vt:lpstr>'04 KI ÖSSZ'!Nyomtatási_terület</vt:lpstr>
      <vt:lpstr>'05 felhalmozási források'!Nyomtatási_terület</vt:lpstr>
      <vt:lpstr>'06 tartalékok'!Nyomtatási_terület</vt:lpstr>
      <vt:lpstr>bérek!Nyomtatási_terület</vt:lpstr>
      <vt:lpstr>Önkorm.!Nyomtatási_terület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Páty</dc:creator>
  <cp:keywords/>
  <dc:description/>
  <cp:lastModifiedBy>Báldogi Éva</cp:lastModifiedBy>
  <cp:revision>1</cp:revision>
  <cp:lastPrinted>2017-05-18T09:59:26Z</cp:lastPrinted>
  <dcterms:created xsi:type="dcterms:W3CDTF">2016-09-23T20:40:20Z</dcterms:created>
  <dcterms:modified xsi:type="dcterms:W3CDTF">2017-05-23T09:28:20Z</dcterms:modified>
  <cp:category/>
  <cp:contentStatus/>
</cp:coreProperties>
</file>