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tabRatio="863" activeTab="6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 .sz.m. Létszám (2)" sheetId="6" r:id="rId6"/>
    <sheet name="6.sz.m.fejlesztés (2)" sheetId="7" r:id="rId7"/>
    <sheet name="7.sz.m.Dologi kiadás (2)" sheetId="8" r:id="rId8"/>
    <sheet name="8.sz.m.szociális kiadások" sheetId="9" r:id="rId9"/>
    <sheet name="9.sz.m.átadott pe (2)" sheetId="10" r:id="rId10"/>
    <sheet name="10. sz adósság kötelezettség" sheetId="11" state="hidden" r:id="rId11"/>
    <sheet name="10. saját bevételek" sheetId="12" r:id="rId12"/>
    <sheet name="11. sz.m. előir felh terv" sheetId="13" r:id="rId13"/>
    <sheet name="12.sz.m. állami támogatás" sheetId="14" r:id="rId14"/>
    <sheet name="13. sz.m. közvetett tám." sheetId="15" r:id="rId15"/>
    <sheet name="14. sz. m. EU (2)" sheetId="16" r:id="rId16"/>
    <sheet name="15.sz.m.többéves kihatás" sheetId="17" r:id="rId17"/>
    <sheet name="üres lap" sheetId="18" r:id="rId18"/>
    <sheet name="üres lap2" sheetId="19" r:id="rId19"/>
    <sheet name="üres lap3" sheetId="20" r:id="rId20"/>
    <sheet name="üres lap4" sheetId="21" r:id="rId21"/>
    <sheet name="üres lap5" sheetId="22" r:id="rId22"/>
    <sheet name="üres lap6" sheetId="23" r:id="rId23"/>
  </sheets>
  <definedNames>
    <definedName name="_xlfn.IFERROR" hidden="1">#NAME?</definedName>
    <definedName name="_xlnm.Print_Area" localSheetId="1">'1 .sz.m.önk.össz.kiad.'!$A$1:$AC$65</definedName>
    <definedName name="_xlnm.Print_Area" localSheetId="0">'1.sz.m-önk.össze.bev'!$A$2:$V$62</definedName>
    <definedName name="_xlnm.Print_Area" localSheetId="10">'10. sz adósság kötelezettség'!$A$1:$G$14</definedName>
    <definedName name="_xlnm.Print_Area" localSheetId="12">'11. sz.m. előir felh terv'!$A$1:$O$24</definedName>
    <definedName name="_xlnm.Print_Area" localSheetId="13">'12.sz.m. állami támogatás'!$A$1:$B$35</definedName>
    <definedName name="_xlnm.Print_Area" localSheetId="2">'2.sz.m.összehasonlító'!$A$2:$N$32</definedName>
    <definedName name="_xlnm.Print_Area" localSheetId="3">'3.sz.m Önk  bev.'!$A$1:$V$61</definedName>
    <definedName name="_xlnm.Print_Area" localSheetId="4">'4.sz.m.ÖNK kiadás'!$A$1:$V$38</definedName>
    <definedName name="_xlnm.Print_Area" localSheetId="5">'5 .sz.m. Létszám (2)'!$A$1:$K$15</definedName>
    <definedName name="_xlnm.Print_Area" localSheetId="6">'6.sz.m.fejlesztés (2)'!$A$1:$O$29</definedName>
    <definedName name="_xlnm.Print_Area" localSheetId="7">'7.sz.m.Dologi kiadás (2)'!$A$1:$U$24</definedName>
    <definedName name="_xlnm.Print_Area" localSheetId="8">'8.sz.m.szociális kiadások'!$A$1:$Q$32</definedName>
    <definedName name="_xlnm.Print_Area" localSheetId="9">'9.sz.m.átadott pe (2)'!$A$1:$V$52</definedName>
    <definedName name="_xlnm.Print_Area" localSheetId="17">'üres lap'!$A$1:$R$44</definedName>
    <definedName name="_xlnm.Print_Area" localSheetId="18">'üres lap2'!$A$1:$U$48</definedName>
    <definedName name="_xlnm.Print_Area" localSheetId="19">'üres lap3'!$A$1:$R$47</definedName>
    <definedName name="_xlnm.Print_Area" localSheetId="20">'üres lap4'!$A$1:$I$18</definedName>
  </definedNames>
  <calcPr fullCalcOnLoad="1"/>
</workbook>
</file>

<file path=xl/sharedStrings.xml><?xml version="1.0" encoding="utf-8"?>
<sst xmlns="http://schemas.openxmlformats.org/spreadsheetml/2006/main" count="1071" uniqueCount="525">
  <si>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</si>
  <si>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</si>
  <si>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</si>
  <si>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</si>
  <si>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</si>
  <si>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</si>
  <si>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</si>
  <si>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</si>
  <si>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</si>
  <si>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</si>
  <si>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</si>
  <si>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</si>
  <si>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</si>
  <si>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</si>
  <si>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</si>
  <si>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</si>
  <si>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</si>
  <si>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</si>
  <si>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</si>
  <si>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</si>
  <si>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</si>
  <si>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</si>
  <si>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</si>
  <si>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</si>
  <si>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</si>
  <si>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</si>
  <si>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</si>
  <si>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Szakmai tev. ellátók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</si>
  <si>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</si>
  <si>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</si>
  <si>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</si>
  <si>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</si>
  <si>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Temetési segély 46. §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</si>
  <si>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</si>
  <si>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</si>
  <si>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</si>
  <si>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</si>
  <si>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</si>
  <si>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</si>
  <si>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</si>
  <si>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</si>
  <si>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</si>
  <si>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</si>
  <si>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</si>
  <si>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</si>
  <si>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</si>
  <si>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</si>
  <si>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</si>
  <si>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</si>
  <si>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</si>
  <si>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</si>
  <si>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</si>
  <si>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</si>
  <si>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</si>
  <si>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</si>
  <si>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</si>
  <si>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</si>
  <si>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</si>
  <si>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>11. számú melléklet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</si>
  <si>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</si>
  <si>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</si>
  <si>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</si>
  <si>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</si>
  <si>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</si>
  <si>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</si>
  <si>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</si>
  <si>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</si>
  <si>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</si>
  <si>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</si>
  <si>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</si>
  <si>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</si>
  <si>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</si>
  <si>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</si>
  <si>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</si>
  <si>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</si>
  <si>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</si>
  <si>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</si>
  <si>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</si>
  <si>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</si>
  <si>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</si>
  <si>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</si>
  <si>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</si>
  <si>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</si>
  <si>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</si>
  <si>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</si>
  <si>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</si>
  <si>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</si>
  <si>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</si>
  <si>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</si>
  <si>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</si>
  <si>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</si>
  <si>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</si>
  <si>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</si>
  <si>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</si>
  <si>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</si>
  <si>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</si>
  <si>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</si>
  <si>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</si>
  <si>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</si>
  <si>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</si>
  <si>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</si>
  <si>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</si>
  <si>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</si>
  <si>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</si>
  <si>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</si>
  <si>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</si>
  <si>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</si>
  <si>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</si>
  <si>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</si>
  <si>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</si>
  <si>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</si>
  <si>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</si>
  <si>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</si>
  <si>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</si>
  <si>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* Rehabilitációs hozzájárulás terhére</t>
  </si>
  <si>
    <t>Bevételek</t>
  </si>
  <si>
    <t>1.3.</t>
  </si>
  <si>
    <t>Kiadások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</si>
  <si>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</si>
  <si>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</si>
  <si>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</si>
  <si>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</si>
  <si>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</si>
  <si>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</si>
  <si>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</si>
  <si>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</si>
  <si>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</si>
  <si>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</si>
  <si>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</si>
  <si>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</si>
  <si>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</si>
  <si>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</si>
  <si>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</si>
  <si>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</si>
  <si>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</si>
  <si>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</si>
  <si>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</si>
  <si>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</si>
  <si>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</si>
  <si>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</si>
  <si>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</si>
  <si>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</si>
  <si>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</si>
  <si>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</si>
  <si>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</si>
  <si>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</si>
  <si>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</si>
  <si>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</si>
  <si>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</si>
  <si>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</si>
  <si>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</si>
  <si>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</si>
  <si>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</si>
  <si>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</si>
  <si>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</si>
  <si>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</si>
  <si>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</si>
  <si>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</si>
  <si>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</si>
  <si>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</si>
  <si>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</si>
  <si>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</si>
  <si>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</si>
  <si>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</si>
  <si>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</si>
  <si>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</si>
  <si>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</si>
  <si>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</si>
  <si>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</si>
  <si>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</si>
  <si>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</si>
  <si>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</si>
  <si>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</si>
  <si>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</si>
  <si>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</si>
  <si>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</si>
  <si>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</si>
  <si>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Kötelező/     önként vállalt</t>
  </si>
  <si>
    <t>Ö</t>
  </si>
  <si>
    <t>K</t>
  </si>
  <si>
    <t>2.3.4</t>
  </si>
  <si>
    <t>Befektetési célú részesedések</t>
  </si>
  <si>
    <t>V. Finanszírozási kiadások</t>
  </si>
  <si>
    <t>Önkormányzat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</si>
  <si>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</si>
  <si>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</si>
  <si>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</si>
  <si>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Első lakáshoz jutók támogatása</t>
  </si>
  <si>
    <t>Civil szervezetek támogatása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</si>
  <si>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</si>
  <si>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</si>
  <si>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</si>
  <si>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</si>
  <si>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Rendőrörs</t>
  </si>
  <si>
    <t>TÖOSZ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</si>
  <si>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</si>
  <si>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</si>
  <si>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</si>
  <si>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</si>
  <si>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</si>
  <si>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</si>
  <si>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</si>
  <si>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</si>
  <si>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III.</t>
  </si>
  <si>
    <t>mód. III.</t>
  </si>
  <si>
    <t>Mód.III.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</si>
  <si>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</si>
  <si>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</si>
  <si>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</si>
  <si>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</si>
  <si>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</si>
  <si>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</si>
  <si>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</si>
  <si>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</si>
  <si>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</si>
  <si>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Ápolási díj (áthúzódó 2012. évről)</t>
  </si>
  <si>
    <t>Kózgyógyellátás</t>
  </si>
  <si>
    <t>Rábaköz Vidékfejlesztési Egyesület tagdíj</t>
  </si>
  <si>
    <t>Móvár Nagytérségi Hulladékgazd. Témamenedzselés</t>
  </si>
  <si>
    <t xml:space="preserve"> </t>
  </si>
  <si>
    <t>Függő, átfutó, kiegyenlítő bevételelk</t>
  </si>
  <si>
    <t>Mód. IV.</t>
  </si>
  <si>
    <t>mód. IV.</t>
  </si>
  <si>
    <t>2013. július 1.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</si>
  <si>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</si>
  <si>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</si>
  <si>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</si>
  <si>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</si>
  <si>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</si>
  <si>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</si>
  <si>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</si>
  <si>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</si>
  <si>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</si>
  <si>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</si>
  <si>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</si>
  <si>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</si>
  <si>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</si>
  <si>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</si>
  <si>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belülről</t>
  </si>
  <si>
    <t>Átvett pénzeszközök államháztatráson kívülről</t>
  </si>
  <si>
    <t>Kölcsönök visszatérülése</t>
  </si>
  <si>
    <t>Finanszírozási bevételek</t>
  </si>
  <si>
    <t>Bevételek összesen:</t>
  </si>
  <si>
    <t>13.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</si>
  <si>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</si>
  <si>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</si>
  <si>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</si>
  <si>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</si>
  <si>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</si>
  <si>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</si>
  <si>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</si>
  <si>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</si>
  <si>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</si>
  <si>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</si>
  <si>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Mód. V.</t>
  </si>
  <si>
    <t>mód. V.</t>
  </si>
  <si>
    <t>Mód. III., IV.,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</si>
  <si>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</si>
  <si>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</si>
  <si>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</si>
  <si>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</si>
  <si>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</si>
  <si>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</si>
  <si>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</si>
  <si>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</si>
  <si>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</si>
  <si>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</si>
  <si>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Nyári gyermekétkeztetés</t>
  </si>
  <si>
    <t>Szerkezetátalakítási tartalékból foly.támogatás d)</t>
  </si>
  <si>
    <t>K/Ö</t>
  </si>
  <si>
    <t>Támogatás</t>
  </si>
  <si>
    <t>Önkormányzat adósságot keletkeztető ügyletekből és kezességvállalásokból fennálló kötelezettségei</t>
  </si>
  <si>
    <t>MEGNEVEZÉS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</si>
  <si>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</si>
  <si>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</si>
  <si>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Bírság-, pótlék- és díjbevétel</t>
  </si>
  <si>
    <t>Kezességvállalással kapcsolatos megtérülés</t>
  </si>
  <si>
    <t>SAJÁT BEVÉTELEK ÖSSZESEN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</si>
  <si>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</si>
  <si>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</si>
  <si>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</si>
  <si>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</si>
  <si>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</si>
  <si>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</si>
  <si>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</si>
  <si>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</si>
  <si>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</si>
  <si>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</si>
  <si>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</si>
  <si>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</si>
  <si>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</si>
  <si>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</si>
  <si>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</si>
  <si>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Kedvezmények összesen</t>
  </si>
  <si>
    <t>Étkezési díj</t>
  </si>
  <si>
    <t>Gondozási díj</t>
  </si>
  <si>
    <t>2.4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</si>
  <si>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</si>
  <si>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</si>
  <si>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</si>
  <si>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</si>
  <si>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</si>
  <si>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</si>
  <si>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</si>
  <si>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</si>
  <si>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</si>
  <si>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</si>
  <si>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</si>
  <si>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</si>
  <si>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</si>
  <si>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</si>
  <si>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</si>
  <si>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</si>
  <si>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</si>
  <si>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</si>
  <si>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</si>
  <si>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</si>
  <si>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</si>
  <si>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</si>
  <si>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</si>
  <si>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</si>
  <si>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</si>
  <si>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</si>
  <si>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</si>
  <si>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</si>
  <si>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</si>
  <si>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</si>
  <si>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</si>
  <si>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</si>
  <si>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</si>
  <si>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</si>
  <si>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</si>
  <si>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</si>
  <si>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</si>
  <si>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</si>
  <si>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</si>
  <si>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</si>
  <si>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</si>
  <si>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</si>
  <si>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</si>
  <si>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</si>
  <si>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</si>
  <si>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</si>
  <si>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</si>
  <si>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</si>
  <si>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</si>
  <si>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</si>
  <si>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</si>
  <si>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</si>
  <si>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</si>
  <si>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</si>
  <si>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</si>
  <si>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</si>
  <si>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</si>
  <si>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</si>
  <si>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</si>
  <si>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</si>
  <si>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</si>
  <si>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</si>
  <si>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</si>
  <si>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</si>
  <si>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</si>
  <si>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 xml:space="preserve">Más pénzbeli támogatás Szt. 26.§ </t>
  </si>
  <si>
    <t>Ápolási díj Szt. 43. B §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</si>
  <si>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</si>
  <si>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</si>
  <si>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</si>
  <si>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</si>
  <si>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</si>
  <si>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</si>
  <si>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</si>
  <si>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III. 3.e. falugondnoki szolgáltatás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</si>
  <si>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</si>
  <si>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</si>
  <si>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</si>
  <si>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Tűz- és katasztrófavédelmi tevékenység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</si>
  <si>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</si>
  <si>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</si>
  <si>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</si>
  <si>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</si>
  <si>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</si>
  <si>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</si>
  <si>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</si>
  <si>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Évek</t>
  </si>
  <si>
    <t>2015.</t>
  </si>
  <si>
    <t>2016.</t>
  </si>
  <si>
    <t>Összes kötelezettség</t>
  </si>
  <si>
    <t>5. számú melléklet</t>
  </si>
  <si>
    <t>7. számú melléklet</t>
  </si>
  <si>
    <t>13. számú melléklet</t>
  </si>
  <si>
    <t>2017.</t>
  </si>
  <si>
    <t>Közvilágítási feladatok</t>
  </si>
  <si>
    <t>Katolikus Egyház</t>
  </si>
  <si>
    <t>Evangélikus Egyház</t>
  </si>
  <si>
    <t>Vöröskereszt</t>
  </si>
  <si>
    <t>Nyugdíjas Klub</t>
  </si>
  <si>
    <t>Zöldterület gazdálkodás</t>
  </si>
  <si>
    <t>Járda felújítása</t>
  </si>
  <si>
    <t>III.2. Települési önkormányzat szociális feladatainak egyéb támogatása</t>
  </si>
  <si>
    <t>2018.</t>
  </si>
  <si>
    <t>települési támogatás (temetési támogatás) Szt. 45.§(1)</t>
  </si>
  <si>
    <t>I.1.d) Lakott külterület támogatása</t>
  </si>
  <si>
    <t>IV.1.d. Közművelődési feladatok</t>
  </si>
  <si>
    <t xml:space="preserve"> Ft-ban</t>
  </si>
  <si>
    <t>Bútor vásárlás /hivatal/</t>
  </si>
  <si>
    <t>Mázsaház építés</t>
  </si>
  <si>
    <t>Állami támogatás megelőlegzés</t>
  </si>
  <si>
    <t xml:space="preserve"> forintban </t>
  </si>
  <si>
    <t>Ft-ban</t>
  </si>
  <si>
    <t xml:space="preserve"> forintban</t>
  </si>
  <si>
    <t>III.3 Egyes szociális és gyermekjóléti feladatok támogatás /falugondnok/</t>
  </si>
  <si>
    <t>1. számú melléklet</t>
  </si>
  <si>
    <t>2016. évi belső forrásból fedezhető működési hiány</t>
  </si>
  <si>
    <t xml:space="preserve">2016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</si>
  <si>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</si>
  <si>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</si>
  <si>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 évi külső forrásból fedezhető felhalmozási hiány </t>
  </si>
  <si>
    <t>2016. évi külső forrásból fedezhető összes hiány (1.+2.)</t>
  </si>
  <si>
    <t>Hiány belső finanszírozása (pénzmaradvány)</t>
  </si>
  <si>
    <t>Működési célú költségvetési támogatások és kiegészítő támogatások</t>
  </si>
  <si>
    <t>Országos Mentőszolgálat Alapítvány</t>
  </si>
  <si>
    <t>Bérkompenzáció (Működési célú költségvetési támogatások és kiegészítő támogatások)</t>
  </si>
  <si>
    <t>380/2015. (XII. 8.) Kormányrendelet szerinti kiegészítő ágazati pótlék</t>
  </si>
  <si>
    <t xml:space="preserve">SZOCIÁLIS ÉS GYERMEKJÓLÉTI ELLÁTÁSOK                                            
</t>
  </si>
  <si>
    <t>Közművelődési tevékenységek</t>
  </si>
  <si>
    <t>Könyvtári állománygyarapítás</t>
  </si>
  <si>
    <t>Edvei Tűzoltó Egyesület</t>
  </si>
  <si>
    <t>Rábaköz Vidékfejlesztési Egyesület</t>
  </si>
  <si>
    <t>01. Helyi önkormányzatok működésének általános támogatása</t>
  </si>
  <si>
    <t>VI. I.1.bb)-bd) pontok szerinti feladatokra korrekciós támogatás</t>
  </si>
  <si>
    <t>I.5.2016. évről áthúzódó bérkompenzáció</t>
  </si>
  <si>
    <t>Működési bevételek</t>
  </si>
  <si>
    <t>Működési célú támogatások államháztartáson belülről</t>
  </si>
  <si>
    <t>Működési kiadások</t>
  </si>
  <si>
    <t>Felhalmozási kiadások</t>
  </si>
  <si>
    <t>III.1. Szociális ágazati pótlék (257/2000. (XII. 26.) Korm. Rendelet)</t>
  </si>
  <si>
    <t>Beledi Szociális és Gyermekjóléti Társulás 2016.évi hozzájárulás elszámolás</t>
  </si>
  <si>
    <t>Vadászati jog bérbeadásából származó jövedelem</t>
  </si>
  <si>
    <t>Faluház külső felújítása és energetikai fejlesztése (azonosító: 1774327298)</t>
  </si>
  <si>
    <t>14. számú melléklet</t>
  </si>
  <si>
    <t>Önkormányzaton belül megvalósuló projektek (támogatási szerződéssel rendelkező)</t>
  </si>
  <si>
    <t>adatok Ft-ban</t>
  </si>
  <si>
    <t xml:space="preserve">Bevételek </t>
  </si>
  <si>
    <t xml:space="preserve">Kiadások </t>
  </si>
  <si>
    <t>Projekt megvalósítás</t>
  </si>
  <si>
    <t>Faluház külső felújítása és energetikai fejlesztése</t>
  </si>
  <si>
    <t>Önerő</t>
  </si>
  <si>
    <t>Összes bevétel</t>
  </si>
  <si>
    <t>Összes kiadás</t>
  </si>
  <si>
    <t>TÁMOP-3.2.13-12/1-2012-0310</t>
  </si>
  <si>
    <t>Pénzmaradvány</t>
  </si>
  <si>
    <t>NYDOP-3.2.1/B-12-2013-0006</t>
  </si>
  <si>
    <t xml:space="preserve">Támogatás </t>
  </si>
  <si>
    <t>Saját forrás , támogatás megelőlegezés</t>
  </si>
  <si>
    <t>Saját forrás</t>
  </si>
  <si>
    <t>EMVA az: 1774327298</t>
  </si>
  <si>
    <t>Egyéb felhalmozási célú támogatás államháztartáson belülről</t>
  </si>
  <si>
    <t>Államháztartáson belüli megelőlegezés</t>
  </si>
  <si>
    <t xml:space="preserve">Településképi arculati kézikönyv </t>
  </si>
  <si>
    <t>Külső merevlemez beszerzése könyvtárba</t>
  </si>
  <si>
    <t>Lakásfenntartással, lakhatással összefüggő ellátások</t>
  </si>
  <si>
    <t>Emberi Efőrorrás Támogatáskezelő (BURSA)</t>
  </si>
  <si>
    <t>Kapuvár - Beled Többcélú Kistérségi Társulása hozzájárulás</t>
  </si>
  <si>
    <t>Falugondnokok Vas és Győr-Moson-Sopron Megyei Egyesülete</t>
  </si>
  <si>
    <t>Rábacsécsény Község Önkormányzata - Rábapartiak Partija támogatás</t>
  </si>
  <si>
    <t>"Edve Községért Millenium 2000" Alapítvány</t>
  </si>
  <si>
    <t>Ákosfalva Község Önkormányzata (testvértelepülés) támogatása</t>
  </si>
  <si>
    <t>I. 6. Településképi arculati kézikönyv</t>
  </si>
  <si>
    <t>A települési önkormányzatok szociális célú tüzelőanyag vásárlása</t>
  </si>
  <si>
    <t>A települési önkormányzatok rendkívüli  támogatása</t>
  </si>
  <si>
    <t>Felhalmozási célú támogatások államháztartáson belülről</t>
  </si>
  <si>
    <t>Edve Község Önkormányzata 2018. évi bevételi előirányzatai</t>
  </si>
  <si>
    <t>Önkormányzat 2018. évi bevételi előirányzatai</t>
  </si>
  <si>
    <t>Önkormányzat 2018. évi kiadási előirányzatai</t>
  </si>
  <si>
    <t>Önkormányzat költségvetési szerveinek 2018. évi létszámkerete</t>
  </si>
  <si>
    <t>2018. január 1.</t>
  </si>
  <si>
    <t>2018. év</t>
  </si>
  <si>
    <t>Beledi Szociális és Gyermekjóléti Társulás 2018.évi hozzájárulás</t>
  </si>
  <si>
    <t>2018. évi előirányzat</t>
  </si>
  <si>
    <t>Előirányzat-felhasználási terv
2018. évre</t>
  </si>
  <si>
    <t>A 2018. évi általános működés és ágazati feladatok támogatásának alakulása jogcímenként</t>
  </si>
  <si>
    <t>Polgármesteri béremelés különbözetének támogatása 1264/2018. (V. 29.) Korm. Határozat szerint</t>
  </si>
  <si>
    <t>1312/2018. (VI. 8.) Korm. határozat
a 2018. évi minimálbér és garantált bérminimum emelése, valamint a szociális hozzájárulási adó csökkentése hatásának kompenzálására</t>
  </si>
  <si>
    <t xml:space="preserve">Európai Uniós támogatással megvalósuló  programok, projektek 2018. évi bevételei és kiadásai  </t>
  </si>
  <si>
    <t>Iparűzési adó - állandó jellegggel végzett</t>
  </si>
  <si>
    <t>Járda felújítása (Petfői utca 1-17)</t>
  </si>
  <si>
    <t>Járda felújítása (buszváró környéke)</t>
  </si>
  <si>
    <t>Infrastruktúra fejlesztés (könyvtár)</t>
  </si>
  <si>
    <t>rendkívüli települési támogatás Szt. 45.§ (4) - (7) beiskolázási támogatás</t>
  </si>
  <si>
    <t xml:space="preserve">rendkívüli települési támogatás Szt. 45.§ (4) - (7) </t>
  </si>
  <si>
    <t>Apor Vilmos Római Katolikus Iskola Alapítvány</t>
  </si>
  <si>
    <t>Kapuvár Városi Önkormányzat - háziorvosi ügyelet</t>
  </si>
  <si>
    <t>Maradvány (előző évről)</t>
  </si>
  <si>
    <t>Többéves kihatással járó döntések számszerűsítése évenkénti bontásban és összesítve célok szerint</t>
  </si>
  <si>
    <t>adatok: forintban</t>
  </si>
  <si>
    <t>Sor-
szám</t>
  </si>
  <si>
    <t>Kötelezettség jogcíme</t>
  </si>
  <si>
    <t>Köt. váll.
 éve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</si>
  <si>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</si>
  <si>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</si>
  <si>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</si>
  <si>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</si>
  <si>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</si>
  <si>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</si>
  <si>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</si>
  <si>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</si>
  <si>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</si>
  <si>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</si>
  <si>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</si>
  <si>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</si>
  <si>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</si>
  <si>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</si>
  <si>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VP6-7.2.1-7.4.1.2-16 kódszámú A vidéki térségek kismértékű infrastruktúrájának és alapvető szolgáltatásainak fejlesztésére - Külterületi helyi közutak fejlesztése, önkormányzati utak kezeléséhez, állapotjavításához szükséges erő- és munkagépek beszerzésére önerő és pályázatírás 46/2016. (XII. 02.) önkormányzati határozat szerint</t>
  </si>
  <si>
    <t>2016</t>
  </si>
  <si>
    <t>Felújítási kiadások felújításonként</t>
  </si>
  <si>
    <t>Egyéb (Pl.: garancia és kezességvállalás, stb.)</t>
  </si>
  <si>
    <t>2017</t>
  </si>
  <si>
    <t>2018. előtti kifizetés</t>
  </si>
  <si>
    <t>2019.</t>
  </si>
  <si>
    <t>2020.</t>
  </si>
  <si>
    <t>2020. után</t>
  </si>
  <si>
    <t>Járda felújítása (kistelepülések alacsony összegű támogatása, támogatás összege 750.000 Ft)</t>
  </si>
  <si>
    <t xml:space="preserve"> VP-6-7.4.1.1-16 kódszámú "A vidéki térségek kisméretű infrastruktúrájának és alapvető szolgáltatásainak fejlesztésére - Településképet meghatározó épületek külső rekonstrukciója, többfunkciós közösségi tér létrehozása, fejlesztése, energetikai korszerűsítése" című pályázati kiírásra "Faluház külső felújítására és energetikai fejlesztésére" önerő biztosítása a 10/2016. (III. 22.) önkormányzati határozat szerint. Támogatás összege: 12.381.732 Ft</t>
  </si>
  <si>
    <t>Önkormányzati  vagyon haszonbérbe adásából származó bevétel</t>
  </si>
  <si>
    <t>Összesen (1+4+7+10+13)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</si>
</sst>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  <numFmt numFmtId="167" formatCode="0.0"/>
  </numFmts>
  <fonts count="128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4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Arial CE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lightHorizontal"/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/>
      <right/>
      <top style="hair"/>
      <bottom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92" fillId="12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0" borderId="0" applyNumberFormat="0" applyBorder="0" applyAlignment="0" applyProtection="0"/>
    <xf numFmtId="0" fontId="92" fillId="12" borderId="0" applyNumberFormat="0" applyBorder="0" applyAlignment="0" applyProtection="0"/>
    <xf numFmtId="0" fontId="92" fillId="9" borderId="0" applyNumberFormat="0" applyBorder="0" applyAlignment="0" applyProtection="0"/>
    <xf numFmtId="0" fontId="92" fillId="29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0" fontId="103" fillId="33" borderId="0" applyNumberFormat="0" applyBorder="0" applyAlignment="0" applyProtection="0"/>
    <xf numFmtId="0" fontId="112" fillId="34" borderId="1" applyNumberFormat="0" applyAlignment="0" applyProtection="0"/>
    <xf numFmtId="0" fontId="105" fillId="35" borderId="2" applyNumberFormat="0" applyAlignment="0" applyProtection="0"/>
    <xf numFmtId="0" fontId="98" fillId="36" borderId="3" applyNumberFormat="0" applyAlignment="0" applyProtection="0"/>
    <xf numFmtId="0" fontId="113" fillId="0" borderId="0" applyNumberFormat="0" applyFill="0" applyBorder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6" fillId="0" borderId="6" applyNumberFormat="0" applyFill="0" applyAlignment="0" applyProtection="0"/>
    <xf numFmtId="0" fontId="116" fillId="0" borderId="0" applyNumberFormat="0" applyFill="0" applyBorder="0" applyAlignment="0" applyProtection="0"/>
    <xf numFmtId="0" fontId="117" fillId="37" borderId="7" applyNumberFormat="0" applyAlignment="0" applyProtection="0"/>
    <xf numFmtId="0" fontId="10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00" fillId="12" borderId="0" applyNumberFormat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97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9" fillId="0" borderId="11" applyNumberFormat="0" applyFill="0" applyAlignment="0" applyProtection="0"/>
    <xf numFmtId="0" fontId="93" fillId="19" borderId="2" applyNumberFormat="0" applyAlignment="0" applyProtection="0"/>
    <xf numFmtId="0" fontId="0" fillId="38" borderId="12" applyNumberFormat="0" applyFont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1" borderId="0" applyNumberFormat="0" applyBorder="0" applyAlignment="0" applyProtection="0"/>
    <xf numFmtId="0" fontId="111" fillId="42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20" fillId="45" borderId="0" applyNumberFormat="0" applyBorder="0" applyAlignment="0" applyProtection="0"/>
    <xf numFmtId="0" fontId="121" fillId="46" borderId="13" applyNumberFormat="0" applyAlignment="0" applyProtection="0"/>
    <xf numFmtId="0" fontId="99" fillId="0" borderId="14" applyNumberFormat="0" applyFill="0" applyAlignment="0" applyProtection="0"/>
    <xf numFmtId="0" fontId="12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4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10" borderId="15" applyNumberFormat="0" applyAlignment="0" applyProtection="0"/>
    <xf numFmtId="0" fontId="101" fillId="35" borderId="16" applyNumberFormat="0" applyAlignment="0" applyProtection="0"/>
    <xf numFmtId="0" fontId="123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47" borderId="0" applyNumberFormat="0" applyBorder="0" applyAlignment="0" applyProtection="0"/>
    <xf numFmtId="0" fontId="125" fillId="48" borderId="0" applyNumberFormat="0" applyBorder="0" applyAlignment="0" applyProtection="0"/>
    <xf numFmtId="0" fontId="126" fillId="46" borderId="1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8" applyNumberFormat="0" applyFill="0" applyAlignment="0" applyProtection="0"/>
    <xf numFmtId="0" fontId="99" fillId="0" borderId="0" applyNumberFormat="0" applyFill="0" applyBorder="0" applyAlignment="0" applyProtection="0"/>
  </cellStyleXfs>
  <cellXfs count="15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100">
      <alignment/>
      <protection/>
    </xf>
    <xf numFmtId="0" fontId="12" fillId="0" borderId="0" xfId="100" applyFont="1" applyBorder="1" applyAlignment="1">
      <alignment horizontal="center"/>
      <protection/>
    </xf>
    <xf numFmtId="0" fontId="11" fillId="0" borderId="19" xfId="100" applyBorder="1">
      <alignment/>
      <protection/>
    </xf>
    <xf numFmtId="0" fontId="17" fillId="0" borderId="0" xfId="100" applyFont="1" applyAlignment="1">
      <alignment horizontal="center"/>
      <protection/>
    </xf>
    <xf numFmtId="0" fontId="20" fillId="0" borderId="0" xfId="102">
      <alignment/>
      <protection/>
    </xf>
    <xf numFmtId="0" fontId="11" fillId="0" borderId="0" xfId="100" applyAlignment="1">
      <alignment vertical="center"/>
      <protection/>
    </xf>
    <xf numFmtId="0" fontId="15" fillId="0" borderId="0" xfId="100" applyFont="1">
      <alignment/>
      <protection/>
    </xf>
    <xf numFmtId="0" fontId="13" fillId="0" borderId="0" xfId="100" applyFont="1">
      <alignment/>
      <protection/>
    </xf>
    <xf numFmtId="0" fontId="11" fillId="0" borderId="0" xfId="100" applyFont="1">
      <alignment/>
      <protection/>
    </xf>
    <xf numFmtId="0" fontId="18" fillId="0" borderId="0" xfId="100" applyFont="1" applyBorder="1" applyAlignment="1">
      <alignment horizontal="center"/>
      <protection/>
    </xf>
    <xf numFmtId="0" fontId="11" fillId="0" borderId="0" xfId="100" applyAlignment="1">
      <alignment wrapText="1"/>
      <protection/>
    </xf>
    <xf numFmtId="0" fontId="11" fillId="0" borderId="0" xfId="100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20" xfId="100" applyFont="1" applyFill="1" applyBorder="1" applyAlignment="1">
      <alignment horizontal="center" vertical="center"/>
      <protection/>
    </xf>
    <xf numFmtId="0" fontId="42" fillId="0" borderId="0" xfId="101" applyFont="1" applyAlignment="1">
      <alignment horizontal="center" vertical="center"/>
      <protection/>
    </xf>
    <xf numFmtId="0" fontId="34" fillId="0" borderId="21" xfId="101" applyFont="1" applyBorder="1" applyAlignment="1">
      <alignment horizontal="left" vertical="center" wrapText="1"/>
      <protection/>
    </xf>
    <xf numFmtId="0" fontId="17" fillId="0" borderId="0" xfId="100" applyFont="1" applyBorder="1" applyAlignment="1">
      <alignment horizontal="center"/>
      <protection/>
    </xf>
    <xf numFmtId="0" fontId="16" fillId="49" borderId="22" xfId="100" applyFont="1" applyFill="1" applyBorder="1" applyAlignment="1">
      <alignment horizontal="center" vertical="center"/>
      <protection/>
    </xf>
    <xf numFmtId="0" fontId="16" fillId="49" borderId="23" xfId="100" applyFont="1" applyFill="1" applyBorder="1" applyAlignment="1">
      <alignment horizontal="center" vertical="center"/>
      <protection/>
    </xf>
    <xf numFmtId="3" fontId="41" fillId="0" borderId="24" xfId="100" applyNumberFormat="1" applyFont="1" applyBorder="1" applyAlignment="1">
      <alignment horizontal="right" vertical="center" wrapText="1"/>
      <protection/>
    </xf>
    <xf numFmtId="0" fontId="45" fillId="0" borderId="25" xfId="101" applyFont="1" applyBorder="1" applyAlignment="1">
      <alignment horizontal="center" vertical="center" wrapText="1"/>
      <protection/>
    </xf>
    <xf numFmtId="0" fontId="45" fillId="0" borderId="26" xfId="101" applyFont="1" applyBorder="1" applyAlignment="1">
      <alignment horizontal="center" vertical="center" wrapText="1"/>
      <protection/>
    </xf>
    <xf numFmtId="0" fontId="0" fillId="0" borderId="27" xfId="100" applyFont="1" applyFill="1" applyBorder="1" applyAlignment="1">
      <alignment horizontal="center" vertical="center"/>
      <protection/>
    </xf>
    <xf numFmtId="0" fontId="0" fillId="0" borderId="28" xfId="100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0" applyNumberFormat="1" applyAlignment="1">
      <alignment vertical="center"/>
      <protection/>
    </xf>
    <xf numFmtId="0" fontId="11" fillId="0" borderId="0" xfId="100" applyFont="1" applyAlignment="1">
      <alignment vertical="center"/>
      <protection/>
    </xf>
    <xf numFmtId="0" fontId="18" fillId="0" borderId="0" xfId="100" applyFont="1" applyBorder="1" applyAlignment="1">
      <alignment horizontal="center" wrapText="1"/>
      <protection/>
    </xf>
    <xf numFmtId="0" fontId="12" fillId="0" borderId="0" xfId="100" applyFont="1" applyBorder="1" applyAlignment="1">
      <alignment horizontal="center" wrapText="1"/>
      <protection/>
    </xf>
    <xf numFmtId="0" fontId="6" fillId="1" borderId="23" xfId="100" applyFont="1" applyFill="1" applyBorder="1" applyAlignment="1">
      <alignment horizontal="center" vertical="center" wrapText="1"/>
      <protection/>
    </xf>
    <xf numFmtId="0" fontId="0" fillId="0" borderId="28" xfId="100" applyFont="1" applyFill="1" applyBorder="1" applyAlignment="1">
      <alignment horizontal="left" vertical="center" wrapText="1"/>
      <protection/>
    </xf>
    <xf numFmtId="0" fontId="6" fillId="1" borderId="29" xfId="100" applyFont="1" applyFill="1" applyBorder="1" applyAlignment="1">
      <alignment horizontal="center" vertical="center"/>
      <protection/>
    </xf>
    <xf numFmtId="0" fontId="6" fillId="0" borderId="23" xfId="100" applyFont="1" applyBorder="1" applyAlignment="1">
      <alignment vertical="center" wrapText="1"/>
      <protection/>
    </xf>
    <xf numFmtId="0" fontId="6" fillId="0" borderId="23" xfId="100" applyFont="1" applyBorder="1" applyAlignment="1">
      <alignment vertical="center"/>
      <protection/>
    </xf>
    <xf numFmtId="3" fontId="3" fillId="0" borderId="30" xfId="100" applyNumberFormat="1" applyFont="1" applyBorder="1" applyAlignment="1">
      <alignment vertical="center"/>
      <protection/>
    </xf>
    <xf numFmtId="0" fontId="13" fillId="0" borderId="0" xfId="100" applyFont="1" applyAlignment="1">
      <alignment vertical="center"/>
      <protection/>
    </xf>
    <xf numFmtId="0" fontId="0" fillId="0" borderId="31" xfId="100" applyFont="1" applyBorder="1" applyAlignment="1">
      <alignment horizontal="center" vertical="center"/>
      <protection/>
    </xf>
    <xf numFmtId="0" fontId="2" fillId="0" borderId="32" xfId="100" applyFont="1" applyFill="1" applyBorder="1" applyAlignment="1">
      <alignment vertical="center" wrapText="1"/>
      <protection/>
    </xf>
    <xf numFmtId="0" fontId="2" fillId="0" borderId="33" xfId="100" applyFont="1" applyBorder="1" applyAlignment="1">
      <alignment horizontal="center" vertical="center"/>
      <protection/>
    </xf>
    <xf numFmtId="3" fontId="7" fillId="0" borderId="34" xfId="100" applyNumberFormat="1" applyFont="1" applyBorder="1" applyAlignment="1">
      <alignment horizontal="right" vertical="center"/>
      <protection/>
    </xf>
    <xf numFmtId="0" fontId="0" fillId="0" borderId="35" xfId="100" applyFont="1" applyBorder="1" applyAlignment="1">
      <alignment horizontal="center" vertical="center"/>
      <protection/>
    </xf>
    <xf numFmtId="0" fontId="2" fillId="0" borderId="24" xfId="100" applyFont="1" applyBorder="1" applyAlignment="1">
      <alignment horizontal="center" vertical="center"/>
      <protection/>
    </xf>
    <xf numFmtId="3" fontId="7" fillId="0" borderId="36" xfId="100" applyNumberFormat="1" applyFont="1" applyBorder="1" applyAlignment="1">
      <alignment horizontal="right" vertical="center"/>
      <protection/>
    </xf>
    <xf numFmtId="0" fontId="20" fillId="0" borderId="0" xfId="101" applyFont="1" applyAlignment="1">
      <alignment horizontal="left" vertical="center" wrapText="1"/>
      <protection/>
    </xf>
    <xf numFmtId="0" fontId="24" fillId="0" borderId="0" xfId="100" applyFont="1">
      <alignment/>
      <protection/>
    </xf>
    <xf numFmtId="0" fontId="33" fillId="0" borderId="0" xfId="100" applyFont="1" applyAlignment="1">
      <alignment vertical="center"/>
      <protection/>
    </xf>
    <xf numFmtId="0" fontId="51" fillId="0" borderId="0" xfId="100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100" applyAlignment="1">
      <alignment horizontal="left" wrapText="1"/>
      <protection/>
    </xf>
    <xf numFmtId="0" fontId="11" fillId="0" borderId="0" xfId="100" applyBorder="1" applyAlignment="1">
      <alignment horizontal="left" wrapText="1"/>
      <protection/>
    </xf>
    <xf numFmtId="0" fontId="0" fillId="0" borderId="32" xfId="100" applyFont="1" applyBorder="1" applyAlignment="1">
      <alignment horizontal="left" vertical="center" wrapText="1"/>
      <protection/>
    </xf>
    <xf numFmtId="0" fontId="15" fillId="0" borderId="0" xfId="100" applyFont="1" applyAlignment="1">
      <alignment wrapText="1"/>
      <protection/>
    </xf>
    <xf numFmtId="0" fontId="15" fillId="0" borderId="21" xfId="100" applyFont="1" applyBorder="1" applyAlignment="1">
      <alignment wrapText="1"/>
      <protection/>
    </xf>
    <xf numFmtId="0" fontId="15" fillId="0" borderId="21" xfId="100" applyFont="1" applyFill="1" applyBorder="1" applyAlignment="1">
      <alignment wrapText="1"/>
      <protection/>
    </xf>
    <xf numFmtId="0" fontId="12" fillId="0" borderId="37" xfId="100" applyFont="1" applyBorder="1" applyAlignment="1">
      <alignment vertical="center" wrapText="1"/>
      <protection/>
    </xf>
    <xf numFmtId="0" fontId="12" fillId="0" borderId="37" xfId="100" applyFont="1" applyBorder="1" applyAlignment="1">
      <alignment wrapText="1"/>
      <protection/>
    </xf>
    <xf numFmtId="3" fontId="52" fillId="0" borderId="24" xfId="100" applyNumberFormat="1" applyFont="1" applyFill="1" applyBorder="1" applyAlignment="1">
      <alignment horizontal="right"/>
      <protection/>
    </xf>
    <xf numFmtId="0" fontId="52" fillId="0" borderId="24" xfId="100" applyFont="1" applyBorder="1" applyAlignment="1">
      <alignment horizontal="right"/>
      <protection/>
    </xf>
    <xf numFmtId="3" fontId="52" fillId="0" borderId="36" xfId="100" applyNumberFormat="1" applyFont="1" applyBorder="1" applyAlignment="1">
      <alignment horizontal="right"/>
      <protection/>
    </xf>
    <xf numFmtId="3" fontId="52" fillId="0" borderId="24" xfId="100" applyNumberFormat="1" applyFont="1" applyBorder="1" applyAlignment="1">
      <alignment horizontal="right"/>
      <protection/>
    </xf>
    <xf numFmtId="3" fontId="18" fillId="0" borderId="25" xfId="68" applyNumberFormat="1" applyFont="1" applyBorder="1" applyAlignment="1">
      <alignment horizontal="right" vertical="center"/>
    </xf>
    <xf numFmtId="3" fontId="18" fillId="0" borderId="25" xfId="100" applyNumberFormat="1" applyFont="1" applyBorder="1" applyAlignment="1">
      <alignment horizontal="right"/>
      <protection/>
    </xf>
    <xf numFmtId="0" fontId="11" fillId="0" borderId="38" xfId="100" applyFont="1" applyBorder="1" applyAlignment="1">
      <alignment horizontal="center" vertical="center"/>
      <protection/>
    </xf>
    <xf numFmtId="0" fontId="11" fillId="0" borderId="21" xfId="100" applyFont="1" applyBorder="1" applyAlignment="1">
      <alignment horizontal="center" vertical="center"/>
      <protection/>
    </xf>
    <xf numFmtId="0" fontId="12" fillId="0" borderId="0" xfId="100" applyFont="1" applyBorder="1" applyAlignment="1">
      <alignment horizontal="center" vertical="center"/>
      <protection/>
    </xf>
    <xf numFmtId="0" fontId="16" fillId="0" borderId="0" xfId="100" applyFont="1" applyBorder="1" applyAlignment="1">
      <alignment horizontal="center" vertical="center"/>
      <protection/>
    </xf>
    <xf numFmtId="3" fontId="12" fillId="0" borderId="0" xfId="100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4" xfId="100" applyFont="1" applyFill="1" applyBorder="1" applyAlignment="1">
      <alignment horizontal="center" vertical="center"/>
      <protection/>
    </xf>
    <xf numFmtId="0" fontId="0" fillId="0" borderId="24" xfId="100" applyFont="1" applyFill="1" applyBorder="1" applyAlignment="1">
      <alignment horizontal="left" vertical="center" wrapText="1"/>
      <protection/>
    </xf>
    <xf numFmtId="0" fontId="0" fillId="0" borderId="21" xfId="100" applyFont="1" applyFill="1" applyBorder="1" applyAlignment="1">
      <alignment horizontal="center" vertical="center"/>
      <protection/>
    </xf>
    <xf numFmtId="3" fontId="7" fillId="0" borderId="36" xfId="100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0" applyFont="1" applyBorder="1" applyAlignment="1">
      <alignment horizontal="right" vertical="center"/>
      <protection/>
    </xf>
    <xf numFmtId="0" fontId="27" fillId="0" borderId="0" xfId="100" applyFont="1" applyAlignment="1">
      <alignment horizontal="center" vertical="center"/>
      <protection/>
    </xf>
    <xf numFmtId="0" fontId="11" fillId="0" borderId="19" xfId="100" applyFont="1" applyBorder="1" applyAlignment="1">
      <alignment vertical="center"/>
      <protection/>
    </xf>
    <xf numFmtId="3" fontId="12" fillId="0" borderId="0" xfId="100" applyNumberFormat="1" applyFont="1" applyBorder="1" applyAlignment="1">
      <alignment horizontal="center" vertical="center"/>
      <protection/>
    </xf>
    <xf numFmtId="0" fontId="13" fillId="0" borderId="0" xfId="100" applyFont="1" applyAlignment="1">
      <alignment vertical="center"/>
      <protection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4" xfId="100" applyNumberFormat="1" applyFont="1" applyFill="1" applyBorder="1" applyAlignment="1">
      <alignment horizontal="right" vertical="center"/>
      <protection/>
    </xf>
    <xf numFmtId="3" fontId="15" fillId="0" borderId="36" xfId="100" applyNumberFormat="1" applyFont="1" applyFill="1" applyBorder="1" applyAlignment="1">
      <alignment horizontal="right" vertical="center"/>
      <protection/>
    </xf>
    <xf numFmtId="0" fontId="11" fillId="0" borderId="0" xfId="100" applyFont="1" applyAlignment="1">
      <alignment horizontal="center" vertical="center"/>
      <protection/>
    </xf>
    <xf numFmtId="0" fontId="11" fillId="0" borderId="27" xfId="100" applyFont="1" applyBorder="1" applyAlignment="1">
      <alignment horizontal="center" vertical="center"/>
      <protection/>
    </xf>
    <xf numFmtId="3" fontId="15" fillId="0" borderId="32" xfId="0" applyNumberFormat="1" applyFont="1" applyFill="1" applyBorder="1" applyAlignment="1">
      <alignment horizontal="right" vertical="center"/>
    </xf>
    <xf numFmtId="3" fontId="11" fillId="0" borderId="0" xfId="100" applyNumberFormat="1" applyFont="1" applyAlignment="1">
      <alignment vertical="center"/>
      <protection/>
    </xf>
    <xf numFmtId="3" fontId="3" fillId="0" borderId="2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9" xfId="100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100" applyNumberFormat="1">
      <alignment/>
      <protection/>
    </xf>
    <xf numFmtId="3" fontId="52" fillId="0" borderId="36" xfId="100" applyNumberFormat="1" applyFont="1" applyFill="1" applyBorder="1" applyAlignment="1">
      <alignment horizontal="right"/>
      <protection/>
    </xf>
    <xf numFmtId="3" fontId="15" fillId="0" borderId="28" xfId="0" applyNumberFormat="1" applyFont="1" applyFill="1" applyBorder="1" applyAlignment="1">
      <alignment horizontal="right" vertical="center"/>
    </xf>
    <xf numFmtId="0" fontId="23" fillId="0" borderId="35" xfId="0" applyFont="1" applyBorder="1" applyAlignment="1">
      <alignment vertical="center" wrapText="1"/>
    </xf>
    <xf numFmtId="3" fontId="28" fillId="0" borderId="0" xfId="100" applyNumberFormat="1" applyFont="1" applyFill="1" applyBorder="1" applyAlignment="1">
      <alignment horizontal="center" vertical="center" wrapText="1"/>
      <protection/>
    </xf>
    <xf numFmtId="3" fontId="47" fillId="0" borderId="0" xfId="100" applyNumberFormat="1" applyFont="1" applyFill="1" applyBorder="1" applyAlignment="1">
      <alignment horizontal="right" vertical="center" wrapText="1"/>
      <protection/>
    </xf>
    <xf numFmtId="0" fontId="11" fillId="0" borderId="0" xfId="100" applyFill="1" applyAlignment="1">
      <alignment vertical="center"/>
      <protection/>
    </xf>
    <xf numFmtId="0" fontId="23" fillId="0" borderId="35" xfId="0" applyFont="1" applyFill="1" applyBorder="1" applyAlignment="1">
      <alignment vertical="center" wrapText="1"/>
    </xf>
    <xf numFmtId="3" fontId="41" fillId="0" borderId="24" xfId="100" applyNumberFormat="1" applyFont="1" applyFill="1" applyBorder="1" applyAlignment="1">
      <alignment horizontal="right" vertical="center" wrapText="1"/>
      <protection/>
    </xf>
    <xf numFmtId="0" fontId="23" fillId="0" borderId="40" xfId="0" applyFont="1" applyFill="1" applyBorder="1" applyAlignment="1">
      <alignment vertical="center" wrapText="1"/>
    </xf>
    <xf numFmtId="3" fontId="41" fillId="0" borderId="24" xfId="100" applyNumberFormat="1" applyFont="1" applyFill="1" applyBorder="1" applyAlignment="1">
      <alignment vertical="center"/>
      <protection/>
    </xf>
    <xf numFmtId="3" fontId="28" fillId="50" borderId="41" xfId="100" applyNumberFormat="1" applyFont="1" applyFill="1" applyBorder="1" applyAlignment="1">
      <alignment horizontal="center" vertical="center" wrapText="1"/>
      <protection/>
    </xf>
    <xf numFmtId="3" fontId="47" fillId="50" borderId="42" xfId="100" applyNumberFormat="1" applyFont="1" applyFill="1" applyBorder="1" applyAlignment="1">
      <alignment horizontal="right" vertical="center" wrapText="1"/>
      <protection/>
    </xf>
    <xf numFmtId="3" fontId="52" fillId="0" borderId="43" xfId="100" applyNumberFormat="1" applyFont="1" applyBorder="1" applyAlignment="1">
      <alignment horizontal="right"/>
      <protection/>
    </xf>
    <xf numFmtId="0" fontId="15" fillId="0" borderId="44" xfId="100" applyFont="1" applyBorder="1" applyAlignment="1">
      <alignment wrapText="1"/>
      <protection/>
    </xf>
    <xf numFmtId="0" fontId="14" fillId="0" borderId="24" xfId="0" applyFont="1" applyFill="1" applyBorder="1" applyAlignment="1">
      <alignment vertical="center" wrapText="1"/>
    </xf>
    <xf numFmtId="0" fontId="41" fillId="0" borderId="24" xfId="0" applyFont="1" applyFill="1" applyBorder="1" applyAlignment="1">
      <alignment vertical="center"/>
    </xf>
    <xf numFmtId="0" fontId="41" fillId="0" borderId="24" xfId="100" applyFont="1" applyFill="1" applyBorder="1" applyAlignment="1">
      <alignment vertical="center"/>
      <protection/>
    </xf>
    <xf numFmtId="0" fontId="41" fillId="0" borderId="45" xfId="100" applyFont="1" applyFill="1" applyBorder="1" applyAlignment="1">
      <alignment vertical="center"/>
      <protection/>
    </xf>
    <xf numFmtId="0" fontId="14" fillId="0" borderId="46" xfId="0" applyFont="1" applyFill="1" applyBorder="1" applyAlignment="1">
      <alignment vertical="center"/>
    </xf>
    <xf numFmtId="0" fontId="23" fillId="0" borderId="47" xfId="102" applyFont="1" applyFill="1" applyBorder="1" applyAlignment="1">
      <alignment horizontal="left"/>
      <protection/>
    </xf>
    <xf numFmtId="0" fontId="3" fillId="0" borderId="2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4" fillId="0" borderId="0" xfId="100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35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47" xfId="0" applyNumberFormat="1" applyFont="1" applyFill="1" applyBorder="1" applyAlignment="1">
      <alignment horizontal="left" vertical="center" wrapText="1"/>
    </xf>
    <xf numFmtId="49" fontId="7" fillId="0" borderId="47" xfId="0" applyNumberFormat="1" applyFont="1" applyBorder="1" applyAlignment="1">
      <alignment horizontal="left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left"/>
    </xf>
    <xf numFmtId="49" fontId="7" fillId="0" borderId="48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0" fillId="0" borderId="49" xfId="0" applyNumberFormat="1" applyFont="1" applyBorder="1" applyAlignment="1">
      <alignment horizontal="left"/>
    </xf>
    <xf numFmtId="49" fontId="7" fillId="0" borderId="50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7" fillId="0" borderId="48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/>
    </xf>
    <xf numFmtId="3" fontId="3" fillId="0" borderId="23" xfId="0" applyNumberFormat="1" applyFont="1" applyFill="1" applyBorder="1" applyAlignment="1">
      <alignment horizontal="right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0" fontId="3" fillId="0" borderId="51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5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/>
    </xf>
    <xf numFmtId="0" fontId="7" fillId="0" borderId="4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9" xfId="0" applyNumberFormat="1" applyFont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3" fontId="7" fillId="0" borderId="43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22" xfId="100" applyFont="1" applyBorder="1" applyAlignment="1">
      <alignment horizontal="center" vertical="center" wrapText="1"/>
      <protection/>
    </xf>
    <xf numFmtId="0" fontId="11" fillId="0" borderId="0" xfId="100" applyAlignment="1">
      <alignment vertical="center" wrapText="1"/>
      <protection/>
    </xf>
    <xf numFmtId="0" fontId="47" fillId="0" borderId="52" xfId="101" applyFont="1" applyBorder="1" applyAlignment="1">
      <alignment horizontal="left" vertical="center" wrapText="1"/>
      <protection/>
    </xf>
    <xf numFmtId="2" fontId="46" fillId="0" borderId="24" xfId="101" applyNumberFormat="1" applyFont="1" applyFill="1" applyBorder="1" applyAlignment="1">
      <alignment horizontal="center" vertical="center" wrapText="1"/>
      <protection/>
    </xf>
    <xf numFmtId="2" fontId="46" fillId="0" borderId="32" xfId="101" applyNumberFormat="1" applyFont="1" applyFill="1" applyBorder="1" applyAlignment="1">
      <alignment horizontal="center" vertical="center" wrapText="1"/>
      <protection/>
    </xf>
    <xf numFmtId="165" fontId="39" fillId="0" borderId="0" xfId="0" applyNumberFormat="1" applyFont="1" applyFill="1" applyAlignment="1" applyProtection="1">
      <alignment horizontal="left" vertical="center" wrapText="1"/>
      <protection/>
    </xf>
    <xf numFmtId="165" fontId="39" fillId="0" borderId="0" xfId="0" applyNumberFormat="1" applyFont="1" applyFill="1" applyAlignment="1" applyProtection="1">
      <alignment vertical="center" wrapText="1"/>
      <protection/>
    </xf>
    <xf numFmtId="165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5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165" fontId="64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5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5" fillId="0" borderId="22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center" vertical="center" wrapText="1"/>
      <protection/>
    </xf>
    <xf numFmtId="0" fontId="65" fillId="0" borderId="3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49" xfId="0" applyFont="1" applyFill="1" applyBorder="1" applyAlignment="1" applyProtection="1">
      <alignment horizontal="center" vertical="center" wrapText="1"/>
      <protection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55" fillId="0" borderId="23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left" vertical="center" wrapText="1" indent="1"/>
      <protection/>
    </xf>
    <xf numFmtId="165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5" fillId="0" borderId="27" xfId="0" applyFont="1" applyFill="1" applyBorder="1" applyAlignment="1" applyProtection="1">
      <alignment horizontal="center" vertical="center" wrapText="1"/>
      <protection/>
    </xf>
    <xf numFmtId="49" fontId="56" fillId="0" borderId="24" xfId="0" applyNumberFormat="1" applyFont="1" applyFill="1" applyBorder="1" applyAlignment="1" applyProtection="1">
      <alignment horizontal="center" vertical="center" wrapTex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0" fontId="56" fillId="0" borderId="24" xfId="103" applyFont="1" applyFill="1" applyBorder="1" applyAlignment="1" applyProtection="1">
      <alignment horizontal="left" vertical="center" wrapText="1" indent="1"/>
      <protection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5" fillId="0" borderId="54" xfId="0" applyFont="1" applyFill="1" applyBorder="1" applyAlignment="1" applyProtection="1">
      <alignment horizontal="center" vertical="center" wrapText="1"/>
      <protection/>
    </xf>
    <xf numFmtId="49" fontId="65" fillId="0" borderId="45" xfId="0" applyNumberFormat="1" applyFont="1" applyFill="1" applyBorder="1" applyAlignment="1" applyProtection="1">
      <alignment horizontal="center" vertical="center" wrapText="1"/>
      <protection/>
    </xf>
    <xf numFmtId="0" fontId="65" fillId="0" borderId="45" xfId="103" applyFont="1" applyFill="1" applyBorder="1" applyAlignment="1" applyProtection="1">
      <alignment horizontal="left" vertical="center" wrapText="1" indent="1"/>
      <protection/>
    </xf>
    <xf numFmtId="0" fontId="56" fillId="0" borderId="32" xfId="103" applyFont="1" applyFill="1" applyBorder="1" applyAlignment="1" applyProtection="1">
      <alignment horizontal="left" vertical="center" wrapText="1" indent="1"/>
      <protection/>
    </xf>
    <xf numFmtId="0" fontId="65" fillId="0" borderId="22" xfId="0" applyFont="1" applyFill="1" applyBorder="1" applyAlignment="1" applyProtection="1">
      <alignment horizontal="center" vertical="center" wrapText="1"/>
      <protection/>
    </xf>
    <xf numFmtId="0" fontId="65" fillId="0" borderId="23" xfId="103" applyFont="1" applyFill="1" applyBorder="1" applyAlignment="1" applyProtection="1">
      <alignment horizontal="left" vertical="center" wrapText="1" indent="1"/>
      <protection/>
    </xf>
    <xf numFmtId="0" fontId="65" fillId="0" borderId="27" xfId="0" applyFont="1" applyFill="1" applyBorder="1" applyAlignment="1" applyProtection="1">
      <alignment horizontal="center" vertical="center" wrapText="1"/>
      <protection/>
    </xf>
    <xf numFmtId="49" fontId="56" fillId="0" borderId="28" xfId="0" applyNumberFormat="1" applyFont="1" applyFill="1" applyBorder="1" applyAlignment="1" applyProtection="1">
      <alignment horizontal="center" vertical="center" wrapText="1"/>
      <protection/>
    </xf>
    <xf numFmtId="0" fontId="56" fillId="0" borderId="28" xfId="103" applyFont="1" applyFill="1" applyBorder="1" applyAlignment="1" applyProtection="1">
      <alignment horizontal="left" vertical="center" wrapText="1" indent="1"/>
      <protection/>
    </xf>
    <xf numFmtId="165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2" xfId="0" applyFont="1" applyFill="1" applyBorder="1" applyAlignment="1" applyProtection="1">
      <alignment horizontal="center" vertical="center" wrapText="1"/>
      <protection/>
    </xf>
    <xf numFmtId="49" fontId="56" fillId="0" borderId="32" xfId="0" applyNumberFormat="1" applyFont="1" applyFill="1" applyBorder="1" applyAlignment="1" applyProtection="1">
      <alignment horizontal="center" vertical="center" wrapText="1"/>
      <protection/>
    </xf>
    <xf numFmtId="0" fontId="56" fillId="0" borderId="55" xfId="103" applyFont="1" applyFill="1" applyBorder="1" applyAlignment="1" applyProtection="1">
      <alignment horizontal="left" vertical="center" wrapText="1" indent="1"/>
      <protection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103" applyNumberFormat="1" applyFont="1" applyFill="1" applyBorder="1" applyAlignment="1" applyProtection="1">
      <alignment horizontal="left" vertical="center" wrapText="1" indent="1"/>
      <protection/>
    </xf>
    <xf numFmtId="0" fontId="66" fillId="0" borderId="57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0" fontId="65" fillId="0" borderId="53" xfId="103" applyFont="1" applyFill="1" applyBorder="1" applyAlignment="1" applyProtection="1">
      <alignment horizontal="left" vertical="center" wrapText="1" indent="1"/>
      <protection/>
    </xf>
    <xf numFmtId="49" fontId="56" fillId="0" borderId="28" xfId="103" applyNumberFormat="1" applyFont="1" applyFill="1" applyBorder="1" applyAlignment="1" applyProtection="1">
      <alignment horizontal="left" vertical="center" wrapText="1" indent="1"/>
      <protection/>
    </xf>
    <xf numFmtId="0" fontId="37" fillId="0" borderId="37" xfId="0" applyFont="1" applyFill="1" applyBorder="1" applyAlignment="1" applyProtection="1">
      <alignment vertical="center" wrapText="1"/>
      <protection/>
    </xf>
    <xf numFmtId="49" fontId="56" fillId="0" borderId="25" xfId="103" applyNumberFormat="1" applyFont="1" applyFill="1" applyBorder="1" applyAlignment="1" applyProtection="1">
      <alignment horizontal="left" vertical="center" wrapText="1" indent="1"/>
      <protection/>
    </xf>
    <xf numFmtId="0" fontId="56" fillId="0" borderId="25" xfId="103" applyFont="1" applyFill="1" applyBorder="1" applyAlignment="1" applyProtection="1">
      <alignment horizontal="left" vertical="center" wrapText="1" indent="1"/>
      <protection/>
    </xf>
    <xf numFmtId="165" fontId="5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22" xfId="0" applyFont="1" applyBorder="1" applyAlignment="1" applyProtection="1">
      <alignment horizontal="center" vertical="center" wrapText="1"/>
      <protection/>
    </xf>
    <xf numFmtId="0" fontId="67" fillId="0" borderId="29" xfId="0" applyFont="1" applyBorder="1" applyAlignment="1" applyProtection="1">
      <alignment horizontal="center" wrapText="1"/>
      <protection/>
    </xf>
    <xf numFmtId="0" fontId="65" fillId="0" borderId="29" xfId="103" applyFont="1" applyFill="1" applyBorder="1" applyAlignment="1" applyProtection="1">
      <alignment horizontal="left" vertical="center" wrapText="1" indent="1"/>
      <protection/>
    </xf>
    <xf numFmtId="0" fontId="68" fillId="0" borderId="29" xfId="0" applyFont="1" applyBorder="1" applyAlignment="1" applyProtection="1">
      <alignment horizontal="center" wrapText="1"/>
      <protection/>
    </xf>
    <xf numFmtId="0" fontId="69" fillId="0" borderId="29" xfId="0" applyFont="1" applyBorder="1" applyAlignment="1" applyProtection="1">
      <alignment horizontal="left" wrapText="1" indent="1"/>
      <protection/>
    </xf>
    <xf numFmtId="165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5" fontId="6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5" fillId="0" borderId="20" xfId="0" applyFont="1" applyFill="1" applyBorder="1" applyAlignment="1" applyProtection="1">
      <alignment horizontal="center" vertical="center" wrapText="1"/>
      <protection/>
    </xf>
    <xf numFmtId="0" fontId="65" fillId="0" borderId="51" xfId="0" applyFont="1" applyFill="1" applyBorder="1" applyAlignment="1" applyProtection="1">
      <alignment horizontal="center" vertical="center" wrapText="1"/>
      <protection/>
    </xf>
    <xf numFmtId="0" fontId="61" fillId="0" borderId="51" xfId="0" applyFont="1" applyFill="1" applyBorder="1" applyAlignment="1" applyProtection="1">
      <alignment horizontal="center" vertical="center" wrapText="1"/>
      <protection/>
    </xf>
    <xf numFmtId="0" fontId="65" fillId="0" borderId="23" xfId="103" applyFont="1" applyFill="1" applyBorder="1" applyAlignment="1" applyProtection="1">
      <alignment horizontal="left" vertical="center" wrapText="1" indent="1"/>
      <protection/>
    </xf>
    <xf numFmtId="0" fontId="65" fillId="0" borderId="38" xfId="0" applyFont="1" applyFill="1" applyBorder="1" applyAlignment="1" applyProtection="1">
      <alignment horizontal="center" vertical="center" wrapText="1"/>
      <protection/>
    </xf>
    <xf numFmtId="49" fontId="56" fillId="0" borderId="32" xfId="103" applyNumberFormat="1" applyFont="1" applyFill="1" applyBorder="1" applyAlignment="1" applyProtection="1">
      <alignment horizontal="left" vertical="center" wrapText="1" inden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49" fontId="56" fillId="0" borderId="24" xfId="103" applyNumberFormat="1" applyFont="1" applyFill="1" applyBorder="1" applyAlignment="1" applyProtection="1">
      <alignment horizontal="left" vertical="center" wrapText="1" indent="1"/>
      <protection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23" xfId="0" applyFont="1" applyFill="1" applyBorder="1" applyAlignment="1" applyProtection="1">
      <alignment horizontal="center" vertical="center" wrapText="1"/>
      <protection/>
    </xf>
    <xf numFmtId="165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22" xfId="0" applyFont="1" applyFill="1" applyBorder="1" applyAlignment="1" applyProtection="1">
      <alignment horizontal="left" vertical="center"/>
      <protection/>
    </xf>
    <xf numFmtId="0" fontId="71" fillId="0" borderId="51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5" fontId="65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3" xfId="0" applyNumberFormat="1" applyFont="1" applyFill="1" applyBorder="1" applyAlignment="1" applyProtection="1">
      <alignment horizontal="center" vertical="center" wrapText="1"/>
      <protection/>
    </xf>
    <xf numFmtId="165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5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9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0" fontId="39" fillId="0" borderId="0" xfId="103" applyFill="1">
      <alignment/>
      <protection/>
    </xf>
    <xf numFmtId="3" fontId="56" fillId="0" borderId="0" xfId="103" applyNumberFormat="1" applyFont="1" applyFill="1" applyBorder="1">
      <alignment/>
      <protection/>
    </xf>
    <xf numFmtId="165" fontId="56" fillId="0" borderId="0" xfId="103" applyNumberFormat="1" applyFont="1" applyFill="1" applyBorder="1">
      <alignment/>
      <protection/>
    </xf>
    <xf numFmtId="0" fontId="65" fillId="0" borderId="22" xfId="103" applyFont="1" applyFill="1" applyBorder="1" applyAlignment="1" applyProtection="1">
      <alignment horizontal="left" vertical="center" wrapText="1" indent="1"/>
      <protection/>
    </xf>
    <xf numFmtId="0" fontId="73" fillId="0" borderId="0" xfId="103" applyFont="1" applyFill="1">
      <alignment/>
      <protection/>
    </xf>
    <xf numFmtId="49" fontId="56" fillId="0" borderId="0" xfId="103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103" applyFont="1" applyFill="1" applyBorder="1" applyAlignment="1" applyProtection="1">
      <alignment horizontal="left" indent="5"/>
      <protection/>
    </xf>
    <xf numFmtId="3" fontId="56" fillId="0" borderId="0" xfId="103" applyNumberFormat="1" applyFont="1" applyFill="1" applyBorder="1" applyAlignment="1" applyProtection="1">
      <alignment horizontal="right" vertical="center" wrapText="1"/>
      <protection/>
    </xf>
    <xf numFmtId="0" fontId="57" fillId="0" borderId="0" xfId="103" applyFont="1" applyFill="1" applyAlignment="1">
      <alignment horizontal="center" wrapText="1"/>
      <protection/>
    </xf>
    <xf numFmtId="3" fontId="56" fillId="0" borderId="0" xfId="103" applyNumberFormat="1" applyFont="1" applyFill="1">
      <alignment/>
      <protection/>
    </xf>
    <xf numFmtId="0" fontId="56" fillId="0" borderId="0" xfId="103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60" xfId="0" applyNumberFormat="1" applyFont="1" applyFill="1" applyBorder="1" applyAlignment="1">
      <alignment horizontal="left" vertical="center" wrapText="1"/>
    </xf>
    <xf numFmtId="0" fontId="11" fillId="0" borderId="22" xfId="100" applyFont="1" applyBorder="1" applyAlignment="1">
      <alignment horizontal="center" vertical="center"/>
      <protection/>
    </xf>
    <xf numFmtId="0" fontId="7" fillId="0" borderId="47" xfId="0" applyFont="1" applyBorder="1" applyAlignment="1">
      <alignment horizontal="left" vertical="center" wrapText="1"/>
    </xf>
    <xf numFmtId="0" fontId="15" fillId="0" borderId="44" xfId="100" applyFont="1" applyFill="1" applyBorder="1" applyAlignment="1">
      <alignment wrapText="1"/>
      <protection/>
    </xf>
    <xf numFmtId="0" fontId="65" fillId="0" borderId="27" xfId="103" applyFont="1" applyFill="1" applyBorder="1" applyAlignment="1" applyProtection="1">
      <alignment horizontal="left" vertical="center" wrapText="1" indent="1"/>
      <protection/>
    </xf>
    <xf numFmtId="49" fontId="65" fillId="0" borderId="21" xfId="103" applyNumberFormat="1" applyFont="1" applyFill="1" applyBorder="1" applyAlignment="1" applyProtection="1">
      <alignment horizontal="left" vertical="center" wrapText="1" indent="1"/>
      <protection/>
    </xf>
    <xf numFmtId="49" fontId="65" fillId="0" borderId="37" xfId="103" applyNumberFormat="1" applyFont="1" applyFill="1" applyBorder="1" applyAlignment="1" applyProtection="1">
      <alignment horizontal="left" vertical="center" wrapText="1" indent="1"/>
      <protection/>
    </xf>
    <xf numFmtId="165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55" xfId="101" applyNumberFormat="1" applyFont="1" applyBorder="1" applyAlignment="1">
      <alignment horizontal="center" vertical="center"/>
      <protection/>
    </xf>
    <xf numFmtId="165" fontId="35" fillId="0" borderId="23" xfId="103" applyNumberFormat="1" applyFont="1" applyFill="1" applyBorder="1" applyAlignment="1" applyProtection="1">
      <alignment horizontal="right" vertical="center" wrapText="1"/>
      <protection/>
    </xf>
    <xf numFmtId="165" fontId="53" fillId="0" borderId="19" xfId="103" applyNumberFormat="1" applyFont="1" applyFill="1" applyBorder="1" applyAlignment="1" applyProtection="1">
      <alignment horizontal="left" vertical="center"/>
      <protection/>
    </xf>
    <xf numFmtId="3" fontId="35" fillId="0" borderId="28" xfId="103" applyNumberFormat="1" applyFont="1" applyFill="1" applyBorder="1" applyAlignment="1" applyProtection="1">
      <alignment horizontal="right" vertical="center" wrapText="1"/>
      <protection/>
    </xf>
    <xf numFmtId="3" fontId="35" fillId="0" borderId="24" xfId="103" applyNumberFormat="1" applyFont="1" applyFill="1" applyBorder="1" applyAlignment="1" applyProtection="1">
      <alignment horizontal="right" vertical="center" wrapText="1"/>
      <protection/>
    </xf>
    <xf numFmtId="3" fontId="35" fillId="0" borderId="25" xfId="103" applyNumberFormat="1" applyFont="1" applyFill="1" applyBorder="1" applyAlignment="1" applyProtection="1">
      <alignment horizontal="right" vertical="center" wrapText="1"/>
      <protection/>
    </xf>
    <xf numFmtId="49" fontId="54" fillId="0" borderId="21" xfId="103" applyNumberFormat="1" applyFont="1" applyFill="1" applyBorder="1" applyAlignment="1" applyProtection="1">
      <alignment horizontal="left" vertical="center" wrapText="1"/>
      <protection/>
    </xf>
    <xf numFmtId="49" fontId="37" fillId="0" borderId="21" xfId="103" applyNumberFormat="1" applyFont="1" applyFill="1" applyBorder="1" applyAlignment="1">
      <alignment horizontal="left"/>
      <protection/>
    </xf>
    <xf numFmtId="49" fontId="37" fillId="0" borderId="21" xfId="103" applyNumberFormat="1" applyFont="1" applyFill="1" applyBorder="1" applyAlignment="1" applyProtection="1">
      <alignment horizontal="left" vertical="center" wrapText="1"/>
      <protection/>
    </xf>
    <xf numFmtId="0" fontId="35" fillId="0" borderId="27" xfId="103" applyFont="1" applyFill="1" applyBorder="1" applyAlignment="1">
      <alignment horizontal="center"/>
      <protection/>
    </xf>
    <xf numFmtId="3" fontId="35" fillId="0" borderId="28" xfId="103" applyNumberFormat="1" applyFont="1" applyFill="1" applyBorder="1">
      <alignment/>
      <protection/>
    </xf>
    <xf numFmtId="3" fontId="37" fillId="0" borderId="24" xfId="103" applyNumberFormat="1" applyFont="1" applyFill="1" applyBorder="1">
      <alignment/>
      <protection/>
    </xf>
    <xf numFmtId="165" fontId="37" fillId="0" borderId="24" xfId="103" applyNumberFormat="1" applyFont="1" applyFill="1" applyBorder="1">
      <alignment/>
      <protection/>
    </xf>
    <xf numFmtId="49" fontId="54" fillId="0" borderId="37" xfId="103" applyNumberFormat="1" applyFont="1" applyFill="1" applyBorder="1" applyAlignment="1">
      <alignment horizontal="left"/>
      <protection/>
    </xf>
    <xf numFmtId="3" fontId="37" fillId="0" borderId="25" xfId="103" applyNumberFormat="1" applyFont="1" applyFill="1" applyBorder="1">
      <alignment/>
      <protection/>
    </xf>
    <xf numFmtId="165" fontId="35" fillId="0" borderId="55" xfId="103" applyNumberFormat="1" applyFont="1" applyFill="1" applyBorder="1" applyAlignment="1" applyProtection="1">
      <alignment horizontal="right" vertical="center" wrapText="1"/>
      <protection/>
    </xf>
    <xf numFmtId="165" fontId="35" fillId="0" borderId="28" xfId="103" applyNumberFormat="1" applyFont="1" applyFill="1" applyBorder="1" applyAlignment="1" applyProtection="1">
      <alignment horizontal="right" vertical="center" wrapText="1"/>
      <protection/>
    </xf>
    <xf numFmtId="165" fontId="35" fillId="0" borderId="24" xfId="103" applyNumberFormat="1" applyFont="1" applyFill="1" applyBorder="1" applyAlignment="1" applyProtection="1">
      <alignment horizontal="right" vertical="center" wrapText="1"/>
      <protection/>
    </xf>
    <xf numFmtId="0" fontId="6" fillId="1" borderId="30" xfId="100" applyFont="1" applyFill="1" applyBorder="1" applyAlignment="1">
      <alignment horizontal="center" vertical="center" wrapText="1"/>
      <protection/>
    </xf>
    <xf numFmtId="3" fontId="28" fillId="50" borderId="42" xfId="100" applyNumberFormat="1" applyFont="1" applyFill="1" applyBorder="1" applyAlignment="1">
      <alignment horizontal="center" vertical="center" wrapText="1"/>
      <protection/>
    </xf>
    <xf numFmtId="0" fontId="23" fillId="0" borderId="24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3" fontId="18" fillId="0" borderId="26" xfId="100" applyNumberFormat="1" applyFont="1" applyBorder="1" applyAlignment="1">
      <alignment horizontal="right"/>
      <protection/>
    </xf>
    <xf numFmtId="0" fontId="7" fillId="0" borderId="6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6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53" xfId="0" applyNumberFormat="1" applyFont="1" applyFill="1" applyBorder="1" applyAlignment="1" applyProtection="1">
      <alignment horizontal="center" vertical="center" wrapText="1"/>
      <protection/>
    </xf>
    <xf numFmtId="165" fontId="61" fillId="0" borderId="62" xfId="0" applyNumberFormat="1" applyFont="1" applyFill="1" applyBorder="1" applyAlignment="1" applyProtection="1">
      <alignment horizontal="center" vertical="center" wrapText="1"/>
      <protection/>
    </xf>
    <xf numFmtId="165" fontId="65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6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6" xfId="0" applyNumberFormat="1" applyFont="1" applyFill="1" applyBorder="1" applyAlignment="1" applyProtection="1">
      <alignment horizontal="center" vertical="center" wrapText="1"/>
      <protection/>
    </xf>
    <xf numFmtId="165" fontId="61" fillId="0" borderId="64" xfId="0" applyNumberFormat="1" applyFont="1" applyFill="1" applyBorder="1" applyAlignment="1" applyProtection="1">
      <alignment horizontal="center" vertical="center" wrapText="1"/>
      <protection/>
    </xf>
    <xf numFmtId="165" fontId="65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3" xfId="0" applyNumberFormat="1" applyFont="1" applyFill="1" applyBorder="1" applyAlignment="1">
      <alignment horizontal="right" vertical="center" wrapText="1"/>
    </xf>
    <xf numFmtId="3" fontId="7" fillId="49" borderId="32" xfId="0" applyNumberFormat="1" applyFont="1" applyFill="1" applyBorder="1" applyAlignment="1">
      <alignment horizontal="right" vertical="center" wrapText="1"/>
    </xf>
    <xf numFmtId="3" fontId="7" fillId="49" borderId="24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15" fillId="0" borderId="0" xfId="100" applyNumberFormat="1" applyFont="1">
      <alignment/>
      <protection/>
    </xf>
    <xf numFmtId="2" fontId="42" fillId="0" borderId="0" xfId="101" applyNumberFormat="1" applyFont="1" applyAlignment="1">
      <alignment horizontal="center" vertical="center"/>
      <protection/>
    </xf>
    <xf numFmtId="1" fontId="46" fillId="0" borderId="39" xfId="101" applyNumberFormat="1" applyFont="1" applyFill="1" applyBorder="1" applyAlignment="1">
      <alignment horizontal="center" vertical="center" wrapText="1"/>
      <protection/>
    </xf>
    <xf numFmtId="1" fontId="46" fillId="0" borderId="36" xfId="101" applyNumberFormat="1" applyFont="1" applyFill="1" applyBorder="1" applyAlignment="1">
      <alignment horizontal="center" vertical="center" wrapText="1"/>
      <protection/>
    </xf>
    <xf numFmtId="1" fontId="44" fillId="0" borderId="56" xfId="101" applyNumberFormat="1" applyFont="1" applyBorder="1" applyAlignment="1">
      <alignment horizontal="center" vertical="center"/>
      <protection/>
    </xf>
    <xf numFmtId="1" fontId="44" fillId="0" borderId="30" xfId="101" applyNumberFormat="1" applyFont="1" applyBorder="1" applyAlignment="1">
      <alignment horizontal="center" vertical="center" wrapText="1"/>
      <protection/>
    </xf>
    <xf numFmtId="0" fontId="57" fillId="0" borderId="0" xfId="103" applyFont="1" applyFill="1" applyBorder="1" applyAlignment="1">
      <alignment horizontal="center" wrapText="1"/>
      <protection/>
    </xf>
    <xf numFmtId="0" fontId="3" fillId="0" borderId="51" xfId="0" applyFont="1" applyFill="1" applyBorder="1" applyAlignment="1">
      <alignment horizontal="center" vertical="center" wrapText="1"/>
    </xf>
    <xf numFmtId="0" fontId="57" fillId="0" borderId="0" xfId="103" applyFont="1" applyFill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5" fillId="0" borderId="59" xfId="0" applyFont="1" applyFill="1" applyBorder="1" applyAlignment="1" applyProtection="1">
      <alignment horizontal="center" vertical="center" wrapText="1"/>
      <protection/>
    </xf>
    <xf numFmtId="165" fontId="61" fillId="0" borderId="6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Continuous" vertical="center" wrapText="1"/>
    </xf>
    <xf numFmtId="0" fontId="12" fillId="1" borderId="38" xfId="100" applyFont="1" applyFill="1" applyBorder="1" applyAlignment="1">
      <alignment horizontal="center" vertical="center" wrapText="1"/>
      <protection/>
    </xf>
    <xf numFmtId="0" fontId="12" fillId="1" borderId="32" xfId="100" applyFont="1" applyFill="1" applyBorder="1" applyAlignment="1">
      <alignment horizontal="center" vertical="center"/>
      <protection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0" fontId="16" fillId="49" borderId="57" xfId="100" applyFont="1" applyFill="1" applyBorder="1" applyAlignment="1">
      <alignment horizontal="center" vertical="center"/>
      <protection/>
    </xf>
    <xf numFmtId="0" fontId="16" fillId="49" borderId="53" xfId="100" applyFont="1" applyFill="1" applyBorder="1" applyAlignment="1">
      <alignment horizontal="center" vertical="center"/>
      <protection/>
    </xf>
    <xf numFmtId="3" fontId="15" fillId="0" borderId="36" xfId="0" applyNumberFormat="1" applyFont="1" applyFill="1" applyBorder="1" applyAlignment="1">
      <alignment horizontal="right" vertical="center"/>
    </xf>
    <xf numFmtId="0" fontId="13" fillId="0" borderId="54" xfId="100" applyFont="1" applyBorder="1" applyAlignment="1">
      <alignment horizontal="center" vertical="center" wrapText="1"/>
      <protection/>
    </xf>
    <xf numFmtId="164" fontId="22" fillId="0" borderId="67" xfId="102" applyNumberFormat="1" applyFont="1" applyBorder="1" applyAlignment="1">
      <alignment horizontal="center" vertical="center" wrapText="1"/>
      <protection/>
    </xf>
    <xf numFmtId="0" fontId="28" fillId="50" borderId="49" xfId="100" applyFont="1" applyFill="1" applyBorder="1" applyAlignment="1">
      <alignment horizontal="center" vertical="center" wrapText="1"/>
      <protection/>
    </xf>
    <xf numFmtId="0" fontId="28" fillId="50" borderId="45" xfId="100" applyFont="1" applyFill="1" applyBorder="1" applyAlignment="1">
      <alignment horizontal="center" vertical="center" wrapText="1"/>
      <protection/>
    </xf>
    <xf numFmtId="0" fontId="23" fillId="0" borderId="31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horizontal="center" vertical="center" wrapText="1"/>
    </xf>
    <xf numFmtId="3" fontId="41" fillId="0" borderId="32" xfId="100" applyNumberFormat="1" applyFont="1" applyFill="1" applyBorder="1" applyAlignment="1">
      <alignment horizontal="right" vertical="center" wrapText="1"/>
      <protection/>
    </xf>
    <xf numFmtId="0" fontId="11" fillId="0" borderId="0" xfId="100" applyFont="1" applyAlignment="1">
      <alignment wrapText="1"/>
      <protection/>
    </xf>
    <xf numFmtId="0" fontId="48" fillId="0" borderId="0" xfId="77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9" fillId="0" borderId="29" xfId="0" applyFont="1" applyBorder="1" applyAlignment="1" applyProtection="1">
      <alignment horizontal="center" wrapText="1"/>
      <protection/>
    </xf>
    <xf numFmtId="0" fontId="63" fillId="0" borderId="29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41" fillId="0" borderId="32" xfId="100" applyNumberFormat="1" applyFont="1" applyBorder="1" applyAlignment="1">
      <alignment horizontal="right" vertical="center" wrapText="1"/>
      <protection/>
    </xf>
    <xf numFmtId="3" fontId="7" fillId="0" borderId="28" xfId="100" applyNumberFormat="1" applyFont="1" applyFill="1" applyBorder="1" applyAlignment="1">
      <alignment horizontal="right" vertical="center"/>
      <protection/>
    </xf>
    <xf numFmtId="3" fontId="7" fillId="0" borderId="32" xfId="100" applyNumberFormat="1" applyFont="1" applyBorder="1" applyAlignment="1">
      <alignment horizontal="right" vertical="center"/>
      <protection/>
    </xf>
    <xf numFmtId="3" fontId="7" fillId="0" borderId="24" xfId="100" applyNumberFormat="1" applyFont="1" applyBorder="1" applyAlignment="1">
      <alignment horizontal="right" vertical="center"/>
      <protection/>
    </xf>
    <xf numFmtId="3" fontId="7" fillId="0" borderId="24" xfId="100" applyNumberFormat="1" applyFont="1" applyFill="1" applyBorder="1" applyAlignment="1">
      <alignment horizontal="right" vertical="center"/>
      <protection/>
    </xf>
    <xf numFmtId="3" fontId="3" fillId="0" borderId="23" xfId="100" applyNumberFormat="1" applyFont="1" applyBorder="1" applyAlignment="1">
      <alignment vertical="center"/>
      <protection/>
    </xf>
    <xf numFmtId="0" fontId="58" fillId="0" borderId="0" xfId="100" applyFont="1" applyAlignment="1">
      <alignment horizontal="center"/>
      <protection/>
    </xf>
    <xf numFmtId="0" fontId="38" fillId="0" borderId="0" xfId="100" applyFont="1" applyAlignment="1">
      <alignment horizontal="center"/>
      <protection/>
    </xf>
    <xf numFmtId="3" fontId="17" fillId="0" borderId="0" xfId="100" applyNumberFormat="1" applyFont="1" applyAlignment="1">
      <alignment horizontal="right"/>
      <protection/>
    </xf>
    <xf numFmtId="0" fontId="20" fillId="0" borderId="0" xfId="100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24" xfId="100" applyFont="1" applyFill="1" applyBorder="1" applyAlignment="1">
      <alignment horizontal="center" vertical="center"/>
      <protection/>
    </xf>
    <xf numFmtId="0" fontId="6" fillId="1" borderId="59" xfId="100" applyFont="1" applyFill="1" applyBorder="1" applyAlignment="1">
      <alignment horizontal="center" vertical="center" wrapText="1"/>
      <protection/>
    </xf>
    <xf numFmtId="3" fontId="7" fillId="0" borderId="68" xfId="100" applyNumberFormat="1" applyFont="1" applyFill="1" applyBorder="1" applyAlignment="1">
      <alignment horizontal="right" vertical="center"/>
      <protection/>
    </xf>
    <xf numFmtId="3" fontId="7" fillId="0" borderId="69" xfId="100" applyNumberFormat="1" applyFont="1" applyBorder="1" applyAlignment="1">
      <alignment horizontal="right" vertical="center"/>
      <protection/>
    </xf>
    <xf numFmtId="3" fontId="7" fillId="0" borderId="70" xfId="100" applyNumberFormat="1" applyFont="1" applyBorder="1" applyAlignment="1">
      <alignment horizontal="right" vertical="center"/>
      <protection/>
    </xf>
    <xf numFmtId="3" fontId="7" fillId="0" borderId="70" xfId="100" applyNumberFormat="1" applyFont="1" applyFill="1" applyBorder="1" applyAlignment="1">
      <alignment horizontal="right" vertical="center"/>
      <protection/>
    </xf>
    <xf numFmtId="3" fontId="3" fillId="0" borderId="59" xfId="100" applyNumberFormat="1" applyFont="1" applyBorder="1" applyAlignment="1">
      <alignment vertical="center"/>
      <protection/>
    </xf>
    <xf numFmtId="0" fontId="7" fillId="0" borderId="51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13" fillId="0" borderId="20" xfId="100" applyFont="1" applyBorder="1" applyAlignment="1">
      <alignment horizontal="center" vertical="center"/>
      <protection/>
    </xf>
    <xf numFmtId="0" fontId="11" fillId="0" borderId="31" xfId="100" applyFont="1" applyBorder="1" applyAlignment="1">
      <alignment vertical="center" wrapText="1"/>
      <protection/>
    </xf>
    <xf numFmtId="0" fontId="11" fillId="0" borderId="35" xfId="100" applyFont="1" applyBorder="1" applyAlignment="1">
      <alignment vertical="center" wrapText="1"/>
      <protection/>
    </xf>
    <xf numFmtId="0" fontId="11" fillId="0" borderId="49" xfId="100" applyFont="1" applyBorder="1" applyAlignment="1">
      <alignment vertical="center" wrapText="1"/>
      <protection/>
    </xf>
    <xf numFmtId="0" fontId="11" fillId="0" borderId="71" xfId="100" applyFont="1" applyBorder="1" applyAlignment="1">
      <alignment vertical="center" wrapText="1"/>
      <protection/>
    </xf>
    <xf numFmtId="0" fontId="13" fillId="0" borderId="72" xfId="100" applyFont="1" applyBorder="1" applyAlignment="1">
      <alignment vertical="center" wrapText="1"/>
      <protection/>
    </xf>
    <xf numFmtId="0" fontId="11" fillId="0" borderId="31" xfId="100" applyFont="1" applyBorder="1" applyAlignment="1">
      <alignment vertical="center"/>
      <protection/>
    </xf>
    <xf numFmtId="0" fontId="11" fillId="0" borderId="49" xfId="100" applyFont="1" applyBorder="1" applyAlignment="1">
      <alignment vertical="center"/>
      <protection/>
    </xf>
    <xf numFmtId="0" fontId="13" fillId="0" borderId="20" xfId="100" applyFont="1" applyBorder="1" applyAlignment="1">
      <alignment vertical="center"/>
      <protection/>
    </xf>
    <xf numFmtId="0" fontId="17" fillId="0" borderId="20" xfId="100" applyFont="1" applyBorder="1" applyAlignment="1">
      <alignment horizontal="center" vertical="center"/>
      <protection/>
    </xf>
    <xf numFmtId="0" fontId="10" fillId="0" borderId="72" xfId="0" applyFont="1" applyBorder="1" applyAlignment="1">
      <alignment horizontal="center" vertical="center" wrapText="1"/>
    </xf>
    <xf numFmtId="0" fontId="20" fillId="0" borderId="49" xfId="100" applyFont="1" applyFill="1" applyBorder="1" applyAlignment="1">
      <alignment vertical="center" wrapText="1"/>
      <protection/>
    </xf>
    <xf numFmtId="0" fontId="13" fillId="0" borderId="20" xfId="100" applyFont="1" applyBorder="1" applyAlignment="1">
      <alignment vertical="center" wrapText="1"/>
      <protection/>
    </xf>
    <xf numFmtId="0" fontId="13" fillId="0" borderId="20" xfId="100" applyFont="1" applyFill="1" applyBorder="1" applyAlignment="1">
      <alignment vertical="center"/>
      <protection/>
    </xf>
    <xf numFmtId="0" fontId="47" fillId="0" borderId="72" xfId="100" applyFont="1" applyBorder="1" applyAlignment="1">
      <alignment horizontal="center" vertical="center"/>
      <protection/>
    </xf>
    <xf numFmtId="0" fontId="7" fillId="0" borderId="48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47" xfId="77" applyFont="1" applyBorder="1" applyAlignment="1" applyProtection="1">
      <alignment vertical="center" wrapText="1"/>
      <protection/>
    </xf>
    <xf numFmtId="0" fontId="7" fillId="0" borderId="47" xfId="0" applyFont="1" applyFill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49" fillId="0" borderId="22" xfId="0" applyNumberFormat="1" applyFont="1" applyFill="1" applyBorder="1" applyAlignment="1">
      <alignment vertical="center"/>
    </xf>
    <xf numFmtId="3" fontId="49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3" fontId="7" fillId="0" borderId="44" xfId="0" applyNumberFormat="1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3" fillId="49" borderId="22" xfId="0" applyNumberFormat="1" applyFont="1" applyFill="1" applyBorder="1" applyAlignment="1">
      <alignment horizontal="right" vertical="center" wrapText="1"/>
    </xf>
    <xf numFmtId="3" fontId="7" fillId="49" borderId="38" xfId="0" applyNumberFormat="1" applyFont="1" applyFill="1" applyBorder="1" applyAlignment="1">
      <alignment horizontal="right" vertical="center" wrapText="1"/>
    </xf>
    <xf numFmtId="3" fontId="7" fillId="49" borderId="21" xfId="0" applyNumberFormat="1" applyFont="1" applyFill="1" applyBorder="1" applyAlignment="1">
      <alignment horizontal="right" vertical="center" wrapText="1"/>
    </xf>
    <xf numFmtId="3" fontId="7" fillId="49" borderId="43" xfId="0" applyNumberFormat="1" applyFont="1" applyFill="1" applyBorder="1" applyAlignment="1">
      <alignment horizontal="right" vertical="center" wrapText="1"/>
    </xf>
    <xf numFmtId="3" fontId="7" fillId="0" borderId="38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44" xfId="0" applyNumberFormat="1" applyFont="1" applyFill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28" fillId="50" borderId="73" xfId="100" applyNumberFormat="1" applyFont="1" applyFill="1" applyBorder="1" applyAlignment="1">
      <alignment horizontal="center" vertical="center" wrapText="1"/>
      <protection/>
    </xf>
    <xf numFmtId="0" fontId="28" fillId="50" borderId="74" xfId="100" applyFont="1" applyFill="1" applyBorder="1" applyAlignment="1">
      <alignment horizontal="center" vertical="center" wrapText="1"/>
      <protection/>
    </xf>
    <xf numFmtId="0" fontId="28" fillId="50" borderId="73" xfId="100" applyFont="1" applyFill="1" applyBorder="1" applyAlignment="1">
      <alignment horizontal="center" vertical="center" wrapText="1"/>
      <protection/>
    </xf>
    <xf numFmtId="0" fontId="76" fillId="0" borderId="0" xfId="101" applyFont="1" applyAlignment="1">
      <alignment horizontal="right" vertical="center"/>
      <protection/>
    </xf>
    <xf numFmtId="0" fontId="43" fillId="0" borderId="0" xfId="101" applyFont="1" applyAlignment="1">
      <alignment horizontal="center" vertical="center"/>
      <protection/>
    </xf>
    <xf numFmtId="49" fontId="0" fillId="0" borderId="61" xfId="0" applyNumberFormat="1" applyFont="1" applyBorder="1" applyAlignment="1">
      <alignment horizontal="left"/>
    </xf>
    <xf numFmtId="3" fontId="7" fillId="0" borderId="45" xfId="0" applyNumberFormat="1" applyFont="1" applyFill="1" applyBorder="1" applyAlignment="1">
      <alignment horizontal="right" vertical="center"/>
    </xf>
    <xf numFmtId="0" fontId="13" fillId="0" borderId="51" xfId="100" applyFont="1" applyBorder="1" applyAlignment="1">
      <alignment horizontal="center" vertical="center"/>
      <protection/>
    </xf>
    <xf numFmtId="49" fontId="3" fillId="0" borderId="75" xfId="0" applyNumberFormat="1" applyFont="1" applyBorder="1" applyAlignment="1">
      <alignment horizontal="left" vertical="center"/>
    </xf>
    <xf numFmtId="3" fontId="3" fillId="0" borderId="57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10" fontId="11" fillId="0" borderId="0" xfId="100" applyNumberFormat="1" applyAlignment="1">
      <alignment vertical="center"/>
      <protection/>
    </xf>
    <xf numFmtId="10" fontId="42" fillId="0" borderId="0" xfId="101" applyNumberFormat="1" applyFont="1" applyAlignment="1">
      <alignment horizontal="center" vertical="center"/>
      <protection/>
    </xf>
    <xf numFmtId="1" fontId="44" fillId="0" borderId="58" xfId="101" applyNumberFormat="1" applyFont="1" applyBorder="1" applyAlignment="1">
      <alignment horizontal="center" vertical="center" wrapText="1"/>
      <protection/>
    </xf>
    <xf numFmtId="1" fontId="44" fillId="0" borderId="20" xfId="101" applyNumberFormat="1" applyFont="1" applyBorder="1" applyAlignment="1">
      <alignment horizontal="center" vertical="center" wrapText="1"/>
      <protection/>
    </xf>
    <xf numFmtId="1" fontId="44" fillId="0" borderId="51" xfId="101" applyNumberFormat="1" applyFont="1" applyBorder="1" applyAlignment="1">
      <alignment horizontal="center" vertical="center" wrapText="1"/>
      <protection/>
    </xf>
    <xf numFmtId="0" fontId="42" fillId="0" borderId="21" xfId="101" applyFont="1" applyBorder="1" applyAlignment="1">
      <alignment horizontal="center" vertical="center"/>
      <protection/>
    </xf>
    <xf numFmtId="10" fontId="42" fillId="0" borderId="36" xfId="101" applyNumberFormat="1" applyFont="1" applyBorder="1" applyAlignment="1">
      <alignment horizontal="center" vertical="center"/>
      <protection/>
    </xf>
    <xf numFmtId="0" fontId="42" fillId="0" borderId="38" xfId="101" applyFont="1" applyBorder="1" applyAlignment="1">
      <alignment horizontal="center" vertical="center"/>
      <protection/>
    </xf>
    <xf numFmtId="10" fontId="42" fillId="0" borderId="34" xfId="101" applyNumberFormat="1" applyFont="1" applyBorder="1" applyAlignment="1">
      <alignment horizontal="center" vertical="center"/>
      <protection/>
    </xf>
    <xf numFmtId="0" fontId="42" fillId="0" borderId="37" xfId="101" applyFont="1" applyBorder="1" applyAlignment="1">
      <alignment horizontal="center" vertical="center"/>
      <protection/>
    </xf>
    <xf numFmtId="0" fontId="42" fillId="0" borderId="26" xfId="101" applyFont="1" applyBorder="1" applyAlignment="1">
      <alignment horizontal="center" vertical="center"/>
      <protection/>
    </xf>
    <xf numFmtId="0" fontId="42" fillId="0" borderId="20" xfId="101" applyFont="1" applyBorder="1" applyAlignment="1">
      <alignment horizontal="center" vertical="center"/>
      <protection/>
    </xf>
    <xf numFmtId="10" fontId="42" fillId="0" borderId="58" xfId="101" applyNumberFormat="1" applyFont="1" applyBorder="1" applyAlignment="1">
      <alignment horizontal="center" vertical="center"/>
      <protection/>
    </xf>
    <xf numFmtId="1" fontId="44" fillId="0" borderId="22" xfId="101" applyNumberFormat="1" applyFont="1" applyBorder="1" applyAlignment="1">
      <alignment horizontal="center" vertical="center"/>
      <protection/>
    </xf>
    <xf numFmtId="10" fontId="42" fillId="0" borderId="30" xfId="101" applyNumberFormat="1" applyFont="1" applyBorder="1" applyAlignment="1">
      <alignment horizontal="center" vertical="center"/>
      <protection/>
    </xf>
    <xf numFmtId="10" fontId="7" fillId="0" borderId="39" xfId="100" applyNumberFormat="1" applyFont="1" applyFill="1" applyBorder="1" applyAlignment="1">
      <alignment horizontal="right" vertical="center"/>
      <protection/>
    </xf>
    <xf numFmtId="10" fontId="11" fillId="0" borderId="0" xfId="100" applyNumberFormat="1">
      <alignment/>
      <protection/>
    </xf>
    <xf numFmtId="10" fontId="3" fillId="0" borderId="30" xfId="100" applyNumberFormat="1" applyFont="1" applyBorder="1" applyAlignment="1">
      <alignment vertical="center"/>
      <protection/>
    </xf>
    <xf numFmtId="0" fontId="23" fillId="0" borderId="61" xfId="0" applyFont="1" applyFill="1" applyBorder="1" applyAlignment="1">
      <alignment vertical="center" wrapText="1"/>
    </xf>
    <xf numFmtId="0" fontId="23" fillId="0" borderId="45" xfId="0" applyFont="1" applyFill="1" applyBorder="1" applyAlignment="1">
      <alignment horizontal="center" vertical="center" wrapText="1"/>
    </xf>
    <xf numFmtId="3" fontId="41" fillId="0" borderId="45" xfId="100" applyNumberFormat="1" applyFont="1" applyFill="1" applyBorder="1" applyAlignment="1">
      <alignment horizontal="right" vertical="center" wrapText="1"/>
      <protection/>
    </xf>
    <xf numFmtId="10" fontId="41" fillId="0" borderId="32" xfId="100" applyNumberFormat="1" applyFont="1" applyBorder="1" applyAlignment="1">
      <alignment horizontal="right" vertical="center" wrapText="1"/>
      <protection/>
    </xf>
    <xf numFmtId="10" fontId="41" fillId="0" borderId="24" xfId="100" applyNumberFormat="1" applyFont="1" applyBorder="1" applyAlignment="1">
      <alignment horizontal="right" vertical="center" wrapText="1"/>
      <protection/>
    </xf>
    <xf numFmtId="10" fontId="47" fillId="50" borderId="42" xfId="100" applyNumberFormat="1" applyFont="1" applyFill="1" applyBorder="1" applyAlignment="1">
      <alignment horizontal="right" vertical="center" wrapText="1"/>
      <protection/>
    </xf>
    <xf numFmtId="3" fontId="28" fillId="50" borderId="76" xfId="100" applyNumberFormat="1" applyFont="1" applyFill="1" applyBorder="1" applyAlignment="1">
      <alignment horizontal="center" vertical="center" wrapText="1"/>
      <protection/>
    </xf>
    <xf numFmtId="3" fontId="41" fillId="0" borderId="43" xfId="100" applyNumberFormat="1" applyFont="1" applyFill="1" applyBorder="1" applyAlignment="1">
      <alignment horizontal="right" vertical="center" wrapText="1"/>
      <protection/>
    </xf>
    <xf numFmtId="3" fontId="11" fillId="0" borderId="0" xfId="100" applyNumberFormat="1" applyFont="1">
      <alignment/>
      <protection/>
    </xf>
    <xf numFmtId="10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52" fillId="0" borderId="70" xfId="100" applyNumberFormat="1" applyFont="1" applyFill="1" applyBorder="1" applyAlignment="1">
      <alignment horizontal="right"/>
      <protection/>
    </xf>
    <xf numFmtId="3" fontId="52" fillId="0" borderId="70" xfId="100" applyNumberFormat="1" applyFont="1" applyBorder="1" applyAlignment="1">
      <alignment horizontal="right"/>
      <protection/>
    </xf>
    <xf numFmtId="0" fontId="12" fillId="1" borderId="21" xfId="100" applyFont="1" applyFill="1" applyBorder="1" applyAlignment="1">
      <alignment horizontal="center" vertical="center"/>
      <protection/>
    </xf>
    <xf numFmtId="0" fontId="52" fillId="0" borderId="21" xfId="100" applyFont="1" applyBorder="1" applyAlignment="1">
      <alignment horizontal="right"/>
      <protection/>
    </xf>
    <xf numFmtId="3" fontId="52" fillId="0" borderId="21" xfId="100" applyNumberFormat="1" applyFont="1" applyBorder="1" applyAlignment="1">
      <alignment horizontal="right"/>
      <protection/>
    </xf>
    <xf numFmtId="3" fontId="52" fillId="0" borderId="21" xfId="100" applyNumberFormat="1" applyFont="1" applyFill="1" applyBorder="1" applyAlignment="1">
      <alignment horizontal="right"/>
      <protection/>
    </xf>
    <xf numFmtId="3" fontId="18" fillId="0" borderId="37" xfId="68" applyNumberFormat="1" applyFont="1" applyBorder="1" applyAlignment="1">
      <alignment horizontal="right" vertical="center"/>
    </xf>
    <xf numFmtId="3" fontId="52" fillId="0" borderId="66" xfId="100" applyNumberFormat="1" applyFont="1" applyBorder="1" applyAlignment="1">
      <alignment horizontal="right"/>
      <protection/>
    </xf>
    <xf numFmtId="3" fontId="18" fillId="0" borderId="37" xfId="100" applyNumberFormat="1" applyFont="1" applyBorder="1" applyAlignment="1">
      <alignment horizontal="right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Continuous" vertical="center" wrapText="1"/>
    </xf>
    <xf numFmtId="0" fontId="3" fillId="0" borderId="30" xfId="0" applyFont="1" applyFill="1" applyBorder="1" applyAlignment="1">
      <alignment horizontal="centerContinuous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10" fontId="3" fillId="0" borderId="23" xfId="0" applyNumberFormat="1" applyFont="1" applyFill="1" applyBorder="1" applyAlignment="1">
      <alignment horizontal="centerContinuous" vertical="center" wrapText="1"/>
    </xf>
    <xf numFmtId="3" fontId="7" fillId="0" borderId="43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0" fontId="4" fillId="0" borderId="23" xfId="0" applyNumberFormat="1" applyFont="1" applyBorder="1" applyAlignment="1">
      <alignment vertical="center"/>
    </xf>
    <xf numFmtId="10" fontId="4" fillId="0" borderId="30" xfId="0" applyNumberFormat="1" applyFont="1" applyBorder="1" applyAlignment="1">
      <alignment vertical="center"/>
    </xf>
    <xf numFmtId="0" fontId="11" fillId="0" borderId="48" xfId="100" applyFont="1" applyBorder="1" applyAlignment="1">
      <alignment vertical="center" wrapText="1"/>
      <protection/>
    </xf>
    <xf numFmtId="0" fontId="11" fillId="0" borderId="47" xfId="100" applyFont="1" applyBorder="1" applyAlignment="1">
      <alignment vertical="center" wrapText="1"/>
      <protection/>
    </xf>
    <xf numFmtId="0" fontId="11" fillId="0" borderId="47" xfId="100" applyFont="1" applyFill="1" applyBorder="1" applyAlignment="1">
      <alignment vertical="center" wrapText="1"/>
      <protection/>
    </xf>
    <xf numFmtId="0" fontId="11" fillId="0" borderId="50" xfId="100" applyFont="1" applyBorder="1" applyAlignment="1">
      <alignment vertical="center" wrapText="1"/>
      <protection/>
    </xf>
    <xf numFmtId="0" fontId="11" fillId="0" borderId="77" xfId="100" applyFont="1" applyBorder="1" applyAlignment="1">
      <alignment vertical="center" wrapText="1"/>
      <protection/>
    </xf>
    <xf numFmtId="0" fontId="13" fillId="0" borderId="51" xfId="100" applyFont="1" applyBorder="1" applyAlignment="1">
      <alignment vertical="center" wrapText="1"/>
      <protection/>
    </xf>
    <xf numFmtId="0" fontId="17" fillId="0" borderId="51" xfId="100" applyFont="1" applyBorder="1" applyAlignment="1">
      <alignment horizontal="center" vertical="center" wrapText="1"/>
      <protection/>
    </xf>
    <xf numFmtId="0" fontId="11" fillId="0" borderId="60" xfId="100" applyFont="1" applyBorder="1" applyAlignment="1">
      <alignment vertical="center" wrapText="1"/>
      <protection/>
    </xf>
    <xf numFmtId="0" fontId="13" fillId="0" borderId="51" xfId="100" applyFont="1" applyBorder="1" applyAlignment="1">
      <alignment vertical="center"/>
      <protection/>
    </xf>
    <xf numFmtId="0" fontId="11" fillId="0" borderId="48" xfId="100" applyFont="1" applyFill="1" applyBorder="1" applyAlignment="1">
      <alignment vertical="center" wrapText="1"/>
      <protection/>
    </xf>
    <xf numFmtId="0" fontId="11" fillId="0" borderId="50" xfId="100" applyFont="1" applyBorder="1" applyAlignment="1">
      <alignment vertical="center"/>
      <protection/>
    </xf>
    <xf numFmtId="0" fontId="10" fillId="0" borderId="19" xfId="0" applyFont="1" applyBorder="1" applyAlignment="1">
      <alignment horizontal="center" vertical="center" wrapText="1"/>
    </xf>
    <xf numFmtId="0" fontId="47" fillId="0" borderId="51" xfId="100" applyFont="1" applyBorder="1" applyAlignment="1">
      <alignment horizontal="center" vertical="center"/>
      <protection/>
    </xf>
    <xf numFmtId="0" fontId="13" fillId="0" borderId="22" xfId="100" applyFont="1" applyBorder="1" applyAlignment="1">
      <alignment horizontal="center" vertical="center"/>
      <protection/>
    </xf>
    <xf numFmtId="0" fontId="13" fillId="0" borderId="23" xfId="100" applyFont="1" applyBorder="1" applyAlignment="1">
      <alignment horizontal="center" vertical="center"/>
      <protection/>
    </xf>
    <xf numFmtId="0" fontId="13" fillId="0" borderId="30" xfId="100" applyFont="1" applyBorder="1" applyAlignment="1">
      <alignment horizontal="center" vertical="center"/>
      <protection/>
    </xf>
    <xf numFmtId="3" fontId="11" fillId="0" borderId="38" xfId="100" applyNumberFormat="1" applyBorder="1" applyAlignment="1">
      <alignment vertical="center"/>
      <protection/>
    </xf>
    <xf numFmtId="3" fontId="11" fillId="0" borderId="32" xfId="100" applyNumberFormat="1" applyBorder="1" applyAlignment="1">
      <alignment vertical="center"/>
      <protection/>
    </xf>
    <xf numFmtId="3" fontId="11" fillId="0" borderId="21" xfId="100" applyNumberFormat="1" applyBorder="1" applyAlignment="1">
      <alignment vertical="center"/>
      <protection/>
    </xf>
    <xf numFmtId="3" fontId="11" fillId="0" borderId="24" xfId="100" applyNumberFormat="1" applyBorder="1" applyAlignment="1">
      <alignment vertical="center"/>
      <protection/>
    </xf>
    <xf numFmtId="3" fontId="11" fillId="0" borderId="44" xfId="100" applyNumberFormat="1" applyBorder="1" applyAlignment="1">
      <alignment vertical="center"/>
      <protection/>
    </xf>
    <xf numFmtId="3" fontId="11" fillId="0" borderId="43" xfId="100" applyNumberFormat="1" applyBorder="1" applyAlignment="1">
      <alignment vertical="center"/>
      <protection/>
    </xf>
    <xf numFmtId="3" fontId="11" fillId="0" borderId="37" xfId="100" applyNumberFormat="1" applyBorder="1" applyAlignment="1">
      <alignment vertical="center"/>
      <protection/>
    </xf>
    <xf numFmtId="3" fontId="11" fillId="0" borderId="25" xfId="100" applyNumberFormat="1" applyBorder="1" applyAlignment="1">
      <alignment vertical="center"/>
      <protection/>
    </xf>
    <xf numFmtId="3" fontId="11" fillId="0" borderId="52" xfId="100" applyNumberFormat="1" applyBorder="1" applyAlignment="1">
      <alignment vertical="center"/>
      <protection/>
    </xf>
    <xf numFmtId="3" fontId="11" fillId="0" borderId="55" xfId="100" applyNumberFormat="1" applyBorder="1" applyAlignment="1">
      <alignment vertical="center"/>
      <protection/>
    </xf>
    <xf numFmtId="3" fontId="13" fillId="0" borderId="44" xfId="100" applyNumberFormat="1" applyFont="1" applyBorder="1" applyAlignment="1">
      <alignment vertical="center"/>
      <protection/>
    </xf>
    <xf numFmtId="3" fontId="13" fillId="0" borderId="43" xfId="100" applyNumberFormat="1" applyFont="1" applyBorder="1" applyAlignment="1">
      <alignment vertical="center"/>
      <protection/>
    </xf>
    <xf numFmtId="3" fontId="13" fillId="0" borderId="22" xfId="100" applyNumberFormat="1" applyFont="1" applyBorder="1" applyAlignment="1">
      <alignment vertical="center"/>
      <protection/>
    </xf>
    <xf numFmtId="3" fontId="13" fillId="0" borderId="23" xfId="100" applyNumberFormat="1" applyFont="1" applyBorder="1" applyAlignment="1">
      <alignment vertical="center"/>
      <protection/>
    </xf>
    <xf numFmtId="3" fontId="17" fillId="0" borderId="22" xfId="100" applyNumberFormat="1" applyFont="1" applyBorder="1" applyAlignment="1">
      <alignment vertical="center"/>
      <protection/>
    </xf>
    <xf numFmtId="3" fontId="17" fillId="0" borderId="23" xfId="100" applyNumberFormat="1" applyFont="1" applyBorder="1" applyAlignment="1">
      <alignment vertical="center"/>
      <protection/>
    </xf>
    <xf numFmtId="3" fontId="11" fillId="0" borderId="27" xfId="100" applyNumberFormat="1" applyFill="1" applyBorder="1" applyAlignment="1">
      <alignment vertical="center"/>
      <protection/>
    </xf>
    <xf numFmtId="3" fontId="11" fillId="0" borderId="28" xfId="100" applyNumberFormat="1" applyFill="1" applyBorder="1" applyAlignment="1">
      <alignment vertical="center"/>
      <protection/>
    </xf>
    <xf numFmtId="3" fontId="11" fillId="0" borderId="38" xfId="100" applyNumberFormat="1" applyFont="1" applyBorder="1" applyAlignment="1">
      <alignment vertical="center"/>
      <protection/>
    </xf>
    <xf numFmtId="3" fontId="11" fillId="0" borderId="32" xfId="100" applyNumberFormat="1" applyFont="1" applyBorder="1" applyAlignment="1">
      <alignment vertical="center"/>
      <protection/>
    </xf>
    <xf numFmtId="3" fontId="17" fillId="0" borderId="44" xfId="100" applyNumberFormat="1" applyFont="1" applyBorder="1" applyAlignment="1">
      <alignment vertical="center"/>
      <protection/>
    </xf>
    <xf numFmtId="3" fontId="17" fillId="0" borderId="43" xfId="100" applyNumberFormat="1" applyFont="1" applyBorder="1" applyAlignment="1">
      <alignment vertical="center"/>
      <protection/>
    </xf>
    <xf numFmtId="3" fontId="17" fillId="0" borderId="52" xfId="100" applyNumberFormat="1" applyFont="1" applyBorder="1" applyAlignment="1">
      <alignment vertical="center"/>
      <protection/>
    </xf>
    <xf numFmtId="3" fontId="17" fillId="0" borderId="55" xfId="100" applyNumberFormat="1" applyFont="1" applyBorder="1" applyAlignment="1">
      <alignment vertical="center"/>
      <protection/>
    </xf>
    <xf numFmtId="3" fontId="47" fillId="0" borderId="52" xfId="100" applyNumberFormat="1" applyFont="1" applyBorder="1" applyAlignment="1">
      <alignment vertical="center"/>
      <protection/>
    </xf>
    <xf numFmtId="3" fontId="47" fillId="0" borderId="55" xfId="100" applyNumberFormat="1" applyFont="1" applyBorder="1" applyAlignment="1">
      <alignment vertical="center"/>
      <protection/>
    </xf>
    <xf numFmtId="3" fontId="11" fillId="0" borderId="27" xfId="100" applyNumberFormat="1" applyBorder="1" applyAlignment="1">
      <alignment vertical="center"/>
      <protection/>
    </xf>
    <xf numFmtId="3" fontId="11" fillId="0" borderId="28" xfId="100" applyNumberFormat="1" applyBorder="1" applyAlignment="1">
      <alignment vertical="center"/>
      <protection/>
    </xf>
    <xf numFmtId="3" fontId="11" fillId="0" borderId="21" xfId="100" applyNumberFormat="1" applyFill="1" applyBorder="1" applyAlignment="1">
      <alignment vertical="center"/>
      <protection/>
    </xf>
    <xf numFmtId="3" fontId="11" fillId="0" borderId="24" xfId="100" applyNumberFormat="1" applyFill="1" applyBorder="1" applyAlignment="1">
      <alignment vertical="center"/>
      <protection/>
    </xf>
    <xf numFmtId="3" fontId="11" fillId="0" borderId="22" xfId="100" applyNumberFormat="1" applyBorder="1" applyAlignment="1">
      <alignment vertical="center"/>
      <protection/>
    </xf>
    <xf numFmtId="3" fontId="11" fillId="0" borderId="23" xfId="100" applyNumberFormat="1" applyBorder="1" applyAlignment="1">
      <alignment vertical="center"/>
      <protection/>
    </xf>
    <xf numFmtId="3" fontId="47" fillId="0" borderId="22" xfId="100" applyNumberFormat="1" applyFont="1" applyBorder="1" applyAlignment="1">
      <alignment vertical="center"/>
      <protection/>
    </xf>
    <xf numFmtId="3" fontId="47" fillId="0" borderId="23" xfId="100" applyNumberFormat="1" applyFont="1" applyBorder="1" applyAlignment="1">
      <alignment vertical="center"/>
      <protection/>
    </xf>
    <xf numFmtId="0" fontId="3" fillId="0" borderId="22" xfId="0" applyFont="1" applyFill="1" applyBorder="1" applyAlignment="1">
      <alignment horizontal="centerContinuous" vertical="center" wrapText="1"/>
    </xf>
    <xf numFmtId="3" fontId="3" fillId="0" borderId="44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27" xfId="0" applyNumberFormat="1" applyFont="1" applyFill="1" applyBorder="1" applyAlignment="1">
      <alignment horizontal="right" vertical="center" wrapText="1"/>
    </xf>
    <xf numFmtId="3" fontId="7" fillId="49" borderId="28" xfId="0" applyNumberFormat="1" applyFont="1" applyFill="1" applyBorder="1" applyAlignment="1">
      <alignment horizontal="right" vertical="center" wrapText="1"/>
    </xf>
    <xf numFmtId="3" fontId="7" fillId="49" borderId="37" xfId="0" applyNumberFormat="1" applyFont="1" applyFill="1" applyBorder="1" applyAlignment="1">
      <alignment horizontal="right" vertical="center" wrapText="1"/>
    </xf>
    <xf numFmtId="3" fontId="7" fillId="49" borderId="25" xfId="0" applyNumberFormat="1" applyFont="1" applyFill="1" applyBorder="1" applyAlignment="1">
      <alignment horizontal="right" vertical="center" wrapText="1"/>
    </xf>
    <xf numFmtId="49" fontId="0" fillId="0" borderId="71" xfId="0" applyNumberFormat="1" applyFont="1" applyBorder="1" applyAlignment="1">
      <alignment horizontal="left"/>
    </xf>
    <xf numFmtId="3" fontId="22" fillId="0" borderId="57" xfId="102" applyNumberFormat="1" applyFont="1" applyBorder="1" applyAlignment="1">
      <alignment horizontal="center" vertical="center" wrapText="1"/>
      <protection/>
    </xf>
    <xf numFmtId="3" fontId="22" fillId="0" borderId="53" xfId="102" applyNumberFormat="1" applyFont="1" applyBorder="1" applyAlignment="1">
      <alignment horizontal="center" vertical="center" wrapText="1"/>
      <protection/>
    </xf>
    <xf numFmtId="3" fontId="22" fillId="0" borderId="62" xfId="102" applyNumberFormat="1" applyFont="1" applyBorder="1" applyAlignment="1">
      <alignment horizontal="center" vertical="center" wrapText="1"/>
      <protection/>
    </xf>
    <xf numFmtId="3" fontId="29" fillId="0" borderId="27" xfId="102" applyNumberFormat="1" applyFont="1" applyFill="1" applyBorder="1" applyAlignment="1">
      <alignment vertical="top"/>
      <protection/>
    </xf>
    <xf numFmtId="3" fontId="29" fillId="0" borderId="28" xfId="102" applyNumberFormat="1" applyFont="1" applyFill="1" applyBorder="1" applyAlignment="1">
      <alignment vertical="top"/>
      <protection/>
    </xf>
    <xf numFmtId="3" fontId="29" fillId="0" borderId="39" xfId="102" applyNumberFormat="1" applyFont="1" applyFill="1" applyBorder="1" applyAlignment="1">
      <alignment vertical="top"/>
      <protection/>
    </xf>
    <xf numFmtId="3" fontId="29" fillId="0" borderId="21" xfId="102" applyNumberFormat="1" applyFont="1" applyFill="1" applyBorder="1" applyAlignment="1">
      <alignment vertical="top"/>
      <protection/>
    </xf>
    <xf numFmtId="3" fontId="29" fillId="0" borderId="24" xfId="102" applyNumberFormat="1" applyFont="1" applyFill="1" applyBorder="1" applyAlignment="1">
      <alignment vertical="top"/>
      <protection/>
    </xf>
    <xf numFmtId="3" fontId="29" fillId="0" borderId="21" xfId="102" applyNumberFormat="1" applyFont="1" applyFill="1" applyBorder="1">
      <alignment/>
      <protection/>
    </xf>
    <xf numFmtId="3" fontId="29" fillId="0" borderId="24" xfId="102" applyNumberFormat="1" applyFont="1" applyFill="1" applyBorder="1">
      <alignment/>
      <protection/>
    </xf>
    <xf numFmtId="3" fontId="25" fillId="0" borderId="22" xfId="102" applyNumberFormat="1" applyFont="1" applyBorder="1" applyAlignment="1">
      <alignment vertical="center"/>
      <protection/>
    </xf>
    <xf numFmtId="3" fontId="25" fillId="0" borderId="23" xfId="102" applyNumberFormat="1" applyFont="1" applyBorder="1" applyAlignment="1">
      <alignment vertical="center"/>
      <protection/>
    </xf>
    <xf numFmtId="0" fontId="11" fillId="0" borderId="37" xfId="100" applyFont="1" applyBorder="1" applyAlignment="1">
      <alignment horizontal="center" vertical="center"/>
      <protection/>
    </xf>
    <xf numFmtId="3" fontId="29" fillId="0" borderId="37" xfId="102" applyNumberFormat="1" applyFont="1" applyFill="1" applyBorder="1">
      <alignment/>
      <protection/>
    </xf>
    <xf numFmtId="3" fontId="29" fillId="0" borderId="25" xfId="102" applyNumberFormat="1" applyFont="1" applyFill="1" applyBorder="1">
      <alignment/>
      <protection/>
    </xf>
    <xf numFmtId="0" fontId="16" fillId="49" borderId="59" xfId="100" applyFont="1" applyFill="1" applyBorder="1" applyAlignment="1">
      <alignment horizontal="center" vertical="center"/>
      <protection/>
    </xf>
    <xf numFmtId="49" fontId="7" fillId="0" borderId="67" xfId="0" applyNumberFormat="1" applyFont="1" applyBorder="1" applyAlignment="1">
      <alignment horizontal="left" vertical="center"/>
    </xf>
    <xf numFmtId="0" fontId="61" fillId="0" borderId="63" xfId="0" applyFont="1" applyFill="1" applyBorder="1" applyAlignment="1" applyProtection="1">
      <alignment horizontal="center" vertical="center" wrapText="1"/>
      <protection/>
    </xf>
    <xf numFmtId="0" fontId="61" fillId="0" borderId="62" xfId="0" applyFont="1" applyFill="1" applyBorder="1" applyAlignment="1" applyProtection="1">
      <alignment horizontal="center" vertical="center" wrapText="1"/>
      <protection/>
    </xf>
    <xf numFmtId="165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67" xfId="0" applyFont="1" applyFill="1" applyBorder="1" applyAlignment="1" applyProtection="1">
      <alignment horizontal="center" vertical="center" wrapText="1"/>
      <protection/>
    </xf>
    <xf numFmtId="10" fontId="65" fillId="0" borderId="51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60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4" xfId="0" applyNumberFormat="1" applyFont="1" applyFill="1" applyBorder="1" applyAlignment="1" applyProtection="1">
      <alignment horizontal="center" vertical="center" wrapText="1"/>
      <protection/>
    </xf>
    <xf numFmtId="165" fontId="65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57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9" xfId="103" applyFont="1" applyFill="1" applyBorder="1" applyAlignment="1" applyProtection="1">
      <alignment horizontal="left" vertical="center" wrapText="1" indent="1"/>
      <protection/>
    </xf>
    <xf numFmtId="0" fontId="56" fillId="0" borderId="69" xfId="103" applyFont="1" applyFill="1" applyBorder="1" applyAlignment="1" applyProtection="1">
      <alignment horizontal="left" vertical="center" wrapText="1" indent="1"/>
      <protection/>
    </xf>
    <xf numFmtId="0" fontId="56" fillId="0" borderId="70" xfId="103" applyFont="1" applyFill="1" applyBorder="1" applyAlignment="1" applyProtection="1">
      <alignment horizontal="left" vertical="center" wrapText="1" indent="1"/>
      <protection/>
    </xf>
    <xf numFmtId="0" fontId="65" fillId="0" borderId="59" xfId="103" applyFont="1" applyFill="1" applyBorder="1" applyAlignment="1" applyProtection="1">
      <alignment horizontal="left" vertical="center" wrapText="1" indent="1"/>
      <protection/>
    </xf>
    <xf numFmtId="0" fontId="65" fillId="0" borderId="51" xfId="103" applyFont="1" applyFill="1" applyBorder="1" applyAlignment="1" applyProtection="1">
      <alignment horizontal="left" vertical="center" wrapText="1" indent="1"/>
      <protection/>
    </xf>
    <xf numFmtId="0" fontId="61" fillId="0" borderId="59" xfId="0" applyFont="1" applyFill="1" applyBorder="1" applyAlignment="1" applyProtection="1">
      <alignment horizontal="left" vertical="center" wrapText="1" indent="1"/>
      <protection/>
    </xf>
    <xf numFmtId="0" fontId="36" fillId="0" borderId="51" xfId="0" applyFont="1" applyFill="1" applyBorder="1" applyAlignment="1" applyProtection="1">
      <alignment vertical="center" wrapText="1"/>
      <protection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61" fillId="0" borderId="57" xfId="0" applyFont="1" applyFill="1" applyBorder="1" applyAlignment="1" applyProtection="1">
      <alignment horizontal="center" vertical="center" wrapText="1"/>
      <protection/>
    </xf>
    <xf numFmtId="10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0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4" xfId="0" applyFill="1" applyBorder="1" applyAlignment="1" applyProtection="1">
      <alignment horizontal="right" vertical="center" wrapText="1" indent="1"/>
      <protection/>
    </xf>
    <xf numFmtId="0" fontId="0" fillId="0" borderId="45" xfId="0" applyFill="1" applyBorder="1" applyAlignment="1" applyProtection="1">
      <alignment horizontal="right" vertical="center" wrapText="1" indent="1"/>
      <protection/>
    </xf>
    <xf numFmtId="0" fontId="0" fillId="0" borderId="45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3" fontId="3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80" xfId="0" applyFont="1" applyFill="1" applyBorder="1" applyAlignment="1" applyProtection="1">
      <alignment horizontal="center" vertical="center" wrapText="1"/>
      <protection/>
    </xf>
    <xf numFmtId="0" fontId="65" fillId="0" borderId="59" xfId="0" applyFont="1" applyFill="1" applyBorder="1" applyAlignment="1" applyProtection="1">
      <alignment horizontal="left" vertical="center" wrapText="1" indent="1"/>
      <protection/>
    </xf>
    <xf numFmtId="0" fontId="56" fillId="0" borderId="68" xfId="103" applyFont="1" applyFill="1" applyBorder="1" applyAlignment="1" applyProtection="1">
      <alignment horizontal="left" vertical="center" wrapText="1" indent="1"/>
      <protection/>
    </xf>
    <xf numFmtId="0" fontId="56" fillId="0" borderId="81" xfId="103" applyFont="1" applyFill="1" applyBorder="1" applyAlignment="1" applyProtection="1">
      <alignment horizontal="left" vertical="center" wrapText="1" indent="1"/>
      <protection/>
    </xf>
    <xf numFmtId="0" fontId="65" fillId="0" borderId="80" xfId="103" applyFont="1" applyFill="1" applyBorder="1" applyAlignment="1" applyProtection="1">
      <alignment horizontal="left" vertical="center" wrapText="1" indent="1"/>
      <protection/>
    </xf>
    <xf numFmtId="0" fontId="56" fillId="0" borderId="82" xfId="103" applyFont="1" applyFill="1" applyBorder="1" applyAlignment="1" applyProtection="1">
      <alignment horizontal="left" vertical="center" wrapText="1" indent="1"/>
      <protection/>
    </xf>
    <xf numFmtId="0" fontId="62" fillId="0" borderId="51" xfId="0" applyFont="1" applyBorder="1" applyAlignment="1" applyProtection="1">
      <alignment horizontal="left" wrapText="1" indent="1"/>
      <protection/>
    </xf>
    <xf numFmtId="0" fontId="65" fillId="0" borderId="58" xfId="0" applyFont="1" applyFill="1" applyBorder="1" applyAlignment="1" applyProtection="1">
      <alignment horizontal="center" vertical="center" wrapText="1"/>
      <protection/>
    </xf>
    <xf numFmtId="165" fontId="61" fillId="0" borderId="78" xfId="0" applyNumberFormat="1" applyFont="1" applyFill="1" applyBorder="1" applyAlignment="1" applyProtection="1">
      <alignment horizontal="center" vertical="center" wrapText="1"/>
      <protection/>
    </xf>
    <xf numFmtId="165" fontId="56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47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45" xfId="0" applyNumberFormat="1" applyFont="1" applyFill="1" applyBorder="1" applyAlignment="1" applyProtection="1">
      <alignment horizontal="center" vertical="center" wrapText="1"/>
      <protection/>
    </xf>
    <xf numFmtId="10" fontId="56" fillId="0" borderId="36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right" vertical="center" wrapText="1" indent="1"/>
      <protection/>
    </xf>
    <xf numFmtId="0" fontId="0" fillId="0" borderId="45" xfId="0" applyFont="1" applyFill="1" applyBorder="1" applyAlignment="1" applyProtection="1">
      <alignment horizontal="right" vertical="center" wrapText="1" indent="1"/>
      <protection/>
    </xf>
    <xf numFmtId="0" fontId="0" fillId="0" borderId="65" xfId="0" applyFont="1" applyFill="1" applyBorder="1" applyAlignment="1" applyProtection="1">
      <alignment horizontal="right" vertical="center" wrapText="1" indent="1"/>
      <protection/>
    </xf>
    <xf numFmtId="0" fontId="36" fillId="0" borderId="58" xfId="0" applyFont="1" applyFill="1" applyBorder="1" applyAlignment="1">
      <alignment vertical="center"/>
    </xf>
    <xf numFmtId="10" fontId="65" fillId="0" borderId="56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87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8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9" xfId="0" applyFont="1" applyFill="1" applyBorder="1" applyAlignment="1" applyProtection="1">
      <alignment horizontal="right" vertical="center" wrapText="1" indent="1"/>
      <protection/>
    </xf>
    <xf numFmtId="3" fontId="36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53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65" xfId="0" applyNumberFormat="1" applyFont="1" applyFill="1" applyBorder="1" applyAlignment="1" applyProtection="1">
      <alignment horizontal="right" vertical="center" wrapText="1" indent="1"/>
      <protection/>
    </xf>
    <xf numFmtId="49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37" xfId="101" applyFont="1" applyBorder="1" applyAlignment="1">
      <alignment horizontal="center" vertical="center" wrapText="1"/>
      <protection/>
    </xf>
    <xf numFmtId="2" fontId="46" fillId="0" borderId="21" xfId="101" applyNumberFormat="1" applyFont="1" applyFill="1" applyBorder="1" applyAlignment="1">
      <alignment horizontal="center" vertical="center" wrapText="1"/>
      <protection/>
    </xf>
    <xf numFmtId="2" fontId="44" fillId="0" borderId="52" xfId="101" applyNumberFormat="1" applyFont="1" applyBorder="1" applyAlignment="1">
      <alignment horizontal="center" vertical="center"/>
      <protection/>
    </xf>
    <xf numFmtId="0" fontId="14" fillId="0" borderId="70" xfId="0" applyFont="1" applyFill="1" applyBorder="1" applyAlignment="1">
      <alignment horizontal="center" vertical="center"/>
    </xf>
    <xf numFmtId="0" fontId="14" fillId="0" borderId="70" xfId="100" applyFont="1" applyBorder="1" applyAlignment="1">
      <alignment horizontal="center" vertical="center"/>
      <protection/>
    </xf>
    <xf numFmtId="0" fontId="16" fillId="0" borderId="59" xfId="100" applyFont="1" applyBorder="1" applyAlignment="1">
      <alignment horizontal="center" vertical="center"/>
      <protection/>
    </xf>
    <xf numFmtId="0" fontId="16" fillId="49" borderId="67" xfId="100" applyFont="1" applyFill="1" applyBorder="1" applyAlignment="1">
      <alignment horizontal="center" vertical="center"/>
      <protection/>
    </xf>
    <xf numFmtId="0" fontId="14" fillId="0" borderId="6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3" fontId="12" fillId="0" borderId="29" xfId="100" applyNumberFormat="1" applyFont="1" applyFill="1" applyBorder="1" applyAlignment="1">
      <alignment horizontal="right" vertical="center"/>
      <protection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21" xfId="100" applyNumberFormat="1" applyFont="1" applyFill="1" applyBorder="1" applyAlignment="1">
      <alignment horizontal="right" vertical="center"/>
      <protection/>
    </xf>
    <xf numFmtId="3" fontId="12" fillId="0" borderId="22" xfId="100" applyNumberFormat="1" applyFont="1" applyFill="1" applyBorder="1" applyAlignment="1">
      <alignment horizontal="right" vertical="center"/>
      <protection/>
    </xf>
    <xf numFmtId="3" fontId="16" fillId="49" borderId="65" xfId="100" applyNumberFormat="1" applyFont="1" applyFill="1" applyBorder="1" applyAlignment="1">
      <alignment horizontal="center" vertical="center"/>
      <protection/>
    </xf>
    <xf numFmtId="10" fontId="15" fillId="0" borderId="36" xfId="100" applyNumberFormat="1" applyFont="1" applyFill="1" applyBorder="1" applyAlignment="1">
      <alignment vertical="center"/>
      <protection/>
    </xf>
    <xf numFmtId="3" fontId="15" fillId="0" borderId="21" xfId="0" applyNumberFormat="1" applyFont="1" applyFill="1" applyBorder="1" applyAlignment="1">
      <alignment vertical="center"/>
    </xf>
    <xf numFmtId="3" fontId="15" fillId="0" borderId="21" xfId="100" applyNumberFormat="1" applyFont="1" applyFill="1" applyBorder="1" applyAlignment="1">
      <alignment vertical="center"/>
      <protection/>
    </xf>
    <xf numFmtId="3" fontId="12" fillId="0" borderId="22" xfId="100" applyNumberFormat="1" applyFont="1" applyBorder="1" applyAlignment="1">
      <alignment horizontal="right" vertical="center"/>
      <protection/>
    </xf>
    <xf numFmtId="3" fontId="28" fillId="50" borderId="90" xfId="100" applyNumberFormat="1" applyFont="1" applyFill="1" applyBorder="1" applyAlignment="1">
      <alignment horizontal="center" vertical="center" wrapText="1"/>
      <protection/>
    </xf>
    <xf numFmtId="10" fontId="41" fillId="0" borderId="34" xfId="100" applyNumberFormat="1" applyFont="1" applyBorder="1" applyAlignment="1">
      <alignment horizontal="right" vertical="center" wrapText="1"/>
      <protection/>
    </xf>
    <xf numFmtId="10" fontId="41" fillId="0" borderId="36" xfId="100" applyNumberFormat="1" applyFont="1" applyBorder="1" applyAlignment="1">
      <alignment horizontal="right" vertical="center" wrapText="1"/>
      <protection/>
    </xf>
    <xf numFmtId="10" fontId="47" fillId="50" borderId="91" xfId="100" applyNumberFormat="1" applyFont="1" applyFill="1" applyBorder="1" applyAlignment="1">
      <alignment horizontal="right" vertical="center" wrapText="1"/>
      <protection/>
    </xf>
    <xf numFmtId="3" fontId="28" fillId="50" borderId="92" xfId="100" applyNumberFormat="1" applyFont="1" applyFill="1" applyBorder="1" applyAlignment="1">
      <alignment horizontal="center" vertical="center" wrapText="1"/>
      <protection/>
    </xf>
    <xf numFmtId="0" fontId="51" fillId="0" borderId="61" xfId="100" applyFont="1" applyBorder="1" applyAlignment="1">
      <alignment vertical="center"/>
      <protection/>
    </xf>
    <xf numFmtId="0" fontId="11" fillId="0" borderId="61" xfId="100" applyBorder="1" applyAlignment="1">
      <alignment vertical="center"/>
      <protection/>
    </xf>
    <xf numFmtId="0" fontId="11" fillId="0" borderId="61" xfId="100" applyFill="1" applyBorder="1" applyAlignment="1">
      <alignment vertical="center"/>
      <protection/>
    </xf>
    <xf numFmtId="0" fontId="11" fillId="0" borderId="61" xfId="100" applyFont="1" applyBorder="1">
      <alignment/>
      <protection/>
    </xf>
    <xf numFmtId="0" fontId="11" fillId="0" borderId="61" xfId="100" applyFont="1" applyFill="1" applyBorder="1">
      <alignment/>
      <protection/>
    </xf>
    <xf numFmtId="0" fontId="12" fillId="1" borderId="32" xfId="100" applyFont="1" applyFill="1" applyBorder="1" applyAlignment="1">
      <alignment horizontal="center" vertical="center" wrapText="1"/>
      <protection/>
    </xf>
    <xf numFmtId="3" fontId="39" fillId="0" borderId="0" xfId="104" applyNumberFormat="1" applyFill="1" applyProtection="1">
      <alignment/>
      <protection/>
    </xf>
    <xf numFmtId="3" fontId="39" fillId="0" borderId="0" xfId="104" applyNumberFormat="1" applyFill="1" applyAlignment="1" applyProtection="1">
      <alignment wrapText="1"/>
      <protection locked="0"/>
    </xf>
    <xf numFmtId="3" fontId="39" fillId="0" borderId="0" xfId="104" applyNumberFormat="1" applyFill="1" applyProtection="1">
      <alignment/>
      <protection locked="0"/>
    </xf>
    <xf numFmtId="3" fontId="40" fillId="0" borderId="0" xfId="98" applyNumberFormat="1" applyFont="1" applyFill="1" applyAlignment="1">
      <alignment horizontal="right"/>
      <protection/>
    </xf>
    <xf numFmtId="3" fontId="61" fillId="0" borderId="57" xfId="104" applyNumberFormat="1" applyFont="1" applyFill="1" applyBorder="1" applyAlignment="1" applyProtection="1">
      <alignment horizontal="center" vertical="center" wrapText="1"/>
      <protection/>
    </xf>
    <xf numFmtId="3" fontId="61" fillId="0" borderId="53" xfId="104" applyNumberFormat="1" applyFont="1" applyFill="1" applyBorder="1" applyAlignment="1" applyProtection="1">
      <alignment horizontal="center" vertical="center" wrapText="1"/>
      <protection/>
    </xf>
    <xf numFmtId="3" fontId="61" fillId="0" borderId="53" xfId="104" applyNumberFormat="1" applyFont="1" applyFill="1" applyBorder="1" applyAlignment="1" applyProtection="1">
      <alignment horizontal="center" vertical="center"/>
      <protection/>
    </xf>
    <xf numFmtId="3" fontId="61" fillId="0" borderId="62" xfId="104" applyNumberFormat="1" applyFont="1" applyFill="1" applyBorder="1" applyAlignment="1" applyProtection="1">
      <alignment horizontal="center" vertical="center"/>
      <protection/>
    </xf>
    <xf numFmtId="3" fontId="56" fillId="0" borderId="22" xfId="104" applyNumberFormat="1" applyFont="1" applyFill="1" applyBorder="1" applyAlignment="1" applyProtection="1">
      <alignment horizontal="left" vertical="center" indent="1"/>
      <protection/>
    </xf>
    <xf numFmtId="3" fontId="39" fillId="0" borderId="0" xfId="104" applyNumberFormat="1" applyFill="1" applyAlignment="1" applyProtection="1">
      <alignment vertical="center"/>
      <protection/>
    </xf>
    <xf numFmtId="3" fontId="56" fillId="0" borderId="54" xfId="104" applyNumberFormat="1" applyFont="1" applyFill="1" applyBorder="1" applyAlignment="1" applyProtection="1">
      <alignment horizontal="left" vertical="center" indent="1"/>
      <protection/>
    </xf>
    <xf numFmtId="3" fontId="56" fillId="0" borderId="45" xfId="104" applyNumberFormat="1" applyFont="1" applyFill="1" applyBorder="1" applyAlignment="1" applyProtection="1">
      <alignment horizontal="left" vertical="center" wrapText="1"/>
      <protection/>
    </xf>
    <xf numFmtId="3" fontId="56" fillId="0" borderId="45" xfId="104" applyNumberFormat="1" applyFont="1" applyFill="1" applyBorder="1" applyAlignment="1" applyProtection="1">
      <alignment vertical="center"/>
      <protection locked="0"/>
    </xf>
    <xf numFmtId="3" fontId="56" fillId="0" borderId="65" xfId="104" applyNumberFormat="1" applyFont="1" applyFill="1" applyBorder="1" applyAlignment="1" applyProtection="1">
      <alignment vertical="center"/>
      <protection/>
    </xf>
    <xf numFmtId="3" fontId="56" fillId="0" borderId="21" xfId="104" applyNumberFormat="1" applyFont="1" applyFill="1" applyBorder="1" applyAlignment="1" applyProtection="1">
      <alignment horizontal="left" vertical="center" indent="1"/>
      <protection/>
    </xf>
    <xf numFmtId="3" fontId="56" fillId="0" borderId="24" xfId="104" applyNumberFormat="1" applyFont="1" applyFill="1" applyBorder="1" applyAlignment="1" applyProtection="1">
      <alignment horizontal="left" vertical="center" wrapText="1"/>
      <protection/>
    </xf>
    <xf numFmtId="3" fontId="56" fillId="0" borderId="24" xfId="104" applyNumberFormat="1" applyFont="1" applyFill="1" applyBorder="1" applyAlignment="1" applyProtection="1">
      <alignment vertical="center"/>
      <protection locked="0"/>
    </xf>
    <xf numFmtId="3" fontId="56" fillId="0" borderId="36" xfId="104" applyNumberFormat="1" applyFont="1" applyFill="1" applyBorder="1" applyAlignment="1" applyProtection="1">
      <alignment vertical="center"/>
      <protection/>
    </xf>
    <xf numFmtId="3" fontId="39" fillId="0" borderId="0" xfId="104" applyNumberFormat="1" applyFill="1" applyAlignment="1" applyProtection="1">
      <alignment vertical="center"/>
      <protection locked="0"/>
    </xf>
    <xf numFmtId="3" fontId="56" fillId="0" borderId="32" xfId="104" applyNumberFormat="1" applyFont="1" applyFill="1" applyBorder="1" applyAlignment="1" applyProtection="1">
      <alignment horizontal="left" vertical="center" wrapText="1"/>
      <protection/>
    </xf>
    <xf numFmtId="3" fontId="56" fillId="0" borderId="32" xfId="104" applyNumberFormat="1" applyFont="1" applyFill="1" applyBorder="1" applyAlignment="1" applyProtection="1">
      <alignment vertical="center"/>
      <protection locked="0"/>
    </xf>
    <xf numFmtId="3" fontId="61" fillId="0" borderId="23" xfId="104" applyNumberFormat="1" applyFont="1" applyFill="1" applyBorder="1" applyAlignment="1" applyProtection="1">
      <alignment horizontal="left" vertical="center" wrapText="1"/>
      <protection/>
    </xf>
    <xf numFmtId="3" fontId="65" fillId="0" borderId="23" xfId="104" applyNumberFormat="1" applyFont="1" applyFill="1" applyBorder="1" applyAlignment="1" applyProtection="1">
      <alignment vertical="center"/>
      <protection/>
    </xf>
    <xf numFmtId="3" fontId="65" fillId="0" borderId="30" xfId="104" applyNumberFormat="1" applyFont="1" applyFill="1" applyBorder="1" applyAlignment="1" applyProtection="1">
      <alignment vertical="center"/>
      <protection/>
    </xf>
    <xf numFmtId="3" fontId="56" fillId="0" borderId="34" xfId="104" applyNumberFormat="1" applyFont="1" applyFill="1" applyBorder="1" applyAlignment="1" applyProtection="1">
      <alignment vertical="center"/>
      <protection/>
    </xf>
    <xf numFmtId="3" fontId="61" fillId="0" borderId="23" xfId="104" applyNumberFormat="1" applyFont="1" applyFill="1" applyBorder="1" applyAlignment="1" applyProtection="1">
      <alignment horizontal="left" wrapText="1"/>
      <protection/>
    </xf>
    <xf numFmtId="3" fontId="65" fillId="0" borderId="23" xfId="104" applyNumberFormat="1" applyFont="1" applyFill="1" applyBorder="1" applyProtection="1">
      <alignment/>
      <protection/>
    </xf>
    <xf numFmtId="3" fontId="65" fillId="0" borderId="30" xfId="104" applyNumberFormat="1" applyFont="1" applyFill="1" applyBorder="1" applyProtection="1">
      <alignment/>
      <protection/>
    </xf>
    <xf numFmtId="3" fontId="71" fillId="0" borderId="0" xfId="104" applyNumberFormat="1" applyFont="1" applyFill="1" applyProtection="1">
      <alignment/>
      <protection/>
    </xf>
    <xf numFmtId="3" fontId="35" fillId="0" borderId="0" xfId="104" applyNumberFormat="1" applyFont="1" applyFill="1" applyAlignment="1" applyProtection="1">
      <alignment wrapText="1"/>
      <protection locked="0"/>
    </xf>
    <xf numFmtId="3" fontId="57" fillId="0" borderId="0" xfId="104" applyNumberFormat="1" applyFont="1" applyFill="1" applyProtection="1">
      <alignment/>
      <protection locked="0"/>
    </xf>
    <xf numFmtId="0" fontId="7" fillId="0" borderId="47" xfId="0" applyFont="1" applyBorder="1" applyAlignment="1">
      <alignment horizontal="left" wrapText="1"/>
    </xf>
    <xf numFmtId="3" fontId="7" fillId="0" borderId="36" xfId="0" applyNumberFormat="1" applyFont="1" applyFill="1" applyBorder="1" applyAlignment="1">
      <alignment horizontal="right" vertical="center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10" fontId="2" fillId="0" borderId="30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11" fillId="0" borderId="61" xfId="100" applyBorder="1" applyAlignment="1">
      <alignment vertical="center" wrapText="1"/>
      <protection/>
    </xf>
    <xf numFmtId="0" fontId="78" fillId="0" borderId="49" xfId="98" applyFont="1" applyBorder="1">
      <alignment/>
      <protection/>
    </xf>
    <xf numFmtId="3" fontId="85" fillId="0" borderId="24" xfId="0" applyNumberFormat="1" applyFont="1" applyFill="1" applyBorder="1" applyAlignment="1">
      <alignment vertical="center"/>
    </xf>
    <xf numFmtId="165" fontId="65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65" xfId="0" applyFill="1" applyBorder="1" applyAlignment="1" applyProtection="1">
      <alignment horizontal="right" vertical="center" wrapText="1" indent="1"/>
      <protection/>
    </xf>
    <xf numFmtId="0" fontId="37" fillId="0" borderId="0" xfId="103" applyFont="1" applyFill="1">
      <alignment/>
      <protection/>
    </xf>
    <xf numFmtId="0" fontId="37" fillId="0" borderId="0" xfId="103" applyFont="1" applyFill="1" applyAlignment="1">
      <alignment vertical="center" wrapText="1"/>
      <protection/>
    </xf>
    <xf numFmtId="165" fontId="87" fillId="0" borderId="0" xfId="103" applyNumberFormat="1" applyFont="1" applyFill="1" applyBorder="1" applyAlignment="1" applyProtection="1">
      <alignment vertical="center" wrapText="1"/>
      <protection/>
    </xf>
    <xf numFmtId="165" fontId="35" fillId="0" borderId="0" xfId="103" applyNumberFormat="1" applyFont="1" applyFill="1" applyBorder="1" applyAlignment="1" applyProtection="1">
      <alignment horizontal="centerContinuous" vertical="center"/>
      <protection/>
    </xf>
    <xf numFmtId="165" fontId="35" fillId="0" borderId="0" xfId="103" applyNumberFormat="1" applyFont="1" applyFill="1" applyBorder="1" applyAlignment="1" applyProtection="1">
      <alignment horizontal="centerContinuous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57" fillId="0" borderId="0" xfId="103" applyFont="1" applyFill="1" applyBorder="1" applyAlignment="1">
      <alignment vertical="center" wrapText="1"/>
      <protection/>
    </xf>
    <xf numFmtId="0" fontId="39" fillId="0" borderId="22" xfId="103" applyFont="1" applyFill="1" applyBorder="1" applyAlignment="1">
      <alignment horizontal="center" vertical="center"/>
      <protection/>
    </xf>
    <xf numFmtId="0" fontId="39" fillId="0" borderId="23" xfId="103" applyFont="1" applyFill="1" applyBorder="1" applyAlignment="1">
      <alignment horizontal="center" vertical="center" wrapText="1"/>
      <protection/>
    </xf>
    <xf numFmtId="0" fontId="39" fillId="0" borderId="38" xfId="103" applyFont="1" applyFill="1" applyBorder="1" applyAlignment="1">
      <alignment horizontal="center" vertical="center"/>
      <protection/>
    </xf>
    <xf numFmtId="0" fontId="39" fillId="0" borderId="32" xfId="103" applyFont="1" applyFill="1" applyBorder="1" applyAlignment="1" applyProtection="1">
      <alignment vertical="center" wrapText="1"/>
      <protection locked="0"/>
    </xf>
    <xf numFmtId="0" fontId="39" fillId="0" borderId="21" xfId="103" applyFont="1" applyFill="1" applyBorder="1" applyAlignment="1">
      <alignment horizontal="center" vertical="center"/>
      <protection/>
    </xf>
    <xf numFmtId="0" fontId="39" fillId="0" borderId="24" xfId="103" applyFont="1" applyFill="1" applyBorder="1" applyAlignment="1" applyProtection="1">
      <alignment vertical="center" wrapText="1"/>
      <protection locked="0"/>
    </xf>
    <xf numFmtId="0" fontId="39" fillId="0" borderId="44" xfId="103" applyFont="1" applyFill="1" applyBorder="1" applyAlignment="1">
      <alignment horizontal="center" vertical="center"/>
      <protection/>
    </xf>
    <xf numFmtId="0" fontId="39" fillId="0" borderId="43" xfId="103" applyFont="1" applyFill="1" applyBorder="1" applyAlignment="1" applyProtection="1">
      <alignment vertical="center" wrapText="1"/>
      <protection locked="0"/>
    </xf>
    <xf numFmtId="0" fontId="57" fillId="0" borderId="23" xfId="103" applyFont="1" applyFill="1" applyBorder="1" applyAlignment="1">
      <alignment vertical="center" wrapText="1"/>
      <protection/>
    </xf>
    <xf numFmtId="0" fontId="37" fillId="0" borderId="0" xfId="103" applyFont="1" applyFill="1" applyBorder="1" applyAlignment="1">
      <alignment vertical="center" wrapText="1"/>
      <protection/>
    </xf>
    <xf numFmtId="0" fontId="39" fillId="0" borderId="0" xfId="103" applyFont="1" applyFill="1" applyBorder="1" applyAlignment="1" applyProtection="1">
      <alignment vertical="center" wrapText="1"/>
      <protection locked="0"/>
    </xf>
    <xf numFmtId="0" fontId="37" fillId="0" borderId="0" xfId="103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27" xfId="103" applyFont="1" applyFill="1" applyBorder="1" applyAlignment="1" applyProtection="1">
      <alignment horizontal="center" vertical="center" wrapText="1"/>
      <protection/>
    </xf>
    <xf numFmtId="0" fontId="57" fillId="0" borderId="28" xfId="103" applyFont="1" applyFill="1" applyBorder="1" applyAlignment="1" applyProtection="1">
      <alignment horizontal="center" vertical="center" wrapText="1"/>
      <protection/>
    </xf>
    <xf numFmtId="0" fontId="57" fillId="0" borderId="39" xfId="103" applyFont="1" applyFill="1" applyBorder="1" applyAlignment="1" applyProtection="1">
      <alignment horizontal="center" vertical="center" wrapText="1"/>
      <protection/>
    </xf>
    <xf numFmtId="0" fontId="39" fillId="0" borderId="22" xfId="103" applyFont="1" applyFill="1" applyBorder="1" applyAlignment="1" applyProtection="1">
      <alignment horizontal="center" vertical="center"/>
      <protection/>
    </xf>
    <xf numFmtId="0" fontId="39" fillId="0" borderId="23" xfId="103" applyFont="1" applyFill="1" applyBorder="1" applyAlignment="1" applyProtection="1">
      <alignment horizontal="center" vertical="center"/>
      <protection/>
    </xf>
    <xf numFmtId="0" fontId="39" fillId="0" borderId="30" xfId="103" applyFont="1" applyFill="1" applyBorder="1" applyAlignment="1" applyProtection="1">
      <alignment horizontal="center" vertical="center"/>
      <protection/>
    </xf>
    <xf numFmtId="0" fontId="39" fillId="0" borderId="27" xfId="103" applyFont="1" applyFill="1" applyBorder="1" applyAlignment="1" applyProtection="1">
      <alignment horizontal="center" vertical="center"/>
      <protection/>
    </xf>
    <xf numFmtId="0" fontId="39" fillId="0" borderId="32" xfId="103" applyFont="1" applyFill="1" applyBorder="1" applyAlignment="1" applyProtection="1">
      <alignment vertical="center"/>
      <protection/>
    </xf>
    <xf numFmtId="166" fontId="39" fillId="0" borderId="39" xfId="68" applyNumberFormat="1" applyFont="1" applyFill="1" applyBorder="1" applyAlignment="1" applyProtection="1">
      <alignment vertical="center"/>
      <protection locked="0"/>
    </xf>
    <xf numFmtId="0" fontId="39" fillId="0" borderId="38" xfId="103" applyFont="1" applyFill="1" applyBorder="1" applyAlignment="1" applyProtection="1">
      <alignment horizontal="center" vertical="center"/>
      <protection/>
    </xf>
    <xf numFmtId="166" fontId="39" fillId="0" borderId="34" xfId="68" applyNumberFormat="1" applyFont="1" applyFill="1" applyBorder="1" applyAlignment="1" applyProtection="1">
      <alignment vertical="center"/>
      <protection locked="0"/>
    </xf>
    <xf numFmtId="0" fontId="39" fillId="0" borderId="21" xfId="103" applyFont="1" applyFill="1" applyBorder="1" applyAlignment="1" applyProtection="1">
      <alignment horizontal="center" vertical="center"/>
      <protection/>
    </xf>
    <xf numFmtId="0" fontId="29" fillId="0" borderId="24" xfId="0" applyFont="1" applyFill="1" applyBorder="1" applyAlignment="1">
      <alignment horizontal="justify" vertical="center" wrapText="1"/>
    </xf>
    <xf numFmtId="166" fontId="39" fillId="0" borderId="36" xfId="68" applyNumberFormat="1" applyFont="1" applyFill="1" applyBorder="1" applyAlignment="1" applyProtection="1">
      <alignment vertical="center"/>
      <protection locked="0"/>
    </xf>
    <xf numFmtId="0" fontId="29" fillId="0" borderId="24" xfId="0" applyFont="1" applyFill="1" applyBorder="1" applyAlignment="1">
      <alignment vertical="center" wrapText="1"/>
    </xf>
    <xf numFmtId="166" fontId="39" fillId="0" borderId="64" xfId="68" applyNumberFormat="1" applyFont="1" applyFill="1" applyBorder="1" applyAlignment="1" applyProtection="1">
      <alignment vertical="center"/>
      <protection locked="0"/>
    </xf>
    <xf numFmtId="0" fontId="29" fillId="0" borderId="25" xfId="0" applyFont="1" applyFill="1" applyBorder="1" applyAlignment="1">
      <alignment vertical="center" wrapText="1"/>
    </xf>
    <xf numFmtId="166" fontId="57" fillId="0" borderId="30" xfId="68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165" fontId="0" fillId="0" borderId="32" xfId="0" applyNumberFormat="1" applyBorder="1" applyAlignment="1" applyProtection="1">
      <alignment/>
      <protection locked="0"/>
    </xf>
    <xf numFmtId="165" fontId="0" fillId="0" borderId="34" xfId="0" applyNumberFormat="1" applyBorder="1" applyAlignment="1">
      <alignment/>
    </xf>
    <xf numFmtId="0" fontId="71" fillId="0" borderId="21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65" fontId="0" fillId="0" borderId="24" xfId="0" applyNumberFormat="1" applyBorder="1" applyAlignment="1" applyProtection="1">
      <alignment/>
      <protection locked="0"/>
    </xf>
    <xf numFmtId="165" fontId="0" fillId="0" borderId="36" xfId="0" applyNumberFormat="1" applyBorder="1" applyAlignment="1">
      <alignment/>
    </xf>
    <xf numFmtId="0" fontId="71" fillId="0" borderId="44" xfId="0" applyFon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165" fontId="0" fillId="0" borderId="43" xfId="0" applyNumberFormat="1" applyBorder="1" applyAlignment="1" applyProtection="1">
      <alignment/>
      <protection locked="0"/>
    </xf>
    <xf numFmtId="165" fontId="0" fillId="0" borderId="64" xfId="0" applyNumberFormat="1" applyBorder="1" applyAlignment="1">
      <alignment/>
    </xf>
    <xf numFmtId="0" fontId="36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vertical="center" wrapText="1"/>
    </xf>
    <xf numFmtId="165" fontId="36" fillId="0" borderId="23" xfId="0" applyNumberFormat="1" applyFont="1" applyBorder="1" applyAlignment="1">
      <alignment/>
    </xf>
    <xf numFmtId="165" fontId="36" fillId="0" borderId="30" xfId="0" applyNumberFormat="1" applyFont="1" applyBorder="1" applyAlignment="1">
      <alignment/>
    </xf>
    <xf numFmtId="0" fontId="0" fillId="0" borderId="93" xfId="0" applyBorder="1" applyAlignment="1">
      <alignment/>
    </xf>
    <xf numFmtId="0" fontId="40" fillId="0" borderId="93" xfId="0" applyFont="1" applyBorder="1" applyAlignment="1">
      <alignment horizontal="center"/>
    </xf>
    <xf numFmtId="3" fontId="1" fillId="0" borderId="0" xfId="98" applyNumberFormat="1" applyAlignment="1">
      <alignment vertical="center" wrapText="1"/>
      <protection/>
    </xf>
    <xf numFmtId="3" fontId="1" fillId="0" borderId="0" xfId="98" applyNumberFormat="1" applyAlignment="1">
      <alignment vertical="center"/>
      <protection/>
    </xf>
    <xf numFmtId="3" fontId="1" fillId="0" borderId="0" xfId="98" applyNumberFormat="1" applyAlignment="1">
      <alignment horizontal="right" vertical="center"/>
      <protection/>
    </xf>
    <xf numFmtId="3" fontId="90" fillId="0" borderId="25" xfId="98" applyNumberFormat="1" applyFont="1" applyFill="1" applyBorder="1" applyAlignment="1">
      <alignment horizontal="center" vertical="center"/>
      <protection/>
    </xf>
    <xf numFmtId="3" fontId="90" fillId="0" borderId="94" xfId="98" applyNumberFormat="1" applyFont="1" applyFill="1" applyBorder="1" applyAlignment="1">
      <alignment horizontal="center" vertical="center"/>
      <protection/>
    </xf>
    <xf numFmtId="3" fontId="90" fillId="0" borderId="26" xfId="98" applyNumberFormat="1" applyFont="1" applyFill="1" applyBorder="1" applyAlignment="1">
      <alignment horizontal="center" vertical="center"/>
      <protection/>
    </xf>
    <xf numFmtId="3" fontId="34" fillId="0" borderId="38" xfId="98" applyNumberFormat="1" applyFont="1" applyBorder="1" applyAlignment="1">
      <alignment vertical="center" wrapText="1"/>
      <protection/>
    </xf>
    <xf numFmtId="3" fontId="34" fillId="0" borderId="32" xfId="98" applyNumberFormat="1" applyFont="1" applyBorder="1" applyAlignment="1">
      <alignment vertical="center"/>
      <protection/>
    </xf>
    <xf numFmtId="3" fontId="34" fillId="0" borderId="32" xfId="98" applyNumberFormat="1" applyFont="1" applyBorder="1" applyAlignment="1">
      <alignment horizontal="right" vertical="center"/>
      <protection/>
    </xf>
    <xf numFmtId="3" fontId="34" fillId="0" borderId="34" xfId="98" applyNumberFormat="1" applyFont="1" applyBorder="1" applyAlignment="1">
      <alignment horizontal="right" vertical="center"/>
      <protection/>
    </xf>
    <xf numFmtId="3" fontId="34" fillId="0" borderId="21" xfId="98" applyNumberFormat="1" applyFont="1" applyBorder="1" applyAlignment="1">
      <alignment vertical="center" wrapText="1"/>
      <protection/>
    </xf>
    <xf numFmtId="3" fontId="34" fillId="0" borderId="24" xfId="98" applyNumberFormat="1" applyFont="1" applyBorder="1" applyAlignment="1">
      <alignment vertical="center"/>
      <protection/>
    </xf>
    <xf numFmtId="3" fontId="34" fillId="0" borderId="24" xfId="98" applyNumberFormat="1" applyFont="1" applyBorder="1" applyAlignment="1">
      <alignment horizontal="right" vertical="center"/>
      <protection/>
    </xf>
    <xf numFmtId="3" fontId="34" fillId="0" borderId="36" xfId="98" applyNumberFormat="1" applyFont="1" applyBorder="1" applyAlignment="1">
      <alignment horizontal="right" vertical="center"/>
      <protection/>
    </xf>
    <xf numFmtId="3" fontId="34" fillId="0" borderId="44" xfId="98" applyNumberFormat="1" applyFont="1" applyBorder="1" applyAlignment="1">
      <alignment vertical="center" wrapText="1"/>
      <protection/>
    </xf>
    <xf numFmtId="3" fontId="34" fillId="0" borderId="43" xfId="98" applyNumberFormat="1" applyFont="1" applyBorder="1" applyAlignment="1">
      <alignment vertical="center"/>
      <protection/>
    </xf>
    <xf numFmtId="3" fontId="34" fillId="0" borderId="43" xfId="98" applyNumberFormat="1" applyFont="1" applyBorder="1" applyAlignment="1">
      <alignment horizontal="right" vertical="center"/>
      <protection/>
    </xf>
    <xf numFmtId="3" fontId="34" fillId="0" borderId="37" xfId="98" applyNumberFormat="1" applyFont="1" applyBorder="1" applyAlignment="1">
      <alignment vertical="center" wrapText="1"/>
      <protection/>
    </xf>
    <xf numFmtId="3" fontId="34" fillId="0" borderId="25" xfId="98" applyNumberFormat="1" applyFont="1" applyBorder="1" applyAlignment="1">
      <alignment vertical="center"/>
      <protection/>
    </xf>
    <xf numFmtId="3" fontId="34" fillId="0" borderId="25" xfId="98" applyNumberFormat="1" applyFont="1" applyBorder="1" applyAlignment="1">
      <alignment horizontal="right" vertical="center"/>
      <protection/>
    </xf>
    <xf numFmtId="3" fontId="34" fillId="0" borderId="26" xfId="98" applyNumberFormat="1" applyFont="1" applyBorder="1" applyAlignment="1">
      <alignment horizontal="right" vertical="center"/>
      <protection/>
    </xf>
    <xf numFmtId="3" fontId="30" fillId="0" borderId="52" xfId="98" applyNumberFormat="1" applyFont="1" applyBorder="1" applyAlignment="1">
      <alignment vertical="center" wrapText="1"/>
      <protection/>
    </xf>
    <xf numFmtId="3" fontId="30" fillId="0" borderId="55" xfId="98" applyNumberFormat="1" applyFont="1" applyBorder="1" applyAlignment="1">
      <alignment vertical="center"/>
      <protection/>
    </xf>
    <xf numFmtId="3" fontId="30" fillId="0" borderId="56" xfId="98" applyNumberFormat="1" applyFont="1" applyBorder="1" applyAlignment="1">
      <alignment vertical="center"/>
      <protection/>
    </xf>
    <xf numFmtId="0" fontId="34" fillId="0" borderId="38" xfId="98" applyFont="1" applyFill="1" applyBorder="1" applyAlignment="1">
      <alignment vertical="center"/>
      <protection/>
    </xf>
    <xf numFmtId="0" fontId="34" fillId="0" borderId="37" xfId="98" applyFont="1" applyFill="1" applyBorder="1" applyAlignment="1">
      <alignment vertical="center"/>
      <protection/>
    </xf>
    <xf numFmtId="0" fontId="30" fillId="0" borderId="52" xfId="98" applyFont="1" applyFill="1" applyBorder="1" applyAlignment="1">
      <alignment vertical="center"/>
      <protection/>
    </xf>
    <xf numFmtId="3" fontId="6" fillId="0" borderId="0" xfId="98" applyNumberFormat="1" applyFont="1" applyAlignment="1">
      <alignment vertical="center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 wrapText="1"/>
    </xf>
    <xf numFmtId="3" fontId="6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6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wrapText="1"/>
    </xf>
    <xf numFmtId="3" fontId="0" fillId="0" borderId="32" xfId="0" applyNumberFormat="1" applyBorder="1" applyAlignment="1">
      <alignment/>
    </xf>
    <xf numFmtId="0" fontId="0" fillId="0" borderId="32" xfId="0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43" xfId="0" applyFont="1" applyBorder="1" applyAlignment="1">
      <alignment vertical="center" wrapText="1"/>
    </xf>
    <xf numFmtId="3" fontId="0" fillId="0" borderId="43" xfId="0" applyNumberForma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64" xfId="0" applyBorder="1" applyAlignment="1">
      <alignment/>
    </xf>
    <xf numFmtId="0" fontId="0" fillId="0" borderId="25" xfId="0" applyBorder="1" applyAlignment="1">
      <alignment wrapText="1"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3" fontId="0" fillId="0" borderId="28" xfId="0" applyNumberFormat="1" applyBorder="1" applyAlignment="1">
      <alignment horizontal="right" vertical="center"/>
    </xf>
    <xf numFmtId="0" fontId="0" fillId="0" borderId="28" xfId="0" applyFont="1" applyBorder="1" applyAlignment="1">
      <alignment horizontal="left" vertical="center"/>
    </xf>
    <xf numFmtId="3" fontId="0" fillId="0" borderId="39" xfId="0" applyNumberFormat="1" applyBorder="1" applyAlignment="1">
      <alignment horizontal="right" vertical="center"/>
    </xf>
    <xf numFmtId="3" fontId="0" fillId="0" borderId="43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0" fillId="0" borderId="25" xfId="0" applyBorder="1" applyAlignment="1">
      <alignment vertical="center" wrapText="1"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 wrapText="1"/>
    </xf>
    <xf numFmtId="3" fontId="0" fillId="0" borderId="45" xfId="0" applyNumberFormat="1" applyFont="1" applyBorder="1" applyAlignment="1">
      <alignment vertical="center" wrapText="1"/>
    </xf>
    <xf numFmtId="0" fontId="0" fillId="0" borderId="45" xfId="0" applyFont="1" applyBorder="1" applyAlignment="1">
      <alignment vertical="center"/>
    </xf>
    <xf numFmtId="3" fontId="0" fillId="0" borderId="65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5" fillId="0" borderId="54" xfId="0" applyFont="1" applyFill="1" applyBorder="1" applyAlignment="1" applyProtection="1">
      <alignment horizontal="center" vertical="center" wrapText="1"/>
      <protection/>
    </xf>
    <xf numFmtId="49" fontId="56" fillId="0" borderId="45" xfId="103" applyNumberFormat="1" applyFont="1" applyFill="1" applyBorder="1" applyAlignment="1" applyProtection="1">
      <alignment horizontal="left" vertical="center" wrapText="1" indent="1"/>
      <protection/>
    </xf>
    <xf numFmtId="165" fontId="5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45" xfId="0" applyNumberFormat="1" applyFont="1" applyFill="1" applyBorder="1" applyAlignment="1">
      <alignment horizontal="right" vertical="center" wrapText="1"/>
    </xf>
    <xf numFmtId="49" fontId="0" fillId="0" borderId="96" xfId="0" applyNumberFormat="1" applyFont="1" applyBorder="1" applyAlignment="1">
      <alignment horizontal="left"/>
    </xf>
    <xf numFmtId="3" fontId="7" fillId="0" borderId="24" xfId="0" applyNumberFormat="1" applyFont="1" applyFill="1" applyBorder="1" applyAlignment="1">
      <alignment horizontal="right" vertical="center" wrapText="1"/>
    </xf>
    <xf numFmtId="49" fontId="7" fillId="0" borderId="77" xfId="0" applyNumberFormat="1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0" fontId="7" fillId="0" borderId="48" xfId="0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37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0" fontId="13" fillId="0" borderId="19" xfId="100" applyFont="1" applyBorder="1" applyAlignment="1">
      <alignment vertical="center" wrapText="1"/>
      <protection/>
    </xf>
    <xf numFmtId="0" fontId="0" fillId="0" borderId="24" xfId="100" applyFont="1" applyBorder="1" applyAlignment="1">
      <alignment horizontal="left" vertical="center" wrapText="1"/>
      <protection/>
    </xf>
    <xf numFmtId="0" fontId="11" fillId="0" borderId="0" xfId="100" applyFont="1" applyAlignment="1">
      <alignment horizontal="right"/>
      <protection/>
    </xf>
    <xf numFmtId="3" fontId="18" fillId="0" borderId="97" xfId="100" applyNumberFormat="1" applyFont="1" applyBorder="1" applyAlignment="1">
      <alignment horizontal="right"/>
      <protection/>
    </xf>
    <xf numFmtId="0" fontId="11" fillId="0" borderId="54" xfId="100" applyFont="1" applyBorder="1" applyAlignment="1">
      <alignment horizontal="center" vertical="center"/>
      <protection/>
    </xf>
    <xf numFmtId="3" fontId="29" fillId="0" borderId="45" xfId="102" applyNumberFormat="1" applyFont="1" applyFill="1" applyBorder="1">
      <alignment/>
      <protection/>
    </xf>
    <xf numFmtId="0" fontId="57" fillId="0" borderId="66" xfId="103" applyFont="1" applyFill="1" applyBorder="1" applyAlignment="1">
      <alignment horizontal="center" vertical="center" wrapText="1"/>
      <protection/>
    </xf>
    <xf numFmtId="0" fontId="39" fillId="0" borderId="59" xfId="103" applyFont="1" applyFill="1" applyBorder="1" applyAlignment="1">
      <alignment horizontal="center" vertical="center"/>
      <protection/>
    </xf>
    <xf numFmtId="166" fontId="39" fillId="0" borderId="70" xfId="68" applyNumberFormat="1" applyFont="1" applyFill="1" applyBorder="1" applyAlignment="1" applyProtection="1">
      <alignment horizontal="right" vertical="center"/>
      <protection locked="0"/>
    </xf>
    <xf numFmtId="166" fontId="39" fillId="0" borderId="66" xfId="68" applyNumberFormat="1" applyFont="1" applyFill="1" applyBorder="1" applyAlignment="1" applyProtection="1">
      <alignment horizontal="right" vertical="center"/>
      <protection locked="0"/>
    </xf>
    <xf numFmtId="0" fontId="57" fillId="0" borderId="61" xfId="103" applyFont="1" applyFill="1" applyBorder="1" applyAlignment="1">
      <alignment horizontal="center" vertical="center" wrapText="1"/>
      <protection/>
    </xf>
    <xf numFmtId="0" fontId="57" fillId="0" borderId="0" xfId="103" applyFont="1" applyFill="1" applyBorder="1" applyAlignment="1">
      <alignment horizontal="center" vertical="center" wrapText="1"/>
      <protection/>
    </xf>
    <xf numFmtId="0" fontId="39" fillId="0" borderId="61" xfId="103" applyFont="1" applyFill="1" applyBorder="1" applyAlignment="1">
      <alignment horizontal="center" vertical="center"/>
      <protection/>
    </xf>
    <xf numFmtId="0" fontId="39" fillId="0" borderId="0" xfId="103" applyFont="1" applyFill="1" applyBorder="1" applyAlignment="1">
      <alignment horizontal="center" vertical="center"/>
      <protection/>
    </xf>
    <xf numFmtId="166" fontId="39" fillId="0" borderId="61" xfId="68" applyNumberFormat="1" applyFont="1" applyFill="1" applyBorder="1" applyAlignment="1" applyProtection="1">
      <alignment horizontal="right" vertical="center"/>
      <protection locked="0"/>
    </xf>
    <xf numFmtId="166" fontId="39" fillId="0" borderId="0" xfId="68" applyNumberFormat="1" applyFont="1" applyFill="1" applyBorder="1" applyAlignment="1" applyProtection="1">
      <alignment horizontal="right" vertical="center"/>
      <protection locked="0"/>
    </xf>
    <xf numFmtId="166" fontId="39" fillId="0" borderId="61" xfId="103" applyNumberFormat="1" applyFont="1" applyFill="1" applyBorder="1" applyAlignment="1">
      <alignment horizontal="right" vertical="center"/>
      <protection/>
    </xf>
    <xf numFmtId="166" fontId="39" fillId="0" borderId="0" xfId="103" applyNumberFormat="1" applyFont="1" applyFill="1" applyBorder="1" applyAlignment="1">
      <alignment horizontal="right" vertical="center"/>
      <protection/>
    </xf>
    <xf numFmtId="0" fontId="39" fillId="0" borderId="54" xfId="103" applyFont="1" applyFill="1" applyBorder="1" applyAlignment="1">
      <alignment horizontal="center" vertical="center"/>
      <protection/>
    </xf>
    <xf numFmtId="0" fontId="39" fillId="0" borderId="45" xfId="103" applyFont="1" applyFill="1" applyBorder="1" applyAlignment="1" applyProtection="1">
      <alignment vertical="center" wrapText="1"/>
      <protection locked="0"/>
    </xf>
    <xf numFmtId="166" fontId="39" fillId="0" borderId="98" xfId="68" applyNumberFormat="1" applyFont="1" applyFill="1" applyBorder="1" applyAlignment="1" applyProtection="1">
      <alignment horizontal="right" vertical="center"/>
      <protection locked="0"/>
    </xf>
    <xf numFmtId="3" fontId="29" fillId="0" borderId="44" xfId="102" applyNumberFormat="1" applyFont="1" applyFill="1" applyBorder="1">
      <alignment/>
      <protection/>
    </xf>
    <xf numFmtId="0" fontId="39" fillId="0" borderId="59" xfId="103" applyFont="1" applyFill="1" applyBorder="1" applyAlignment="1">
      <alignment horizontal="center" vertical="center" wrapText="1"/>
      <protection/>
    </xf>
    <xf numFmtId="0" fontId="39" fillId="0" borderId="69" xfId="103" applyFont="1" applyFill="1" applyBorder="1" applyAlignment="1" applyProtection="1">
      <alignment vertical="center" wrapText="1"/>
      <protection locked="0"/>
    </xf>
    <xf numFmtId="0" fontId="39" fillId="0" borderId="70" xfId="103" applyFont="1" applyFill="1" applyBorder="1" applyAlignment="1" applyProtection="1">
      <alignment vertical="center" wrapText="1"/>
      <protection locked="0"/>
    </xf>
    <xf numFmtId="0" fontId="39" fillId="0" borderId="66" xfId="103" applyFont="1" applyFill="1" applyBorder="1" applyAlignment="1" applyProtection="1">
      <alignment vertical="center" wrapText="1"/>
      <protection locked="0"/>
    </xf>
    <xf numFmtId="0" fontId="39" fillId="0" borderId="98" xfId="103" applyFont="1" applyFill="1" applyBorder="1" applyAlignment="1" applyProtection="1">
      <alignment vertical="center" wrapText="1"/>
      <protection locked="0"/>
    </xf>
    <xf numFmtId="0" fontId="57" fillId="0" borderId="59" xfId="103" applyFont="1" applyFill="1" applyBorder="1" applyAlignment="1">
      <alignment vertical="center" wrapText="1"/>
      <protection/>
    </xf>
    <xf numFmtId="165" fontId="86" fillId="0" borderId="0" xfId="103" applyNumberFormat="1" applyFont="1" applyFill="1" applyBorder="1" applyAlignment="1" applyProtection="1">
      <alignment vertical="center" wrapText="1"/>
      <protection/>
    </xf>
    <xf numFmtId="166" fontId="57" fillId="0" borderId="59" xfId="103" applyNumberFormat="1" applyFont="1" applyFill="1" applyBorder="1" applyAlignment="1">
      <alignment horizontal="right" vertical="center"/>
      <protection/>
    </xf>
    <xf numFmtId="3" fontId="1" fillId="0" borderId="24" xfId="98" applyNumberFormat="1" applyFont="1" applyFill="1" applyBorder="1">
      <alignment/>
      <protection/>
    </xf>
    <xf numFmtId="3" fontId="78" fillId="0" borderId="25" xfId="98" applyNumberFormat="1" applyFont="1" applyFill="1" applyBorder="1">
      <alignment/>
      <protection/>
    </xf>
    <xf numFmtId="10" fontId="29" fillId="0" borderId="28" xfId="102" applyNumberFormat="1" applyFont="1" applyFill="1" applyBorder="1" applyAlignment="1">
      <alignment vertical="top"/>
      <protection/>
    </xf>
    <xf numFmtId="10" fontId="29" fillId="0" borderId="24" xfId="102" applyNumberFormat="1" applyFont="1" applyFill="1" applyBorder="1" applyAlignment="1">
      <alignment vertical="top"/>
      <protection/>
    </xf>
    <xf numFmtId="10" fontId="29" fillId="0" borderId="45" xfId="102" applyNumberFormat="1" applyFont="1" applyFill="1" applyBorder="1">
      <alignment/>
      <protection/>
    </xf>
    <xf numFmtId="10" fontId="29" fillId="0" borderId="25" xfId="102" applyNumberFormat="1" applyFont="1" applyFill="1" applyBorder="1">
      <alignment/>
      <protection/>
    </xf>
    <xf numFmtId="0" fontId="11" fillId="0" borderId="21" xfId="100" applyBorder="1">
      <alignment/>
      <protection/>
    </xf>
    <xf numFmtId="0" fontId="11" fillId="0" borderId="45" xfId="100" applyBorder="1">
      <alignment/>
      <protection/>
    </xf>
    <xf numFmtId="10" fontId="25" fillId="0" borderId="23" xfId="102" applyNumberFormat="1" applyFont="1" applyBorder="1" applyAlignment="1">
      <alignment vertical="center"/>
      <protection/>
    </xf>
    <xf numFmtId="3" fontId="22" fillId="0" borderId="99" xfId="102" applyNumberFormat="1" applyFont="1" applyBorder="1" applyAlignment="1">
      <alignment horizontal="center" vertical="center" wrapText="1"/>
      <protection/>
    </xf>
    <xf numFmtId="3" fontId="29" fillId="0" borderId="100" xfId="102" applyNumberFormat="1" applyFont="1" applyFill="1" applyBorder="1" applyAlignment="1">
      <alignment vertical="top"/>
      <protection/>
    </xf>
    <xf numFmtId="0" fontId="11" fillId="0" borderId="61" xfId="100" applyBorder="1">
      <alignment/>
      <protection/>
    </xf>
    <xf numFmtId="3" fontId="29" fillId="0" borderId="88" xfId="102" applyNumberFormat="1" applyFont="1" applyFill="1" applyBorder="1" applyAlignment="1">
      <alignment vertical="top"/>
      <protection/>
    </xf>
    <xf numFmtId="10" fontId="29" fillId="0" borderId="88" xfId="102" applyNumberFormat="1" applyFont="1" applyFill="1" applyBorder="1" applyAlignment="1">
      <alignment vertical="top"/>
      <protection/>
    </xf>
    <xf numFmtId="3" fontId="29" fillId="0" borderId="88" xfId="102" applyNumberFormat="1" applyFont="1" applyFill="1" applyBorder="1">
      <alignment/>
      <protection/>
    </xf>
    <xf numFmtId="3" fontId="29" fillId="0" borderId="97" xfId="102" applyNumberFormat="1" applyFont="1" applyFill="1" applyBorder="1">
      <alignment/>
      <protection/>
    </xf>
    <xf numFmtId="3" fontId="29" fillId="0" borderId="101" xfId="102" applyNumberFormat="1" applyFont="1" applyFill="1" applyBorder="1">
      <alignment/>
      <protection/>
    </xf>
    <xf numFmtId="3" fontId="25" fillId="0" borderId="87" xfId="102" applyNumberFormat="1" applyFont="1" applyBorder="1" applyAlignment="1">
      <alignment vertical="center"/>
      <protection/>
    </xf>
    <xf numFmtId="10" fontId="25" fillId="0" borderId="87" xfId="102" applyNumberFormat="1" applyFont="1" applyBorder="1" applyAlignment="1">
      <alignment vertical="center"/>
      <protection/>
    </xf>
    <xf numFmtId="3" fontId="17" fillId="0" borderId="0" xfId="100" applyNumberFormat="1" applyFont="1" applyAlignment="1">
      <alignment horizontal="right" vertical="center"/>
      <protection/>
    </xf>
    <xf numFmtId="3" fontId="31" fillId="0" borderId="0" xfId="0" applyNumberFormat="1" applyFont="1" applyBorder="1" applyAlignment="1">
      <alignment horizontal="right" vertical="center"/>
    </xf>
    <xf numFmtId="3" fontId="11" fillId="0" borderId="38" xfId="100" applyNumberFormat="1" applyFont="1" applyFill="1" applyBorder="1" applyAlignment="1">
      <alignment vertical="center"/>
      <protection/>
    </xf>
    <xf numFmtId="3" fontId="16" fillId="49" borderId="22" xfId="100" applyNumberFormat="1" applyFont="1" applyFill="1" applyBorder="1" applyAlignment="1">
      <alignment horizontal="center" vertical="center"/>
      <protection/>
    </xf>
    <xf numFmtId="3" fontId="16" fillId="49" borderId="51" xfId="100" applyNumberFormat="1" applyFont="1" applyFill="1" applyBorder="1" applyAlignment="1">
      <alignment horizontal="center" vertical="center"/>
      <protection/>
    </xf>
    <xf numFmtId="0" fontId="14" fillId="0" borderId="24" xfId="0" applyFont="1" applyFill="1" applyBorder="1" applyAlignment="1">
      <alignment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vertical="center"/>
    </xf>
    <xf numFmtId="3" fontId="12" fillId="0" borderId="23" xfId="100" applyNumberFormat="1" applyFont="1" applyBorder="1" applyAlignment="1">
      <alignment horizontal="right" vertical="center"/>
      <protection/>
    </xf>
    <xf numFmtId="3" fontId="12" fillId="0" borderId="23" xfId="100" applyNumberFormat="1" applyFont="1" applyFill="1" applyBorder="1" applyAlignment="1">
      <alignment horizontal="right" vertical="center"/>
      <protection/>
    </xf>
    <xf numFmtId="3" fontId="15" fillId="0" borderId="44" xfId="100" applyNumberFormat="1" applyFont="1" applyFill="1" applyBorder="1" applyAlignment="1">
      <alignment horizontal="right" vertical="center"/>
      <protection/>
    </xf>
    <xf numFmtId="3" fontId="15" fillId="0" borderId="39" xfId="100" applyNumberFormat="1" applyFont="1" applyFill="1" applyBorder="1" applyAlignment="1">
      <alignment horizontal="right" vertical="center"/>
      <protection/>
    </xf>
    <xf numFmtId="3" fontId="15" fillId="0" borderId="38" xfId="100" applyNumberFormat="1" applyFont="1" applyFill="1" applyBorder="1" applyAlignment="1">
      <alignment horizontal="right" vertical="center"/>
      <protection/>
    </xf>
    <xf numFmtId="3" fontId="15" fillId="0" borderId="34" xfId="100" applyNumberFormat="1" applyFont="1" applyFill="1" applyBorder="1" applyAlignment="1">
      <alignment horizontal="right" vertical="center"/>
      <protection/>
    </xf>
    <xf numFmtId="3" fontId="15" fillId="0" borderId="21" xfId="100" applyNumberFormat="1" applyFont="1" applyBorder="1" applyAlignment="1">
      <alignment horizontal="right" vertical="center"/>
      <protection/>
    </xf>
    <xf numFmtId="3" fontId="15" fillId="0" borderId="36" xfId="100" applyNumberFormat="1" applyFont="1" applyBorder="1" applyAlignment="1">
      <alignment horizontal="right" vertical="center"/>
      <protection/>
    </xf>
    <xf numFmtId="0" fontId="1" fillId="0" borderId="0" xfId="99" applyFill="1">
      <alignment/>
      <protection/>
    </xf>
    <xf numFmtId="0" fontId="1" fillId="0" borderId="0" xfId="99" applyFill="1" applyAlignment="1">
      <alignment wrapText="1"/>
      <protection/>
    </xf>
    <xf numFmtId="0" fontId="82" fillId="0" borderId="0" xfId="99" applyFont="1" applyFill="1" applyBorder="1" applyAlignment="1" applyProtection="1">
      <alignment horizontal="center" vertical="center"/>
      <protection/>
    </xf>
    <xf numFmtId="0" fontId="83" fillId="0" borderId="0" xfId="99" applyFont="1" applyFill="1" applyBorder="1" applyAlignment="1" applyProtection="1">
      <alignment horizontal="right"/>
      <protection/>
    </xf>
    <xf numFmtId="0" fontId="62" fillId="0" borderId="20" xfId="99" applyFont="1" applyFill="1" applyBorder="1" applyAlignment="1" applyProtection="1">
      <alignment horizontal="center" vertical="center" wrapText="1"/>
      <protection/>
    </xf>
    <xf numFmtId="0" fontId="62" fillId="0" borderId="23" xfId="99" applyFont="1" applyFill="1" applyBorder="1" applyAlignment="1" applyProtection="1">
      <alignment horizontal="center" vertical="center" wrapText="1"/>
      <protection/>
    </xf>
    <xf numFmtId="0" fontId="1" fillId="0" borderId="0" xfId="99" applyFill="1" applyAlignment="1">
      <alignment/>
      <protection/>
    </xf>
    <xf numFmtId="0" fontId="78" fillId="0" borderId="21" xfId="99" applyFont="1" applyBorder="1">
      <alignment/>
      <protection/>
    </xf>
    <xf numFmtId="3" fontId="78" fillId="0" borderId="32" xfId="99" applyNumberFormat="1" applyFont="1" applyBorder="1" applyAlignment="1">
      <alignment horizontal="right"/>
      <protection/>
    </xf>
    <xf numFmtId="0" fontId="70" fillId="0" borderId="0" xfId="99" applyFont="1" applyFill="1" applyAlignment="1">
      <alignment vertical="center"/>
      <protection/>
    </xf>
    <xf numFmtId="3" fontId="70" fillId="0" borderId="0" xfId="99" applyNumberFormat="1" applyFont="1" applyFill="1" applyAlignment="1">
      <alignment vertical="center"/>
      <protection/>
    </xf>
    <xf numFmtId="0" fontId="1" fillId="0" borderId="21" xfId="99" applyBorder="1">
      <alignment/>
      <protection/>
    </xf>
    <xf numFmtId="3" fontId="1" fillId="0" borderId="24" xfId="99" applyNumberFormat="1" applyFont="1" applyBorder="1" applyAlignment="1">
      <alignment horizontal="right"/>
      <protection/>
    </xf>
    <xf numFmtId="0" fontId="1" fillId="0" borderId="21" xfId="99" applyFont="1" applyBorder="1">
      <alignment/>
      <protection/>
    </xf>
    <xf numFmtId="3" fontId="78" fillId="0" borderId="24" xfId="99" applyNumberFormat="1" applyFont="1" applyBorder="1" applyAlignment="1">
      <alignment horizontal="right"/>
      <protection/>
    </xf>
    <xf numFmtId="0" fontId="78" fillId="0" borderId="35" xfId="99" applyFont="1" applyBorder="1">
      <alignment/>
      <protection/>
    </xf>
    <xf numFmtId="3" fontId="78" fillId="0" borderId="43" xfId="99" applyNumberFormat="1" applyFont="1" applyBorder="1" applyAlignment="1">
      <alignment horizontal="right"/>
      <protection/>
    </xf>
    <xf numFmtId="0" fontId="78" fillId="0" borderId="49" xfId="99" applyFont="1" applyBorder="1">
      <alignment/>
      <protection/>
    </xf>
    <xf numFmtId="0" fontId="78" fillId="0" borderId="20" xfId="99" applyFont="1" applyBorder="1" applyAlignment="1">
      <alignment vertical="center"/>
      <protection/>
    </xf>
    <xf numFmtId="3" fontId="78" fillId="0" borderId="23" xfId="99" applyNumberFormat="1" applyFont="1" applyBorder="1" applyAlignment="1">
      <alignment horizontal="right" vertical="center"/>
      <protection/>
    </xf>
    <xf numFmtId="0" fontId="1" fillId="0" borderId="0" xfId="99" applyFill="1" applyAlignment="1">
      <alignment vertical="center"/>
      <protection/>
    </xf>
    <xf numFmtId="0" fontId="78" fillId="0" borderId="61" xfId="99" applyFont="1" applyFill="1" applyBorder="1">
      <alignment/>
      <protection/>
    </xf>
    <xf numFmtId="3" fontId="78" fillId="0" borderId="32" xfId="99" applyNumberFormat="1" applyFont="1" applyFill="1" applyBorder="1">
      <alignment/>
      <protection/>
    </xf>
    <xf numFmtId="0" fontId="78" fillId="0" borderId="21" xfId="99" applyFont="1" applyFill="1" applyBorder="1">
      <alignment/>
      <protection/>
    </xf>
    <xf numFmtId="3" fontId="78" fillId="0" borderId="24" xfId="99" applyNumberFormat="1" applyFont="1" applyFill="1" applyBorder="1">
      <alignment/>
      <protection/>
    </xf>
    <xf numFmtId="0" fontId="78" fillId="0" borderId="0" xfId="99" applyFont="1" applyFill="1">
      <alignment/>
      <protection/>
    </xf>
    <xf numFmtId="0" fontId="1" fillId="0" borderId="35" xfId="99" applyFont="1" applyFill="1" applyBorder="1">
      <alignment/>
      <protection/>
    </xf>
    <xf numFmtId="3" fontId="1" fillId="0" borderId="24" xfId="99" applyNumberFormat="1" applyFont="1" applyFill="1" applyBorder="1">
      <alignment/>
      <protection/>
    </xf>
    <xf numFmtId="0" fontId="78" fillId="0" borderId="71" xfId="99" applyFont="1" applyFill="1" applyBorder="1">
      <alignment/>
      <protection/>
    </xf>
    <xf numFmtId="3" fontId="78" fillId="0" borderId="25" xfId="99" applyNumberFormat="1" applyFont="1" applyFill="1" applyBorder="1">
      <alignment/>
      <protection/>
    </xf>
    <xf numFmtId="0" fontId="78" fillId="0" borderId="20" xfId="99" applyFont="1" applyFill="1" applyBorder="1" applyAlignment="1">
      <alignment vertical="center"/>
      <protection/>
    </xf>
    <xf numFmtId="3" fontId="78" fillId="0" borderId="23" xfId="99" applyNumberFormat="1" applyFont="1" applyFill="1" applyBorder="1" applyAlignment="1">
      <alignment vertical="center"/>
      <protection/>
    </xf>
    <xf numFmtId="0" fontId="78" fillId="0" borderId="0" xfId="99" applyFont="1" applyFill="1" applyAlignment="1">
      <alignment vertical="center"/>
      <protection/>
    </xf>
    <xf numFmtId="0" fontId="78" fillId="0" borderId="20" xfId="99" applyFont="1" applyFill="1" applyBorder="1">
      <alignment/>
      <protection/>
    </xf>
    <xf numFmtId="3" fontId="78" fillId="0" borderId="23" xfId="99" applyNumberFormat="1" applyFont="1" applyFill="1" applyBorder="1">
      <alignment/>
      <protection/>
    </xf>
    <xf numFmtId="3" fontId="78" fillId="0" borderId="43" xfId="99" applyNumberFormat="1" applyFont="1" applyBorder="1">
      <alignment/>
      <protection/>
    </xf>
    <xf numFmtId="0" fontId="84" fillId="0" borderId="71" xfId="99" applyFont="1" applyBorder="1" applyAlignment="1">
      <alignment vertical="center"/>
      <protection/>
    </xf>
    <xf numFmtId="3" fontId="84" fillId="0" borderId="25" xfId="99" applyNumberFormat="1" applyFont="1" applyBorder="1" applyAlignment="1">
      <alignment vertical="center"/>
      <protection/>
    </xf>
    <xf numFmtId="0" fontId="1" fillId="0" borderId="0" xfId="99" applyFill="1" applyAlignment="1" applyProtection="1">
      <alignment vertical="center"/>
      <protection/>
    </xf>
    <xf numFmtId="0" fontId="1" fillId="0" borderId="0" xfId="99" applyFont="1" applyFill="1">
      <alignment/>
      <protection/>
    </xf>
    <xf numFmtId="3" fontId="1" fillId="0" borderId="0" xfId="99" applyNumberFormat="1" applyFill="1">
      <alignment/>
      <protection/>
    </xf>
    <xf numFmtId="0" fontId="1" fillId="0" borderId="35" xfId="98" applyFont="1" applyFill="1" applyBorder="1">
      <alignment/>
      <protection/>
    </xf>
    <xf numFmtId="0" fontId="1" fillId="0" borderId="71" xfId="98" applyFont="1" applyFill="1" applyBorder="1">
      <alignment/>
      <protection/>
    </xf>
    <xf numFmtId="3" fontId="1" fillId="0" borderId="25" xfId="98" applyNumberFormat="1" applyFont="1" applyFill="1" applyBorder="1">
      <alignment/>
      <protection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2" fontId="46" fillId="0" borderId="36" xfId="101" applyNumberFormat="1" applyFont="1" applyFill="1" applyBorder="1" applyAlignment="1">
      <alignment horizontal="center" vertical="center" wrapText="1"/>
      <protection/>
    </xf>
    <xf numFmtId="2" fontId="44" fillId="0" borderId="56" xfId="101" applyNumberFormat="1" applyFont="1" applyBorder="1" applyAlignment="1">
      <alignment horizontal="center" vertical="center"/>
      <protection/>
    </xf>
    <xf numFmtId="3" fontId="16" fillId="49" borderId="58" xfId="100" applyNumberFormat="1" applyFont="1" applyFill="1" applyBorder="1" applyAlignment="1">
      <alignment horizontal="center" vertical="center"/>
      <protection/>
    </xf>
    <xf numFmtId="10" fontId="15" fillId="0" borderId="47" xfId="100" applyNumberFormat="1" applyFont="1" applyFill="1" applyBorder="1" applyAlignment="1">
      <alignment vertical="center"/>
      <protection/>
    </xf>
    <xf numFmtId="10" fontId="12" fillId="0" borderId="51" xfId="100" applyNumberFormat="1" applyFont="1" applyFill="1" applyBorder="1" applyAlignment="1">
      <alignment horizontal="right" vertical="center"/>
      <protection/>
    </xf>
    <xf numFmtId="10" fontId="15" fillId="0" borderId="79" xfId="100" applyNumberFormat="1" applyFont="1" applyFill="1" applyBorder="1" applyAlignment="1">
      <alignment vertical="center"/>
      <protection/>
    </xf>
    <xf numFmtId="3" fontId="16" fillId="49" borderId="57" xfId="100" applyNumberFormat="1" applyFont="1" applyFill="1" applyBorder="1" applyAlignment="1">
      <alignment horizontal="center" vertical="center"/>
      <protection/>
    </xf>
    <xf numFmtId="3" fontId="16" fillId="49" borderId="53" xfId="100" applyNumberFormat="1" applyFont="1" applyFill="1" applyBorder="1" applyAlignment="1">
      <alignment horizontal="center" vertical="center" wrapText="1"/>
      <protection/>
    </xf>
    <xf numFmtId="3" fontId="16" fillId="49" borderId="62" xfId="100" applyNumberFormat="1" applyFont="1" applyFill="1" applyBorder="1" applyAlignment="1">
      <alignment horizontal="center" vertical="center" wrapText="1"/>
      <protection/>
    </xf>
    <xf numFmtId="3" fontId="12" fillId="0" borderId="30" xfId="100" applyNumberFormat="1" applyFont="1" applyFill="1" applyBorder="1" applyAlignment="1">
      <alignment horizontal="right" vertical="center"/>
      <protection/>
    </xf>
    <xf numFmtId="3" fontId="15" fillId="0" borderId="28" xfId="100" applyNumberFormat="1" applyFont="1" applyFill="1" applyBorder="1" applyAlignment="1">
      <alignment horizontal="right" vertical="center"/>
      <protection/>
    </xf>
    <xf numFmtId="3" fontId="15" fillId="0" borderId="32" xfId="100" applyNumberFormat="1" applyFont="1" applyFill="1" applyBorder="1" applyAlignment="1">
      <alignment horizontal="right" vertical="center"/>
      <protection/>
    </xf>
    <xf numFmtId="3" fontId="15" fillId="0" borderId="24" xfId="100" applyNumberFormat="1" applyFont="1" applyBorder="1" applyAlignment="1">
      <alignment horizontal="right" vertical="center"/>
      <protection/>
    </xf>
    <xf numFmtId="3" fontId="12" fillId="0" borderId="30" xfId="100" applyNumberFormat="1" applyFont="1" applyBorder="1" applyAlignment="1">
      <alignment horizontal="right" vertical="center"/>
      <protection/>
    </xf>
    <xf numFmtId="3" fontId="16" fillId="49" borderId="53" xfId="100" applyNumberFormat="1" applyFont="1" applyFill="1" applyBorder="1" applyAlignment="1">
      <alignment horizontal="center" vertical="center"/>
      <protection/>
    </xf>
    <xf numFmtId="10" fontId="15" fillId="0" borderId="24" xfId="100" applyNumberFormat="1" applyFont="1" applyFill="1" applyBorder="1" applyAlignment="1">
      <alignment vertical="center"/>
      <protection/>
    </xf>
    <xf numFmtId="3" fontId="15" fillId="0" borderId="24" xfId="100" applyNumberFormat="1" applyFont="1" applyBorder="1" applyAlignment="1">
      <alignment vertical="center"/>
      <protection/>
    </xf>
    <xf numFmtId="3" fontId="15" fillId="0" borderId="24" xfId="100" applyNumberFormat="1" applyFont="1" applyFill="1" applyBorder="1" applyAlignment="1">
      <alignment vertical="center"/>
      <protection/>
    </xf>
    <xf numFmtId="3" fontId="15" fillId="0" borderId="24" xfId="0" applyNumberFormat="1" applyFont="1" applyFill="1" applyBorder="1" applyAlignment="1">
      <alignment vertical="center"/>
    </xf>
    <xf numFmtId="3" fontId="16" fillId="49" borderId="30" xfId="100" applyNumberFormat="1" applyFont="1" applyFill="1" applyBorder="1" applyAlignment="1">
      <alignment horizontal="center" vertical="center" wrapText="1"/>
      <protection/>
    </xf>
    <xf numFmtId="0" fontId="14" fillId="0" borderId="32" xfId="0" applyFont="1" applyFill="1" applyBorder="1" applyAlignment="1">
      <alignment vertical="center" wrapText="1"/>
    </xf>
    <xf numFmtId="0" fontId="14" fillId="0" borderId="69" xfId="0" applyFont="1" applyFill="1" applyBorder="1" applyAlignment="1">
      <alignment horizontal="center" vertical="center"/>
    </xf>
    <xf numFmtId="3" fontId="15" fillId="0" borderId="38" xfId="100" applyNumberFormat="1" applyFont="1" applyFill="1" applyBorder="1" applyAlignment="1">
      <alignment vertical="center"/>
      <protection/>
    </xf>
    <xf numFmtId="3" fontId="15" fillId="0" borderId="32" xfId="100" applyNumberFormat="1" applyFont="1" applyFill="1" applyBorder="1" applyAlignment="1">
      <alignment vertical="center"/>
      <protection/>
    </xf>
    <xf numFmtId="3" fontId="15" fillId="0" borderId="34" xfId="100" applyNumberFormat="1" applyFont="1" applyFill="1" applyBorder="1" applyAlignment="1">
      <alignment vertical="center"/>
      <protection/>
    </xf>
    <xf numFmtId="10" fontId="15" fillId="0" borderId="48" xfId="100" applyNumberFormat="1" applyFont="1" applyFill="1" applyBorder="1" applyAlignment="1">
      <alignment vertical="center"/>
      <protection/>
    </xf>
    <xf numFmtId="10" fontId="15" fillId="0" borderId="85" xfId="100" applyNumberFormat="1" applyFont="1" applyFill="1" applyBorder="1" applyAlignment="1">
      <alignment vertical="center"/>
      <protection/>
    </xf>
    <xf numFmtId="3" fontId="15" fillId="0" borderId="38" xfId="0" applyNumberFormat="1" applyFont="1" applyFill="1" applyBorder="1" applyAlignment="1">
      <alignment horizontal="right" vertical="center"/>
    </xf>
    <xf numFmtId="3" fontId="16" fillId="49" borderId="23" xfId="100" applyNumberFormat="1" applyFont="1" applyFill="1" applyBorder="1" applyAlignment="1">
      <alignment horizontal="center" vertical="center" wrapText="1"/>
      <protection/>
    </xf>
    <xf numFmtId="0" fontId="7" fillId="0" borderId="29" xfId="0" applyFont="1" applyFill="1" applyBorder="1" applyAlignment="1">
      <alignment horizontal="center" vertical="center" wrapText="1"/>
    </xf>
    <xf numFmtId="3" fontId="3" fillId="49" borderId="29" xfId="0" applyNumberFormat="1" applyFont="1" applyFill="1" applyBorder="1" applyAlignment="1">
      <alignment horizontal="right" vertical="center" wrapText="1"/>
    </xf>
    <xf numFmtId="3" fontId="3" fillId="49" borderId="30" xfId="0" applyNumberFormat="1" applyFont="1" applyFill="1" applyBorder="1" applyAlignment="1">
      <alignment horizontal="right" vertical="center" wrapText="1"/>
    </xf>
    <xf numFmtId="3" fontId="7" fillId="49" borderId="39" xfId="0" applyNumberFormat="1" applyFont="1" applyFill="1" applyBorder="1" applyAlignment="1">
      <alignment horizontal="right" vertical="center" wrapText="1"/>
    </xf>
    <xf numFmtId="3" fontId="7" fillId="49" borderId="36" xfId="0" applyNumberFormat="1" applyFont="1" applyFill="1" applyBorder="1" applyAlignment="1">
      <alignment horizontal="right" vertical="center" wrapText="1"/>
    </xf>
    <xf numFmtId="3" fontId="7" fillId="49" borderId="26" xfId="0" applyNumberFormat="1" applyFont="1" applyFill="1" applyBorder="1" applyAlignment="1">
      <alignment horizontal="right" vertical="center" wrapText="1"/>
    </xf>
    <xf numFmtId="3" fontId="7" fillId="49" borderId="34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39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7" fillId="0" borderId="64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Continuous" vertical="center" wrapText="1"/>
    </xf>
    <xf numFmtId="0" fontId="4" fillId="0" borderId="54" xfId="0" applyFont="1" applyBorder="1" applyAlignment="1">
      <alignment vertical="center"/>
    </xf>
    <xf numFmtId="3" fontId="7" fillId="0" borderId="36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3" fontId="7" fillId="0" borderId="34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Border="1" applyAlignment="1">
      <alignment vertical="center"/>
    </xf>
    <xf numFmtId="10" fontId="29" fillId="0" borderId="24" xfId="102" applyNumberFormat="1" applyFont="1" applyFill="1" applyBorder="1">
      <alignment/>
      <protection/>
    </xf>
    <xf numFmtId="3" fontId="7" fillId="0" borderId="37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78" fillId="0" borderId="27" xfId="99" applyFont="1" applyFill="1" applyBorder="1">
      <alignment/>
      <protection/>
    </xf>
    <xf numFmtId="0" fontId="14" fillId="0" borderId="28" xfId="0" applyFont="1" applyFill="1" applyBorder="1" applyAlignment="1">
      <alignment vertical="center" wrapText="1"/>
    </xf>
    <xf numFmtId="0" fontId="78" fillId="0" borderId="49" xfId="99" applyFont="1" applyBorder="1" applyAlignment="1">
      <alignment wrapText="1"/>
      <protection/>
    </xf>
    <xf numFmtId="0" fontId="78" fillId="0" borderId="71" xfId="99" applyFont="1" applyBorder="1">
      <alignment/>
      <protection/>
    </xf>
    <xf numFmtId="3" fontId="78" fillId="0" borderId="25" xfId="99" applyNumberFormat="1" applyFont="1" applyBorder="1" applyAlignment="1">
      <alignment horizontal="right"/>
      <protection/>
    </xf>
    <xf numFmtId="0" fontId="0" fillId="0" borderId="0" xfId="93" applyAlignment="1">
      <alignment wrapText="1"/>
      <protection/>
    </xf>
    <xf numFmtId="3" fontId="0" fillId="0" borderId="0" xfId="93" applyNumberFormat="1">
      <alignment/>
      <protection/>
    </xf>
    <xf numFmtId="0" fontId="9" fillId="0" borderId="0" xfId="93" applyFont="1" applyAlignment="1">
      <alignment horizontal="right"/>
      <protection/>
    </xf>
    <xf numFmtId="0" fontId="0" fillId="0" borderId="0" xfId="93">
      <alignment/>
      <protection/>
    </xf>
    <xf numFmtId="0" fontId="49" fillId="0" borderId="0" xfId="93" applyFont="1" applyAlignment="1">
      <alignment horizontal="center"/>
      <protection/>
    </xf>
    <xf numFmtId="0" fontId="7" fillId="0" borderId="0" xfId="93" applyFont="1" applyAlignment="1">
      <alignment horizontal="center" wrapText="1"/>
      <protection/>
    </xf>
    <xf numFmtId="0" fontId="6" fillId="0" borderId="22" xfId="93" applyFont="1" applyBorder="1" applyAlignment="1">
      <alignment horizontal="center" vertical="center" wrapText="1"/>
      <protection/>
    </xf>
    <xf numFmtId="0" fontId="6" fillId="0" borderId="0" xfId="93" applyFont="1" applyAlignment="1">
      <alignment horizontal="center"/>
      <protection/>
    </xf>
    <xf numFmtId="0" fontId="0" fillId="0" borderId="0" xfId="93" applyFont="1" applyAlignment="1">
      <alignment wrapText="1"/>
      <protection/>
    </xf>
    <xf numFmtId="0" fontId="0" fillId="0" borderId="24" xfId="93" applyBorder="1" applyAlignment="1">
      <alignment wrapText="1"/>
      <protection/>
    </xf>
    <xf numFmtId="3" fontId="6" fillId="0" borderId="24" xfId="93" applyNumberFormat="1" applyFont="1" applyBorder="1" applyAlignment="1">
      <alignment wrapText="1"/>
      <protection/>
    </xf>
    <xf numFmtId="3" fontId="6" fillId="0" borderId="24" xfId="93" applyNumberFormat="1" applyFont="1" applyBorder="1">
      <alignment/>
      <protection/>
    </xf>
    <xf numFmtId="0" fontId="0" fillId="0" borderId="24" xfId="93" applyBorder="1">
      <alignment/>
      <protection/>
    </xf>
    <xf numFmtId="0" fontId="6" fillId="0" borderId="38" xfId="93" applyFont="1" applyBorder="1" applyAlignment="1">
      <alignment horizontal="center" vertical="center"/>
      <protection/>
    </xf>
    <xf numFmtId="0" fontId="0" fillId="0" borderId="32" xfId="93" applyFont="1" applyBorder="1" applyAlignment="1">
      <alignment wrapText="1"/>
      <protection/>
    </xf>
    <xf numFmtId="3" fontId="0" fillId="0" borderId="32" xfId="93" applyNumberFormat="1" applyBorder="1">
      <alignment/>
      <protection/>
    </xf>
    <xf numFmtId="0" fontId="0" fillId="0" borderId="32" xfId="93" applyFont="1" applyBorder="1" applyAlignment="1">
      <alignment/>
      <protection/>
    </xf>
    <xf numFmtId="0" fontId="0" fillId="0" borderId="0" xfId="93" applyFont="1">
      <alignment/>
      <protection/>
    </xf>
    <xf numFmtId="0" fontId="0" fillId="0" borderId="43" xfId="93" applyFont="1" applyBorder="1" applyAlignment="1">
      <alignment vertical="center" wrapText="1"/>
      <protection/>
    </xf>
    <xf numFmtId="3" fontId="0" fillId="0" borderId="43" xfId="93" applyNumberFormat="1" applyBorder="1">
      <alignment/>
      <protection/>
    </xf>
    <xf numFmtId="0" fontId="0" fillId="0" borderId="43" xfId="93" applyFont="1" applyBorder="1">
      <alignment/>
      <protection/>
    </xf>
    <xf numFmtId="0" fontId="0" fillId="0" borderId="43" xfId="93" applyBorder="1">
      <alignment/>
      <protection/>
    </xf>
    <xf numFmtId="0" fontId="0" fillId="0" borderId="25" xfId="93" applyBorder="1" applyAlignment="1">
      <alignment wrapText="1"/>
      <protection/>
    </xf>
    <xf numFmtId="3" fontId="0" fillId="0" borderId="25" xfId="93" applyNumberFormat="1" applyBorder="1" applyAlignment="1">
      <alignment/>
      <protection/>
    </xf>
    <xf numFmtId="0" fontId="0" fillId="0" borderId="25" xfId="93" applyBorder="1" applyAlignment="1">
      <alignment/>
      <protection/>
    </xf>
    <xf numFmtId="0" fontId="0" fillId="0" borderId="0" xfId="93" applyFont="1" applyBorder="1" applyAlignment="1">
      <alignment horizontal="left" vertical="center" wrapText="1"/>
      <protection/>
    </xf>
    <xf numFmtId="0" fontId="0" fillId="0" borderId="0" xfId="93" applyBorder="1" applyAlignment="1">
      <alignment wrapText="1"/>
      <protection/>
    </xf>
    <xf numFmtId="3" fontId="0" fillId="0" borderId="0" xfId="93" applyNumberFormat="1" applyBorder="1" applyAlignment="1">
      <alignment/>
      <protection/>
    </xf>
    <xf numFmtId="0" fontId="0" fillId="0" borderId="0" xfId="93" applyBorder="1" applyAlignment="1">
      <alignment/>
      <protection/>
    </xf>
    <xf numFmtId="3" fontId="0" fillId="0" borderId="0" xfId="93" applyNumberFormat="1" applyBorder="1">
      <alignment/>
      <protection/>
    </xf>
    <xf numFmtId="0" fontId="6" fillId="0" borderId="27" xfId="93" applyFont="1" applyBorder="1" applyAlignment="1">
      <alignment horizontal="center" vertical="center"/>
      <protection/>
    </xf>
    <xf numFmtId="0" fontId="0" fillId="0" borderId="28" xfId="93" applyFont="1" applyBorder="1" applyAlignment="1">
      <alignment horizontal="left" vertical="center" wrapText="1"/>
      <protection/>
    </xf>
    <xf numFmtId="3" fontId="0" fillId="0" borderId="28" xfId="93" applyNumberFormat="1" applyBorder="1" applyAlignment="1">
      <alignment horizontal="right" vertical="center"/>
      <protection/>
    </xf>
    <xf numFmtId="0" fontId="0" fillId="0" borderId="28" xfId="93" applyFont="1" applyBorder="1" applyAlignment="1">
      <alignment horizontal="left" vertical="center"/>
      <protection/>
    </xf>
    <xf numFmtId="3" fontId="0" fillId="0" borderId="39" xfId="93" applyNumberFormat="1" applyBorder="1" applyAlignment="1">
      <alignment horizontal="right" vertical="center"/>
      <protection/>
    </xf>
    <xf numFmtId="3" fontId="0" fillId="0" borderId="43" xfId="93" applyNumberFormat="1" applyBorder="1" applyAlignment="1">
      <alignment horizontal="right" vertical="center"/>
      <protection/>
    </xf>
    <xf numFmtId="3" fontId="0" fillId="0" borderId="32" xfId="93" applyNumberFormat="1" applyBorder="1" applyAlignment="1">
      <alignment horizontal="right" vertical="center"/>
      <protection/>
    </xf>
    <xf numFmtId="0" fontId="0" fillId="0" borderId="25" xfId="93" applyBorder="1" applyAlignment="1">
      <alignment vertical="center" wrapText="1"/>
      <protection/>
    </xf>
    <xf numFmtId="3" fontId="0" fillId="0" borderId="25" xfId="93" applyNumberFormat="1" applyBorder="1">
      <alignment/>
      <protection/>
    </xf>
    <xf numFmtId="0" fontId="0" fillId="0" borderId="0" xfId="93" applyBorder="1" applyAlignment="1">
      <alignment vertical="center" wrapText="1"/>
      <protection/>
    </xf>
    <xf numFmtId="0" fontId="6" fillId="0" borderId="27" xfId="93" applyFont="1" applyBorder="1" applyAlignment="1">
      <alignment horizontal="center" vertical="center" wrapText="1"/>
      <protection/>
    </xf>
    <xf numFmtId="0" fontId="0" fillId="0" borderId="28" xfId="93" applyFont="1" applyBorder="1" applyAlignment="1">
      <alignment vertical="center" wrapText="1"/>
      <protection/>
    </xf>
    <xf numFmtId="3" fontId="0" fillId="0" borderId="28" xfId="93" applyNumberFormat="1" applyFont="1" applyBorder="1" applyAlignment="1">
      <alignment vertical="center" wrapText="1"/>
      <protection/>
    </xf>
    <xf numFmtId="0" fontId="0" fillId="0" borderId="28" xfId="93" applyFont="1" applyBorder="1" applyAlignment="1">
      <alignment vertical="center"/>
      <protection/>
    </xf>
    <xf numFmtId="3" fontId="0" fillId="0" borderId="39" xfId="93" applyNumberFormat="1" applyFont="1" applyBorder="1" applyAlignment="1">
      <alignment vertical="center"/>
      <protection/>
    </xf>
    <xf numFmtId="0" fontId="0" fillId="0" borderId="45" xfId="93" applyFont="1" applyBorder="1" applyAlignment="1">
      <alignment vertical="center" wrapText="1"/>
      <protection/>
    </xf>
    <xf numFmtId="3" fontId="0" fillId="0" borderId="45" xfId="93" applyNumberFormat="1" applyFont="1" applyBorder="1" applyAlignment="1">
      <alignment vertical="center" wrapText="1"/>
      <protection/>
    </xf>
    <xf numFmtId="0" fontId="0" fillId="0" borderId="45" xfId="93" applyFont="1" applyBorder="1" applyAlignment="1">
      <alignment vertical="center"/>
      <protection/>
    </xf>
    <xf numFmtId="3" fontId="0" fillId="0" borderId="65" xfId="93" applyNumberFormat="1" applyFont="1" applyBorder="1" applyAlignment="1">
      <alignment vertical="center"/>
      <protection/>
    </xf>
    <xf numFmtId="0" fontId="0" fillId="0" borderId="64" xfId="93" applyBorder="1">
      <alignment/>
      <protection/>
    </xf>
    <xf numFmtId="3" fontId="0" fillId="0" borderId="26" xfId="93" applyNumberFormat="1" applyBorder="1">
      <alignment/>
      <protection/>
    </xf>
    <xf numFmtId="3" fontId="0" fillId="0" borderId="0" xfId="93" applyNumberFormat="1" applyBorder="1" applyAlignment="1">
      <alignment horizontal="right" vertical="center"/>
      <protection/>
    </xf>
    <xf numFmtId="0" fontId="0" fillId="0" borderId="0" xfId="93" applyBorder="1" applyAlignment="1">
      <alignment horizontal="center"/>
      <protection/>
    </xf>
    <xf numFmtId="3" fontId="16" fillId="49" borderId="51" xfId="100" applyNumberFormat="1" applyFont="1" applyFill="1" applyBorder="1" applyAlignment="1">
      <alignment horizontal="center" vertical="center" wrapText="1"/>
      <protection/>
    </xf>
    <xf numFmtId="3" fontId="15" fillId="0" borderId="48" xfId="100" applyNumberFormat="1" applyFont="1" applyFill="1" applyBorder="1" applyAlignment="1">
      <alignment vertical="center"/>
      <protection/>
    </xf>
    <xf numFmtId="3" fontId="15" fillId="0" borderId="47" xfId="0" applyNumberFormat="1" applyFont="1" applyFill="1" applyBorder="1" applyAlignment="1">
      <alignment horizontal="right" vertical="center"/>
    </xf>
    <xf numFmtId="3" fontId="15" fillId="0" borderId="85" xfId="100" applyNumberFormat="1" applyFont="1" applyFill="1" applyBorder="1" applyAlignment="1">
      <alignment vertical="center"/>
      <protection/>
    </xf>
    <xf numFmtId="3" fontId="15" fillId="0" borderId="79" xfId="0" applyNumberFormat="1" applyFont="1" applyFill="1" applyBorder="1" applyAlignment="1">
      <alignment horizontal="right" vertical="center"/>
    </xf>
    <xf numFmtId="3" fontId="15" fillId="0" borderId="79" xfId="100" applyNumberFormat="1" applyFont="1" applyFill="1" applyBorder="1" applyAlignment="1">
      <alignment horizontal="right" vertical="center"/>
      <protection/>
    </xf>
    <xf numFmtId="3" fontId="15" fillId="0" borderId="69" xfId="0" applyNumberFormat="1" applyFont="1" applyFill="1" applyBorder="1" applyAlignment="1">
      <alignment horizontal="right" vertical="center"/>
    </xf>
    <xf numFmtId="3" fontId="15" fillId="0" borderId="70" xfId="0" applyNumberFormat="1" applyFont="1" applyFill="1" applyBorder="1" applyAlignment="1">
      <alignment horizontal="right" vertical="center"/>
    </xf>
    <xf numFmtId="3" fontId="15" fillId="0" borderId="70" xfId="100" applyNumberFormat="1" applyFont="1" applyFill="1" applyBorder="1" applyAlignment="1">
      <alignment horizontal="right" vertical="center"/>
      <protection/>
    </xf>
    <xf numFmtId="3" fontId="127" fillId="0" borderId="43" xfId="100" applyNumberFormat="1" applyFont="1" applyBorder="1" applyAlignment="1">
      <alignment horizontal="right"/>
      <protection/>
    </xf>
    <xf numFmtId="3" fontId="11" fillId="51" borderId="38" xfId="100" applyNumberFormat="1" applyFont="1" applyFill="1" applyBorder="1" applyAlignment="1">
      <alignment vertical="center"/>
      <protection/>
    </xf>
    <xf numFmtId="0" fontId="11" fillId="0" borderId="0" xfId="100" applyFill="1">
      <alignment/>
      <protection/>
    </xf>
    <xf numFmtId="3" fontId="0" fillId="0" borderId="32" xfId="93" applyNumberFormat="1" applyFill="1" applyBorder="1">
      <alignment/>
      <protection/>
    </xf>
    <xf numFmtId="165" fontId="71" fillId="0" borderId="0" xfId="96" applyNumberFormat="1" applyFill="1" applyAlignment="1" applyProtection="1">
      <alignment vertical="center" wrapText="1"/>
      <protection/>
    </xf>
    <xf numFmtId="165" fontId="71" fillId="0" borderId="0" xfId="96" applyNumberFormat="1" applyFill="1" applyAlignment="1" applyProtection="1">
      <alignment horizontal="center" vertical="center" wrapText="1"/>
      <protection/>
    </xf>
    <xf numFmtId="165" fontId="40" fillId="0" borderId="0" xfId="96" applyNumberFormat="1" applyFont="1" applyFill="1" applyAlignment="1" applyProtection="1">
      <alignment horizontal="right"/>
      <protection/>
    </xf>
    <xf numFmtId="165" fontId="35" fillId="0" borderId="0" xfId="96" applyNumberFormat="1" applyFont="1" applyFill="1" applyAlignment="1" applyProtection="1">
      <alignment vertical="center"/>
      <protection/>
    </xf>
    <xf numFmtId="165" fontId="61" fillId="0" borderId="82" xfId="96" applyNumberFormat="1" applyFont="1" applyFill="1" applyBorder="1" applyAlignment="1" applyProtection="1">
      <alignment horizontal="center" vertical="center"/>
      <protection/>
    </xf>
    <xf numFmtId="165" fontId="61" fillId="0" borderId="26" xfId="96" applyNumberFormat="1" applyFont="1" applyFill="1" applyBorder="1" applyAlignment="1" applyProtection="1">
      <alignment horizontal="center" vertical="center" wrapText="1"/>
      <protection/>
    </xf>
    <xf numFmtId="165" fontId="35" fillId="0" borderId="0" xfId="96" applyNumberFormat="1" applyFont="1" applyFill="1" applyAlignment="1" applyProtection="1">
      <alignment horizontal="center" vertical="center"/>
      <protection/>
    </xf>
    <xf numFmtId="165" fontId="65" fillId="0" borderId="20" xfId="96" applyNumberFormat="1" applyFont="1" applyFill="1" applyBorder="1" applyAlignment="1" applyProtection="1">
      <alignment horizontal="center" vertical="center" wrapText="1"/>
      <protection/>
    </xf>
    <xf numFmtId="165" fontId="65" fillId="0" borderId="87" xfId="96" applyNumberFormat="1" applyFont="1" applyFill="1" applyBorder="1" applyAlignment="1" applyProtection="1">
      <alignment horizontal="center" vertical="center" wrapText="1"/>
      <protection/>
    </xf>
    <xf numFmtId="165" fontId="65" fillId="0" borderId="59" xfId="96" applyNumberFormat="1" applyFont="1" applyFill="1" applyBorder="1" applyAlignment="1" applyProtection="1">
      <alignment horizontal="center" vertical="center" wrapText="1"/>
      <protection/>
    </xf>
    <xf numFmtId="165" fontId="65" fillId="0" borderId="30" xfId="96" applyNumberFormat="1" applyFont="1" applyFill="1" applyBorder="1" applyAlignment="1" applyProtection="1">
      <alignment horizontal="center" vertical="center" wrapText="1"/>
      <protection/>
    </xf>
    <xf numFmtId="165" fontId="65" fillId="0" borderId="89" xfId="96" applyNumberFormat="1" applyFont="1" applyFill="1" applyBorder="1" applyAlignment="1" applyProtection="1">
      <alignment horizontal="center" vertical="center" wrapText="1"/>
      <protection/>
    </xf>
    <xf numFmtId="165" fontId="35" fillId="0" borderId="0" xfId="96" applyNumberFormat="1" applyFont="1" applyFill="1" applyAlignment="1" applyProtection="1">
      <alignment horizontal="center" vertical="center" wrapText="1"/>
      <protection/>
    </xf>
    <xf numFmtId="165" fontId="65" fillId="0" borderId="87" xfId="96" applyNumberFormat="1" applyFont="1" applyFill="1" applyBorder="1" applyAlignment="1" applyProtection="1">
      <alignment horizontal="left" vertical="center" wrapText="1" indent="1"/>
      <protection/>
    </xf>
    <xf numFmtId="49" fontId="106" fillId="0" borderId="23" xfId="96" applyNumberFormat="1" applyFont="1" applyFill="1" applyBorder="1" applyAlignment="1" applyProtection="1">
      <alignment horizontal="center" vertical="center" wrapText="1"/>
      <protection locked="0"/>
    </xf>
    <xf numFmtId="165" fontId="106" fillId="0" borderId="87" xfId="96" applyNumberFormat="1" applyFont="1" applyFill="1" applyBorder="1" applyAlignment="1" applyProtection="1">
      <alignment vertical="center" wrapText="1"/>
      <protection/>
    </xf>
    <xf numFmtId="165" fontId="106" fillId="0" borderId="22" xfId="96" applyNumberFormat="1" applyFont="1" applyFill="1" applyBorder="1" applyAlignment="1" applyProtection="1">
      <alignment vertical="center" wrapText="1"/>
      <protection/>
    </xf>
    <xf numFmtId="165" fontId="106" fillId="0" borderId="23" xfId="96" applyNumberFormat="1" applyFont="1" applyFill="1" applyBorder="1" applyAlignment="1" applyProtection="1">
      <alignment vertical="center" wrapText="1"/>
      <protection/>
    </xf>
    <xf numFmtId="165" fontId="106" fillId="0" borderId="30" xfId="96" applyNumberFormat="1" applyFont="1" applyFill="1" applyBorder="1" applyAlignment="1" applyProtection="1">
      <alignment vertical="center" wrapText="1"/>
      <protection/>
    </xf>
    <xf numFmtId="165" fontId="56" fillId="0" borderId="87" xfId="96" applyNumberFormat="1" applyFont="1" applyFill="1" applyBorder="1" applyAlignment="1" applyProtection="1">
      <alignment vertical="center" wrapText="1"/>
      <protection/>
    </xf>
    <xf numFmtId="165" fontId="56" fillId="0" borderId="88" xfId="96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24" xfId="96" applyNumberFormat="1" applyFont="1" applyFill="1" applyBorder="1" applyAlignment="1" applyProtection="1">
      <alignment horizontal="center" vertical="center" wrapText="1"/>
      <protection locked="0"/>
    </xf>
    <xf numFmtId="165" fontId="106" fillId="0" borderId="88" xfId="96" applyNumberFormat="1" applyFont="1" applyFill="1" applyBorder="1" applyAlignment="1" applyProtection="1">
      <alignment vertical="center" wrapText="1"/>
      <protection locked="0"/>
    </xf>
    <xf numFmtId="165" fontId="106" fillId="0" borderId="21" xfId="96" applyNumberFormat="1" applyFont="1" applyFill="1" applyBorder="1" applyAlignment="1" applyProtection="1">
      <alignment vertical="center" wrapText="1"/>
      <protection locked="0"/>
    </xf>
    <xf numFmtId="165" fontId="106" fillId="0" borderId="24" xfId="96" applyNumberFormat="1" applyFont="1" applyFill="1" applyBorder="1" applyAlignment="1" applyProtection="1">
      <alignment vertical="center" wrapText="1"/>
      <protection locked="0"/>
    </xf>
    <xf numFmtId="165" fontId="106" fillId="0" borderId="36" xfId="96" applyNumberFormat="1" applyFont="1" applyFill="1" applyBorder="1" applyAlignment="1" applyProtection="1">
      <alignment vertical="center" wrapText="1"/>
      <protection locked="0"/>
    </xf>
    <xf numFmtId="165" fontId="56" fillId="0" borderId="88" xfId="96" applyNumberFormat="1" applyFont="1" applyFill="1" applyBorder="1" applyAlignment="1" applyProtection="1">
      <alignment vertical="center" wrapText="1"/>
      <protection/>
    </xf>
    <xf numFmtId="165" fontId="65" fillId="0" borderId="89" xfId="96" applyNumberFormat="1" applyFont="1" applyFill="1" applyBorder="1" applyAlignment="1" applyProtection="1">
      <alignment horizontal="left" vertical="center" wrapText="1" indent="1"/>
      <protection/>
    </xf>
    <xf numFmtId="165" fontId="56" fillId="0" borderId="103" xfId="96" applyNumberFormat="1" applyFont="1" applyFill="1" applyBorder="1" applyAlignment="1" applyProtection="1">
      <alignment horizontal="left" vertical="center" wrapText="1" indent="1"/>
      <protection locked="0"/>
    </xf>
    <xf numFmtId="165" fontId="65" fillId="0" borderId="87" xfId="96" applyNumberFormat="1" applyFont="1" applyFill="1" applyBorder="1" applyAlignment="1" applyProtection="1">
      <alignment horizontal="left" vertical="center" wrapText="1" indent="1"/>
      <protection/>
    </xf>
    <xf numFmtId="165" fontId="56" fillId="0" borderId="104" xfId="96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27" xfId="96" applyNumberFormat="1" applyFont="1" applyFill="1" applyBorder="1" applyAlignment="1" applyProtection="1">
      <alignment horizontal="center" vertical="center" wrapText="1"/>
      <protection locked="0"/>
    </xf>
    <xf numFmtId="165" fontId="106" fillId="0" borderId="100" xfId="96" applyNumberFormat="1" applyFont="1" applyFill="1" applyBorder="1" applyAlignment="1" applyProtection="1">
      <alignment vertical="center" wrapText="1"/>
      <protection/>
    </xf>
    <xf numFmtId="165" fontId="106" fillId="0" borderId="27" xfId="96" applyNumberFormat="1" applyFont="1" applyFill="1" applyBorder="1" applyAlignment="1" applyProtection="1">
      <alignment vertical="center" wrapText="1"/>
      <protection/>
    </xf>
    <xf numFmtId="165" fontId="106" fillId="0" borderId="28" xfId="96" applyNumberFormat="1" applyFont="1" applyFill="1" applyBorder="1" applyAlignment="1" applyProtection="1">
      <alignment vertical="center" wrapText="1"/>
      <protection/>
    </xf>
    <xf numFmtId="165" fontId="106" fillId="0" borderId="39" xfId="96" applyNumberFormat="1" applyFont="1" applyFill="1" applyBorder="1" applyAlignment="1" applyProtection="1">
      <alignment vertical="center" wrapText="1"/>
      <protection/>
    </xf>
    <xf numFmtId="165" fontId="56" fillId="0" borderId="100" xfId="96" applyNumberFormat="1" applyFont="1" applyFill="1" applyBorder="1" applyAlignment="1" applyProtection="1">
      <alignment vertical="center" wrapText="1"/>
      <protection/>
    </xf>
    <xf numFmtId="49" fontId="106" fillId="0" borderId="71" xfId="96" applyNumberFormat="1" applyFont="1" applyFill="1" applyBorder="1" applyAlignment="1" applyProtection="1">
      <alignment horizontal="center" vertical="center" wrapText="1"/>
      <protection locked="0"/>
    </xf>
    <xf numFmtId="165" fontId="106" fillId="0" borderId="97" xfId="96" applyNumberFormat="1" applyFont="1" applyFill="1" applyBorder="1" applyAlignment="1" applyProtection="1">
      <alignment vertical="center" wrapText="1"/>
      <protection locked="0"/>
    </xf>
    <xf numFmtId="165" fontId="106" fillId="0" borderId="37" xfId="96" applyNumberFormat="1" applyFont="1" applyFill="1" applyBorder="1" applyAlignment="1" applyProtection="1">
      <alignment vertical="center" wrapText="1"/>
      <protection locked="0"/>
    </xf>
    <xf numFmtId="165" fontId="106" fillId="0" borderId="25" xfId="96" applyNumberFormat="1" applyFont="1" applyFill="1" applyBorder="1" applyAlignment="1" applyProtection="1">
      <alignment vertical="center" wrapText="1"/>
      <protection locked="0"/>
    </xf>
    <xf numFmtId="165" fontId="106" fillId="0" borderId="26" xfId="96" applyNumberFormat="1" applyFont="1" applyFill="1" applyBorder="1" applyAlignment="1" applyProtection="1">
      <alignment vertical="center" wrapText="1"/>
      <protection locked="0"/>
    </xf>
    <xf numFmtId="165" fontId="56" fillId="0" borderId="97" xfId="96" applyNumberFormat="1" applyFont="1" applyFill="1" applyBorder="1" applyAlignment="1" applyProtection="1">
      <alignment vertical="center" wrapText="1"/>
      <protection/>
    </xf>
    <xf numFmtId="165" fontId="106" fillId="52" borderId="59" xfId="96" applyNumberFormat="1" applyFont="1" applyFill="1" applyBorder="1" applyAlignment="1" applyProtection="1">
      <alignment horizontal="left" vertical="center" wrapText="1" indent="2"/>
      <protection/>
    </xf>
    <xf numFmtId="165" fontId="56" fillId="0" borderId="89" xfId="96" applyNumberFormat="1" applyFont="1" applyFill="1" applyBorder="1" applyAlignment="1" applyProtection="1">
      <alignment horizontal="left" vertical="center" wrapText="1" indent="1"/>
      <protection/>
    </xf>
    <xf numFmtId="49" fontId="106" fillId="0" borderId="45" xfId="96" applyNumberFormat="1" applyFont="1" applyFill="1" applyBorder="1" applyAlignment="1" applyProtection="1">
      <alignment horizontal="center" vertical="center" wrapText="1"/>
      <protection locked="0"/>
    </xf>
    <xf numFmtId="165" fontId="106" fillId="0" borderId="89" xfId="96" applyNumberFormat="1" applyFont="1" applyFill="1" applyBorder="1" applyAlignment="1" applyProtection="1">
      <alignment vertical="center" wrapText="1"/>
      <protection/>
    </xf>
    <xf numFmtId="165" fontId="106" fillId="0" borderId="45" xfId="96" applyNumberFormat="1" applyFont="1" applyFill="1" applyBorder="1" applyAlignment="1" applyProtection="1">
      <alignment vertical="center" wrapText="1"/>
      <protection/>
    </xf>
    <xf numFmtId="165" fontId="106" fillId="0" borderId="65" xfId="96" applyNumberFormat="1" applyFont="1" applyFill="1" applyBorder="1" applyAlignment="1" applyProtection="1">
      <alignment vertical="center" wrapText="1"/>
      <protection/>
    </xf>
    <xf numFmtId="165" fontId="56" fillId="0" borderId="89" xfId="96" applyNumberFormat="1" applyFont="1" applyFill="1" applyBorder="1" applyAlignment="1" applyProtection="1">
      <alignment vertical="center" wrapText="1"/>
      <protection/>
    </xf>
    <xf numFmtId="0" fontId="7" fillId="0" borderId="47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wrapText="1"/>
    </xf>
    <xf numFmtId="0" fontId="7" fillId="0" borderId="79" xfId="0" applyFont="1" applyBorder="1" applyAlignment="1">
      <alignment wrapText="1"/>
    </xf>
    <xf numFmtId="0" fontId="7" fillId="0" borderId="77" xfId="0" applyFont="1" applyBorder="1" applyAlignment="1">
      <alignment horizontal="left" wrapText="1"/>
    </xf>
    <xf numFmtId="0" fontId="7" fillId="0" borderId="86" xfId="0" applyFont="1" applyBorder="1" applyAlignment="1">
      <alignment horizontal="left" wrapText="1"/>
    </xf>
    <xf numFmtId="0" fontId="7" fillId="0" borderId="48" xfId="0" applyFont="1" applyFill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left" vertical="center"/>
    </xf>
    <xf numFmtId="49" fontId="7" fillId="0" borderId="51" xfId="0" applyNumberFormat="1" applyFont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60" xfId="0" applyFont="1" applyBorder="1" applyAlignment="1">
      <alignment horizontal="left" wrapText="1"/>
    </xf>
    <xf numFmtId="0" fontId="7" fillId="0" borderId="83" xfId="0" applyFont="1" applyBorder="1" applyAlignment="1">
      <alignment horizontal="left" wrapText="1"/>
    </xf>
    <xf numFmtId="3" fontId="5" fillId="0" borderId="0" xfId="0" applyNumberFormat="1" applyFont="1" applyFill="1" applyAlignment="1">
      <alignment horizontal="right"/>
    </xf>
    <xf numFmtId="0" fontId="7" fillId="0" borderId="60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left" wrapText="1"/>
    </xf>
    <xf numFmtId="49" fontId="50" fillId="0" borderId="0" xfId="0" applyNumberFormat="1" applyFont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165" fontId="72" fillId="0" borderId="0" xfId="103" applyNumberFormat="1" applyFont="1" applyFill="1" applyBorder="1" applyAlignment="1" applyProtection="1">
      <alignment horizontal="left" vertical="center"/>
      <protection/>
    </xf>
    <xf numFmtId="0" fontId="57" fillId="0" borderId="0" xfId="103" applyFont="1" applyFill="1" applyBorder="1" applyAlignment="1">
      <alignment horizontal="center" wrapText="1"/>
      <protection/>
    </xf>
    <xf numFmtId="0" fontId="7" fillId="0" borderId="47" xfId="0" applyFont="1" applyBorder="1" applyAlignment="1">
      <alignment horizontal="left" vertical="center" wrapText="1"/>
    </xf>
    <xf numFmtId="49" fontId="3" fillId="0" borderId="51" xfId="0" applyNumberFormat="1" applyFont="1" applyBorder="1" applyAlignment="1">
      <alignment horizontal="left" vertical="center"/>
    </xf>
    <xf numFmtId="49" fontId="7" fillId="0" borderId="48" xfId="0" applyNumberFormat="1" applyFont="1" applyBorder="1" applyAlignment="1">
      <alignment horizontal="left" vertical="center"/>
    </xf>
    <xf numFmtId="49" fontId="7" fillId="0" borderId="66" xfId="0" applyNumberFormat="1" applyFont="1" applyBorder="1" applyAlignment="1">
      <alignment horizontal="left" vertical="center"/>
    </xf>
    <xf numFmtId="49" fontId="7" fillId="0" borderId="50" xfId="0" applyNumberFormat="1" applyFont="1" applyBorder="1" applyAlignment="1">
      <alignment horizontal="left" vertical="center"/>
    </xf>
    <xf numFmtId="49" fontId="3" fillId="0" borderId="67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left" vertical="center" wrapText="1"/>
    </xf>
    <xf numFmtId="0" fontId="35" fillId="0" borderId="59" xfId="103" applyFont="1" applyFill="1" applyBorder="1" applyAlignment="1" applyProtection="1">
      <alignment horizontal="left" vertical="center" wrapText="1"/>
      <protection/>
    </xf>
    <xf numFmtId="0" fontId="35" fillId="0" borderId="51" xfId="103" applyFont="1" applyFill="1" applyBorder="1" applyAlignment="1" applyProtection="1">
      <alignment horizontal="left" vertical="center" wrapText="1"/>
      <protection/>
    </xf>
    <xf numFmtId="0" fontId="35" fillId="0" borderId="29" xfId="103" applyFont="1" applyFill="1" applyBorder="1" applyAlignment="1" applyProtection="1">
      <alignment horizontal="left" vertical="center" wrapText="1"/>
      <protection/>
    </xf>
    <xf numFmtId="0" fontId="37" fillId="0" borderId="68" xfId="103" applyFont="1" applyFill="1" applyBorder="1" applyAlignment="1" applyProtection="1">
      <alignment horizontal="left" vertical="center" wrapText="1"/>
      <protection/>
    </xf>
    <xf numFmtId="0" fontId="37" fillId="0" borderId="60" xfId="103" applyFont="1" applyFill="1" applyBorder="1" applyAlignment="1" applyProtection="1">
      <alignment horizontal="left" vertical="center" wrapText="1"/>
      <protection/>
    </xf>
    <xf numFmtId="0" fontId="37" fillId="0" borderId="105" xfId="103" applyFont="1" applyFill="1" applyBorder="1" applyAlignment="1" applyProtection="1">
      <alignment horizontal="left" vertical="center" wrapText="1"/>
      <protection/>
    </xf>
    <xf numFmtId="0" fontId="57" fillId="0" borderId="0" xfId="103" applyFont="1" applyFill="1" applyAlignment="1">
      <alignment horizontal="center"/>
      <protection/>
    </xf>
    <xf numFmtId="0" fontId="37" fillId="0" borderId="70" xfId="103" applyFont="1" applyFill="1" applyBorder="1" applyAlignment="1" applyProtection="1">
      <alignment horizontal="left" vertical="center" wrapText="1"/>
      <protection/>
    </xf>
    <xf numFmtId="0" fontId="37" fillId="0" borderId="47" xfId="103" applyFont="1" applyFill="1" applyBorder="1" applyAlignment="1" applyProtection="1">
      <alignment horizontal="left" vertical="center" wrapText="1"/>
      <protection/>
    </xf>
    <xf numFmtId="0" fontId="37" fillId="0" borderId="102" xfId="103" applyFont="1" applyFill="1" applyBorder="1" applyAlignment="1" applyProtection="1">
      <alignment horizontal="left" vertical="center" wrapText="1"/>
      <protection/>
    </xf>
    <xf numFmtId="49" fontId="7" fillId="0" borderId="47" xfId="0" applyNumberFormat="1" applyFont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7" fillId="0" borderId="24" xfId="103" applyFont="1" applyFill="1" applyBorder="1" applyAlignment="1">
      <alignment horizontal="left"/>
      <protection/>
    </xf>
    <xf numFmtId="0" fontId="7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65" fontId="53" fillId="0" borderId="0" xfId="103" applyNumberFormat="1" applyFont="1" applyFill="1" applyBorder="1" applyAlignment="1" applyProtection="1">
      <alignment horizontal="left" vertical="center"/>
      <protection/>
    </xf>
    <xf numFmtId="0" fontId="3" fillId="0" borderId="58" xfId="0" applyFont="1" applyFill="1" applyBorder="1" applyAlignment="1">
      <alignment horizontal="center" vertical="center" wrapText="1"/>
    </xf>
    <xf numFmtId="165" fontId="72" fillId="0" borderId="19" xfId="103" applyNumberFormat="1" applyFont="1" applyFill="1" applyBorder="1" applyAlignment="1" applyProtection="1">
      <alignment horizontal="left" vertical="center"/>
      <protection/>
    </xf>
    <xf numFmtId="0" fontId="37" fillId="0" borderId="81" xfId="103" applyFont="1" applyFill="1" applyBorder="1" applyAlignment="1" applyProtection="1">
      <alignment horizontal="left" vertical="center" wrapText="1"/>
      <protection/>
    </xf>
    <xf numFmtId="0" fontId="37" fillId="0" borderId="19" xfId="103" applyFont="1" applyFill="1" applyBorder="1" applyAlignment="1" applyProtection="1">
      <alignment horizontal="left" vertical="center" wrapText="1"/>
      <protection/>
    </xf>
    <xf numFmtId="0" fontId="37" fillId="0" borderId="106" xfId="103" applyFont="1" applyFill="1" applyBorder="1" applyAlignment="1" applyProtection="1">
      <alignment horizontal="left" vertical="center" wrapText="1"/>
      <protection/>
    </xf>
    <xf numFmtId="0" fontId="54" fillId="0" borderId="24" xfId="103" applyFont="1" applyFill="1" applyBorder="1" applyAlignment="1">
      <alignment horizontal="left"/>
      <protection/>
    </xf>
    <xf numFmtId="0" fontId="54" fillId="0" borderId="25" xfId="103" applyFont="1" applyFill="1" applyBorder="1" applyAlignment="1">
      <alignment horizontal="left"/>
      <protection/>
    </xf>
    <xf numFmtId="0" fontId="37" fillId="0" borderId="82" xfId="103" applyFont="1" applyFill="1" applyBorder="1" applyAlignment="1" applyProtection="1">
      <alignment horizontal="left" vertical="center" wrapText="1"/>
      <protection/>
    </xf>
    <xf numFmtId="0" fontId="37" fillId="0" borderId="77" xfId="103" applyFont="1" applyFill="1" applyBorder="1" applyAlignment="1" applyProtection="1">
      <alignment horizontal="left" vertical="center" wrapText="1"/>
      <protection/>
    </xf>
    <xf numFmtId="0" fontId="37" fillId="0" borderId="94" xfId="103" applyFont="1" applyFill="1" applyBorder="1" applyAlignment="1" applyProtection="1">
      <alignment horizontal="left" vertical="center" wrapText="1"/>
      <protection/>
    </xf>
    <xf numFmtId="0" fontId="35" fillId="0" borderId="28" xfId="103" applyFont="1" applyFill="1" applyBorder="1" applyAlignment="1">
      <alignment horizontal="left"/>
      <protection/>
    </xf>
    <xf numFmtId="0" fontId="57" fillId="0" borderId="0" xfId="103" applyFont="1" applyFill="1" applyAlignment="1">
      <alignment horizontal="center" wrapText="1"/>
      <protection/>
    </xf>
    <xf numFmtId="0" fontId="72" fillId="0" borderId="0" xfId="103" applyFont="1" applyFill="1" applyBorder="1" applyAlignment="1">
      <alignment horizontal="left"/>
      <protection/>
    </xf>
    <xf numFmtId="0" fontId="26" fillId="0" borderId="0" xfId="100" applyFont="1" applyAlignment="1">
      <alignment horizontal="center" vertical="center"/>
      <protection/>
    </xf>
    <xf numFmtId="0" fontId="27" fillId="0" borderId="19" xfId="100" applyFont="1" applyBorder="1" applyAlignment="1">
      <alignment horizontal="center" vertical="center"/>
      <protection/>
    </xf>
    <xf numFmtId="0" fontId="27" fillId="0" borderId="0" xfId="100" applyFont="1" applyBorder="1" applyAlignment="1">
      <alignment horizontal="center" vertical="center"/>
      <protection/>
    </xf>
    <xf numFmtId="0" fontId="10" fillId="0" borderId="0" xfId="100" applyFont="1" applyAlignment="1">
      <alignment horizontal="righ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49" fontId="7" fillId="0" borderId="77" xfId="0" applyNumberFormat="1" applyFont="1" applyBorder="1" applyAlignment="1">
      <alignment horizontal="left" vertical="center" wrapText="1"/>
    </xf>
    <xf numFmtId="49" fontId="7" fillId="0" borderId="86" xfId="0" applyNumberFormat="1" applyFont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/>
    </xf>
    <xf numFmtId="3" fontId="31" fillId="0" borderId="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45" fillId="0" borderId="27" xfId="101" applyFont="1" applyBorder="1" applyAlignment="1">
      <alignment horizontal="center" vertical="center" wrapText="1"/>
      <protection/>
    </xf>
    <xf numFmtId="0" fontId="45" fillId="0" borderId="39" xfId="101" applyFont="1" applyBorder="1" applyAlignment="1">
      <alignment horizontal="center" vertical="center" wrapText="1"/>
      <protection/>
    </xf>
    <xf numFmtId="0" fontId="30" fillId="0" borderId="96" xfId="101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/>
    </xf>
    <xf numFmtId="0" fontId="0" fillId="0" borderId="83" xfId="0" applyBorder="1" applyAlignment="1">
      <alignment/>
    </xf>
    <xf numFmtId="16" fontId="43" fillId="0" borderId="0" xfId="101" applyNumberFormat="1" applyFont="1" applyBorder="1" applyAlignment="1">
      <alignment horizontal="center" vertical="center" wrapText="1"/>
      <protection/>
    </xf>
    <xf numFmtId="0" fontId="45" fillId="0" borderId="0" xfId="101" applyFont="1" applyAlignment="1">
      <alignment horizontal="center" vertical="center"/>
      <protection/>
    </xf>
    <xf numFmtId="0" fontId="30" fillId="0" borderId="20" xfId="101" applyFont="1" applyBorder="1" applyAlignment="1">
      <alignment horizontal="left" vertical="center"/>
      <protection/>
    </xf>
    <xf numFmtId="0" fontId="30" fillId="0" borderId="51" xfId="101" applyFont="1" applyBorder="1" applyAlignment="1">
      <alignment horizontal="left" vertical="center"/>
      <protection/>
    </xf>
    <xf numFmtId="0" fontId="30" fillId="0" borderId="29" xfId="101" applyFont="1" applyBorder="1" applyAlignment="1">
      <alignment horizontal="left" vertical="center"/>
      <protection/>
    </xf>
    <xf numFmtId="0" fontId="76" fillId="0" borderId="0" xfId="101" applyFont="1" applyAlignment="1">
      <alignment horizontal="right" vertical="center"/>
      <protection/>
    </xf>
    <xf numFmtId="0" fontId="30" fillId="0" borderId="68" xfId="101" applyFont="1" applyFill="1" applyBorder="1" applyAlignment="1">
      <alignment horizontal="center" vertical="center" wrapText="1"/>
      <protection/>
    </xf>
    <xf numFmtId="0" fontId="30" fillId="0" borderId="57" xfId="101" applyFont="1" applyBorder="1" applyAlignment="1">
      <alignment horizontal="center" vertical="center" wrapText="1"/>
      <protection/>
    </xf>
    <xf numFmtId="0" fontId="30" fillId="0" borderId="52" xfId="101" applyFont="1" applyBorder="1" applyAlignment="1">
      <alignment horizontal="center" vertical="center" wrapText="1"/>
      <protection/>
    </xf>
    <xf numFmtId="0" fontId="43" fillId="0" borderId="0" xfId="101" applyFont="1" applyAlignment="1">
      <alignment horizontal="center" vertical="center"/>
      <protection/>
    </xf>
    <xf numFmtId="0" fontId="16" fillId="49" borderId="22" xfId="100" applyFont="1" applyFill="1" applyBorder="1" applyAlignment="1">
      <alignment horizontal="center" vertical="center"/>
      <protection/>
    </xf>
    <xf numFmtId="0" fontId="16" fillId="49" borderId="23" xfId="100" applyFont="1" applyFill="1" applyBorder="1" applyAlignment="1">
      <alignment horizontal="center" vertical="center"/>
      <protection/>
    </xf>
    <xf numFmtId="0" fontId="16" fillId="49" borderId="59" xfId="100" applyFont="1" applyFill="1" applyBorder="1" applyAlignment="1">
      <alignment horizontal="center" vertical="center"/>
      <protection/>
    </xf>
    <xf numFmtId="0" fontId="14" fillId="0" borderId="0" xfId="100" applyFont="1" applyAlignment="1">
      <alignment horizontal="center" vertical="center"/>
      <protection/>
    </xf>
    <xf numFmtId="0" fontId="12" fillId="0" borderId="20" xfId="100" applyFont="1" applyBorder="1" applyAlignment="1">
      <alignment horizontal="center" vertical="center"/>
      <protection/>
    </xf>
    <xf numFmtId="0" fontId="12" fillId="0" borderId="51" xfId="100" applyFont="1" applyBorder="1" applyAlignment="1">
      <alignment horizontal="center" vertical="center"/>
      <protection/>
    </xf>
    <xf numFmtId="0" fontId="12" fillId="0" borderId="29" xfId="100" applyFont="1" applyBorder="1" applyAlignment="1">
      <alignment horizontal="center" vertical="center"/>
      <protection/>
    </xf>
    <xf numFmtId="3" fontId="16" fillId="49" borderId="20" xfId="100" applyNumberFormat="1" applyFont="1" applyFill="1" applyBorder="1" applyAlignment="1">
      <alignment horizontal="center" vertical="center"/>
      <protection/>
    </xf>
    <xf numFmtId="3" fontId="16" fillId="49" borderId="51" xfId="100" applyNumberFormat="1" applyFont="1" applyFill="1" applyBorder="1" applyAlignment="1">
      <alignment horizontal="center" vertical="center"/>
      <protection/>
    </xf>
    <xf numFmtId="3" fontId="16" fillId="49" borderId="58" xfId="100" applyNumberFormat="1" applyFont="1" applyFill="1" applyBorder="1" applyAlignment="1">
      <alignment horizontal="center" vertical="center"/>
      <protection/>
    </xf>
    <xf numFmtId="0" fontId="16" fillId="49" borderId="30" xfId="100" applyFont="1" applyFill="1" applyBorder="1" applyAlignment="1">
      <alignment horizontal="center" vertical="center"/>
      <protection/>
    </xf>
    <xf numFmtId="0" fontId="25" fillId="0" borderId="51" xfId="102" applyFont="1" applyBorder="1" applyAlignment="1">
      <alignment horizontal="center" vertical="center" wrapText="1"/>
      <protection/>
    </xf>
    <xf numFmtId="0" fontId="23" fillId="0" borderId="47" xfId="102" applyFont="1" applyFill="1" applyBorder="1" applyAlignment="1">
      <alignment horizontal="left"/>
      <protection/>
    </xf>
    <xf numFmtId="164" fontId="23" fillId="0" borderId="47" xfId="102" applyNumberFormat="1" applyFont="1" applyBorder="1" applyAlignment="1">
      <alignment horizontal="left" wrapText="1"/>
      <protection/>
    </xf>
    <xf numFmtId="164" fontId="23" fillId="0" borderId="70" xfId="102" applyNumberFormat="1" applyFont="1" applyBorder="1" applyAlignment="1">
      <alignment horizontal="left" wrapText="1"/>
      <protection/>
    </xf>
    <xf numFmtId="164" fontId="23" fillId="0" borderId="66" xfId="102" applyNumberFormat="1" applyFont="1" applyBorder="1" applyAlignment="1">
      <alignment horizontal="left" wrapText="1"/>
      <protection/>
    </xf>
    <xf numFmtId="164" fontId="23" fillId="0" borderId="50" xfId="102" applyNumberFormat="1" applyFont="1" applyBorder="1" applyAlignment="1">
      <alignment horizontal="left" wrapText="1"/>
      <protection/>
    </xf>
    <xf numFmtId="164" fontId="23" fillId="0" borderId="82" xfId="102" applyNumberFormat="1" applyFont="1" applyBorder="1" applyAlignment="1">
      <alignment horizontal="left" wrapText="1"/>
      <protection/>
    </xf>
    <xf numFmtId="0" fontId="0" fillId="0" borderId="86" xfId="0" applyBorder="1" applyAlignment="1">
      <alignment horizontal="left" wrapText="1"/>
    </xf>
    <xf numFmtId="0" fontId="11" fillId="0" borderId="69" xfId="100" applyBorder="1" applyAlignment="1">
      <alignment/>
      <protection/>
    </xf>
    <xf numFmtId="0" fontId="11" fillId="0" borderId="48" xfId="100" applyBorder="1" applyAlignment="1">
      <alignment/>
      <protection/>
    </xf>
    <xf numFmtId="0" fontId="0" fillId="0" borderId="107" xfId="0" applyBorder="1" applyAlignment="1">
      <alignment horizontal="left" wrapText="1"/>
    </xf>
    <xf numFmtId="164" fontId="22" fillId="0" borderId="51" xfId="102" applyNumberFormat="1" applyFont="1" applyBorder="1" applyAlignment="1">
      <alignment horizontal="center" vertical="center" wrapText="1"/>
      <protection/>
    </xf>
    <xf numFmtId="0" fontId="23" fillId="0" borderId="68" xfId="102" applyFont="1" applyFill="1" applyBorder="1" applyAlignment="1">
      <alignment horizontal="left" wrapText="1"/>
      <protection/>
    </xf>
    <xf numFmtId="0" fontId="23" fillId="0" borderId="83" xfId="102" applyFont="1" applyFill="1" applyBorder="1" applyAlignment="1">
      <alignment horizontal="left" wrapText="1"/>
      <protection/>
    </xf>
    <xf numFmtId="3" fontId="17" fillId="0" borderId="0" xfId="100" applyNumberFormat="1" applyFont="1" applyAlignment="1">
      <alignment horizontal="right"/>
      <protection/>
    </xf>
    <xf numFmtId="0" fontId="20" fillId="0" borderId="0" xfId="100" applyFont="1" applyAlignment="1">
      <alignment horizontal="center"/>
      <protection/>
    </xf>
    <xf numFmtId="0" fontId="58" fillId="0" borderId="0" xfId="100" applyFont="1" applyAlignment="1">
      <alignment horizontal="center"/>
      <protection/>
    </xf>
    <xf numFmtId="0" fontId="38" fillId="0" borderId="0" xfId="100" applyFont="1" applyAlignment="1">
      <alignment horizontal="center"/>
      <protection/>
    </xf>
    <xf numFmtId="3" fontId="22" fillId="0" borderId="22" xfId="102" applyNumberFormat="1" applyFont="1" applyBorder="1" applyAlignment="1">
      <alignment horizontal="center" vertical="center" wrapText="1"/>
      <protection/>
    </xf>
    <xf numFmtId="3" fontId="22" fillId="0" borderId="23" xfId="102" applyNumberFormat="1" applyFont="1" applyBorder="1" applyAlignment="1">
      <alignment horizontal="center" vertical="center" wrapText="1"/>
      <protection/>
    </xf>
    <xf numFmtId="3" fontId="22" fillId="0" borderId="30" xfId="102" applyNumberFormat="1" applyFont="1" applyBorder="1" applyAlignment="1">
      <alignment horizontal="center" vertical="center" wrapText="1"/>
      <protection/>
    </xf>
    <xf numFmtId="3" fontId="22" fillId="0" borderId="87" xfId="102" applyNumberFormat="1" applyFont="1" applyBorder="1" applyAlignment="1">
      <alignment horizontal="center" vertical="center" wrapText="1"/>
      <protection/>
    </xf>
    <xf numFmtId="3" fontId="17" fillId="0" borderId="0" xfId="100" applyNumberFormat="1" applyFont="1" applyAlignment="1">
      <alignment horizontal="right" vertical="center"/>
      <protection/>
    </xf>
    <xf numFmtId="0" fontId="28" fillId="50" borderId="53" xfId="100" applyFont="1" applyFill="1" applyBorder="1" applyAlignment="1">
      <alignment horizontal="center" vertical="center" wrapText="1"/>
      <protection/>
    </xf>
    <xf numFmtId="0" fontId="28" fillId="50" borderId="45" xfId="100" applyFont="1" applyFill="1" applyBorder="1" applyAlignment="1">
      <alignment horizontal="center" vertical="center" wrapText="1"/>
      <protection/>
    </xf>
    <xf numFmtId="0" fontId="28" fillId="50" borderId="108" xfId="100" applyFont="1" applyFill="1" applyBorder="1" applyAlignment="1">
      <alignment horizontal="center" vertical="center" wrapText="1"/>
      <protection/>
    </xf>
    <xf numFmtId="0" fontId="32" fillId="0" borderId="0" xfId="100" applyFont="1" applyAlignment="1">
      <alignment horizontal="center" vertical="center" wrapText="1"/>
      <protection/>
    </xf>
    <xf numFmtId="0" fontId="32" fillId="0" borderId="0" xfId="100" applyFont="1" applyAlignment="1">
      <alignment horizontal="center" vertical="center"/>
      <protection/>
    </xf>
    <xf numFmtId="0" fontId="12" fillId="0" borderId="0" xfId="100" applyFont="1" applyFill="1" applyAlignment="1">
      <alignment horizontal="center" vertical="center"/>
      <protection/>
    </xf>
    <xf numFmtId="0" fontId="28" fillId="50" borderId="96" xfId="100" applyFont="1" applyFill="1" applyBorder="1" applyAlignment="1">
      <alignment horizontal="center" vertical="center" wrapText="1"/>
      <protection/>
    </xf>
    <xf numFmtId="0" fontId="28" fillId="50" borderId="35" xfId="100" applyFont="1" applyFill="1" applyBorder="1" applyAlignment="1">
      <alignment horizontal="center" vertical="center" wrapText="1"/>
      <protection/>
    </xf>
    <xf numFmtId="0" fontId="28" fillId="50" borderId="40" xfId="100" applyFont="1" applyFill="1" applyBorder="1" applyAlignment="1">
      <alignment horizontal="center" vertical="center" wrapText="1"/>
      <protection/>
    </xf>
    <xf numFmtId="0" fontId="29" fillId="0" borderId="0" xfId="100" applyFont="1" applyAlignment="1">
      <alignment horizontal="center" vertical="center"/>
      <protection/>
    </xf>
    <xf numFmtId="3" fontId="28" fillId="50" borderId="80" xfId="100" applyNumberFormat="1" applyFont="1" applyFill="1" applyBorder="1" applyAlignment="1">
      <alignment horizontal="center" vertical="center" wrapText="1"/>
      <protection/>
    </xf>
    <xf numFmtId="3" fontId="28" fillId="50" borderId="67" xfId="100" applyNumberFormat="1" applyFont="1" applyFill="1" applyBorder="1" applyAlignment="1">
      <alignment horizontal="center" vertical="center" wrapText="1"/>
      <protection/>
    </xf>
    <xf numFmtId="3" fontId="28" fillId="50" borderId="63" xfId="100" applyNumberFormat="1" applyFont="1" applyFill="1" applyBorder="1" applyAlignment="1">
      <alignment horizontal="center" vertical="center" wrapText="1"/>
      <protection/>
    </xf>
    <xf numFmtId="3" fontId="28" fillId="50" borderId="98" xfId="100" applyNumberFormat="1" applyFont="1" applyFill="1" applyBorder="1" applyAlignment="1">
      <alignment horizontal="center" vertical="center" wrapText="1"/>
      <protection/>
    </xf>
    <xf numFmtId="3" fontId="28" fillId="50" borderId="0" xfId="100" applyNumberFormat="1" applyFont="1" applyFill="1" applyBorder="1" applyAlignment="1">
      <alignment horizontal="center" vertical="center" wrapText="1"/>
      <protection/>
    </xf>
    <xf numFmtId="3" fontId="28" fillId="50" borderId="109" xfId="100" applyNumberFormat="1" applyFont="1" applyFill="1" applyBorder="1" applyAlignment="1">
      <alignment horizontal="center" vertical="center" wrapText="1"/>
      <protection/>
    </xf>
    <xf numFmtId="3" fontId="28" fillId="50" borderId="110" xfId="100" applyNumberFormat="1" applyFont="1" applyFill="1" applyBorder="1" applyAlignment="1">
      <alignment horizontal="center" vertical="center" wrapText="1"/>
      <protection/>
    </xf>
    <xf numFmtId="3" fontId="28" fillId="50" borderId="111" xfId="100" applyNumberFormat="1" applyFont="1" applyFill="1" applyBorder="1" applyAlignment="1">
      <alignment horizontal="center" vertical="center" wrapText="1"/>
      <protection/>
    </xf>
    <xf numFmtId="3" fontId="28" fillId="50" borderId="112" xfId="100" applyNumberFormat="1" applyFont="1" applyFill="1" applyBorder="1" applyAlignment="1">
      <alignment horizontal="center" vertical="center" wrapText="1"/>
      <protection/>
    </xf>
    <xf numFmtId="0" fontId="32" fillId="0" borderId="19" xfId="100" applyFont="1" applyBorder="1" applyAlignment="1">
      <alignment horizontal="left" vertical="center" wrapText="1"/>
      <protection/>
    </xf>
    <xf numFmtId="0" fontId="32" fillId="0" borderId="19" xfId="100" applyFont="1" applyBorder="1" applyAlignment="1">
      <alignment horizontal="left" vertical="center"/>
      <protection/>
    </xf>
    <xf numFmtId="3" fontId="28" fillId="50" borderId="78" xfId="100" applyNumberFormat="1" applyFont="1" applyFill="1" applyBorder="1" applyAlignment="1">
      <alignment horizontal="center" vertical="center" wrapText="1"/>
      <protection/>
    </xf>
    <xf numFmtId="3" fontId="28" fillId="50" borderId="95" xfId="100" applyNumberFormat="1" applyFont="1" applyFill="1" applyBorder="1" applyAlignment="1">
      <alignment horizontal="center" vertical="center" wrapText="1"/>
      <protection/>
    </xf>
    <xf numFmtId="3" fontId="28" fillId="50" borderId="113" xfId="100" applyNumberFormat="1" applyFont="1" applyFill="1" applyBorder="1" applyAlignment="1">
      <alignment horizontal="center" vertical="center" wrapText="1"/>
      <protection/>
    </xf>
    <xf numFmtId="0" fontId="12" fillId="1" borderId="70" xfId="100" applyFont="1" applyFill="1" applyBorder="1" applyAlignment="1">
      <alignment horizontal="center" vertical="center"/>
      <protection/>
    </xf>
    <xf numFmtId="0" fontId="12" fillId="1" borderId="47" xfId="100" applyFont="1" applyFill="1" applyBorder="1" applyAlignment="1">
      <alignment horizontal="center" vertical="center"/>
      <protection/>
    </xf>
    <xf numFmtId="0" fontId="12" fillId="1" borderId="102" xfId="100" applyFont="1" applyFill="1" applyBorder="1" applyAlignment="1">
      <alignment horizontal="center" vertical="center"/>
      <protection/>
    </xf>
    <xf numFmtId="0" fontId="12" fillId="1" borderId="21" xfId="100" applyFont="1" applyFill="1" applyBorder="1" applyAlignment="1">
      <alignment horizontal="center" vertical="center"/>
      <protection/>
    </xf>
    <xf numFmtId="0" fontId="12" fillId="1" borderId="24" xfId="100" applyFont="1" applyFill="1" applyBorder="1" applyAlignment="1">
      <alignment horizontal="center" vertical="center"/>
      <protection/>
    </xf>
    <xf numFmtId="0" fontId="12" fillId="1" borderId="27" xfId="100" applyFont="1" applyFill="1" applyBorder="1" applyAlignment="1">
      <alignment horizontal="center" vertical="center"/>
      <protection/>
    </xf>
    <xf numFmtId="0" fontId="12" fillId="1" borderId="28" xfId="100" applyFont="1" applyFill="1" applyBorder="1" applyAlignment="1">
      <alignment horizontal="center" vertical="center"/>
      <protection/>
    </xf>
    <xf numFmtId="0" fontId="12" fillId="1" borderId="39" xfId="100" applyFont="1" applyFill="1" applyBorder="1" applyAlignment="1">
      <alignment horizontal="center" vertical="center"/>
      <protection/>
    </xf>
    <xf numFmtId="0" fontId="12" fillId="1" borderId="68" xfId="100" applyFont="1" applyFill="1" applyBorder="1" applyAlignment="1">
      <alignment horizontal="center" vertical="center"/>
      <protection/>
    </xf>
    <xf numFmtId="0" fontId="12" fillId="1" borderId="60" xfId="100" applyFont="1" applyFill="1" applyBorder="1" applyAlignment="1">
      <alignment horizontal="center" vertical="center"/>
      <protection/>
    </xf>
    <xf numFmtId="0" fontId="12" fillId="1" borderId="36" xfId="100" applyFont="1" applyFill="1" applyBorder="1" applyAlignment="1">
      <alignment horizontal="center" vertical="center"/>
      <protection/>
    </xf>
    <xf numFmtId="0" fontId="19" fillId="0" borderId="0" xfId="100" applyFont="1" applyAlignment="1">
      <alignment horizontal="right"/>
      <protection/>
    </xf>
    <xf numFmtId="0" fontId="14" fillId="0" borderId="0" xfId="100" applyFont="1" applyAlignment="1">
      <alignment horizontal="center" wrapText="1"/>
      <protection/>
    </xf>
    <xf numFmtId="0" fontId="12" fillId="1" borderId="57" xfId="100" applyFont="1" applyFill="1" applyBorder="1" applyAlignment="1">
      <alignment horizontal="center" vertical="center" wrapText="1"/>
      <protection/>
    </xf>
    <xf numFmtId="0" fontId="12" fillId="1" borderId="38" xfId="100" applyFont="1" applyFill="1" applyBorder="1" applyAlignment="1">
      <alignment horizontal="center" vertical="center" wrapText="1"/>
      <protection/>
    </xf>
    <xf numFmtId="0" fontId="26" fillId="0" borderId="0" xfId="100" applyFont="1" applyAlignment="1">
      <alignment horizontal="center"/>
      <protection/>
    </xf>
    <xf numFmtId="0" fontId="12" fillId="0" borderId="0" xfId="100" applyFont="1" applyAlignment="1">
      <alignment horizontal="center"/>
      <protection/>
    </xf>
    <xf numFmtId="0" fontId="14" fillId="0" borderId="0" xfId="100" applyFont="1" applyAlignment="1">
      <alignment horizontal="center"/>
      <protection/>
    </xf>
    <xf numFmtId="0" fontId="53" fillId="0" borderId="0" xfId="103" applyFont="1" applyFill="1" applyAlignment="1">
      <alignment horizontal="right"/>
      <protection/>
    </xf>
    <xf numFmtId="0" fontId="72" fillId="0" borderId="0" xfId="0" applyFont="1" applyFill="1" applyBorder="1" applyAlignment="1" applyProtection="1">
      <alignment horizontal="right"/>
      <protection/>
    </xf>
    <xf numFmtId="0" fontId="57" fillId="0" borderId="27" xfId="103" applyFont="1" applyFill="1" applyBorder="1" applyAlignment="1">
      <alignment horizontal="center" vertical="center" wrapText="1"/>
      <protection/>
    </xf>
    <xf numFmtId="0" fontId="57" fillId="0" borderId="44" xfId="103" applyFont="1" applyFill="1" applyBorder="1" applyAlignment="1">
      <alignment horizontal="center" vertical="center" wrapText="1"/>
      <protection/>
    </xf>
    <xf numFmtId="0" fontId="57" fillId="0" borderId="28" xfId="103" applyFont="1" applyFill="1" applyBorder="1" applyAlignment="1">
      <alignment horizontal="center" vertical="center" wrapText="1"/>
      <protection/>
    </xf>
    <xf numFmtId="0" fontId="57" fillId="0" borderId="43" xfId="103" applyFont="1" applyFill="1" applyBorder="1" applyAlignment="1">
      <alignment horizontal="center" vertical="center" wrapText="1"/>
      <protection/>
    </xf>
    <xf numFmtId="165" fontId="86" fillId="0" borderId="0" xfId="103" applyNumberFormat="1" applyFont="1" applyFill="1" applyBorder="1" applyAlignment="1" applyProtection="1">
      <alignment horizontal="center" vertical="center" wrapText="1"/>
      <protection/>
    </xf>
    <xf numFmtId="0" fontId="57" fillId="0" borderId="68" xfId="103" applyFont="1" applyFill="1" applyBorder="1" applyAlignment="1">
      <alignment horizontal="center" vertical="center" wrapText="1"/>
      <protection/>
    </xf>
    <xf numFmtId="0" fontId="57" fillId="0" borderId="60" xfId="103" applyFont="1" applyFill="1" applyBorder="1" applyAlignment="1">
      <alignment horizontal="center" vertical="center" wrapText="1"/>
      <protection/>
    </xf>
    <xf numFmtId="0" fontId="57" fillId="0" borderId="83" xfId="103" applyFont="1" applyFill="1" applyBorder="1" applyAlignment="1">
      <alignment horizontal="center" vertical="center" wrapText="1"/>
      <protection/>
    </xf>
    <xf numFmtId="0" fontId="57" fillId="0" borderId="22" xfId="103" applyFont="1" applyFill="1" applyBorder="1" applyAlignment="1" applyProtection="1">
      <alignment horizontal="left" vertical="center"/>
      <protection/>
    </xf>
    <xf numFmtId="0" fontId="57" fillId="0" borderId="23" xfId="103" applyFont="1" applyFill="1" applyBorder="1" applyAlignment="1" applyProtection="1">
      <alignment horizontal="left" vertical="center"/>
      <protection/>
    </xf>
    <xf numFmtId="0" fontId="56" fillId="0" borderId="67" xfId="103" applyFont="1" applyFill="1" applyBorder="1" applyAlignment="1">
      <alignment horizontal="justify" vertical="center" wrapText="1"/>
      <protection/>
    </xf>
    <xf numFmtId="165" fontId="88" fillId="0" borderId="0" xfId="103" applyNumberFormat="1" applyFont="1" applyFill="1" applyBorder="1" applyAlignment="1" applyProtection="1">
      <alignment horizontal="center" vertical="center" wrapText="1"/>
      <protection/>
    </xf>
    <xf numFmtId="0" fontId="53" fillId="0" borderId="0" xfId="103" applyFont="1" applyFill="1" applyAlignment="1">
      <alignment horizontal="right" vertical="center"/>
      <protection/>
    </xf>
    <xf numFmtId="3" fontId="80" fillId="0" borderId="0" xfId="104" applyNumberFormat="1" applyFont="1" applyFill="1" applyAlignment="1" applyProtection="1">
      <alignment horizontal="center"/>
      <protection locked="0"/>
    </xf>
    <xf numFmtId="3" fontId="57" fillId="0" borderId="0" xfId="104" applyNumberFormat="1" applyFont="1" applyFill="1" applyAlignment="1" applyProtection="1">
      <alignment horizontal="center" wrapText="1"/>
      <protection/>
    </xf>
    <xf numFmtId="3" fontId="57" fillId="0" borderId="0" xfId="104" applyNumberFormat="1" applyFont="1" applyFill="1" applyAlignment="1" applyProtection="1">
      <alignment horizontal="center"/>
      <protection/>
    </xf>
    <xf numFmtId="3" fontId="72" fillId="0" borderId="59" xfId="104" applyNumberFormat="1" applyFont="1" applyFill="1" applyBorder="1" applyAlignment="1" applyProtection="1">
      <alignment horizontal="left" vertical="center" indent="1"/>
      <protection/>
    </xf>
    <xf numFmtId="3" fontId="72" fillId="0" borderId="51" xfId="104" applyNumberFormat="1" applyFont="1" applyFill="1" applyBorder="1" applyAlignment="1" applyProtection="1">
      <alignment horizontal="left" vertical="center" indent="1"/>
      <protection/>
    </xf>
    <xf numFmtId="3" fontId="72" fillId="0" borderId="58" xfId="104" applyNumberFormat="1" applyFont="1" applyFill="1" applyBorder="1" applyAlignment="1" applyProtection="1">
      <alignment horizontal="left" vertical="center" indent="1"/>
      <protection/>
    </xf>
    <xf numFmtId="0" fontId="81" fillId="0" borderId="0" xfId="99" applyFont="1" applyFill="1" applyAlignment="1">
      <alignment horizontal="right" vertical="center"/>
      <protection/>
    </xf>
    <xf numFmtId="0" fontId="28" fillId="0" borderId="0" xfId="99" applyFont="1" applyFill="1" applyBorder="1" applyAlignment="1" applyProtection="1">
      <alignment horizontal="center" vertical="center" wrapText="1"/>
      <protection/>
    </xf>
    <xf numFmtId="0" fontId="1" fillId="0" borderId="19" xfId="99" applyFont="1" applyFill="1" applyBorder="1" applyAlignment="1">
      <alignment horizontal="right"/>
      <protection/>
    </xf>
    <xf numFmtId="3" fontId="90" fillId="0" borderId="57" xfId="98" applyNumberFormat="1" applyFont="1" applyFill="1" applyBorder="1" applyAlignment="1">
      <alignment horizontal="center" vertical="center" wrapText="1"/>
      <protection/>
    </xf>
    <xf numFmtId="3" fontId="90" fillId="0" borderId="52" xfId="98" applyNumberFormat="1" applyFont="1" applyFill="1" applyBorder="1" applyAlignment="1">
      <alignment horizontal="center" vertical="center" wrapText="1"/>
      <protection/>
    </xf>
    <xf numFmtId="3" fontId="90" fillId="0" borderId="28" xfId="98" applyNumberFormat="1" applyFont="1" applyFill="1" applyBorder="1" applyAlignment="1">
      <alignment horizontal="center" vertical="center"/>
      <protection/>
    </xf>
    <xf numFmtId="3" fontId="90" fillId="0" borderId="105" xfId="98" applyNumberFormat="1" applyFont="1" applyFill="1" applyBorder="1" applyAlignment="1">
      <alignment horizontal="center" vertical="center"/>
      <protection/>
    </xf>
    <xf numFmtId="3" fontId="90" fillId="0" borderId="39" xfId="98" applyNumberFormat="1" applyFont="1" applyFill="1" applyBorder="1" applyAlignment="1">
      <alignment horizontal="center" vertical="center"/>
      <protection/>
    </xf>
    <xf numFmtId="3" fontId="10" fillId="0" borderId="0" xfId="98" applyNumberFormat="1" applyFont="1" applyAlignment="1">
      <alignment horizontal="center" vertical="center"/>
      <protection/>
    </xf>
    <xf numFmtId="3" fontId="58" fillId="0" borderId="0" xfId="98" applyNumberFormat="1" applyFont="1" applyAlignment="1">
      <alignment horizontal="center" vertical="center"/>
      <protection/>
    </xf>
    <xf numFmtId="0" fontId="89" fillId="0" borderId="0" xfId="98" applyNumberFormat="1" applyFont="1" applyAlignment="1">
      <alignment horizontal="center" vertical="center"/>
      <protection/>
    </xf>
    <xf numFmtId="3" fontId="89" fillId="0" borderId="0" xfId="98" applyNumberFormat="1" applyFont="1" applyAlignment="1">
      <alignment horizontal="center" vertical="center"/>
      <protection/>
    </xf>
    <xf numFmtId="3" fontId="34" fillId="0" borderId="82" xfId="98" applyNumberFormat="1" applyFont="1" applyFill="1" applyBorder="1" applyAlignment="1">
      <alignment horizontal="right" vertical="center"/>
      <protection/>
    </xf>
    <xf numFmtId="3" fontId="34" fillId="0" borderId="86" xfId="98" applyNumberFormat="1" applyFont="1" applyFill="1" applyBorder="1" applyAlignment="1">
      <alignment horizontal="right" vertical="center"/>
      <protection/>
    </xf>
    <xf numFmtId="3" fontId="30" fillId="0" borderId="81" xfId="98" applyNumberFormat="1" applyFont="1" applyFill="1" applyBorder="1" applyAlignment="1">
      <alignment horizontal="right" vertical="center"/>
      <protection/>
    </xf>
    <xf numFmtId="3" fontId="30" fillId="0" borderId="84" xfId="98" applyNumberFormat="1" applyFont="1" applyFill="1" applyBorder="1" applyAlignment="1">
      <alignment horizontal="right" vertical="center"/>
      <protection/>
    </xf>
    <xf numFmtId="3" fontId="89" fillId="0" borderId="0" xfId="98" applyNumberFormat="1" applyFont="1" applyFill="1" applyBorder="1" applyAlignment="1">
      <alignment horizontal="center" vertical="center"/>
      <protection/>
    </xf>
    <xf numFmtId="0" fontId="91" fillId="0" borderId="27" xfId="98" applyFont="1" applyFill="1" applyBorder="1" applyAlignment="1">
      <alignment horizontal="center" vertical="center" wrapText="1"/>
      <protection/>
    </xf>
    <xf numFmtId="0" fontId="91" fillId="0" borderId="37" xfId="98" applyFont="1" applyFill="1" applyBorder="1" applyAlignment="1">
      <alignment horizontal="center" vertical="center" wrapText="1"/>
      <protection/>
    </xf>
    <xf numFmtId="0" fontId="91" fillId="0" borderId="80" xfId="98" applyFont="1" applyFill="1" applyBorder="1" applyAlignment="1">
      <alignment horizontal="center" vertical="center" wrapText="1"/>
      <protection/>
    </xf>
    <xf numFmtId="0" fontId="91" fillId="0" borderId="78" xfId="98" applyFont="1" applyFill="1" applyBorder="1" applyAlignment="1">
      <alignment horizontal="center" vertical="center" wrapText="1"/>
      <protection/>
    </xf>
    <xf numFmtId="0" fontId="91" fillId="0" borderId="81" xfId="98" applyFont="1" applyFill="1" applyBorder="1" applyAlignment="1">
      <alignment horizontal="center" vertical="center" wrapText="1"/>
      <protection/>
    </xf>
    <xf numFmtId="0" fontId="91" fillId="0" borderId="84" xfId="98" applyFont="1" applyFill="1" applyBorder="1" applyAlignment="1">
      <alignment horizontal="center" vertical="center" wrapText="1"/>
      <protection/>
    </xf>
    <xf numFmtId="3" fontId="34" fillId="0" borderId="69" xfId="98" applyNumberFormat="1" applyFont="1" applyFill="1" applyBorder="1" applyAlignment="1">
      <alignment horizontal="right" vertical="center"/>
      <protection/>
    </xf>
    <xf numFmtId="3" fontId="34" fillId="0" borderId="85" xfId="98" applyNumberFormat="1" applyFont="1" applyFill="1" applyBorder="1" applyAlignment="1">
      <alignment horizontal="right" vertical="center"/>
      <protection/>
    </xf>
    <xf numFmtId="0" fontId="0" fillId="0" borderId="44" xfId="93" applyFont="1" applyBorder="1" applyAlignment="1">
      <alignment horizontal="left" vertical="center" wrapText="1"/>
      <protection/>
    </xf>
    <xf numFmtId="0" fontId="0" fillId="0" borderId="54" xfId="93" applyFont="1" applyBorder="1" applyAlignment="1">
      <alignment horizontal="left" vertical="center" wrapText="1"/>
      <protection/>
    </xf>
    <xf numFmtId="0" fontId="0" fillId="0" borderId="52" xfId="93" applyFont="1" applyBorder="1" applyAlignment="1">
      <alignment horizontal="left" vertical="center" wrapText="1"/>
      <protection/>
    </xf>
    <xf numFmtId="0" fontId="0" fillId="0" borderId="43" xfId="93" applyFont="1" applyBorder="1" applyAlignment="1">
      <alignment horizontal="left" vertical="center" wrapText="1"/>
      <protection/>
    </xf>
    <xf numFmtId="0" fontId="0" fillId="0" borderId="32" xfId="93" applyFont="1" applyBorder="1" applyAlignment="1">
      <alignment horizontal="left" vertical="center" wrapText="1"/>
      <protection/>
    </xf>
    <xf numFmtId="3" fontId="0" fillId="0" borderId="64" xfId="93" applyNumberFormat="1" applyBorder="1" applyAlignment="1">
      <alignment horizontal="right" vertical="center"/>
      <protection/>
    </xf>
    <xf numFmtId="3" fontId="0" fillId="0" borderId="34" xfId="93" applyNumberFormat="1" applyBorder="1" applyAlignment="1">
      <alignment horizontal="right" vertical="center"/>
      <protection/>
    </xf>
    <xf numFmtId="0" fontId="0" fillId="0" borderId="43" xfId="93" applyFont="1" applyBorder="1" applyAlignment="1">
      <alignment horizontal="center"/>
      <protection/>
    </xf>
    <xf numFmtId="0" fontId="0" fillId="0" borderId="32" xfId="93" applyFont="1" applyBorder="1" applyAlignment="1">
      <alignment horizontal="center"/>
      <protection/>
    </xf>
    <xf numFmtId="0" fontId="0" fillId="0" borderId="64" xfId="93" applyBorder="1" applyAlignment="1">
      <alignment horizontal="center"/>
      <protection/>
    </xf>
    <xf numFmtId="0" fontId="0" fillId="0" borderId="34" xfId="93" applyBorder="1" applyAlignment="1">
      <alignment horizontal="center"/>
      <protection/>
    </xf>
    <xf numFmtId="3" fontId="0" fillId="0" borderId="43" xfId="93" applyNumberFormat="1" applyBorder="1" applyAlignment="1">
      <alignment horizontal="right" vertical="center"/>
      <protection/>
    </xf>
    <xf numFmtId="3" fontId="0" fillId="0" borderId="32" xfId="93" applyNumberFormat="1" applyBorder="1" applyAlignment="1">
      <alignment horizontal="right" vertical="center"/>
      <protection/>
    </xf>
    <xf numFmtId="0" fontId="0" fillId="0" borderId="43" xfId="93" applyBorder="1" applyAlignment="1">
      <alignment horizontal="center"/>
      <protection/>
    </xf>
    <xf numFmtId="0" fontId="0" fillId="0" borderId="32" xfId="93" applyBorder="1" applyAlignment="1">
      <alignment horizontal="center"/>
      <protection/>
    </xf>
    <xf numFmtId="0" fontId="9" fillId="0" borderId="0" xfId="93" applyFont="1" applyAlignment="1">
      <alignment horizontal="right"/>
      <protection/>
    </xf>
    <xf numFmtId="0" fontId="49" fillId="0" borderId="0" xfId="93" applyFont="1" applyAlignment="1">
      <alignment horizontal="center"/>
      <protection/>
    </xf>
    <xf numFmtId="0" fontId="7" fillId="0" borderId="0" xfId="93" applyFont="1" applyAlignment="1">
      <alignment horizontal="center" wrapText="1"/>
      <protection/>
    </xf>
    <xf numFmtId="0" fontId="6" fillId="0" borderId="59" xfId="93" applyFont="1" applyBorder="1" applyAlignment="1">
      <alignment horizontal="center" vertical="center"/>
      <protection/>
    </xf>
    <xf numFmtId="0" fontId="6" fillId="0" borderId="51" xfId="93" applyFont="1" applyBorder="1" applyAlignment="1">
      <alignment horizontal="center" vertical="center"/>
      <protection/>
    </xf>
    <xf numFmtId="0" fontId="6" fillId="0" borderId="20" xfId="93" applyFont="1" applyBorder="1" applyAlignment="1">
      <alignment horizontal="center" vertical="center"/>
      <protection/>
    </xf>
    <xf numFmtId="0" fontId="6" fillId="0" borderId="58" xfId="93" applyFont="1" applyBorder="1" applyAlignment="1">
      <alignment horizontal="center" vertical="center"/>
      <protection/>
    </xf>
    <xf numFmtId="165" fontId="70" fillId="0" borderId="61" xfId="96" applyNumberFormat="1" applyFont="1" applyFill="1" applyBorder="1" applyAlignment="1" applyProtection="1">
      <alignment horizontal="center" textRotation="180" wrapText="1"/>
      <protection/>
    </xf>
    <xf numFmtId="165" fontId="61" fillId="0" borderId="20" xfId="96" applyNumberFormat="1" applyFont="1" applyFill="1" applyBorder="1" applyAlignment="1" applyProtection="1">
      <alignment horizontal="left" vertical="center" wrapText="1" indent="2"/>
      <protection/>
    </xf>
    <xf numFmtId="165" fontId="61" fillId="0" borderId="58" xfId="96" applyNumberFormat="1" applyFont="1" applyFill="1" applyBorder="1" applyAlignment="1" applyProtection="1">
      <alignment horizontal="left" vertical="center" wrapText="1" indent="2"/>
      <protection/>
    </xf>
    <xf numFmtId="165" fontId="57" fillId="0" borderId="0" xfId="96" applyNumberFormat="1" applyFont="1" applyFill="1" applyAlignment="1" applyProtection="1">
      <alignment horizontal="center" vertical="center" wrapText="1"/>
      <protection/>
    </xf>
    <xf numFmtId="165" fontId="61" fillId="0" borderId="99" xfId="96" applyNumberFormat="1" applyFont="1" applyFill="1" applyBorder="1" applyAlignment="1" applyProtection="1">
      <alignment horizontal="center" vertical="center" wrapText="1"/>
      <protection/>
    </xf>
    <xf numFmtId="165" fontId="61" fillId="0" borderId="101" xfId="96" applyNumberFormat="1" applyFont="1" applyFill="1" applyBorder="1" applyAlignment="1" applyProtection="1">
      <alignment horizontal="center" vertical="center" wrapText="1"/>
      <protection/>
    </xf>
    <xf numFmtId="165" fontId="61" fillId="0" borderId="99" xfId="96" applyNumberFormat="1" applyFont="1" applyFill="1" applyBorder="1" applyAlignment="1" applyProtection="1">
      <alignment horizontal="center" vertical="center"/>
      <protection/>
    </xf>
    <xf numFmtId="165" fontId="61" fillId="0" borderId="101" xfId="96" applyNumberFormat="1" applyFont="1" applyFill="1" applyBorder="1" applyAlignment="1" applyProtection="1">
      <alignment horizontal="center" vertical="center"/>
      <protection/>
    </xf>
    <xf numFmtId="49" fontId="61" fillId="0" borderId="99" xfId="96" applyNumberFormat="1" applyFont="1" applyFill="1" applyBorder="1" applyAlignment="1" applyProtection="1">
      <alignment horizontal="center" vertical="center" wrapText="1"/>
      <protection/>
    </xf>
    <xf numFmtId="49" fontId="61" fillId="0" borderId="101" xfId="96" applyNumberFormat="1" applyFont="1" applyFill="1" applyBorder="1" applyAlignment="1" applyProtection="1">
      <alignment horizontal="center" vertical="center" wrapText="1"/>
      <protection/>
    </xf>
    <xf numFmtId="165" fontId="61" fillId="0" borderId="96" xfId="96" applyNumberFormat="1" applyFont="1" applyFill="1" applyBorder="1" applyAlignment="1" applyProtection="1">
      <alignment horizontal="center" vertical="center"/>
      <protection/>
    </xf>
    <xf numFmtId="165" fontId="61" fillId="0" borderId="60" xfId="96" applyNumberFormat="1" applyFont="1" applyFill="1" applyBorder="1" applyAlignment="1" applyProtection="1">
      <alignment horizontal="center" vertical="center"/>
      <protection/>
    </xf>
    <xf numFmtId="165" fontId="61" fillId="0" borderId="83" xfId="96" applyNumberFormat="1" applyFont="1" applyFill="1" applyBorder="1" applyAlignment="1" applyProtection="1">
      <alignment horizontal="center" vertical="center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 locked="0"/>
    </xf>
    <xf numFmtId="165" fontId="7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61" fillId="0" borderId="59" xfId="0" applyFont="1" applyFill="1" applyBorder="1" applyAlignment="1" applyProtection="1">
      <alignment horizontal="center" vertical="center" wrapText="1"/>
      <protection/>
    </xf>
    <xf numFmtId="0" fontId="61" fillId="0" borderId="51" xfId="0" applyFont="1" applyFill="1" applyBorder="1" applyAlignment="1" applyProtection="1">
      <alignment horizontal="center" vertical="center" wrapText="1"/>
      <protection/>
    </xf>
    <xf numFmtId="0" fontId="61" fillId="0" borderId="22" xfId="0" applyFont="1" applyFill="1" applyBorder="1" applyAlignment="1" applyProtection="1">
      <alignment horizontal="center" vertical="center" wrapText="1"/>
      <protection/>
    </xf>
    <xf numFmtId="0" fontId="61" fillId="0" borderId="23" xfId="0" applyFont="1" applyFill="1" applyBorder="1" applyAlignment="1" applyProtection="1">
      <alignment horizontal="center" vertical="center" wrapText="1"/>
      <protection/>
    </xf>
    <xf numFmtId="0" fontId="61" fillId="0" borderId="30" xfId="0" applyFont="1" applyFill="1" applyBorder="1" applyAlignment="1" applyProtection="1">
      <alignment horizontal="center" vertical="center" wrapText="1"/>
      <protection/>
    </xf>
    <xf numFmtId="0" fontId="3" fillId="0" borderId="20" xfId="100" applyFont="1" applyFill="1" applyBorder="1" applyAlignment="1">
      <alignment horizontal="center" vertical="center"/>
      <protection/>
    </xf>
    <xf numFmtId="0" fontId="3" fillId="0" borderId="29" xfId="100" applyFont="1" applyFill="1" applyBorder="1" applyAlignment="1">
      <alignment horizontal="center" vertical="center"/>
      <protection/>
    </xf>
    <xf numFmtId="0" fontId="17" fillId="0" borderId="0" xfId="100" applyFont="1" applyAlignment="1">
      <alignment horizontal="center"/>
      <protection/>
    </xf>
    <xf numFmtId="0" fontId="18" fillId="0" borderId="0" xfId="100" applyFont="1" applyBorder="1" applyAlignment="1">
      <alignment horizontal="center"/>
      <protection/>
    </xf>
    <xf numFmtId="0" fontId="12" fillId="0" borderId="0" xfId="100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44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3" fontId="0" fillId="0" borderId="64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0" fontId="0" fillId="0" borderId="4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3" fontId="0" fillId="0" borderId="43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10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perhivatkozás" xfId="76"/>
    <cellStyle name="Hyperlink" xfId="77"/>
    <cellStyle name="Hivatkozott cella" xfId="78"/>
    <cellStyle name="Input" xfId="79"/>
    <cellStyle name="Jegyzet" xfId="80"/>
    <cellStyle name="Jelölőszín 1" xfId="81"/>
    <cellStyle name="Jelölőszín 2" xfId="82"/>
    <cellStyle name="Jelölőszín 3" xfId="83"/>
    <cellStyle name="Jelölőszín 4" xfId="84"/>
    <cellStyle name="Jelölőszín 5" xfId="85"/>
    <cellStyle name="Jelölőszín 6" xfId="86"/>
    <cellStyle name="Jó" xfId="87"/>
    <cellStyle name="Kimenet" xfId="88"/>
    <cellStyle name="Linked Cell" xfId="89"/>
    <cellStyle name="Magyarázó szöveg" xfId="90"/>
    <cellStyle name="Már látott hiperhivatkozás" xfId="91"/>
    <cellStyle name="Neutral" xfId="92"/>
    <cellStyle name="Normál 2" xfId="93"/>
    <cellStyle name="Normál 3" xfId="94"/>
    <cellStyle name="Normál 4" xfId="95"/>
    <cellStyle name="Normál 4 2" xfId="96"/>
    <cellStyle name="Normál 5" xfId="97"/>
    <cellStyle name="Normál_1_-_II_Tajekoztato_tablak" xfId="98"/>
    <cellStyle name="Normál_1_-_II_Tajekoztato_tablak 2" xfId="99"/>
    <cellStyle name="Normál_2007. év költségvetés terv 1.mellékletek" xfId="100"/>
    <cellStyle name="Normál_2008. év költségvetés terv 1. sz. melléklet" xfId="101"/>
    <cellStyle name="Normál_Dologi kiadás" xfId="102"/>
    <cellStyle name="Normál_KVRENMUNKA" xfId="103"/>
    <cellStyle name="Normál_SEGEDLETEK" xfId="104"/>
    <cellStyle name="Note" xfId="105"/>
    <cellStyle name="Output" xfId="106"/>
    <cellStyle name="Összesen" xfId="107"/>
    <cellStyle name="Currency" xfId="108"/>
    <cellStyle name="Currency [0]" xfId="109"/>
    <cellStyle name="Rossz" xfId="110"/>
    <cellStyle name="Semleges" xfId="111"/>
    <cellStyle name="Számítás" xfId="112"/>
    <cellStyle name="Percent" xfId="113"/>
    <cellStyle name="Title" xfId="114"/>
    <cellStyle name="Total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zoomScale="75" zoomScaleNormal="75" workbookViewId="0" topLeftCell="A1">
      <selection activeCell="A3" sqref="A3:Q3"/>
    </sheetView>
  </sheetViews>
  <sheetFormatPr defaultColWidth="9.140625" defaultRowHeight="12.75"/>
  <cols>
    <col min="1" max="2" width="5.7109375" style="132" customWidth="1"/>
    <col min="3" max="3" width="8.8515625" style="132" customWidth="1"/>
    <col min="4" max="4" width="56.00390625" style="23" bestFit="1" customWidth="1"/>
    <col min="5" max="5" width="17.28125" style="395" bestFit="1" customWidth="1"/>
    <col min="6" max="7" width="14.57421875" style="395" hidden="1" customWidth="1"/>
    <col min="8" max="8" width="15.28125" style="395" hidden="1" customWidth="1"/>
    <col min="9" max="9" width="10.8515625" style="395" hidden="1" customWidth="1"/>
    <col min="10" max="10" width="13.140625" style="395" hidden="1" customWidth="1"/>
    <col min="11" max="11" width="17.28125" style="396" bestFit="1" customWidth="1"/>
    <col min="12" max="13" width="14.57421875" style="396" hidden="1" customWidth="1"/>
    <col min="14" max="14" width="14.28125" style="396" hidden="1" customWidth="1"/>
    <col min="15" max="16" width="10.8515625" style="396" hidden="1" customWidth="1"/>
    <col min="17" max="17" width="12.8515625" style="397" customWidth="1"/>
    <col min="18" max="18" width="15.57421875" style="396" hidden="1" customWidth="1"/>
    <col min="19" max="19" width="13.421875" style="396" hidden="1" customWidth="1"/>
    <col min="20" max="20" width="14.8515625" style="396" hidden="1" customWidth="1"/>
    <col min="21" max="21" width="12.7109375" style="397" hidden="1" customWidth="1"/>
    <col min="22" max="22" width="11.8515625" style="397" hidden="1" customWidth="1"/>
    <col min="23" max="16384" width="9.140625" style="397" customWidth="1"/>
  </cols>
  <sheetData>
    <row r="1" spans="5:19" ht="12.75">
      <c r="E1" s="1254" t="s">
        <v>411</v>
      </c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1254"/>
      <c r="Q1" s="1254"/>
      <c r="R1" s="1254"/>
      <c r="S1" s="1254"/>
    </row>
    <row r="2" spans="1:19" ht="12.75">
      <c r="A2" s="129"/>
      <c r="B2" s="129"/>
      <c r="C2" s="129"/>
      <c r="D2" s="130"/>
      <c r="E2" s="1254"/>
      <c r="F2" s="1254"/>
      <c r="G2" s="1254"/>
      <c r="H2" s="1254"/>
      <c r="I2" s="1254"/>
      <c r="J2" s="1254"/>
      <c r="K2" s="1254"/>
      <c r="L2" s="1254"/>
      <c r="M2" s="1254"/>
      <c r="N2" s="1254"/>
      <c r="O2" s="1254"/>
      <c r="P2" s="1254"/>
      <c r="Q2" s="1254"/>
      <c r="R2" s="1254"/>
      <c r="S2" s="1254"/>
    </row>
    <row r="3" spans="1:20" s="399" customFormat="1" ht="34.5" customHeight="1">
      <c r="A3" s="1257" t="s">
        <v>471</v>
      </c>
      <c r="B3" s="1257"/>
      <c r="C3" s="1257"/>
      <c r="D3" s="1257"/>
      <c r="E3" s="1257"/>
      <c r="F3" s="1257"/>
      <c r="G3" s="1257"/>
      <c r="H3" s="1257"/>
      <c r="I3" s="1257"/>
      <c r="J3" s="1257"/>
      <c r="K3" s="1257"/>
      <c r="L3" s="1257"/>
      <c r="M3" s="1257"/>
      <c r="N3" s="1257"/>
      <c r="O3" s="1257"/>
      <c r="P3" s="1257"/>
      <c r="Q3" s="1257"/>
      <c r="R3" s="288"/>
      <c r="S3" s="398"/>
      <c r="T3" s="398"/>
    </row>
    <row r="4" spans="1:17" ht="13.5" thickBot="1">
      <c r="A4" s="131"/>
      <c r="B4" s="131"/>
      <c r="C4" s="131"/>
      <c r="D4" s="127"/>
      <c r="K4" s="101"/>
      <c r="L4" s="101"/>
      <c r="M4" s="101"/>
      <c r="N4" s="101"/>
      <c r="O4" s="101"/>
      <c r="P4" s="101"/>
      <c r="Q4" s="58" t="s">
        <v>403</v>
      </c>
    </row>
    <row r="5" spans="1:22" ht="45.75" customHeight="1" thickBot="1">
      <c r="A5" s="1258" t="s">
        <v>5</v>
      </c>
      <c r="B5" s="1259"/>
      <c r="C5" s="1259"/>
      <c r="D5" s="407" t="s">
        <v>8</v>
      </c>
      <c r="E5" s="1248" t="s">
        <v>4</v>
      </c>
      <c r="F5" s="1249"/>
      <c r="G5" s="1249"/>
      <c r="H5" s="1249"/>
      <c r="I5" s="1249"/>
      <c r="J5" s="1250"/>
      <c r="K5" s="1248" t="s">
        <v>67</v>
      </c>
      <c r="L5" s="1249"/>
      <c r="M5" s="1249"/>
      <c r="N5" s="1249"/>
      <c r="O5" s="1249"/>
      <c r="P5" s="1250"/>
      <c r="Q5" s="1248" t="s">
        <v>68</v>
      </c>
      <c r="R5" s="1249"/>
      <c r="S5" s="1249"/>
      <c r="T5" s="1249"/>
      <c r="U5" s="1249"/>
      <c r="V5" s="1250"/>
    </row>
    <row r="6" spans="1:22" ht="45.75" customHeight="1" hidden="1" thickBot="1">
      <c r="A6" s="361"/>
      <c r="B6" s="362"/>
      <c r="C6" s="362"/>
      <c r="D6" s="407"/>
      <c r="E6" s="441" t="s">
        <v>73</v>
      </c>
      <c r="F6" s="442" t="s">
        <v>195</v>
      </c>
      <c r="G6" s="442" t="s">
        <v>201</v>
      </c>
      <c r="H6" s="442" t="s">
        <v>204</v>
      </c>
      <c r="I6" s="442" t="s">
        <v>222</v>
      </c>
      <c r="J6" s="443" t="s">
        <v>255</v>
      </c>
      <c r="K6" s="441" t="s">
        <v>73</v>
      </c>
      <c r="L6" s="442" t="s">
        <v>195</v>
      </c>
      <c r="M6" s="442" t="s">
        <v>201</v>
      </c>
      <c r="N6" s="442" t="s">
        <v>204</v>
      </c>
      <c r="O6" s="442" t="s">
        <v>222</v>
      </c>
      <c r="P6" s="443" t="s">
        <v>255</v>
      </c>
      <c r="Q6" s="441" t="s">
        <v>73</v>
      </c>
      <c r="R6" s="442" t="s">
        <v>195</v>
      </c>
      <c r="S6" s="442" t="s">
        <v>201</v>
      </c>
      <c r="T6" s="442" t="s">
        <v>204</v>
      </c>
      <c r="U6" s="442" t="s">
        <v>222</v>
      </c>
      <c r="V6" s="443" t="s">
        <v>255</v>
      </c>
    </row>
    <row r="7" spans="1:22" s="7" customFormat="1" ht="21.75" customHeight="1" thickBot="1">
      <c r="A7" s="142"/>
      <c r="B7" s="1234"/>
      <c r="C7" s="1234"/>
      <c r="D7" s="1234"/>
      <c r="E7" s="444"/>
      <c r="F7" s="335"/>
      <c r="G7" s="335"/>
      <c r="H7" s="335"/>
      <c r="I7" s="335"/>
      <c r="J7" s="1082"/>
      <c r="K7" s="444"/>
      <c r="L7" s="335"/>
      <c r="M7" s="335"/>
      <c r="N7" s="335"/>
      <c r="O7" s="335"/>
      <c r="P7" s="1082"/>
      <c r="Q7" s="444"/>
      <c r="R7" s="335"/>
      <c r="S7" s="335"/>
      <c r="T7" s="335"/>
      <c r="U7" s="335"/>
      <c r="V7" s="1082"/>
    </row>
    <row r="8" spans="1:22" s="7" customFormat="1" ht="21.75" customHeight="1" thickBot="1">
      <c r="A8" s="142" t="s">
        <v>25</v>
      </c>
      <c r="B8" s="1234" t="s">
        <v>303</v>
      </c>
      <c r="C8" s="1234"/>
      <c r="D8" s="1234"/>
      <c r="E8" s="444">
        <f>E9+E14+E17+E18+E21</f>
        <v>1754689</v>
      </c>
      <c r="F8" s="335">
        <f>F9+F14+F17+F18+F21</f>
        <v>0</v>
      </c>
      <c r="G8" s="335">
        <f>G9+G14+G17+G18+G21</f>
        <v>0</v>
      </c>
      <c r="H8" s="335">
        <f>H9+H14+H17+H18+H21</f>
        <v>0</v>
      </c>
      <c r="I8" s="335">
        <f aca="true" t="shared" si="0" ref="I8:P8">I9+I14+I17</f>
        <v>0</v>
      </c>
      <c r="J8" s="1082">
        <f t="shared" si="0"/>
        <v>0</v>
      </c>
      <c r="K8" s="444">
        <f>K9+K14+K17+K18+K21</f>
        <v>1040505</v>
      </c>
      <c r="L8" s="335">
        <f>L9+L14+L17+L18+L21</f>
        <v>0</v>
      </c>
      <c r="M8" s="335">
        <f>M9+M14+M17+M18+M21</f>
        <v>0</v>
      </c>
      <c r="N8" s="335">
        <f>N9+N14+N17+N18+N21</f>
        <v>0</v>
      </c>
      <c r="O8" s="335">
        <f t="shared" si="0"/>
        <v>0</v>
      </c>
      <c r="P8" s="1082">
        <f t="shared" si="0"/>
        <v>0</v>
      </c>
      <c r="Q8" s="444">
        <f aca="true" t="shared" si="1" ref="Q8:V8">Q9+Q14+Q17+Q18+Q21</f>
        <v>714184</v>
      </c>
      <c r="R8" s="335">
        <f t="shared" si="1"/>
        <v>0</v>
      </c>
      <c r="S8" s="335">
        <f t="shared" si="1"/>
        <v>0</v>
      </c>
      <c r="T8" s="335">
        <f>T9+T14+T17+T18+T21</f>
        <v>0</v>
      </c>
      <c r="U8" s="335">
        <f t="shared" si="1"/>
        <v>0</v>
      </c>
      <c r="V8" s="1082">
        <f t="shared" si="1"/>
        <v>0</v>
      </c>
    </row>
    <row r="9" spans="1:22" ht="21.75" customHeight="1">
      <c r="A9" s="929"/>
      <c r="B9" s="290" t="s">
        <v>35</v>
      </c>
      <c r="C9" s="1255" t="s">
        <v>304</v>
      </c>
      <c r="D9" s="1255"/>
      <c r="E9" s="579">
        <f aca="true" t="shared" si="2" ref="E9:P9">SUM(E10:E13)</f>
        <v>1264689</v>
      </c>
      <c r="F9" s="580">
        <f t="shared" si="2"/>
        <v>0</v>
      </c>
      <c r="G9" s="580">
        <f t="shared" si="2"/>
        <v>0</v>
      </c>
      <c r="H9" s="580">
        <f t="shared" si="2"/>
        <v>0</v>
      </c>
      <c r="I9" s="580">
        <f t="shared" si="2"/>
        <v>0</v>
      </c>
      <c r="J9" s="1083">
        <f t="shared" si="2"/>
        <v>0</v>
      </c>
      <c r="K9" s="579">
        <f t="shared" si="2"/>
        <v>550505</v>
      </c>
      <c r="L9" s="580">
        <f t="shared" si="2"/>
        <v>0</v>
      </c>
      <c r="M9" s="580">
        <f t="shared" si="2"/>
        <v>0</v>
      </c>
      <c r="N9" s="580">
        <f t="shared" si="2"/>
        <v>0</v>
      </c>
      <c r="O9" s="580">
        <f t="shared" si="2"/>
        <v>0</v>
      </c>
      <c r="P9" s="1083">
        <f t="shared" si="2"/>
        <v>0</v>
      </c>
      <c r="Q9" s="579">
        <f aca="true" t="shared" si="3" ref="Q9:V9">SUM(Q10:Q13)</f>
        <v>714184</v>
      </c>
      <c r="R9" s="580">
        <f t="shared" si="3"/>
        <v>0</v>
      </c>
      <c r="S9" s="580">
        <f t="shared" si="3"/>
        <v>0</v>
      </c>
      <c r="T9" s="580">
        <f>SUM(T10:T13)</f>
        <v>0</v>
      </c>
      <c r="U9" s="580">
        <f t="shared" si="3"/>
        <v>0</v>
      </c>
      <c r="V9" s="1083">
        <f t="shared" si="3"/>
        <v>0</v>
      </c>
    </row>
    <row r="10" spans="1:22" ht="21.75" customHeight="1">
      <c r="A10" s="139"/>
      <c r="B10" s="135"/>
      <c r="C10" s="135" t="s">
        <v>309</v>
      </c>
      <c r="D10" s="408" t="s">
        <v>305</v>
      </c>
      <c r="E10" s="446">
        <f>'3.sz.m Önk  bev.'!E9</f>
        <v>0</v>
      </c>
      <c r="F10" s="337">
        <f>'3.sz.m Önk  bev.'!F9</f>
        <v>0</v>
      </c>
      <c r="G10" s="337">
        <f>'3.sz.m Önk  bev.'!G9</f>
        <v>0</v>
      </c>
      <c r="H10" s="337">
        <f>'3.sz.m Önk  bev.'!H9</f>
        <v>0</v>
      </c>
      <c r="I10" s="337"/>
      <c r="J10" s="1084"/>
      <c r="K10" s="446">
        <f>'3.sz.m Önk  bev.'!K9</f>
        <v>0</v>
      </c>
      <c r="L10" s="337">
        <f>'3.sz.m Önk  bev.'!L9</f>
        <v>0</v>
      </c>
      <c r="M10" s="337">
        <f>'3.sz.m Önk  bev.'!M9</f>
        <v>0</v>
      </c>
      <c r="N10" s="337">
        <f>'3.sz.m Önk  bev.'!N9</f>
        <v>0</v>
      </c>
      <c r="O10" s="337"/>
      <c r="P10" s="1084"/>
      <c r="Q10" s="446">
        <f>'3.sz.m Önk  bev.'!Q9</f>
        <v>0</v>
      </c>
      <c r="R10" s="337">
        <f>'3.sz.m Önk  bev.'!R9</f>
        <v>0</v>
      </c>
      <c r="S10" s="337">
        <f>'3.sz.m Önk  bev.'!S9</f>
        <v>0</v>
      </c>
      <c r="T10" s="337">
        <f>'3.sz.m Önk  bev.'!T9</f>
        <v>0</v>
      </c>
      <c r="U10" s="337">
        <f>'3.sz.m Önk  bev.'!U9</f>
        <v>0</v>
      </c>
      <c r="V10" s="1084">
        <f>'3.sz.m Önk  bev.'!V9</f>
        <v>0</v>
      </c>
    </row>
    <row r="11" spans="1:22" ht="21.75" customHeight="1">
      <c r="A11" s="139"/>
      <c r="B11" s="135"/>
      <c r="C11" s="135" t="s">
        <v>310</v>
      </c>
      <c r="D11" s="408" t="s">
        <v>290</v>
      </c>
      <c r="E11" s="446">
        <f>'3.sz.m Önk  bev.'!E10</f>
        <v>1000000</v>
      </c>
      <c r="F11" s="337">
        <f>'3.sz.m Önk  bev.'!F10</f>
        <v>0</v>
      </c>
      <c r="G11" s="337">
        <f>'3.sz.m Önk  bev.'!G10</f>
        <v>0</v>
      </c>
      <c r="H11" s="337">
        <f>'3.sz.m Önk  bev.'!H10</f>
        <v>0</v>
      </c>
      <c r="I11" s="337"/>
      <c r="J11" s="1084"/>
      <c r="K11" s="446">
        <f>'3.sz.m Önk  bev.'!K10</f>
        <v>285816</v>
      </c>
      <c r="L11" s="337">
        <f>'3.sz.m Önk  bev.'!L10</f>
        <v>0</v>
      </c>
      <c r="M11" s="337">
        <f>'3.sz.m Önk  bev.'!M10</f>
        <v>0</v>
      </c>
      <c r="N11" s="337">
        <f>'3.sz.m Önk  bev.'!N10</f>
        <v>0</v>
      </c>
      <c r="O11" s="337"/>
      <c r="P11" s="1084"/>
      <c r="Q11" s="446">
        <f>'3.sz.m Önk  bev.'!Q10</f>
        <v>714184</v>
      </c>
      <c r="R11" s="337">
        <f>'3.sz.m Önk  bev.'!R10</f>
        <v>0</v>
      </c>
      <c r="S11" s="337">
        <f>'3.sz.m Önk  bev.'!S10</f>
        <v>0</v>
      </c>
      <c r="T11" s="337">
        <f>'3.sz.m Önk  bev.'!T10</f>
        <v>0</v>
      </c>
      <c r="U11" s="337">
        <f>'3.sz.m Önk  bev.'!U10</f>
        <v>0</v>
      </c>
      <c r="V11" s="1084">
        <f>'3.sz.m Önk  bev.'!V10</f>
        <v>0</v>
      </c>
    </row>
    <row r="12" spans="1:22" ht="21.75" customHeight="1">
      <c r="A12" s="139"/>
      <c r="B12" s="135"/>
      <c r="C12" s="135" t="s">
        <v>311</v>
      </c>
      <c r="D12" s="408" t="s">
        <v>287</v>
      </c>
      <c r="E12" s="446">
        <f>'3.sz.m Önk  bev.'!E11</f>
        <v>264689</v>
      </c>
      <c r="F12" s="337">
        <f>'3.sz.m Önk  bev.'!F11</f>
        <v>0</v>
      </c>
      <c r="G12" s="337">
        <f>'3.sz.m Önk  bev.'!G11</f>
        <v>0</v>
      </c>
      <c r="H12" s="337">
        <f>'3.sz.m Önk  bev.'!H11</f>
        <v>0</v>
      </c>
      <c r="I12" s="337"/>
      <c r="J12" s="1084"/>
      <c r="K12" s="446">
        <f>'3.sz.m Önk  bev.'!K11</f>
        <v>264689</v>
      </c>
      <c r="L12" s="337">
        <f>'3.sz.m Önk  bev.'!L11</f>
        <v>0</v>
      </c>
      <c r="M12" s="337">
        <f>'3.sz.m Önk  bev.'!M11</f>
        <v>0</v>
      </c>
      <c r="N12" s="337">
        <f>'3.sz.m Önk  bev.'!N11</f>
        <v>0</v>
      </c>
      <c r="O12" s="337"/>
      <c r="P12" s="1084"/>
      <c r="Q12" s="446">
        <f>'3.sz.m Önk  bev.'!Q11</f>
        <v>0</v>
      </c>
      <c r="R12" s="337">
        <f>'3.sz.m Önk  bev.'!R11</f>
        <v>0</v>
      </c>
      <c r="S12" s="337">
        <f>'3.sz.m Önk  bev.'!S11</f>
        <v>0</v>
      </c>
      <c r="T12" s="337">
        <f>'3.sz.m Önk  bev.'!T11</f>
        <v>0</v>
      </c>
      <c r="U12" s="337">
        <f>'3.sz.m Önk  bev.'!U11</f>
        <v>0</v>
      </c>
      <c r="V12" s="1084">
        <f>'3.sz.m Önk  bev.'!V11</f>
        <v>0</v>
      </c>
    </row>
    <row r="13" spans="1:32" ht="21.75" customHeight="1" hidden="1">
      <c r="A13" s="139"/>
      <c r="B13" s="135"/>
      <c r="C13" s="135"/>
      <c r="D13" s="408"/>
      <c r="E13" s="446"/>
      <c r="F13" s="337"/>
      <c r="G13" s="337"/>
      <c r="H13" s="337"/>
      <c r="I13" s="337"/>
      <c r="J13" s="1084"/>
      <c r="K13" s="446"/>
      <c r="L13" s="337"/>
      <c r="M13" s="337"/>
      <c r="N13" s="337"/>
      <c r="O13" s="337"/>
      <c r="P13" s="1084"/>
      <c r="Q13" s="446"/>
      <c r="R13" s="337"/>
      <c r="S13" s="337"/>
      <c r="T13" s="337"/>
      <c r="U13" s="337"/>
      <c r="V13" s="1084"/>
      <c r="AF13" s="397" t="s">
        <v>219</v>
      </c>
    </row>
    <row r="14" spans="1:22" ht="21.75" customHeight="1">
      <c r="A14" s="139"/>
      <c r="B14" s="135" t="s">
        <v>36</v>
      </c>
      <c r="C14" s="1256" t="s">
        <v>306</v>
      </c>
      <c r="D14" s="1256"/>
      <c r="E14" s="446">
        <f>SUM(E15:E16)</f>
        <v>0</v>
      </c>
      <c r="F14" s="337">
        <f>SUM(F15:F16)</f>
        <v>0</v>
      </c>
      <c r="G14" s="337">
        <f>SUM(G15:G16)</f>
        <v>0</v>
      </c>
      <c r="H14" s="337">
        <f>SUM(H15:H16)</f>
        <v>0</v>
      </c>
      <c r="I14" s="337"/>
      <c r="J14" s="1084"/>
      <c r="K14" s="446">
        <f>SUM(K15:K16)</f>
        <v>0</v>
      </c>
      <c r="L14" s="337">
        <f>SUM(L15:L16)</f>
        <v>0</v>
      </c>
      <c r="M14" s="337">
        <f>SUM(M15:M16)</f>
        <v>0</v>
      </c>
      <c r="N14" s="337">
        <f>SUM(N15:N16)</f>
        <v>0</v>
      </c>
      <c r="O14" s="337"/>
      <c r="P14" s="1084"/>
      <c r="Q14" s="446">
        <f aca="true" t="shared" si="4" ref="Q14:V14">SUM(Q15:Q16)</f>
        <v>0</v>
      </c>
      <c r="R14" s="337">
        <f t="shared" si="4"/>
        <v>0</v>
      </c>
      <c r="S14" s="337">
        <f t="shared" si="4"/>
        <v>0</v>
      </c>
      <c r="T14" s="337">
        <f>SUM(T15:T16)</f>
        <v>0</v>
      </c>
      <c r="U14" s="337">
        <f t="shared" si="4"/>
        <v>0</v>
      </c>
      <c r="V14" s="1084">
        <f t="shared" si="4"/>
        <v>0</v>
      </c>
    </row>
    <row r="15" spans="1:22" ht="21.75" customHeight="1">
      <c r="A15" s="139"/>
      <c r="B15" s="135"/>
      <c r="C15" s="135" t="s">
        <v>307</v>
      </c>
      <c r="D15" s="751" t="s">
        <v>312</v>
      </c>
      <c r="E15" s="446">
        <f>'3.sz.m Önk  bev.'!E14</f>
        <v>0</v>
      </c>
      <c r="F15" s="337">
        <f>'3.sz.m Önk  bev.'!F14</f>
        <v>0</v>
      </c>
      <c r="G15" s="337">
        <f>'3.sz.m Önk  bev.'!G14</f>
        <v>0</v>
      </c>
      <c r="H15" s="337">
        <f>'3.sz.m Önk  bev.'!H14</f>
        <v>0</v>
      </c>
      <c r="I15" s="337"/>
      <c r="J15" s="1084"/>
      <c r="K15" s="446">
        <f>'3.sz.m Önk  bev.'!K14</f>
        <v>0</v>
      </c>
      <c r="L15" s="337">
        <f>'3.sz.m Önk  bev.'!L14</f>
        <v>0</v>
      </c>
      <c r="M15" s="337">
        <f>'3.sz.m Önk  bev.'!M14</f>
        <v>0</v>
      </c>
      <c r="N15" s="337">
        <f>'3.sz.m Önk  bev.'!N14</f>
        <v>0</v>
      </c>
      <c r="O15" s="337"/>
      <c r="P15" s="1084"/>
      <c r="Q15" s="446">
        <f>'3.sz.m Önk  bev.'!Q14</f>
        <v>0</v>
      </c>
      <c r="R15" s="337">
        <f>'3.sz.m Önk  bev.'!R14</f>
        <v>0</v>
      </c>
      <c r="S15" s="337">
        <f>'3.sz.m Önk  bev.'!S14</f>
        <v>0</v>
      </c>
      <c r="T15" s="337">
        <f>'3.sz.m Önk  bev.'!T14</f>
        <v>0</v>
      </c>
      <c r="U15" s="337">
        <f>'3.sz.m Önk  bev.'!U14</f>
        <v>0</v>
      </c>
      <c r="V15" s="1084">
        <f>'3.sz.m Önk  bev.'!V14</f>
        <v>0</v>
      </c>
    </row>
    <row r="16" spans="1:22" ht="21.75" customHeight="1">
      <c r="A16" s="139"/>
      <c r="B16" s="135"/>
      <c r="C16" s="135" t="s">
        <v>308</v>
      </c>
      <c r="D16" s="751" t="s">
        <v>313</v>
      </c>
      <c r="E16" s="446">
        <f>'3.sz.m Önk  bev.'!E15</f>
        <v>0</v>
      </c>
      <c r="F16" s="337">
        <f>'3.sz.m Önk  bev.'!F15</f>
        <v>0</v>
      </c>
      <c r="G16" s="337">
        <f>'3.sz.m Önk  bev.'!G15</f>
        <v>0</v>
      </c>
      <c r="H16" s="337">
        <f>'3.sz.m Önk  bev.'!H15</f>
        <v>0</v>
      </c>
      <c r="I16" s="337"/>
      <c r="J16" s="1084"/>
      <c r="K16" s="446">
        <f>'3.sz.m Önk  bev.'!K15</f>
        <v>0</v>
      </c>
      <c r="L16" s="337">
        <f>'3.sz.m Önk  bev.'!L15</f>
        <v>0</v>
      </c>
      <c r="M16" s="337">
        <f>'3.sz.m Önk  bev.'!M15</f>
        <v>0</v>
      </c>
      <c r="N16" s="337">
        <f>'3.sz.m Önk  bev.'!N15</f>
        <v>0</v>
      </c>
      <c r="O16" s="337"/>
      <c r="P16" s="1084"/>
      <c r="Q16" s="446">
        <f>'3.sz.m Önk  bev.'!Q15</f>
        <v>0</v>
      </c>
      <c r="R16" s="337">
        <f>'3.sz.m Önk  bev.'!R15</f>
        <v>0</v>
      </c>
      <c r="S16" s="337">
        <f>'3.sz.m Önk  bev.'!S15</f>
        <v>0</v>
      </c>
      <c r="T16" s="337">
        <f>'3.sz.m Önk  bev.'!T15</f>
        <v>0</v>
      </c>
      <c r="U16" s="337">
        <f>'3.sz.m Önk  bev.'!U15</f>
        <v>0</v>
      </c>
      <c r="V16" s="1084">
        <f>'3.sz.m Önk  bev.'!V15</f>
        <v>0</v>
      </c>
    </row>
    <row r="17" spans="1:22" ht="21.75" customHeight="1">
      <c r="A17" s="139"/>
      <c r="B17" s="135" t="s">
        <v>116</v>
      </c>
      <c r="C17" s="1256" t="s">
        <v>314</v>
      </c>
      <c r="D17" s="1256"/>
      <c r="E17" s="446">
        <f>'3.sz.m Önk  bev.'!E16</f>
        <v>300000</v>
      </c>
      <c r="F17" s="337">
        <f>'3.sz.m Önk  bev.'!F16</f>
        <v>0</v>
      </c>
      <c r="G17" s="337">
        <f>'3.sz.m Önk  bev.'!G16</f>
        <v>0</v>
      </c>
      <c r="H17" s="337">
        <f>'3.sz.m Önk  bev.'!H16</f>
        <v>0</v>
      </c>
      <c r="I17" s="930"/>
      <c r="J17" s="1102"/>
      <c r="K17" s="446">
        <f>'3.sz.m Önk  bev.'!K16</f>
        <v>300000</v>
      </c>
      <c r="L17" s="337">
        <f>'3.sz.m Önk  bev.'!L16</f>
        <v>0</v>
      </c>
      <c r="M17" s="337">
        <f>'3.sz.m Önk  bev.'!M16</f>
        <v>0</v>
      </c>
      <c r="N17" s="337">
        <f>'3.sz.m Önk  bev.'!N16</f>
        <v>0</v>
      </c>
      <c r="O17" s="930"/>
      <c r="P17" s="1102"/>
      <c r="Q17" s="446">
        <f>'3.sz.m Önk  bev.'!Q16</f>
        <v>0</v>
      </c>
      <c r="R17" s="337">
        <f>'3.sz.m Önk  bev.'!R16</f>
        <v>0</v>
      </c>
      <c r="S17" s="337">
        <f>'3.sz.m Önk  bev.'!S16</f>
        <v>0</v>
      </c>
      <c r="T17" s="337">
        <f>'3.sz.m Önk  bev.'!T16</f>
        <v>0</v>
      </c>
      <c r="U17" s="337">
        <f>'3.sz.m Önk  bev.'!U16</f>
        <v>0</v>
      </c>
      <c r="V17" s="1084">
        <f>'3.sz.m Önk  bev.'!V16</f>
        <v>0</v>
      </c>
    </row>
    <row r="18" spans="1:22" ht="21.75" customHeight="1">
      <c r="A18" s="139"/>
      <c r="B18" s="135" t="s">
        <v>50</v>
      </c>
      <c r="C18" s="1235" t="s">
        <v>315</v>
      </c>
      <c r="D18" s="1236"/>
      <c r="E18" s="446">
        <f>SUM(E19:E20)</f>
        <v>0</v>
      </c>
      <c r="F18" s="337">
        <f>SUM(F19:F20)</f>
        <v>0</v>
      </c>
      <c r="G18" s="337">
        <f>SUM(G19:G20)</f>
        <v>0</v>
      </c>
      <c r="H18" s="337">
        <f>SUM(H19:H20)</f>
        <v>0</v>
      </c>
      <c r="I18" s="930"/>
      <c r="J18" s="1102"/>
      <c r="K18" s="446">
        <f>SUM(K19:K20)</f>
        <v>0</v>
      </c>
      <c r="L18" s="337">
        <f>SUM(L19:L20)</f>
        <v>0</v>
      </c>
      <c r="M18" s="337">
        <f>SUM(M19:M20)</f>
        <v>0</v>
      </c>
      <c r="N18" s="337">
        <f>SUM(N19:N20)</f>
        <v>0</v>
      </c>
      <c r="O18" s="930"/>
      <c r="P18" s="1102"/>
      <c r="Q18" s="446">
        <f aca="true" t="shared" si="5" ref="Q18:V18">SUM(Q19:Q20)</f>
        <v>0</v>
      </c>
      <c r="R18" s="337">
        <f t="shared" si="5"/>
        <v>0</v>
      </c>
      <c r="S18" s="337">
        <f t="shared" si="5"/>
        <v>0</v>
      </c>
      <c r="T18" s="337">
        <f>SUM(T19:T20)</f>
        <v>0</v>
      </c>
      <c r="U18" s="337">
        <f t="shared" si="5"/>
        <v>0</v>
      </c>
      <c r="V18" s="1084">
        <f t="shared" si="5"/>
        <v>0</v>
      </c>
    </row>
    <row r="19" spans="1:22" ht="21.75" customHeight="1">
      <c r="A19" s="139"/>
      <c r="B19" s="135"/>
      <c r="C19" s="135" t="s">
        <v>316</v>
      </c>
      <c r="D19" s="751" t="s">
        <v>318</v>
      </c>
      <c r="E19" s="446">
        <f>'3.sz.m Önk  bev.'!E18</f>
        <v>0</v>
      </c>
      <c r="F19" s="337">
        <f>'3.sz.m Önk  bev.'!F18</f>
        <v>0</v>
      </c>
      <c r="G19" s="337">
        <f>'3.sz.m Önk  bev.'!G18</f>
        <v>0</v>
      </c>
      <c r="H19" s="337">
        <f>'3.sz.m Önk  bev.'!H18</f>
        <v>0</v>
      </c>
      <c r="I19" s="930"/>
      <c r="J19" s="1102"/>
      <c r="K19" s="446">
        <f>'3.sz.m Önk  bev.'!K18</f>
        <v>0</v>
      </c>
      <c r="L19" s="337">
        <f>'3.sz.m Önk  bev.'!L18</f>
        <v>0</v>
      </c>
      <c r="M19" s="337">
        <f>'3.sz.m Önk  bev.'!M18</f>
        <v>0</v>
      </c>
      <c r="N19" s="337">
        <f>'3.sz.m Önk  bev.'!N18</f>
        <v>0</v>
      </c>
      <c r="O19" s="930"/>
      <c r="P19" s="1102"/>
      <c r="Q19" s="446">
        <f>'3.sz.m Önk  bev.'!Q18</f>
        <v>0</v>
      </c>
      <c r="R19" s="337">
        <f>'3.sz.m Önk  bev.'!R18</f>
        <v>0</v>
      </c>
      <c r="S19" s="337">
        <f>'3.sz.m Önk  bev.'!S18</f>
        <v>0</v>
      </c>
      <c r="T19" s="337">
        <f>'3.sz.m Önk  bev.'!T18</f>
        <v>0</v>
      </c>
      <c r="U19" s="337">
        <f>'3.sz.m Önk  bev.'!U18</f>
        <v>0</v>
      </c>
      <c r="V19" s="1084">
        <f>'3.sz.m Önk  bev.'!V18</f>
        <v>0</v>
      </c>
    </row>
    <row r="20" spans="1:22" ht="21.75" customHeight="1">
      <c r="A20" s="139"/>
      <c r="B20" s="135"/>
      <c r="C20" s="135" t="s">
        <v>317</v>
      </c>
      <c r="D20" s="751" t="s">
        <v>291</v>
      </c>
      <c r="E20" s="446">
        <f>'3.sz.m Önk  bev.'!E19</f>
        <v>0</v>
      </c>
      <c r="F20" s="337">
        <f>'3.sz.m Önk  bev.'!F19</f>
        <v>0</v>
      </c>
      <c r="G20" s="337">
        <f>'3.sz.m Önk  bev.'!G19</f>
        <v>0</v>
      </c>
      <c r="H20" s="337">
        <f>'3.sz.m Önk  bev.'!H19</f>
        <v>0</v>
      </c>
      <c r="I20" s="930"/>
      <c r="J20" s="1102"/>
      <c r="K20" s="446">
        <f>'3.sz.m Önk  bev.'!K19</f>
        <v>0</v>
      </c>
      <c r="L20" s="337">
        <f>'3.sz.m Önk  bev.'!L19</f>
        <v>0</v>
      </c>
      <c r="M20" s="337">
        <f>'3.sz.m Önk  bev.'!M19</f>
        <v>0</v>
      </c>
      <c r="N20" s="337">
        <f>'3.sz.m Önk  bev.'!N19</f>
        <v>0</v>
      </c>
      <c r="O20" s="930"/>
      <c r="P20" s="1102"/>
      <c r="Q20" s="446">
        <f>'3.sz.m Önk  bev.'!Q19</f>
        <v>0</v>
      </c>
      <c r="R20" s="337">
        <f>'3.sz.m Önk  bev.'!R19</f>
        <v>0</v>
      </c>
      <c r="S20" s="337">
        <f>'3.sz.m Önk  bev.'!S19</f>
        <v>0</v>
      </c>
      <c r="T20" s="337">
        <f>'3.sz.m Önk  bev.'!T19</f>
        <v>0</v>
      </c>
      <c r="U20" s="337">
        <f>'3.sz.m Önk  bev.'!U19</f>
        <v>0</v>
      </c>
      <c r="V20" s="1084">
        <f>'3.sz.m Önk  bev.'!V19</f>
        <v>0</v>
      </c>
    </row>
    <row r="21" spans="1:22" ht="21.75" customHeight="1" thickBot="1">
      <c r="A21" s="583"/>
      <c r="B21" s="931" t="s">
        <v>51</v>
      </c>
      <c r="C21" s="1237" t="s">
        <v>319</v>
      </c>
      <c r="D21" s="1238"/>
      <c r="E21" s="446">
        <f>'3.sz.m Önk  bev.'!E20</f>
        <v>190000</v>
      </c>
      <c r="F21" s="337">
        <f>'3.sz.m Önk  bev.'!F20</f>
        <v>0</v>
      </c>
      <c r="G21" s="337">
        <f>'3.sz.m Önk  bev.'!G20</f>
        <v>0</v>
      </c>
      <c r="H21" s="337">
        <f>'3.sz.m Önk  bev.'!H20</f>
        <v>0</v>
      </c>
      <c r="I21" s="932"/>
      <c r="J21" s="1103"/>
      <c r="K21" s="446">
        <f>'3.sz.m Önk  bev.'!K20</f>
        <v>190000</v>
      </c>
      <c r="L21" s="337">
        <f>'3.sz.m Önk  bev.'!L20</f>
        <v>0</v>
      </c>
      <c r="M21" s="337">
        <f>'3.sz.m Önk  bev.'!M20</f>
        <v>0</v>
      </c>
      <c r="N21" s="337">
        <f>'3.sz.m Önk  bev.'!N20</f>
        <v>0</v>
      </c>
      <c r="O21" s="932"/>
      <c r="P21" s="1103"/>
      <c r="Q21" s="446">
        <f>'3.sz.m Önk  bev.'!Q20</f>
        <v>0</v>
      </c>
      <c r="R21" s="337">
        <f>'3.sz.m Önk  bev.'!R20</f>
        <v>0</v>
      </c>
      <c r="S21" s="337">
        <f>'3.sz.m Önk  bev.'!S20</f>
        <v>0</v>
      </c>
      <c r="T21" s="337">
        <f>'3.sz.m Önk  bev.'!T20</f>
        <v>0</v>
      </c>
      <c r="U21" s="337">
        <f>'3.sz.m Önk  bev.'!U20</f>
        <v>0</v>
      </c>
      <c r="V21" s="1084">
        <f>'3.sz.m Önk  bev.'!V20</f>
        <v>0</v>
      </c>
    </row>
    <row r="22" spans="1:22" ht="21.75" customHeight="1" thickBot="1">
      <c r="A22" s="142" t="s">
        <v>320</v>
      </c>
      <c r="B22" s="1234" t="s">
        <v>321</v>
      </c>
      <c r="C22" s="1234"/>
      <c r="D22" s="1234"/>
      <c r="E22" s="444">
        <f>E23+E24+E25+E29+E30+E31+E32</f>
        <v>107154</v>
      </c>
      <c r="F22" s="335">
        <f>F23+F24+F25+F29+F30+F31+F32</f>
        <v>0</v>
      </c>
      <c r="G22" s="335">
        <f>G23+G24+G25+G29+G30+G31+G32</f>
        <v>0</v>
      </c>
      <c r="H22" s="335">
        <f>H23+H24+H25+H29+H30+H31+H32</f>
        <v>0</v>
      </c>
      <c r="I22" s="515">
        <f aca="true" t="shared" si="6" ref="I22:P22">SUM(I23:I32)</f>
        <v>0</v>
      </c>
      <c r="J22" s="1104">
        <f t="shared" si="6"/>
        <v>0</v>
      </c>
      <c r="K22" s="444">
        <f>K23+K24+K25+K29+K30+K31+K32</f>
        <v>107154</v>
      </c>
      <c r="L22" s="335">
        <f>L23+L24+L25+L29+L30+L31+L32</f>
        <v>0</v>
      </c>
      <c r="M22" s="335">
        <f>M23+M24+M25+M29+M30+M31+M32</f>
        <v>0</v>
      </c>
      <c r="N22" s="335">
        <f>N23+N24+N25+N29+N30+N31+N32</f>
        <v>0</v>
      </c>
      <c r="O22" s="515">
        <f t="shared" si="6"/>
        <v>0</v>
      </c>
      <c r="P22" s="1104">
        <f t="shared" si="6"/>
        <v>0</v>
      </c>
      <c r="Q22" s="444">
        <f aca="true" t="shared" si="7" ref="Q22:V22">Q23+Q24+Q25+Q29+Q30+Q31+Q32</f>
        <v>0</v>
      </c>
      <c r="R22" s="335">
        <f t="shared" si="7"/>
        <v>0</v>
      </c>
      <c r="S22" s="335">
        <f t="shared" si="7"/>
        <v>0</v>
      </c>
      <c r="T22" s="335">
        <f>T23+T24+T25+T29+T30+T31+T32</f>
        <v>0</v>
      </c>
      <c r="U22" s="335">
        <f t="shared" si="7"/>
        <v>0</v>
      </c>
      <c r="V22" s="1082">
        <f t="shared" si="7"/>
        <v>0</v>
      </c>
    </row>
    <row r="23" spans="1:22" ht="21.75" customHeight="1">
      <c r="A23" s="140"/>
      <c r="B23" s="141" t="s">
        <v>38</v>
      </c>
      <c r="C23" s="1239" t="s">
        <v>322</v>
      </c>
      <c r="D23" s="1239"/>
      <c r="E23" s="445">
        <f>'3.sz.m Önk  bev.'!E22+'üres lap3'!D9</f>
        <v>50000</v>
      </c>
      <c r="F23" s="336">
        <f>'3.sz.m Önk  bev.'!F22+'üres lap3'!E9</f>
        <v>0</v>
      </c>
      <c r="G23" s="336">
        <f>'3.sz.m Önk  bev.'!G22+'üres lap3'!F9</f>
        <v>0</v>
      </c>
      <c r="H23" s="336">
        <f>'3.sz.m Önk  bev.'!H22+'üres lap3'!G9</f>
        <v>0</v>
      </c>
      <c r="I23" s="516"/>
      <c r="J23" s="1105"/>
      <c r="K23" s="445">
        <f>'3.sz.m Önk  bev.'!K22+'üres lap3'!J9</f>
        <v>50000</v>
      </c>
      <c r="L23" s="336">
        <f>'3.sz.m Önk  bev.'!L22+'üres lap3'!K9</f>
        <v>0</v>
      </c>
      <c r="M23" s="336">
        <f>'3.sz.m Önk  bev.'!M22+'üres lap3'!L9</f>
        <v>0</v>
      </c>
      <c r="N23" s="336">
        <f>'3.sz.m Önk  bev.'!N22+'üres lap3'!M9</f>
        <v>0</v>
      </c>
      <c r="O23" s="516"/>
      <c r="P23" s="1105"/>
      <c r="Q23" s="445">
        <f>'3.sz.m Önk  bev.'!Q22+'üres lap3'!P9</f>
        <v>0</v>
      </c>
      <c r="R23" s="336">
        <f>'3.sz.m Önk  bev.'!R22+'üres lap3'!Q9</f>
        <v>0</v>
      </c>
      <c r="S23" s="336">
        <f>'3.sz.m Önk  bev.'!S22+'üres lap3'!R9</f>
        <v>0</v>
      </c>
      <c r="T23" s="336">
        <f>'3.sz.m Önk  bev.'!T22+'üres lap3'!S9</f>
        <v>0</v>
      </c>
      <c r="U23" s="336">
        <f>'3.sz.m Önk  bev.'!U22+'üres lap3'!T9</f>
        <v>0</v>
      </c>
      <c r="V23" s="1086">
        <f>'3.sz.m Önk  bev.'!V22+'üres lap3'!U9</f>
        <v>0</v>
      </c>
    </row>
    <row r="24" spans="1:22" ht="21.75" customHeight="1">
      <c r="A24" s="139"/>
      <c r="B24" s="135" t="s">
        <v>39</v>
      </c>
      <c r="C24" s="1232" t="s">
        <v>323</v>
      </c>
      <c r="D24" s="1232"/>
      <c r="E24" s="451">
        <f>'3.sz.m Önk  bev.'!E23</f>
        <v>0</v>
      </c>
      <c r="F24" s="339">
        <f>'3.sz.m Önk  bev.'!F23</f>
        <v>0</v>
      </c>
      <c r="G24" s="339">
        <f>'3.sz.m Önk  bev.'!G23</f>
        <v>0</v>
      </c>
      <c r="H24" s="339">
        <f>'3.sz.m Önk  bev.'!H23</f>
        <v>0</v>
      </c>
      <c r="I24" s="339"/>
      <c r="J24" s="752"/>
      <c r="K24" s="451">
        <f>'3.sz.m Önk  bev.'!K23</f>
        <v>0</v>
      </c>
      <c r="L24" s="339">
        <f>'3.sz.m Önk  bev.'!L23</f>
        <v>0</v>
      </c>
      <c r="M24" s="339">
        <f>'3.sz.m Önk  bev.'!M23</f>
        <v>0</v>
      </c>
      <c r="N24" s="339">
        <f>'3.sz.m Önk  bev.'!N23</f>
        <v>0</v>
      </c>
      <c r="O24" s="339"/>
      <c r="P24" s="752"/>
      <c r="Q24" s="451">
        <f>'3.sz.m Önk  bev.'!Q23</f>
        <v>0</v>
      </c>
      <c r="R24" s="339">
        <f>'3.sz.m Önk  bev.'!R23</f>
        <v>0</v>
      </c>
      <c r="S24" s="339">
        <f>'3.sz.m Önk  bev.'!S23</f>
        <v>0</v>
      </c>
      <c r="T24" s="339">
        <f>'3.sz.m Önk  bev.'!T23</f>
        <v>0</v>
      </c>
      <c r="U24" s="339">
        <f>'3.sz.m Önk  bev.'!U23</f>
        <v>0</v>
      </c>
      <c r="V24" s="752">
        <f>'3.sz.m Önk  bev.'!V23</f>
        <v>0</v>
      </c>
    </row>
    <row r="25" spans="1:22" ht="21.75" customHeight="1">
      <c r="A25" s="139"/>
      <c r="B25" s="135" t="s">
        <v>40</v>
      </c>
      <c r="C25" s="1232" t="s">
        <v>324</v>
      </c>
      <c r="D25" s="1232"/>
      <c r="E25" s="451">
        <f>SUM(E26:E28)</f>
        <v>52154</v>
      </c>
      <c r="F25" s="339">
        <f>SUM(F26:F28)</f>
        <v>0</v>
      </c>
      <c r="G25" s="339">
        <f>SUM(G26:G28)</f>
        <v>0</v>
      </c>
      <c r="H25" s="339">
        <f>SUM(H26:H28)</f>
        <v>0</v>
      </c>
      <c r="I25" s="339"/>
      <c r="J25" s="752"/>
      <c r="K25" s="451">
        <f>SUM(K26:K28)</f>
        <v>52154</v>
      </c>
      <c r="L25" s="339">
        <f>SUM(L26:L28)</f>
        <v>0</v>
      </c>
      <c r="M25" s="339">
        <f>SUM(M26:M28)</f>
        <v>0</v>
      </c>
      <c r="N25" s="339">
        <f>SUM(N26:N28)</f>
        <v>0</v>
      </c>
      <c r="O25" s="339"/>
      <c r="P25" s="752"/>
      <c r="Q25" s="451">
        <f aca="true" t="shared" si="8" ref="Q25:V25">SUM(Q26:Q28)</f>
        <v>0</v>
      </c>
      <c r="R25" s="339">
        <f t="shared" si="8"/>
        <v>0</v>
      </c>
      <c r="S25" s="339">
        <f t="shared" si="8"/>
        <v>0</v>
      </c>
      <c r="T25" s="339">
        <f>SUM(T26:T28)</f>
        <v>0</v>
      </c>
      <c r="U25" s="339">
        <f t="shared" si="8"/>
        <v>0</v>
      </c>
      <c r="V25" s="752">
        <f t="shared" si="8"/>
        <v>0</v>
      </c>
    </row>
    <row r="26" spans="1:22" ht="43.5" customHeight="1">
      <c r="A26" s="139"/>
      <c r="B26" s="135"/>
      <c r="C26" s="135" t="s">
        <v>105</v>
      </c>
      <c r="D26" s="408" t="s">
        <v>523</v>
      </c>
      <c r="E26" s="451">
        <f>'3.sz.m Önk  bev.'!E25</f>
        <v>34348</v>
      </c>
      <c r="F26" s="339">
        <f>'3.sz.m Önk  bev.'!F25</f>
        <v>0</v>
      </c>
      <c r="G26" s="339">
        <f>'3.sz.m Önk  bev.'!G25</f>
        <v>0</v>
      </c>
      <c r="H26" s="339">
        <f>'3.sz.m Önk  bev.'!H25</f>
        <v>0</v>
      </c>
      <c r="I26" s="339"/>
      <c r="J26" s="752"/>
      <c r="K26" s="451">
        <f>'3.sz.m Önk  bev.'!K25</f>
        <v>34348</v>
      </c>
      <c r="L26" s="339">
        <f>'3.sz.m Önk  bev.'!L25</f>
        <v>0</v>
      </c>
      <c r="M26" s="339">
        <f>'3.sz.m Önk  bev.'!M25</f>
        <v>0</v>
      </c>
      <c r="N26" s="339">
        <f>'3.sz.m Önk  bev.'!N25</f>
        <v>0</v>
      </c>
      <c r="O26" s="339"/>
      <c r="P26" s="752"/>
      <c r="Q26" s="451">
        <f>'3.sz.m Önk  bev.'!Q25</f>
        <v>0</v>
      </c>
      <c r="R26" s="339">
        <f>'3.sz.m Önk  bev.'!R25</f>
        <v>0</v>
      </c>
      <c r="S26" s="339">
        <f>'3.sz.m Önk  bev.'!S25</f>
        <v>0</v>
      </c>
      <c r="T26" s="339">
        <f>'3.sz.m Önk  bev.'!T25</f>
        <v>0</v>
      </c>
      <c r="U26" s="339">
        <f>'3.sz.m Önk  bev.'!U25</f>
        <v>0</v>
      </c>
      <c r="V26" s="752">
        <f>'3.sz.m Önk  bev.'!V25</f>
        <v>0</v>
      </c>
    </row>
    <row r="27" spans="1:22" ht="41.25" customHeight="1">
      <c r="A27" s="139"/>
      <c r="B27" s="135"/>
      <c r="C27" s="135" t="s">
        <v>106</v>
      </c>
      <c r="D27" s="408" t="s">
        <v>325</v>
      </c>
      <c r="E27" s="451">
        <f>'3.sz.m Önk  bev.'!E26</f>
        <v>17806</v>
      </c>
      <c r="F27" s="339">
        <f>'3.sz.m Önk  bev.'!F26</f>
        <v>0</v>
      </c>
      <c r="G27" s="339">
        <f>'3.sz.m Önk  bev.'!G26</f>
        <v>0</v>
      </c>
      <c r="H27" s="339">
        <f>'3.sz.m Önk  bev.'!H26</f>
        <v>0</v>
      </c>
      <c r="I27" s="339"/>
      <c r="J27" s="752"/>
      <c r="K27" s="451">
        <f>'3.sz.m Önk  bev.'!K26</f>
        <v>17806</v>
      </c>
      <c r="L27" s="339">
        <f>'3.sz.m Önk  bev.'!L26</f>
        <v>0</v>
      </c>
      <c r="M27" s="339">
        <f>'3.sz.m Önk  bev.'!M26</f>
        <v>0</v>
      </c>
      <c r="N27" s="339">
        <f>'3.sz.m Önk  bev.'!N26</f>
        <v>0</v>
      </c>
      <c r="O27" s="339"/>
      <c r="P27" s="752"/>
      <c r="Q27" s="451">
        <f>'3.sz.m Önk  bev.'!Q26</f>
        <v>0</v>
      </c>
      <c r="R27" s="339">
        <f>'3.sz.m Önk  bev.'!R26</f>
        <v>0</v>
      </c>
      <c r="S27" s="339">
        <f>'3.sz.m Önk  bev.'!S26</f>
        <v>0</v>
      </c>
      <c r="T27" s="339">
        <f>'3.sz.m Önk  bev.'!T26</f>
        <v>0</v>
      </c>
      <c r="U27" s="339">
        <f>'3.sz.m Önk  bev.'!U26</f>
        <v>0</v>
      </c>
      <c r="V27" s="752">
        <f>'3.sz.m Önk  bev.'!V26</f>
        <v>0</v>
      </c>
    </row>
    <row r="28" spans="1:22" ht="21.75" customHeight="1">
      <c r="A28" s="139"/>
      <c r="B28" s="135"/>
      <c r="C28" s="135" t="s">
        <v>107</v>
      </c>
      <c r="D28" s="408" t="s">
        <v>326</v>
      </c>
      <c r="E28" s="451">
        <f>'3.sz.m Önk  bev.'!E27</f>
        <v>0</v>
      </c>
      <c r="F28" s="339">
        <f>'3.sz.m Önk  bev.'!F27</f>
        <v>0</v>
      </c>
      <c r="G28" s="339">
        <f>'3.sz.m Önk  bev.'!G27</f>
        <v>0</v>
      </c>
      <c r="H28" s="339">
        <f>'3.sz.m Önk  bev.'!H27</f>
        <v>0</v>
      </c>
      <c r="I28" s="339"/>
      <c r="J28" s="752"/>
      <c r="K28" s="451">
        <f>'3.sz.m Önk  bev.'!K27</f>
        <v>0</v>
      </c>
      <c r="L28" s="339">
        <f>'3.sz.m Önk  bev.'!L27</f>
        <v>0</v>
      </c>
      <c r="M28" s="339">
        <f>'3.sz.m Önk  bev.'!M27</f>
        <v>0</v>
      </c>
      <c r="N28" s="339">
        <f>'3.sz.m Önk  bev.'!N27</f>
        <v>0</v>
      </c>
      <c r="O28" s="339"/>
      <c r="P28" s="752"/>
      <c r="Q28" s="451">
        <f>'3.sz.m Önk  bev.'!Q27</f>
        <v>0</v>
      </c>
      <c r="R28" s="339">
        <f>'3.sz.m Önk  bev.'!R27</f>
        <v>0</v>
      </c>
      <c r="S28" s="339">
        <f>'3.sz.m Önk  bev.'!S27</f>
        <v>0</v>
      </c>
      <c r="T28" s="339">
        <f>'3.sz.m Önk  bev.'!T27</f>
        <v>0</v>
      </c>
      <c r="U28" s="339">
        <f>'3.sz.m Önk  bev.'!U27</f>
        <v>0</v>
      </c>
      <c r="V28" s="752">
        <f>'3.sz.m Önk  bev.'!V27</f>
        <v>0</v>
      </c>
    </row>
    <row r="29" spans="1:22" ht="21.75" customHeight="1">
      <c r="A29" s="139"/>
      <c r="B29" s="135" t="s">
        <v>296</v>
      </c>
      <c r="C29" s="1232" t="s">
        <v>327</v>
      </c>
      <c r="D29" s="1232"/>
      <c r="E29" s="451">
        <f>'3.sz.m Önk  bev.'!E28</f>
        <v>0</v>
      </c>
      <c r="F29" s="339">
        <f>'3.sz.m Önk  bev.'!F28</f>
        <v>0</v>
      </c>
      <c r="G29" s="339">
        <f>'3.sz.m Önk  bev.'!G28</f>
        <v>0</v>
      </c>
      <c r="H29" s="339">
        <f>'3.sz.m Önk  bev.'!H28</f>
        <v>0</v>
      </c>
      <c r="I29" s="339"/>
      <c r="J29" s="752"/>
      <c r="K29" s="451">
        <f>'3.sz.m Önk  bev.'!K28</f>
        <v>0</v>
      </c>
      <c r="L29" s="339">
        <f>'3.sz.m Önk  bev.'!L28</f>
        <v>0</v>
      </c>
      <c r="M29" s="339">
        <f>'3.sz.m Önk  bev.'!M28</f>
        <v>0</v>
      </c>
      <c r="N29" s="339">
        <f>'3.sz.m Önk  bev.'!N28</f>
        <v>0</v>
      </c>
      <c r="O29" s="339"/>
      <c r="P29" s="752"/>
      <c r="Q29" s="451">
        <f>'3.sz.m Önk  bev.'!Q28</f>
        <v>0</v>
      </c>
      <c r="R29" s="339">
        <f>'3.sz.m Önk  bev.'!R28</f>
        <v>0</v>
      </c>
      <c r="S29" s="339">
        <f>'3.sz.m Önk  bev.'!S28</f>
        <v>0</v>
      </c>
      <c r="T29" s="339">
        <f>'3.sz.m Önk  bev.'!T28</f>
        <v>0</v>
      </c>
      <c r="U29" s="339">
        <f>'3.sz.m Önk  bev.'!U28</f>
        <v>0</v>
      </c>
      <c r="V29" s="752">
        <f>'3.sz.m Önk  bev.'!V28</f>
        <v>0</v>
      </c>
    </row>
    <row r="30" spans="1:22" ht="21.75" customHeight="1">
      <c r="A30" s="143"/>
      <c r="B30" s="144" t="s">
        <v>328</v>
      </c>
      <c r="C30" s="1232" t="s">
        <v>329</v>
      </c>
      <c r="D30" s="1233"/>
      <c r="E30" s="451">
        <f>'3.sz.m Önk  bev.'!E29</f>
        <v>0</v>
      </c>
      <c r="F30" s="339">
        <f>'3.sz.m Önk  bev.'!F29</f>
        <v>0</v>
      </c>
      <c r="G30" s="339">
        <f>'3.sz.m Önk  bev.'!G29</f>
        <v>0</v>
      </c>
      <c r="H30" s="339">
        <f>'3.sz.m Önk  bev.'!H29</f>
        <v>0</v>
      </c>
      <c r="I30" s="339"/>
      <c r="J30" s="752"/>
      <c r="K30" s="451">
        <f>'3.sz.m Önk  bev.'!K29</f>
        <v>0</v>
      </c>
      <c r="L30" s="339">
        <f>'3.sz.m Önk  bev.'!L29</f>
        <v>0</v>
      </c>
      <c r="M30" s="339">
        <f>'3.sz.m Önk  bev.'!M29</f>
        <v>0</v>
      </c>
      <c r="N30" s="339">
        <f>'3.sz.m Önk  bev.'!N29</f>
        <v>0</v>
      </c>
      <c r="O30" s="339"/>
      <c r="P30" s="752"/>
      <c r="Q30" s="451">
        <f>'3.sz.m Önk  bev.'!Q29</f>
        <v>0</v>
      </c>
      <c r="R30" s="339">
        <f>'3.sz.m Önk  bev.'!R29</f>
        <v>0</v>
      </c>
      <c r="S30" s="339">
        <f>'3.sz.m Önk  bev.'!S29</f>
        <v>0</v>
      </c>
      <c r="T30" s="339">
        <f>'3.sz.m Önk  bev.'!T29</f>
        <v>0</v>
      </c>
      <c r="U30" s="339">
        <f>'3.sz.m Önk  bev.'!U29</f>
        <v>0</v>
      </c>
      <c r="V30" s="752">
        <f>'3.sz.m Önk  bev.'!V29</f>
        <v>0</v>
      </c>
    </row>
    <row r="31" spans="1:22" ht="21.75" customHeight="1">
      <c r="A31" s="143"/>
      <c r="B31" s="144" t="s">
        <v>330</v>
      </c>
      <c r="C31" s="1232" t="s">
        <v>331</v>
      </c>
      <c r="D31" s="1233"/>
      <c r="E31" s="451">
        <f>'3.sz.m Önk  bev.'!E30</f>
        <v>0</v>
      </c>
      <c r="F31" s="339">
        <f>'3.sz.m Önk  bev.'!F30</f>
        <v>0</v>
      </c>
      <c r="G31" s="339">
        <f>'3.sz.m Önk  bev.'!G30</f>
        <v>0</v>
      </c>
      <c r="H31" s="339">
        <f>'3.sz.m Önk  bev.'!H30</f>
        <v>0</v>
      </c>
      <c r="I31" s="339"/>
      <c r="J31" s="752"/>
      <c r="K31" s="451">
        <f>'3.sz.m Önk  bev.'!K30</f>
        <v>0</v>
      </c>
      <c r="L31" s="339">
        <f>'3.sz.m Önk  bev.'!L30</f>
        <v>0</v>
      </c>
      <c r="M31" s="339">
        <f>'3.sz.m Önk  bev.'!M30</f>
        <v>0</v>
      </c>
      <c r="N31" s="339">
        <f>'3.sz.m Önk  bev.'!N30</f>
        <v>0</v>
      </c>
      <c r="O31" s="339"/>
      <c r="P31" s="752"/>
      <c r="Q31" s="451">
        <f>'3.sz.m Önk  bev.'!Q30</f>
        <v>0</v>
      </c>
      <c r="R31" s="339">
        <f>'3.sz.m Önk  bev.'!R30</f>
        <v>0</v>
      </c>
      <c r="S31" s="339">
        <f>'3.sz.m Önk  bev.'!S30</f>
        <v>0</v>
      </c>
      <c r="T31" s="339">
        <f>'3.sz.m Önk  bev.'!T30</f>
        <v>0</v>
      </c>
      <c r="U31" s="339">
        <f>'3.sz.m Önk  bev.'!U30</f>
        <v>0</v>
      </c>
      <c r="V31" s="752">
        <f>'3.sz.m Önk  bev.'!V30</f>
        <v>0</v>
      </c>
    </row>
    <row r="32" spans="1:22" ht="21.75" customHeight="1" thickBot="1">
      <c r="A32" s="143"/>
      <c r="B32" s="144" t="s">
        <v>78</v>
      </c>
      <c r="C32" s="1251" t="s">
        <v>79</v>
      </c>
      <c r="D32" s="1251"/>
      <c r="E32" s="451">
        <f>'3.sz.m Önk  bev.'!E31</f>
        <v>5000</v>
      </c>
      <c r="F32" s="339">
        <f>'3.sz.m Önk  bev.'!F31</f>
        <v>0</v>
      </c>
      <c r="G32" s="339">
        <f>'3.sz.m Önk  bev.'!G31</f>
        <v>0</v>
      </c>
      <c r="H32" s="339">
        <f>'3.sz.m Önk  bev.'!H31</f>
        <v>0</v>
      </c>
      <c r="I32" s="339"/>
      <c r="J32" s="752"/>
      <c r="K32" s="451">
        <f>'3.sz.m Önk  bev.'!K31</f>
        <v>5000</v>
      </c>
      <c r="L32" s="339">
        <f>'3.sz.m Önk  bev.'!L31</f>
        <v>0</v>
      </c>
      <c r="M32" s="339">
        <f>'3.sz.m Önk  bev.'!M31</f>
        <v>0</v>
      </c>
      <c r="N32" s="339">
        <f>'3.sz.m Önk  bev.'!N31</f>
        <v>0</v>
      </c>
      <c r="O32" s="339"/>
      <c r="P32" s="752"/>
      <c r="Q32" s="451">
        <f>'3.sz.m Önk  bev.'!Q31</f>
        <v>0</v>
      </c>
      <c r="R32" s="339">
        <f>'3.sz.m Önk  bev.'!R31</f>
        <v>0</v>
      </c>
      <c r="S32" s="339">
        <f>'3.sz.m Önk  bev.'!S31</f>
        <v>0</v>
      </c>
      <c r="T32" s="339">
        <f>'3.sz.m Önk  bev.'!T31</f>
        <v>0</v>
      </c>
      <c r="U32" s="339">
        <f>'3.sz.m Önk  bev.'!U31</f>
        <v>0</v>
      </c>
      <c r="V32" s="752">
        <f>'3.sz.m Önk  bev.'!V31</f>
        <v>0</v>
      </c>
    </row>
    <row r="33" spans="1:22" ht="21.75" customHeight="1" thickBot="1">
      <c r="A33" s="146" t="s">
        <v>9</v>
      </c>
      <c r="B33" s="1234" t="s">
        <v>332</v>
      </c>
      <c r="C33" s="1234"/>
      <c r="D33" s="1234"/>
      <c r="E33" s="439">
        <f>SUM(E34:E37)</f>
        <v>15850009</v>
      </c>
      <c r="F33" s="149">
        <f>SUM(F34:F37)</f>
        <v>0</v>
      </c>
      <c r="G33" s="149">
        <f>SUM(G34:G37)</f>
        <v>0</v>
      </c>
      <c r="H33" s="149">
        <f>SUM(H34:H37)</f>
        <v>0</v>
      </c>
      <c r="I33" s="149"/>
      <c r="J33" s="1087"/>
      <c r="K33" s="439">
        <f>SUM(K34:K37)</f>
        <v>15850009</v>
      </c>
      <c r="L33" s="149">
        <f>SUM(L34:L37)</f>
        <v>0</v>
      </c>
      <c r="M33" s="149">
        <f>SUM(M34:M37)</f>
        <v>0</v>
      </c>
      <c r="N33" s="149">
        <f>SUM(N34:N37)</f>
        <v>0</v>
      </c>
      <c r="O33" s="149"/>
      <c r="P33" s="1087"/>
      <c r="Q33" s="439">
        <f aca="true" t="shared" si="9" ref="Q33:V33">SUM(Q34:Q37)</f>
        <v>0</v>
      </c>
      <c r="R33" s="149">
        <f t="shared" si="9"/>
        <v>0</v>
      </c>
      <c r="S33" s="149">
        <f t="shared" si="9"/>
        <v>0</v>
      </c>
      <c r="T33" s="149">
        <f>SUM(T34:T37)</f>
        <v>0</v>
      </c>
      <c r="U33" s="149">
        <f t="shared" si="9"/>
        <v>0</v>
      </c>
      <c r="V33" s="1087">
        <f t="shared" si="9"/>
        <v>0</v>
      </c>
    </row>
    <row r="34" spans="1:22" ht="21.75" customHeight="1">
      <c r="A34" s="140"/>
      <c r="B34" s="144" t="s">
        <v>41</v>
      </c>
      <c r="C34" s="1252" t="s">
        <v>333</v>
      </c>
      <c r="D34" s="1253"/>
      <c r="E34" s="451">
        <f>'3.sz.m Önk  bev.'!E33</f>
        <v>14856790</v>
      </c>
      <c r="F34" s="339">
        <f>'3.sz.m Önk  bev.'!F33</f>
        <v>0</v>
      </c>
      <c r="G34" s="339">
        <f>'3.sz.m Önk  bev.'!G33</f>
        <v>0</v>
      </c>
      <c r="H34" s="339">
        <f>'3.sz.m Önk  bev.'!H33</f>
        <v>0</v>
      </c>
      <c r="I34" s="935"/>
      <c r="J34" s="1088"/>
      <c r="K34" s="451">
        <f>'3.sz.m Önk  bev.'!K33</f>
        <v>14856790</v>
      </c>
      <c r="L34" s="339">
        <f>'3.sz.m Önk  bev.'!L33</f>
        <v>0</v>
      </c>
      <c r="M34" s="339">
        <f>'3.sz.m Önk  bev.'!M33</f>
        <v>0</v>
      </c>
      <c r="N34" s="339">
        <f>'3.sz.m Önk  bev.'!N33</f>
        <v>0</v>
      </c>
      <c r="O34" s="935"/>
      <c r="P34" s="1088"/>
      <c r="Q34" s="451">
        <f>'3.sz.m Önk  bev.'!Q33</f>
        <v>0</v>
      </c>
      <c r="R34" s="339">
        <f>'3.sz.m Önk  bev.'!R33</f>
        <v>0</v>
      </c>
      <c r="S34" s="339">
        <f>'3.sz.m Önk  bev.'!S33</f>
        <v>0</v>
      </c>
      <c r="T34" s="339">
        <f>'3.sz.m Önk  bev.'!T33</f>
        <v>0</v>
      </c>
      <c r="U34" s="339">
        <f>'3.sz.m Önk  bev.'!U33</f>
        <v>0</v>
      </c>
      <c r="V34" s="752">
        <f>'3.sz.m Önk  bev.'!V33</f>
        <v>0</v>
      </c>
    </row>
    <row r="35" spans="1:22" ht="21.75" customHeight="1">
      <c r="A35" s="139"/>
      <c r="B35" s="144" t="s">
        <v>42</v>
      </c>
      <c r="C35" s="1232" t="s">
        <v>419</v>
      </c>
      <c r="D35" s="1233"/>
      <c r="E35" s="451">
        <f>'3.sz.m Önk  bev.'!E34</f>
        <v>0</v>
      </c>
      <c r="F35" s="339">
        <f>'3.sz.m Önk  bev.'!F34</f>
        <v>0</v>
      </c>
      <c r="G35" s="339">
        <f>'3.sz.m Önk  bev.'!G34</f>
        <v>0</v>
      </c>
      <c r="H35" s="339">
        <f>'3.sz.m Önk  bev.'!H34</f>
        <v>0</v>
      </c>
      <c r="I35" s="937"/>
      <c r="J35" s="1089"/>
      <c r="K35" s="451">
        <f>'3.sz.m Önk  bev.'!K34</f>
        <v>0</v>
      </c>
      <c r="L35" s="339">
        <f>'3.sz.m Önk  bev.'!L34</f>
        <v>0</v>
      </c>
      <c r="M35" s="339">
        <f>'3.sz.m Önk  bev.'!M34</f>
        <v>0</v>
      </c>
      <c r="N35" s="339">
        <f>'3.sz.m Önk  bev.'!N34</f>
        <v>0</v>
      </c>
      <c r="O35" s="937"/>
      <c r="P35" s="1089"/>
      <c r="Q35" s="451">
        <f>'3.sz.m Önk  bev.'!Q34</f>
        <v>0</v>
      </c>
      <c r="R35" s="339">
        <f>'3.sz.m Önk  bev.'!R34</f>
        <v>0</v>
      </c>
      <c r="S35" s="339">
        <f>'3.sz.m Önk  bev.'!S34</f>
        <v>0</v>
      </c>
      <c r="T35" s="339">
        <f>'3.sz.m Önk  bev.'!T34</f>
        <v>0</v>
      </c>
      <c r="U35" s="339">
        <f>'3.sz.m Önk  bev.'!U34</f>
        <v>0</v>
      </c>
      <c r="V35" s="752">
        <f>'3.sz.m Önk  bev.'!V34</f>
        <v>0</v>
      </c>
    </row>
    <row r="36" spans="1:22" ht="21.75" customHeight="1">
      <c r="A36" s="139"/>
      <c r="B36" s="144" t="s">
        <v>76</v>
      </c>
      <c r="C36" s="1232" t="s">
        <v>334</v>
      </c>
      <c r="D36" s="1233"/>
      <c r="E36" s="451">
        <f>'3.sz.m Önk  bev.'!E35</f>
        <v>0</v>
      </c>
      <c r="F36" s="339">
        <f>'3.sz.m Önk  bev.'!F35</f>
        <v>0</v>
      </c>
      <c r="G36" s="339">
        <f>'3.sz.m Önk  bev.'!G35</f>
        <v>0</v>
      </c>
      <c r="H36" s="339">
        <f>'3.sz.m Önk  bev.'!H35</f>
        <v>0</v>
      </c>
      <c r="I36" s="937"/>
      <c r="J36" s="1089"/>
      <c r="K36" s="451">
        <f>'3.sz.m Önk  bev.'!K35</f>
        <v>0</v>
      </c>
      <c r="L36" s="339">
        <f>'3.sz.m Önk  bev.'!L35</f>
        <v>0</v>
      </c>
      <c r="M36" s="339">
        <f>'3.sz.m Önk  bev.'!M35</f>
        <v>0</v>
      </c>
      <c r="N36" s="339">
        <f>'3.sz.m Önk  bev.'!N35</f>
        <v>0</v>
      </c>
      <c r="O36" s="937"/>
      <c r="P36" s="1089"/>
      <c r="Q36" s="451">
        <f>'3.sz.m Önk  bev.'!Q35</f>
        <v>0</v>
      </c>
      <c r="R36" s="339">
        <f>'3.sz.m Önk  bev.'!R35</f>
        <v>0</v>
      </c>
      <c r="S36" s="339">
        <f>'3.sz.m Önk  bev.'!S35</f>
        <v>0</v>
      </c>
      <c r="T36" s="339">
        <f>'3.sz.m Önk  bev.'!T35</f>
        <v>0</v>
      </c>
      <c r="U36" s="339">
        <f>'3.sz.m Önk  bev.'!U35</f>
        <v>0</v>
      </c>
      <c r="V36" s="752">
        <f>'3.sz.m Önk  bev.'!V35</f>
        <v>0</v>
      </c>
    </row>
    <row r="37" spans="1:22" ht="21.75" customHeight="1">
      <c r="A37" s="139"/>
      <c r="B37" s="144" t="s">
        <v>77</v>
      </c>
      <c r="C37" s="1232" t="s">
        <v>335</v>
      </c>
      <c r="D37" s="1233"/>
      <c r="E37" s="451">
        <f>SUM(E38:E40)</f>
        <v>993219</v>
      </c>
      <c r="F37" s="339">
        <f>SUM(F38:F40)</f>
        <v>0</v>
      </c>
      <c r="G37" s="339">
        <f>SUM(G38:G40)</f>
        <v>0</v>
      </c>
      <c r="H37" s="339">
        <f>SUM(H38:H40)</f>
        <v>0</v>
      </c>
      <c r="I37" s="937"/>
      <c r="J37" s="1089"/>
      <c r="K37" s="451">
        <f>SUM(K38:K40)</f>
        <v>993219</v>
      </c>
      <c r="L37" s="339">
        <f>SUM(L38:L40)</f>
        <v>0</v>
      </c>
      <c r="M37" s="339">
        <f>SUM(M38:M40)</f>
        <v>0</v>
      </c>
      <c r="N37" s="339">
        <f>SUM(N38:N40)</f>
        <v>0</v>
      </c>
      <c r="O37" s="937"/>
      <c r="P37" s="1089"/>
      <c r="Q37" s="451">
        <f aca="true" t="shared" si="10" ref="Q37:V37">SUM(Q38:Q40)</f>
        <v>0</v>
      </c>
      <c r="R37" s="339">
        <f t="shared" si="10"/>
        <v>0</v>
      </c>
      <c r="S37" s="339">
        <f t="shared" si="10"/>
        <v>0</v>
      </c>
      <c r="T37" s="339">
        <f>SUM(T38:T40)</f>
        <v>0</v>
      </c>
      <c r="U37" s="339">
        <f t="shared" si="10"/>
        <v>0</v>
      </c>
      <c r="V37" s="752">
        <f t="shared" si="10"/>
        <v>0</v>
      </c>
    </row>
    <row r="38" spans="1:22" ht="21.75" customHeight="1">
      <c r="A38" s="139"/>
      <c r="B38" s="144"/>
      <c r="C38" s="141" t="s">
        <v>336</v>
      </c>
      <c r="D38" s="933" t="s">
        <v>30</v>
      </c>
      <c r="E38" s="451">
        <f>'3.sz.m Önk  bev.'!E37</f>
        <v>0</v>
      </c>
      <c r="F38" s="339">
        <f>'3.sz.m Önk  bev.'!F37</f>
        <v>0</v>
      </c>
      <c r="G38" s="339">
        <f>'3.sz.m Önk  bev.'!G37</f>
        <v>0</v>
      </c>
      <c r="H38" s="339">
        <f>'3.sz.m Önk  bev.'!H37</f>
        <v>0</v>
      </c>
      <c r="I38" s="937"/>
      <c r="J38" s="1089"/>
      <c r="K38" s="451">
        <f>'3.sz.m Önk  bev.'!K37</f>
        <v>0</v>
      </c>
      <c r="L38" s="339">
        <f>'3.sz.m Önk  bev.'!L37</f>
        <v>0</v>
      </c>
      <c r="M38" s="339">
        <f>'3.sz.m Önk  bev.'!M37</f>
        <v>0</v>
      </c>
      <c r="N38" s="339">
        <f>'3.sz.m Önk  bev.'!N37</f>
        <v>0</v>
      </c>
      <c r="O38" s="937"/>
      <c r="P38" s="1089"/>
      <c r="Q38" s="451">
        <f>'3.sz.m Önk  bev.'!Q37</f>
        <v>0</v>
      </c>
      <c r="R38" s="339">
        <f>'3.sz.m Önk  bev.'!R37</f>
        <v>0</v>
      </c>
      <c r="S38" s="339">
        <f>'3.sz.m Önk  bev.'!S37</f>
        <v>0</v>
      </c>
      <c r="T38" s="339">
        <f>'3.sz.m Önk  bev.'!T37</f>
        <v>0</v>
      </c>
      <c r="U38" s="339">
        <f>'3.sz.m Önk  bev.'!U37</f>
        <v>0</v>
      </c>
      <c r="V38" s="752">
        <f>'3.sz.m Önk  bev.'!V37</f>
        <v>0</v>
      </c>
    </row>
    <row r="39" spans="1:22" ht="21.75" customHeight="1">
      <c r="A39" s="139"/>
      <c r="B39" s="144"/>
      <c r="C39" s="135" t="s">
        <v>337</v>
      </c>
      <c r="D39" s="408" t="s">
        <v>29</v>
      </c>
      <c r="E39" s="451">
        <f>'3.sz.m Önk  bev.'!E38+'üres lap3'!D12</f>
        <v>0</v>
      </c>
      <c r="F39" s="339">
        <f>'3.sz.m Önk  bev.'!F38+'üres lap3'!E12</f>
        <v>0</v>
      </c>
      <c r="G39" s="339">
        <f>'3.sz.m Önk  bev.'!G38+'üres lap3'!F12</f>
        <v>0</v>
      </c>
      <c r="H39" s="339">
        <f>'3.sz.m Önk  bev.'!H38+'üres lap3'!G12</f>
        <v>0</v>
      </c>
      <c r="I39" s="937"/>
      <c r="J39" s="1089"/>
      <c r="K39" s="451">
        <f>'3.sz.m Önk  bev.'!K38+'üres lap3'!J12</f>
        <v>0</v>
      </c>
      <c r="L39" s="339">
        <f>'3.sz.m Önk  bev.'!L38+'üres lap3'!K12</f>
        <v>0</v>
      </c>
      <c r="M39" s="339">
        <f>'3.sz.m Önk  bev.'!M38+'üres lap3'!L12</f>
        <v>0</v>
      </c>
      <c r="N39" s="339">
        <f>'3.sz.m Önk  bev.'!N38+'üres lap3'!M12</f>
        <v>0</v>
      </c>
      <c r="O39" s="937"/>
      <c r="P39" s="1089"/>
      <c r="Q39" s="451">
        <f>'3.sz.m Önk  bev.'!Q38+'üres lap3'!P12</f>
        <v>0</v>
      </c>
      <c r="R39" s="339">
        <f>'3.sz.m Önk  bev.'!R38+'üres lap3'!Q12</f>
        <v>0</v>
      </c>
      <c r="S39" s="339">
        <f>'3.sz.m Önk  bev.'!S38+'üres lap3'!R12</f>
        <v>0</v>
      </c>
      <c r="T39" s="339">
        <f>'3.sz.m Önk  bev.'!T38+'üres lap3'!S12</f>
        <v>0</v>
      </c>
      <c r="U39" s="339">
        <f>'3.sz.m Önk  bev.'!U38+'üres lap3'!T12</f>
        <v>0</v>
      </c>
      <c r="V39" s="752">
        <f>'3.sz.m Önk  bev.'!V38+'üres lap3'!U12</f>
        <v>0</v>
      </c>
    </row>
    <row r="40" spans="1:22" ht="21.75" customHeight="1" thickBot="1">
      <c r="A40" s="139"/>
      <c r="B40" s="144"/>
      <c r="C40" s="135" t="s">
        <v>338</v>
      </c>
      <c r="D40" s="408" t="s">
        <v>31</v>
      </c>
      <c r="E40" s="451">
        <f>'3.sz.m Önk  bev.'!E39</f>
        <v>993219</v>
      </c>
      <c r="F40" s="339">
        <f>'3.sz.m Önk  bev.'!F39</f>
        <v>0</v>
      </c>
      <c r="G40" s="339">
        <f>'3.sz.m Önk  bev.'!G39</f>
        <v>0</v>
      </c>
      <c r="H40" s="339">
        <f>'3.sz.m Önk  bev.'!H39</f>
        <v>0</v>
      </c>
      <c r="I40" s="939"/>
      <c r="J40" s="1090"/>
      <c r="K40" s="451">
        <f>'3.sz.m Önk  bev.'!K39</f>
        <v>993219</v>
      </c>
      <c r="L40" s="339">
        <f>'3.sz.m Önk  bev.'!L39</f>
        <v>0</v>
      </c>
      <c r="M40" s="339">
        <f>'3.sz.m Önk  bev.'!M39</f>
        <v>0</v>
      </c>
      <c r="N40" s="339">
        <f>'3.sz.m Önk  bev.'!N39</f>
        <v>0</v>
      </c>
      <c r="O40" s="939"/>
      <c r="P40" s="1090"/>
      <c r="Q40" s="451">
        <f>'3.sz.m Önk  bev.'!Q39</f>
        <v>0</v>
      </c>
      <c r="R40" s="339">
        <f>'3.sz.m Önk  bev.'!R39</f>
        <v>0</v>
      </c>
      <c r="S40" s="339">
        <f>'3.sz.m Önk  bev.'!S39</f>
        <v>0</v>
      </c>
      <c r="T40" s="339">
        <f>'3.sz.m Önk  bev.'!T39</f>
        <v>0</v>
      </c>
      <c r="U40" s="339">
        <f>'3.sz.m Önk  bev.'!U39</f>
        <v>0</v>
      </c>
      <c r="V40" s="752">
        <f>'3.sz.m Önk  bev.'!V39</f>
        <v>0</v>
      </c>
    </row>
    <row r="41" spans="1:22" ht="21.75" customHeight="1" thickBot="1">
      <c r="A41" s="146" t="s">
        <v>10</v>
      </c>
      <c r="B41" s="1240" t="s">
        <v>339</v>
      </c>
      <c r="C41" s="1240"/>
      <c r="D41" s="1240"/>
      <c r="E41" s="439">
        <f>SUM(E42:E43)</f>
        <v>16477566</v>
      </c>
      <c r="F41" s="149">
        <f>SUM(F42:F43)</f>
        <v>0</v>
      </c>
      <c r="G41" s="149">
        <f>SUM(G42:G43)</f>
        <v>0</v>
      </c>
      <c r="H41" s="149">
        <f>SUM(H42:H43)</f>
        <v>0</v>
      </c>
      <c r="I41" s="149">
        <f>SUM(I42:I46)</f>
        <v>0</v>
      </c>
      <c r="J41" s="1087">
        <f>SUM(J42:J48)</f>
        <v>0</v>
      </c>
      <c r="K41" s="439">
        <f>SUM(K42:K43)</f>
        <v>16477566</v>
      </c>
      <c r="L41" s="149">
        <f>SUM(L42:L43)</f>
        <v>0</v>
      </c>
      <c r="M41" s="149">
        <f>SUM(M42:M43)</f>
        <v>0</v>
      </c>
      <c r="N41" s="149">
        <f>SUM(N42:N43)</f>
        <v>0</v>
      </c>
      <c r="O41" s="149">
        <f>SUM(O42:O46)</f>
        <v>0</v>
      </c>
      <c r="P41" s="1087">
        <f>SUM(P42:P48)</f>
        <v>0</v>
      </c>
      <c r="Q41" s="439">
        <f aca="true" t="shared" si="11" ref="Q41:V41">SUM(Q42:Q43)</f>
        <v>0</v>
      </c>
      <c r="R41" s="149">
        <f t="shared" si="11"/>
        <v>0</v>
      </c>
      <c r="S41" s="149">
        <f t="shared" si="11"/>
        <v>0</v>
      </c>
      <c r="T41" s="149">
        <f>SUM(T42:T43)</f>
        <v>0</v>
      </c>
      <c r="U41" s="149">
        <f t="shared" si="11"/>
        <v>0</v>
      </c>
      <c r="V41" s="1087">
        <f t="shared" si="11"/>
        <v>0</v>
      </c>
    </row>
    <row r="42" spans="1:22" ht="21.75" customHeight="1">
      <c r="A42" s="140"/>
      <c r="B42" s="147" t="s">
        <v>340</v>
      </c>
      <c r="C42" s="1239" t="s">
        <v>342</v>
      </c>
      <c r="D42" s="1239"/>
      <c r="E42" s="451">
        <f>'3.sz.m Önk  bev.'!E41</f>
        <v>10286700</v>
      </c>
      <c r="F42" s="451">
        <f>'3.sz.m Önk  bev.'!F41</f>
        <v>0</v>
      </c>
      <c r="G42" s="451">
        <f>'3.sz.m Önk  bev.'!G41</f>
        <v>0</v>
      </c>
      <c r="H42" s="451">
        <f>'3.sz.m Önk  bev.'!H41</f>
        <v>0</v>
      </c>
      <c r="I42" s="451">
        <f>'3.sz.m Önk  bev.'!I41</f>
        <v>0</v>
      </c>
      <c r="J42" s="451">
        <f>'3.sz.m Önk  bev.'!J41</f>
        <v>0</v>
      </c>
      <c r="K42" s="451">
        <f>+'3.sz.m Önk  bev.'!K41</f>
        <v>10286700</v>
      </c>
      <c r="L42" s="451">
        <f>'3.sz.m Önk  bev.'!L41</f>
        <v>0</v>
      </c>
      <c r="M42" s="451">
        <f>'3.sz.m Önk  bev.'!M41</f>
        <v>0</v>
      </c>
      <c r="N42" s="451">
        <f>'3.sz.m Önk  bev.'!N41</f>
        <v>0</v>
      </c>
      <c r="O42" s="451">
        <f>'3.sz.m Önk  bev.'!O41</f>
        <v>0</v>
      </c>
      <c r="P42" s="451">
        <f>'3.sz.m Önk  bev.'!P41</f>
        <v>0</v>
      </c>
      <c r="Q42" s="451">
        <f>'3.sz.m Önk  bev.'!Q41</f>
        <v>0</v>
      </c>
      <c r="R42" s="339">
        <f>'3.sz.m Önk  bev.'!R41</f>
        <v>0</v>
      </c>
      <c r="S42" s="339">
        <f>'3.sz.m Önk  bev.'!S41</f>
        <v>0</v>
      </c>
      <c r="T42" s="339">
        <f>'3.sz.m Önk  bev.'!T41</f>
        <v>0</v>
      </c>
      <c r="U42" s="339">
        <f>'3.sz.m Önk  bev.'!U41</f>
        <v>0</v>
      </c>
      <c r="V42" s="752">
        <f>'3.sz.m Önk  bev.'!V41</f>
        <v>0</v>
      </c>
    </row>
    <row r="43" spans="1:22" ht="21.75" customHeight="1">
      <c r="A43" s="139"/>
      <c r="B43" s="136" t="s">
        <v>341</v>
      </c>
      <c r="C43" s="1232" t="s">
        <v>343</v>
      </c>
      <c r="D43" s="1232"/>
      <c r="E43" s="451">
        <f>SUM(E44:E46)</f>
        <v>6190866</v>
      </c>
      <c r="F43" s="339">
        <f>SUM(F44:F46)</f>
        <v>0</v>
      </c>
      <c r="G43" s="339">
        <f>SUM(G44:G46)</f>
        <v>0</v>
      </c>
      <c r="H43" s="339">
        <f>SUM(H44:H46)</f>
        <v>0</v>
      </c>
      <c r="I43" s="339"/>
      <c r="J43" s="752"/>
      <c r="K43" s="451">
        <f>SUM(K44:K46)</f>
        <v>6190866</v>
      </c>
      <c r="L43" s="339">
        <f>SUM(L44:L46)</f>
        <v>0</v>
      </c>
      <c r="M43" s="339">
        <f>SUM(M44:M46)</f>
        <v>0</v>
      </c>
      <c r="N43" s="339">
        <f>SUM(N44:N46)</f>
        <v>0</v>
      </c>
      <c r="O43" s="339"/>
      <c r="P43" s="752"/>
      <c r="Q43" s="451">
        <f aca="true" t="shared" si="12" ref="Q43:V43">SUM(Q44:Q46)</f>
        <v>0</v>
      </c>
      <c r="R43" s="339">
        <f t="shared" si="12"/>
        <v>0</v>
      </c>
      <c r="S43" s="339">
        <f t="shared" si="12"/>
        <v>0</v>
      </c>
      <c r="T43" s="339">
        <f>SUM(T44:T46)</f>
        <v>0</v>
      </c>
      <c r="U43" s="339">
        <f t="shared" si="12"/>
        <v>0</v>
      </c>
      <c r="V43" s="752">
        <f t="shared" si="12"/>
        <v>0</v>
      </c>
    </row>
    <row r="44" spans="1:22" ht="21.75" customHeight="1">
      <c r="A44" s="139"/>
      <c r="B44" s="147"/>
      <c r="C44" s="141" t="s">
        <v>344</v>
      </c>
      <c r="D44" s="933" t="s">
        <v>30</v>
      </c>
      <c r="E44" s="451">
        <f>'3.sz.m Önk  bev.'!E43</f>
        <v>0</v>
      </c>
      <c r="F44" s="339">
        <f>'3.sz.m Önk  bev.'!F43</f>
        <v>0</v>
      </c>
      <c r="G44" s="339">
        <f>'3.sz.m Önk  bev.'!G43</f>
        <v>0</v>
      </c>
      <c r="H44" s="339">
        <f>'3.sz.m Önk  bev.'!H43</f>
        <v>0</v>
      </c>
      <c r="I44" s="339"/>
      <c r="J44" s="752"/>
      <c r="K44" s="451">
        <f>'3.sz.m Önk  bev.'!K43</f>
        <v>0</v>
      </c>
      <c r="L44" s="339">
        <f>'3.sz.m Önk  bev.'!L43</f>
        <v>0</v>
      </c>
      <c r="M44" s="339">
        <f>'3.sz.m Önk  bev.'!M43</f>
        <v>0</v>
      </c>
      <c r="N44" s="339">
        <f>'3.sz.m Önk  bev.'!N43</f>
        <v>0</v>
      </c>
      <c r="O44" s="339"/>
      <c r="P44" s="752"/>
      <c r="Q44" s="451">
        <f>'3.sz.m Önk  bev.'!Q43</f>
        <v>0</v>
      </c>
      <c r="R44" s="339">
        <f>'3.sz.m Önk  bev.'!R43</f>
        <v>0</v>
      </c>
      <c r="S44" s="339">
        <f>'3.sz.m Önk  bev.'!S43</f>
        <v>0</v>
      </c>
      <c r="T44" s="339">
        <f>'3.sz.m Önk  bev.'!T43</f>
        <v>0</v>
      </c>
      <c r="U44" s="339">
        <f>'3.sz.m Önk  bev.'!U43</f>
        <v>0</v>
      </c>
      <c r="V44" s="752">
        <f>'3.sz.m Önk  bev.'!V43</f>
        <v>0</v>
      </c>
    </row>
    <row r="45" spans="1:22" ht="21.75" customHeight="1">
      <c r="A45" s="139"/>
      <c r="B45" s="136"/>
      <c r="C45" s="135" t="s">
        <v>345</v>
      </c>
      <c r="D45" s="933" t="s">
        <v>29</v>
      </c>
      <c r="E45" s="451">
        <f>'3.sz.m Önk  bev.'!E44</f>
        <v>6190866</v>
      </c>
      <c r="F45" s="339">
        <f>'3.sz.m Önk  bev.'!F44</f>
        <v>0</v>
      </c>
      <c r="G45" s="339">
        <f>'3.sz.m Önk  bev.'!G44</f>
        <v>0</v>
      </c>
      <c r="H45" s="339">
        <f>'3.sz.m Önk  bev.'!H44</f>
        <v>0</v>
      </c>
      <c r="I45" s="339"/>
      <c r="J45" s="752"/>
      <c r="K45" s="451">
        <f>'3.sz.m Önk  bev.'!K44</f>
        <v>6190866</v>
      </c>
      <c r="L45" s="339">
        <f>'3.sz.m Önk  bev.'!L44</f>
        <v>0</v>
      </c>
      <c r="M45" s="339">
        <f>'3.sz.m Önk  bev.'!M44</f>
        <v>0</v>
      </c>
      <c r="N45" s="339">
        <f>'3.sz.m Önk  bev.'!N44</f>
        <v>0</v>
      </c>
      <c r="O45" s="339"/>
      <c r="P45" s="752"/>
      <c r="Q45" s="451">
        <f>'3.sz.m Önk  bev.'!Q44</f>
        <v>0</v>
      </c>
      <c r="R45" s="339">
        <f>'3.sz.m Önk  bev.'!R44</f>
        <v>0</v>
      </c>
      <c r="S45" s="339">
        <f>'3.sz.m Önk  bev.'!S44</f>
        <v>0</v>
      </c>
      <c r="T45" s="339">
        <f>'3.sz.m Önk  bev.'!T44</f>
        <v>0</v>
      </c>
      <c r="U45" s="339">
        <f>'3.sz.m Önk  bev.'!U44</f>
        <v>0</v>
      </c>
      <c r="V45" s="752">
        <f>'3.sz.m Önk  bev.'!V44</f>
        <v>0</v>
      </c>
    </row>
    <row r="46" spans="1:22" ht="21.75" customHeight="1" thickBot="1">
      <c r="A46" s="143"/>
      <c r="B46" s="147"/>
      <c r="C46" s="141" t="s">
        <v>346</v>
      </c>
      <c r="D46" s="933" t="s">
        <v>347</v>
      </c>
      <c r="E46" s="451">
        <f>'3.sz.m Önk  bev.'!E45</f>
        <v>0</v>
      </c>
      <c r="F46" s="339">
        <f>'3.sz.m Önk  bev.'!F45</f>
        <v>0</v>
      </c>
      <c r="G46" s="339">
        <f>'3.sz.m Önk  bev.'!G45</f>
        <v>0</v>
      </c>
      <c r="H46" s="339">
        <f>'3.sz.m Önk  bev.'!H45</f>
        <v>0</v>
      </c>
      <c r="I46" s="339"/>
      <c r="J46" s="752"/>
      <c r="K46" s="451">
        <f>'3.sz.m Önk  bev.'!K45</f>
        <v>0</v>
      </c>
      <c r="L46" s="339">
        <f>'3.sz.m Önk  bev.'!L45</f>
        <v>0</v>
      </c>
      <c r="M46" s="339">
        <f>'3.sz.m Önk  bev.'!M45</f>
        <v>0</v>
      </c>
      <c r="N46" s="339">
        <f>'3.sz.m Önk  bev.'!N45</f>
        <v>0</v>
      </c>
      <c r="O46" s="339"/>
      <c r="P46" s="752"/>
      <c r="Q46" s="451">
        <f>'3.sz.m Önk  bev.'!Q45</f>
        <v>0</v>
      </c>
      <c r="R46" s="339">
        <f>'3.sz.m Önk  bev.'!R45</f>
        <v>0</v>
      </c>
      <c r="S46" s="339">
        <f>'3.sz.m Önk  bev.'!S45</f>
        <v>0</v>
      </c>
      <c r="T46" s="339">
        <f>'3.sz.m Önk  bev.'!T45</f>
        <v>0</v>
      </c>
      <c r="U46" s="339">
        <f>'3.sz.m Önk  bev.'!U45</f>
        <v>0</v>
      </c>
      <c r="V46" s="752">
        <f>'3.sz.m Önk  bev.'!V45</f>
        <v>0</v>
      </c>
    </row>
    <row r="47" spans="1:22" ht="21.75" customHeight="1" hidden="1">
      <c r="A47" s="460"/>
      <c r="B47" s="136"/>
      <c r="C47" s="1232"/>
      <c r="D47" s="1233"/>
      <c r="E47" s="451"/>
      <c r="F47" s="339"/>
      <c r="G47" s="339"/>
      <c r="H47" s="339"/>
      <c r="I47" s="339"/>
      <c r="J47" s="752"/>
      <c r="K47" s="451"/>
      <c r="L47" s="339"/>
      <c r="M47" s="339"/>
      <c r="N47" s="339"/>
      <c r="O47" s="339"/>
      <c r="P47" s="752"/>
      <c r="Q47" s="451"/>
      <c r="R47" s="339"/>
      <c r="S47" s="339"/>
      <c r="T47" s="339"/>
      <c r="U47" s="339"/>
      <c r="V47" s="752"/>
    </row>
    <row r="48" spans="1:22" ht="21.75" customHeight="1" hidden="1" thickBot="1">
      <c r="A48" s="460"/>
      <c r="B48" s="147"/>
      <c r="C48" s="1241"/>
      <c r="D48" s="1242"/>
      <c r="E48" s="753"/>
      <c r="F48" s="754"/>
      <c r="G48" s="754"/>
      <c r="H48" s="754"/>
      <c r="I48" s="754"/>
      <c r="J48" s="755"/>
      <c r="K48" s="753"/>
      <c r="L48" s="754"/>
      <c r="M48" s="754"/>
      <c r="N48" s="754"/>
      <c r="O48" s="754"/>
      <c r="P48" s="755"/>
      <c r="Q48" s="753"/>
      <c r="R48" s="754"/>
      <c r="S48" s="754"/>
      <c r="T48" s="754"/>
      <c r="U48" s="754"/>
      <c r="V48" s="755"/>
    </row>
    <row r="49" spans="1:22" ht="21.75" customHeight="1" thickBot="1">
      <c r="A49" s="146" t="s">
        <v>11</v>
      </c>
      <c r="B49" s="1234" t="s">
        <v>83</v>
      </c>
      <c r="C49" s="1234"/>
      <c r="D49" s="1234"/>
      <c r="E49" s="439">
        <f aca="true" t="shared" si="13" ref="E49:P49">E50+E51</f>
        <v>0</v>
      </c>
      <c r="F49" s="149">
        <f t="shared" si="13"/>
        <v>0</v>
      </c>
      <c r="G49" s="149">
        <f t="shared" si="13"/>
        <v>0</v>
      </c>
      <c r="H49" s="149">
        <f t="shared" si="13"/>
        <v>0</v>
      </c>
      <c r="I49" s="149">
        <f t="shared" si="13"/>
        <v>0</v>
      </c>
      <c r="J49" s="1087">
        <f t="shared" si="13"/>
        <v>0</v>
      </c>
      <c r="K49" s="439">
        <f t="shared" si="13"/>
        <v>0</v>
      </c>
      <c r="L49" s="149">
        <f t="shared" si="13"/>
        <v>0</v>
      </c>
      <c r="M49" s="149">
        <f t="shared" si="13"/>
        <v>0</v>
      </c>
      <c r="N49" s="149">
        <f t="shared" si="13"/>
        <v>0</v>
      </c>
      <c r="O49" s="149">
        <f t="shared" si="13"/>
        <v>0</v>
      </c>
      <c r="P49" s="1087">
        <f t="shared" si="13"/>
        <v>0</v>
      </c>
      <c r="Q49" s="439">
        <f aca="true" t="shared" si="14" ref="Q49:V49">Q50+Q51</f>
        <v>0</v>
      </c>
      <c r="R49" s="149">
        <f t="shared" si="14"/>
        <v>0</v>
      </c>
      <c r="S49" s="149">
        <f t="shared" si="14"/>
        <v>0</v>
      </c>
      <c r="T49" s="149">
        <f>T50+T51</f>
        <v>0</v>
      </c>
      <c r="U49" s="149" t="e">
        <f t="shared" si="14"/>
        <v>#REF!</v>
      </c>
      <c r="V49" s="1087" t="e">
        <f t="shared" si="14"/>
        <v>#REF!</v>
      </c>
    </row>
    <row r="50" spans="1:22" s="7" customFormat="1" ht="21.75" customHeight="1">
      <c r="A50" s="148"/>
      <c r="B50" s="147" t="s">
        <v>43</v>
      </c>
      <c r="C50" s="1239" t="s">
        <v>81</v>
      </c>
      <c r="D50" s="1239"/>
      <c r="E50" s="451">
        <f>'3.sz.m Önk  bev.'!E49</f>
        <v>0</v>
      </c>
      <c r="F50" s="339">
        <f>'3.sz.m Önk  bev.'!F49</f>
        <v>0</v>
      </c>
      <c r="G50" s="339">
        <f>'3.sz.m Önk  bev.'!G49</f>
        <v>0</v>
      </c>
      <c r="H50" s="339">
        <f>'3.sz.m Önk  bev.'!H49</f>
        <v>0</v>
      </c>
      <c r="I50" s="338"/>
      <c r="J50" s="1092"/>
      <c r="K50" s="451">
        <f>'3.sz.m Önk  bev.'!K49</f>
        <v>0</v>
      </c>
      <c r="L50" s="339">
        <f>'3.sz.m Önk  bev.'!L49</f>
        <v>0</v>
      </c>
      <c r="M50" s="339">
        <f>'3.sz.m Önk  bev.'!M49</f>
        <v>0</v>
      </c>
      <c r="N50" s="339">
        <f>'3.sz.m Önk  bev.'!N49</f>
        <v>0</v>
      </c>
      <c r="O50" s="338"/>
      <c r="P50" s="1092"/>
      <c r="Q50" s="451">
        <f>'3.sz.m Önk  bev.'!Q49</f>
        <v>0</v>
      </c>
      <c r="R50" s="339">
        <f>'3.sz.m Önk  bev.'!R49</f>
        <v>0</v>
      </c>
      <c r="S50" s="339">
        <f>'3.sz.m Önk  bev.'!S49</f>
        <v>0</v>
      </c>
      <c r="T50" s="339">
        <f>'3.sz.m Önk  bev.'!T49</f>
        <v>0</v>
      </c>
      <c r="U50" s="339" t="e">
        <f>'3.sz.m Önk  bev.'!U49</f>
        <v>#REF!</v>
      </c>
      <c r="V50" s="752" t="e">
        <f>'3.sz.m Önk  bev.'!V49</f>
        <v>#REF!</v>
      </c>
    </row>
    <row r="51" spans="1:22" ht="21.75" customHeight="1" thickBot="1">
      <c r="A51" s="139"/>
      <c r="B51" s="135" t="s">
        <v>44</v>
      </c>
      <c r="C51" s="1232" t="s">
        <v>82</v>
      </c>
      <c r="D51" s="1232"/>
      <c r="E51" s="451">
        <f>'3.sz.m Önk  bev.'!E50</f>
        <v>0</v>
      </c>
      <c r="F51" s="339">
        <f>'3.sz.m Önk  bev.'!F50</f>
        <v>0</v>
      </c>
      <c r="G51" s="339">
        <f>'3.sz.m Önk  bev.'!G50</f>
        <v>0</v>
      </c>
      <c r="H51" s="339">
        <f>'3.sz.m Önk  bev.'!H50</f>
        <v>0</v>
      </c>
      <c r="I51" s="340"/>
      <c r="J51" s="1093"/>
      <c r="K51" s="451">
        <f>'3.sz.m Önk  bev.'!K50</f>
        <v>0</v>
      </c>
      <c r="L51" s="339">
        <f>'3.sz.m Önk  bev.'!L50</f>
        <v>0</v>
      </c>
      <c r="M51" s="339">
        <f>'3.sz.m Önk  bev.'!M50</f>
        <v>0</v>
      </c>
      <c r="N51" s="339">
        <f>'3.sz.m Önk  bev.'!N50</f>
        <v>0</v>
      </c>
      <c r="O51" s="340"/>
      <c r="P51" s="1093"/>
      <c r="Q51" s="451">
        <f>'3.sz.m Önk  bev.'!Q50</f>
        <v>0</v>
      </c>
      <c r="R51" s="339">
        <f>'3.sz.m Önk  bev.'!R50</f>
        <v>0</v>
      </c>
      <c r="S51" s="339">
        <f>'3.sz.m Önk  bev.'!S50</f>
        <v>0</v>
      </c>
      <c r="T51" s="339">
        <f>'3.sz.m Önk  bev.'!T50</f>
        <v>0</v>
      </c>
      <c r="U51" s="339" t="e">
        <f>'3.sz.m Önk  bev.'!U50</f>
        <v>#REF!</v>
      </c>
      <c r="V51" s="752" t="e">
        <f>'3.sz.m Önk  bev.'!V50</f>
        <v>#REF!</v>
      </c>
    </row>
    <row r="52" spans="1:22" ht="21.75" customHeight="1" thickBot="1">
      <c r="A52" s="146" t="s">
        <v>12</v>
      </c>
      <c r="B52" s="1234" t="s">
        <v>348</v>
      </c>
      <c r="C52" s="1234"/>
      <c r="D52" s="1234"/>
      <c r="E52" s="434">
        <f aca="true" t="shared" si="15" ref="E52:P52">SUM(E53:E54)</f>
        <v>0</v>
      </c>
      <c r="F52" s="342">
        <f t="shared" si="15"/>
        <v>0</v>
      </c>
      <c r="G52" s="342">
        <f t="shared" si="15"/>
        <v>0</v>
      </c>
      <c r="H52" s="342">
        <f t="shared" si="15"/>
        <v>0</v>
      </c>
      <c r="I52" s="342">
        <f t="shared" si="15"/>
        <v>0</v>
      </c>
      <c r="J52" s="1094">
        <f t="shared" si="15"/>
        <v>0</v>
      </c>
      <c r="K52" s="434">
        <f t="shared" si="15"/>
        <v>0</v>
      </c>
      <c r="L52" s="342">
        <f t="shared" si="15"/>
        <v>0</v>
      </c>
      <c r="M52" s="342">
        <f t="shared" si="15"/>
        <v>0</v>
      </c>
      <c r="N52" s="342">
        <f t="shared" si="15"/>
        <v>0</v>
      </c>
      <c r="O52" s="342">
        <f t="shared" si="15"/>
        <v>0</v>
      </c>
      <c r="P52" s="1094">
        <f t="shared" si="15"/>
        <v>0</v>
      </c>
      <c r="Q52" s="434">
        <f aca="true" t="shared" si="16" ref="Q52:V52">SUM(Q53:Q54)</f>
        <v>0</v>
      </c>
      <c r="R52" s="342">
        <f t="shared" si="16"/>
        <v>0</v>
      </c>
      <c r="S52" s="342">
        <f t="shared" si="16"/>
        <v>0</v>
      </c>
      <c r="T52" s="342">
        <f>SUM(T53:T54)</f>
        <v>0</v>
      </c>
      <c r="U52" s="342">
        <f t="shared" si="16"/>
        <v>3</v>
      </c>
      <c r="V52" s="1094">
        <f t="shared" si="16"/>
        <v>4</v>
      </c>
    </row>
    <row r="53" spans="1:22" s="7" customFormat="1" ht="21.75" customHeight="1">
      <c r="A53" s="148"/>
      <c r="B53" s="141" t="s">
        <v>45</v>
      </c>
      <c r="C53" s="1239" t="s">
        <v>350</v>
      </c>
      <c r="D53" s="1239"/>
      <c r="E53" s="435">
        <f>'3.sz.m Önk  bev.'!E52</f>
        <v>0</v>
      </c>
      <c r="F53" s="344">
        <f>'3.sz.m Önk  bev.'!F52</f>
        <v>0</v>
      </c>
      <c r="G53" s="344">
        <f>'3.sz.m Önk  bev.'!G52</f>
        <v>0</v>
      </c>
      <c r="H53" s="344">
        <f>'3.sz.m Önk  bev.'!H52</f>
        <v>0</v>
      </c>
      <c r="I53" s="344">
        <v>0</v>
      </c>
      <c r="J53" s="1099">
        <v>0</v>
      </c>
      <c r="K53" s="435">
        <f>'3.sz.m Önk  bev.'!K52</f>
        <v>0</v>
      </c>
      <c r="L53" s="344">
        <f>'3.sz.m Önk  bev.'!L52</f>
        <v>0</v>
      </c>
      <c r="M53" s="344">
        <f>'3.sz.m Önk  bev.'!M52</f>
        <v>0</v>
      </c>
      <c r="N53" s="344">
        <f>'3.sz.m Önk  bev.'!N52</f>
        <v>0</v>
      </c>
      <c r="O53" s="343">
        <v>0</v>
      </c>
      <c r="P53" s="1095">
        <v>0</v>
      </c>
      <c r="Q53" s="454">
        <f>'3.sz.m Önk  bev.'!Q52</f>
        <v>0</v>
      </c>
      <c r="R53" s="343">
        <f>'3.sz.m Önk  bev.'!R52</f>
        <v>0</v>
      </c>
      <c r="S53" s="343">
        <f>'3.sz.m Önk  bev.'!S52</f>
        <v>0</v>
      </c>
      <c r="T53" s="343">
        <f>'3.sz.m Önk  bev.'!T52</f>
        <v>0</v>
      </c>
      <c r="U53" s="343">
        <f>'3.sz.m Önk  bev.'!U52</f>
        <v>0</v>
      </c>
      <c r="V53" s="1095">
        <f>'3.sz.m Önk  bev.'!V52</f>
        <v>0</v>
      </c>
    </row>
    <row r="54" spans="1:22" ht="21.75" customHeight="1" thickBot="1">
      <c r="A54" s="143"/>
      <c r="B54" s="144" t="s">
        <v>349</v>
      </c>
      <c r="C54" s="1251" t="s">
        <v>351</v>
      </c>
      <c r="D54" s="1251"/>
      <c r="E54" s="452">
        <v>0</v>
      </c>
      <c r="F54" s="453">
        <v>0</v>
      </c>
      <c r="G54" s="453">
        <v>0</v>
      </c>
      <c r="H54" s="453">
        <v>0</v>
      </c>
      <c r="I54" s="453">
        <v>0</v>
      </c>
      <c r="J54" s="1096">
        <v>0</v>
      </c>
      <c r="K54" s="452">
        <v>0</v>
      </c>
      <c r="L54" s="453">
        <v>0</v>
      </c>
      <c r="M54" s="453">
        <v>0</v>
      </c>
      <c r="N54" s="453">
        <v>0</v>
      </c>
      <c r="O54" s="453">
        <v>0</v>
      </c>
      <c r="P54" s="1096">
        <v>0</v>
      </c>
      <c r="Q54" s="452">
        <v>0</v>
      </c>
      <c r="R54" s="453">
        <v>0</v>
      </c>
      <c r="S54" s="453">
        <v>0</v>
      </c>
      <c r="T54" s="453">
        <v>0</v>
      </c>
      <c r="U54" s="453">
        <v>3</v>
      </c>
      <c r="V54" s="1096">
        <v>4</v>
      </c>
    </row>
    <row r="55" spans="1:22" ht="21.75" customHeight="1" thickBot="1">
      <c r="A55" s="146" t="s">
        <v>13</v>
      </c>
      <c r="B55" s="1245" t="s">
        <v>85</v>
      </c>
      <c r="C55" s="1245"/>
      <c r="D55" s="1245"/>
      <c r="E55" s="434">
        <f>E8+E22+E41+E49+E52+E33</f>
        <v>34189418</v>
      </c>
      <c r="F55" s="342">
        <f>F8+F22+F41+F49+F52+F33</f>
        <v>0</v>
      </c>
      <c r="G55" s="342">
        <f>G8+G22+G41+G49+G52+G33</f>
        <v>0</v>
      </c>
      <c r="H55" s="342">
        <f>H8+H22+H41+H49+H52+H33</f>
        <v>0</v>
      </c>
      <c r="I55" s="342">
        <f aca="true" t="shared" si="17" ref="I55:P55">I8+I22+I41+I49+I52+I33</f>
        <v>0</v>
      </c>
      <c r="J55" s="1094">
        <f t="shared" si="17"/>
        <v>0</v>
      </c>
      <c r="K55" s="434">
        <f>K8+K22+K41+K49+K52+K33</f>
        <v>33475234</v>
      </c>
      <c r="L55" s="342">
        <f>L8+L22+L41+L49+L52+L33</f>
        <v>0</v>
      </c>
      <c r="M55" s="342">
        <f>M8+M22+M41+M49+M52+M33</f>
        <v>0</v>
      </c>
      <c r="N55" s="342">
        <f>N8+N22+N41+N49+N52+N33</f>
        <v>0</v>
      </c>
      <c r="O55" s="342">
        <f t="shared" si="17"/>
        <v>0</v>
      </c>
      <c r="P55" s="1094">
        <f t="shared" si="17"/>
        <v>0</v>
      </c>
      <c r="Q55" s="434">
        <f aca="true" t="shared" si="18" ref="Q55:V55">Q8+Q22+Q41+Q49+Q52+Q33</f>
        <v>714184</v>
      </c>
      <c r="R55" s="342">
        <f t="shared" si="18"/>
        <v>0</v>
      </c>
      <c r="S55" s="342">
        <f t="shared" si="18"/>
        <v>0</v>
      </c>
      <c r="T55" s="342">
        <f>T8+T22+T41+T49+T52+T33</f>
        <v>0</v>
      </c>
      <c r="U55" s="342" t="e">
        <f t="shared" si="18"/>
        <v>#REF!</v>
      </c>
      <c r="V55" s="1094" t="e">
        <f t="shared" si="18"/>
        <v>#REF!</v>
      </c>
    </row>
    <row r="56" spans="1:22" ht="24" customHeight="1" thickBot="1">
      <c r="A56" s="142" t="s">
        <v>59</v>
      </c>
      <c r="B56" s="1234" t="s">
        <v>352</v>
      </c>
      <c r="C56" s="1234"/>
      <c r="D56" s="1234"/>
      <c r="E56" s="434">
        <f>SUM(E57:E59)</f>
        <v>11927743</v>
      </c>
      <c r="F56" s="342">
        <f>SUM(F57:F59)</f>
        <v>0</v>
      </c>
      <c r="G56" s="342">
        <f>SUM(G57:G59)</f>
        <v>0</v>
      </c>
      <c r="H56" s="342">
        <f>SUM(H57:H59)</f>
        <v>0</v>
      </c>
      <c r="I56" s="342">
        <f aca="true" t="shared" si="19" ref="I56:P56">SUM(I57:I59)</f>
        <v>0</v>
      </c>
      <c r="J56" s="1094">
        <f t="shared" si="19"/>
        <v>0</v>
      </c>
      <c r="K56" s="434">
        <f>SUM(K57:K59)</f>
        <v>11927743</v>
      </c>
      <c r="L56" s="342">
        <f>SUM(L57:L59)</f>
        <v>0</v>
      </c>
      <c r="M56" s="342">
        <f>SUM(M57:M59)</f>
        <v>0</v>
      </c>
      <c r="N56" s="342">
        <f>SUM(N57:N59)</f>
        <v>0</v>
      </c>
      <c r="O56" s="342">
        <f t="shared" si="19"/>
        <v>0</v>
      </c>
      <c r="P56" s="1094">
        <f t="shared" si="19"/>
        <v>0</v>
      </c>
      <c r="Q56" s="434">
        <f aca="true" t="shared" si="20" ref="Q56:V56">SUM(Q57:Q59)</f>
        <v>0</v>
      </c>
      <c r="R56" s="342">
        <f t="shared" si="20"/>
        <v>0</v>
      </c>
      <c r="S56" s="342">
        <f t="shared" si="20"/>
        <v>0</v>
      </c>
      <c r="T56" s="342">
        <f>SUM(T57:T59)</f>
        <v>0</v>
      </c>
      <c r="U56" s="342" t="e">
        <f t="shared" si="20"/>
        <v>#DIV/0!</v>
      </c>
      <c r="V56" s="1094">
        <f t="shared" si="20"/>
        <v>570000</v>
      </c>
    </row>
    <row r="57" spans="1:22" ht="21.75" customHeight="1">
      <c r="A57" s="140"/>
      <c r="B57" s="141" t="s">
        <v>46</v>
      </c>
      <c r="C57" s="1239" t="s">
        <v>353</v>
      </c>
      <c r="D57" s="1239"/>
      <c r="E57" s="451">
        <f>'3.sz.m Önk  bev.'!E56</f>
        <v>0</v>
      </c>
      <c r="F57" s="339">
        <f>'3.sz.m Önk  bev.'!F56</f>
        <v>0</v>
      </c>
      <c r="G57" s="339">
        <f>'3.sz.m Önk  bev.'!G56</f>
        <v>0</v>
      </c>
      <c r="H57" s="339">
        <f>'3.sz.m Önk  bev.'!H56</f>
        <v>0</v>
      </c>
      <c r="I57" s="343"/>
      <c r="J57" s="1095"/>
      <c r="K57" s="451">
        <f>'3.sz.m Önk  bev.'!K56</f>
        <v>0</v>
      </c>
      <c r="L57" s="339">
        <f>'3.sz.m Önk  bev.'!L56</f>
        <v>0</v>
      </c>
      <c r="M57" s="339">
        <f>'3.sz.m Önk  bev.'!M56</f>
        <v>0</v>
      </c>
      <c r="N57" s="339">
        <f>'3.sz.m Önk  bev.'!N56</f>
        <v>0</v>
      </c>
      <c r="O57" s="343"/>
      <c r="P57" s="1095"/>
      <c r="Q57" s="451">
        <f>'3.sz.m Önk  bev.'!Q56</f>
        <v>0</v>
      </c>
      <c r="R57" s="339">
        <f>'3.sz.m Önk  bev.'!R56</f>
        <v>0</v>
      </c>
      <c r="S57" s="339">
        <f>'3.sz.m Önk  bev.'!S56</f>
        <v>0</v>
      </c>
      <c r="T57" s="339">
        <f>'3.sz.m Önk  bev.'!T56</f>
        <v>0</v>
      </c>
      <c r="U57" s="339">
        <f>'3.sz.m Önk  bev.'!U56</f>
        <v>0</v>
      </c>
      <c r="V57" s="752">
        <f>'3.sz.m Önk  bev.'!V56</f>
        <v>0</v>
      </c>
    </row>
    <row r="58" spans="1:22" ht="21.75" customHeight="1">
      <c r="A58" s="139"/>
      <c r="B58" s="136" t="s">
        <v>47</v>
      </c>
      <c r="C58" s="1239" t="s">
        <v>457</v>
      </c>
      <c r="D58" s="1239"/>
      <c r="E58" s="451">
        <f>'3.sz.m Önk  bev.'!E57</f>
        <v>0</v>
      </c>
      <c r="F58" s="339">
        <f>'3.sz.m Önk  bev.'!F57</f>
        <v>0</v>
      </c>
      <c r="G58" s="339">
        <f>'3.sz.m Önk  bev.'!G57</f>
        <v>0</v>
      </c>
      <c r="H58" s="339">
        <f>'3.sz.m Önk  bev.'!H57</f>
        <v>0</v>
      </c>
      <c r="I58" s="341"/>
      <c r="J58" s="1097"/>
      <c r="K58" s="451">
        <f>'3.sz.m Önk  bev.'!K57</f>
        <v>0</v>
      </c>
      <c r="L58" s="339">
        <f>'3.sz.m Önk  bev.'!L57</f>
        <v>0</v>
      </c>
      <c r="M58" s="339">
        <f>'3.sz.m Önk  bev.'!M57</f>
        <v>0</v>
      </c>
      <c r="N58" s="339">
        <f>'3.sz.m Önk  bev.'!N57</f>
        <v>0</v>
      </c>
      <c r="O58" s="341"/>
      <c r="P58" s="1097"/>
      <c r="Q58" s="451">
        <f>'3.sz.m Önk  bev.'!Q57</f>
        <v>0</v>
      </c>
      <c r="R58" s="339">
        <f>'3.sz.m Önk  bev.'!R57</f>
        <v>0</v>
      </c>
      <c r="S58" s="339">
        <f>'3.sz.m Önk  bev.'!S57</f>
        <v>0</v>
      </c>
      <c r="T58" s="339">
        <f>'3.sz.m Önk  bev.'!T57</f>
        <v>0</v>
      </c>
      <c r="U58" s="339">
        <f>'3.sz.m Önk  bev.'!U57</f>
        <v>0</v>
      </c>
      <c r="V58" s="752">
        <f>'3.sz.m Önk  bev.'!V57</f>
        <v>0</v>
      </c>
    </row>
    <row r="59" spans="1:22" ht="21.75" customHeight="1" thickBot="1">
      <c r="A59" s="139"/>
      <c r="B59" s="136" t="s">
        <v>84</v>
      </c>
      <c r="C59" s="1239" t="s">
        <v>354</v>
      </c>
      <c r="D59" s="1239"/>
      <c r="E59" s="451">
        <f>'3.sz.m Önk  bev.'!E58+'üres lap2'!D22+'üres lap3'!D21</f>
        <v>11927743</v>
      </c>
      <c r="F59" s="339">
        <f>'3.sz.m Önk  bev.'!F58+'üres lap2'!E22+'üres lap3'!E21</f>
        <v>0</v>
      </c>
      <c r="G59" s="339">
        <f>'3.sz.m Önk  bev.'!G58+'üres lap2'!F22+'üres lap3'!F21</f>
        <v>0</v>
      </c>
      <c r="H59" s="339">
        <f>'3.sz.m Önk  bev.'!H58+'üres lap2'!G22+'üres lap3'!G21</f>
        <v>0</v>
      </c>
      <c r="I59" s="341"/>
      <c r="J59" s="1097"/>
      <c r="K59" s="451">
        <f>'3.sz.m Önk  bev.'!K58+'üres lap2'!J22+'üres lap3'!J21</f>
        <v>11927743</v>
      </c>
      <c r="L59" s="339">
        <f>'3.sz.m Önk  bev.'!L58+'üres lap2'!K22+'üres lap3'!K21</f>
        <v>0</v>
      </c>
      <c r="M59" s="339">
        <f>'3.sz.m Önk  bev.'!M58+'üres lap2'!L22+'üres lap3'!L21</f>
        <v>0</v>
      </c>
      <c r="N59" s="339">
        <f>'3.sz.m Önk  bev.'!N58+'üres lap2'!M22+'üres lap3'!M21</f>
        <v>0</v>
      </c>
      <c r="O59" s="341"/>
      <c r="P59" s="1097"/>
      <c r="Q59" s="451">
        <f>'3.sz.m Önk  bev.'!Q58+'üres lap2'!P22+'üres lap3'!P21</f>
        <v>0</v>
      </c>
      <c r="R59" s="339">
        <f>'3.sz.m Önk  bev.'!R58+'üres lap2'!Q22+'üres lap3'!Q21</f>
        <v>0</v>
      </c>
      <c r="S59" s="339">
        <f>'3.sz.m Önk  bev.'!S58+'üres lap2'!R22+'üres lap3'!R21</f>
        <v>0</v>
      </c>
      <c r="T59" s="339">
        <f>'3.sz.m Önk  bev.'!T58+'üres lap2'!S22+'üres lap3'!S21</f>
        <v>0</v>
      </c>
      <c r="U59" s="339" t="e">
        <f>'3.sz.m Önk  bev.'!U58+'üres lap2'!T22+'üres lap3'!T21</f>
        <v>#DIV/0!</v>
      </c>
      <c r="V59" s="752">
        <f>'3.sz.m Önk  bev.'!V58+'üres lap2'!U22+'üres lap3'!U21</f>
        <v>570000</v>
      </c>
    </row>
    <row r="60" spans="1:22" ht="35.25" customHeight="1" thickBot="1">
      <c r="A60" s="146" t="s">
        <v>60</v>
      </c>
      <c r="B60" s="1244" t="s">
        <v>86</v>
      </c>
      <c r="C60" s="1244"/>
      <c r="D60" s="1244"/>
      <c r="E60" s="436">
        <f>E55+E56</f>
        <v>46117161</v>
      </c>
      <c r="F60" s="97">
        <f>F55+F56</f>
        <v>0</v>
      </c>
      <c r="G60" s="97">
        <f>G55+G56</f>
        <v>0</v>
      </c>
      <c r="H60" s="97">
        <f>H55+H56</f>
        <v>0</v>
      </c>
      <c r="I60" s="97">
        <f aca="true" t="shared" si="21" ref="I60:P60">I55+I56</f>
        <v>0</v>
      </c>
      <c r="J60" s="1098">
        <f t="shared" si="21"/>
        <v>0</v>
      </c>
      <c r="K60" s="436">
        <f>K55+K56</f>
        <v>45402977</v>
      </c>
      <c r="L60" s="97">
        <f>L55+L56</f>
        <v>0</v>
      </c>
      <c r="M60" s="97">
        <f>M55+M56</f>
        <v>0</v>
      </c>
      <c r="N60" s="97">
        <f>N55+N56</f>
        <v>0</v>
      </c>
      <c r="O60" s="97">
        <f t="shared" si="21"/>
        <v>0</v>
      </c>
      <c r="P60" s="1098">
        <f t="shared" si="21"/>
        <v>0</v>
      </c>
      <c r="Q60" s="436">
        <f aca="true" t="shared" si="22" ref="Q60:V60">Q55+Q56</f>
        <v>714184</v>
      </c>
      <c r="R60" s="97">
        <f t="shared" si="22"/>
        <v>0</v>
      </c>
      <c r="S60" s="97">
        <f t="shared" si="22"/>
        <v>0</v>
      </c>
      <c r="T60" s="97">
        <f>T55+T56</f>
        <v>0</v>
      </c>
      <c r="U60" s="97" t="e">
        <f t="shared" si="22"/>
        <v>#REF!</v>
      </c>
      <c r="V60" s="1098" t="e">
        <f t="shared" si="22"/>
        <v>#REF!</v>
      </c>
    </row>
    <row r="61" spans="1:22" ht="21.75" customHeight="1" hidden="1" thickBot="1">
      <c r="A61" s="1246" t="s">
        <v>220</v>
      </c>
      <c r="B61" s="1247"/>
      <c r="C61" s="1247"/>
      <c r="D61" s="1247"/>
      <c r="E61" s="756"/>
      <c r="F61" s="757"/>
      <c r="G61" s="757"/>
      <c r="H61" s="757"/>
      <c r="I61" s="757"/>
      <c r="J61" s="758"/>
      <c r="K61" s="756"/>
      <c r="L61" s="756"/>
      <c r="M61" s="757"/>
      <c r="N61" s="757"/>
      <c r="O61" s="757"/>
      <c r="P61" s="758"/>
      <c r="Q61" s="756"/>
      <c r="R61" s="756"/>
      <c r="S61" s="756"/>
      <c r="T61" s="756"/>
      <c r="U61" s="756"/>
      <c r="V61" s="756"/>
    </row>
    <row r="62" spans="1:22" ht="21.75" customHeight="1" hidden="1" thickBot="1">
      <c r="A62" s="1243" t="s">
        <v>6</v>
      </c>
      <c r="B62" s="1244"/>
      <c r="C62" s="1244"/>
      <c r="D62" s="1244"/>
      <c r="E62" s="517"/>
      <c r="F62" s="518"/>
      <c r="G62" s="518"/>
      <c r="H62" s="518"/>
      <c r="I62" s="518"/>
      <c r="J62" s="519"/>
      <c r="K62" s="517"/>
      <c r="L62" s="517"/>
      <c r="M62" s="518"/>
      <c r="N62" s="518"/>
      <c r="O62" s="518"/>
      <c r="P62" s="519"/>
      <c r="Q62" s="517"/>
      <c r="R62" s="517"/>
      <c r="S62" s="517"/>
      <c r="T62" s="517"/>
      <c r="U62" s="517"/>
      <c r="V62" s="517"/>
    </row>
    <row r="63" spans="1:22" ht="21.75" customHeight="1">
      <c r="A63" s="759"/>
      <c r="B63" s="760"/>
      <c r="C63" s="760"/>
      <c r="D63" s="760"/>
      <c r="E63" s="761"/>
      <c r="F63" s="761"/>
      <c r="G63" s="761"/>
      <c r="H63" s="761"/>
      <c r="I63" s="761"/>
      <c r="J63" s="761"/>
      <c r="K63" s="761"/>
      <c r="L63" s="761"/>
      <c r="M63" s="761"/>
      <c r="N63" s="761"/>
      <c r="O63" s="761"/>
      <c r="P63" s="761"/>
      <c r="Q63" s="761"/>
      <c r="R63" s="761"/>
      <c r="S63" s="761"/>
      <c r="T63" s="761"/>
      <c r="U63" s="761"/>
      <c r="V63" s="761"/>
    </row>
    <row r="64" spans="1:20" ht="21.75" customHeight="1">
      <c r="A64" s="124"/>
      <c r="B64" s="171"/>
      <c r="C64" s="171"/>
      <c r="D64" s="171"/>
      <c r="E64" s="397"/>
      <c r="F64" s="397"/>
      <c r="G64" s="397"/>
      <c r="H64" s="397"/>
      <c r="I64" s="397"/>
      <c r="J64" s="397"/>
      <c r="L64" s="397"/>
      <c r="R64" s="397"/>
      <c r="S64" s="397"/>
      <c r="T64" s="397"/>
    </row>
    <row r="65" spans="1:20" ht="35.25" customHeight="1">
      <c r="A65" s="124"/>
      <c r="B65" s="171"/>
      <c r="C65" s="171"/>
      <c r="D65" s="171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R65" s="397"/>
      <c r="S65" s="397"/>
      <c r="T65" s="397"/>
    </row>
    <row r="66" spans="1:20" ht="35.25" customHeight="1">
      <c r="A66" s="124"/>
      <c r="B66" s="171"/>
      <c r="C66" s="171"/>
      <c r="D66" s="171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R66" s="397"/>
      <c r="S66" s="397"/>
      <c r="T66" s="397"/>
    </row>
    <row r="67" spans="5:20" ht="12.75"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  <c r="P67" s="397"/>
      <c r="R67" s="397"/>
      <c r="S67" s="397"/>
      <c r="T67" s="397"/>
    </row>
    <row r="68" spans="5:20" ht="12.75"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  <c r="R68" s="397"/>
      <c r="S68" s="397"/>
      <c r="T68" s="397"/>
    </row>
    <row r="69" spans="5:20" ht="12.75">
      <c r="E69" s="397"/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P69" s="397"/>
      <c r="R69" s="397"/>
      <c r="S69" s="397"/>
      <c r="T69" s="397"/>
    </row>
    <row r="70" spans="4:20" ht="12.75">
      <c r="D70" s="133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R70" s="397"/>
      <c r="S70" s="397"/>
      <c r="T70" s="397"/>
    </row>
    <row r="71" spans="4:20" ht="48.75" customHeight="1">
      <c r="D71" s="133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R71" s="397"/>
      <c r="S71" s="397"/>
      <c r="T71" s="397"/>
    </row>
    <row r="72" spans="4:20" ht="46.5" customHeight="1">
      <c r="D72" s="133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R72" s="397"/>
      <c r="S72" s="397"/>
      <c r="T72" s="397"/>
    </row>
    <row r="73" spans="5:20" ht="41.25" customHeight="1"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R73" s="397"/>
      <c r="S73" s="397"/>
      <c r="T73" s="397"/>
    </row>
    <row r="74" spans="5:20" ht="12.75"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R74" s="397"/>
      <c r="S74" s="397"/>
      <c r="T74" s="397"/>
    </row>
    <row r="75" spans="5:20" ht="12.75"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R75" s="397"/>
      <c r="S75" s="397"/>
      <c r="T75" s="397"/>
    </row>
    <row r="76" spans="5:20" ht="12.75"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R76" s="397"/>
      <c r="S76" s="397"/>
      <c r="T76" s="397"/>
    </row>
    <row r="77" spans="5:20" ht="12.75"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R77" s="397"/>
      <c r="S77" s="397"/>
      <c r="T77" s="397"/>
    </row>
    <row r="78" spans="5:20" ht="12.75"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R78" s="397"/>
      <c r="S78" s="397"/>
      <c r="T78" s="397"/>
    </row>
    <row r="79" spans="5:20" ht="12.75"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R79" s="397"/>
      <c r="S79" s="397"/>
      <c r="T79" s="397"/>
    </row>
    <row r="80" spans="5:20" ht="12.75"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R80" s="397"/>
      <c r="S80" s="397"/>
      <c r="T80" s="397"/>
    </row>
    <row r="81" spans="5:20" ht="12.75"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R81" s="397"/>
      <c r="S81" s="397"/>
      <c r="T81" s="397"/>
    </row>
    <row r="82" spans="5:20" ht="12.75"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397"/>
      <c r="R82" s="397"/>
      <c r="S82" s="397"/>
      <c r="T82" s="397"/>
    </row>
    <row r="83" spans="5:20" ht="12.75"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R83" s="397"/>
      <c r="S83" s="397"/>
      <c r="T83" s="397"/>
    </row>
    <row r="84" spans="5:20" ht="12.75"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R84" s="397"/>
      <c r="S84" s="397"/>
      <c r="T84" s="397"/>
    </row>
    <row r="85" spans="5:20" ht="12.75"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R85" s="397"/>
      <c r="S85" s="397"/>
      <c r="T85" s="397"/>
    </row>
    <row r="86" spans="5:20" ht="12.75"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R86" s="397"/>
      <c r="S86" s="397"/>
      <c r="T86" s="397"/>
    </row>
    <row r="87" spans="5:20" ht="12.75"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R87" s="397"/>
      <c r="S87" s="397"/>
      <c r="T87" s="397"/>
    </row>
    <row r="88" spans="5:20" ht="12.75"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R88" s="397"/>
      <c r="S88" s="397"/>
      <c r="T88" s="397"/>
    </row>
    <row r="89" spans="5:20" ht="12.75"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R89" s="397"/>
      <c r="S89" s="397"/>
      <c r="T89" s="397"/>
    </row>
    <row r="90" spans="5:20" ht="12.75"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R90" s="397"/>
      <c r="S90" s="397"/>
      <c r="T90" s="397"/>
    </row>
    <row r="91" spans="5:20" ht="12.75"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R91" s="397"/>
      <c r="S91" s="397"/>
      <c r="T91" s="397"/>
    </row>
    <row r="92" spans="5:20" ht="12.75"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R92" s="397"/>
      <c r="S92" s="397"/>
      <c r="T92" s="397"/>
    </row>
    <row r="93" spans="5:20" ht="12.75"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397"/>
      <c r="R93" s="397"/>
      <c r="S93" s="397"/>
      <c r="T93" s="397"/>
    </row>
    <row r="94" spans="5:20" ht="12.75"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R94" s="397"/>
      <c r="S94" s="397"/>
      <c r="T94" s="397"/>
    </row>
    <row r="95" spans="5:20" ht="12.75"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R95" s="397"/>
      <c r="S95" s="397"/>
      <c r="T95" s="397"/>
    </row>
    <row r="96" spans="5:20" ht="12.75"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7"/>
      <c r="R96" s="397"/>
      <c r="S96" s="397"/>
      <c r="T96" s="397"/>
    </row>
    <row r="97" spans="5:20" ht="12.75"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R97" s="397"/>
      <c r="S97" s="397"/>
      <c r="T97" s="397"/>
    </row>
    <row r="98" spans="5:20" ht="12.75"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397"/>
      <c r="P98" s="397"/>
      <c r="R98" s="397"/>
      <c r="S98" s="397"/>
      <c r="T98" s="397"/>
    </row>
    <row r="99" spans="5:20" ht="12.75"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7"/>
      <c r="R99" s="397"/>
      <c r="S99" s="397"/>
      <c r="T99" s="397"/>
    </row>
    <row r="100" spans="5:20" ht="12.75"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7"/>
      <c r="P100" s="397"/>
      <c r="R100" s="397"/>
      <c r="S100" s="397"/>
      <c r="T100" s="397"/>
    </row>
    <row r="101" spans="5:20" ht="12.75"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397"/>
      <c r="P101" s="397"/>
      <c r="R101" s="397"/>
      <c r="S101" s="397"/>
      <c r="T101" s="397"/>
    </row>
    <row r="102" spans="5:20" ht="12.75">
      <c r="E102" s="397"/>
      <c r="F102" s="397"/>
      <c r="G102" s="397"/>
      <c r="H102" s="397"/>
      <c r="I102" s="397"/>
      <c r="J102" s="397"/>
      <c r="K102" s="397"/>
      <c r="L102" s="397"/>
      <c r="M102" s="397"/>
      <c r="N102" s="397"/>
      <c r="O102" s="397"/>
      <c r="P102" s="397"/>
      <c r="R102" s="397"/>
      <c r="S102" s="397"/>
      <c r="T102" s="397"/>
    </row>
    <row r="103" spans="5:20" ht="12.75"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7"/>
      <c r="R103" s="397"/>
      <c r="S103" s="397"/>
      <c r="T103" s="397"/>
    </row>
    <row r="104" spans="5:20" ht="12.75"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397"/>
      <c r="P104" s="397"/>
      <c r="R104" s="397"/>
      <c r="S104" s="397"/>
      <c r="T104" s="397"/>
    </row>
    <row r="105" spans="5:20" ht="12.75"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R105" s="397"/>
      <c r="S105" s="397"/>
      <c r="T105" s="397"/>
    </row>
    <row r="106" spans="5:20" ht="12.75"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  <c r="P106" s="397"/>
      <c r="R106" s="397"/>
      <c r="S106" s="397"/>
      <c r="T106" s="397"/>
    </row>
    <row r="107" spans="5:20" ht="12.75"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R107" s="397"/>
      <c r="S107" s="397"/>
      <c r="T107" s="397"/>
    </row>
    <row r="108" spans="5:20" ht="12.75"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  <c r="R108" s="397"/>
      <c r="S108" s="397"/>
      <c r="T108" s="397"/>
    </row>
    <row r="109" spans="5:20" ht="12.75"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397"/>
      <c r="P109" s="397"/>
      <c r="R109" s="397"/>
      <c r="S109" s="397"/>
      <c r="T109" s="397"/>
    </row>
    <row r="110" spans="5:20" ht="12.75"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397"/>
      <c r="P110" s="397"/>
      <c r="R110" s="397"/>
      <c r="S110" s="397"/>
      <c r="T110" s="397"/>
    </row>
    <row r="111" spans="5:20" ht="12.75"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397"/>
      <c r="P111" s="397"/>
      <c r="R111" s="397"/>
      <c r="S111" s="397"/>
      <c r="T111" s="397"/>
    </row>
  </sheetData>
  <sheetProtection/>
  <mergeCells count="46">
    <mergeCell ref="E2:S2"/>
    <mergeCell ref="E1:S1"/>
    <mergeCell ref="C9:D9"/>
    <mergeCell ref="C29:D29"/>
    <mergeCell ref="C32:D32"/>
    <mergeCell ref="C14:D14"/>
    <mergeCell ref="C17:D17"/>
    <mergeCell ref="A3:Q3"/>
    <mergeCell ref="A5:C5"/>
    <mergeCell ref="B7:D7"/>
    <mergeCell ref="B8:D8"/>
    <mergeCell ref="E5:J5"/>
    <mergeCell ref="Q5:V5"/>
    <mergeCell ref="K5:P5"/>
    <mergeCell ref="C54:D54"/>
    <mergeCell ref="B33:D33"/>
    <mergeCell ref="C34:D34"/>
    <mergeCell ref="C23:D23"/>
    <mergeCell ref="C24:D24"/>
    <mergeCell ref="C53:D53"/>
    <mergeCell ref="C37:D37"/>
    <mergeCell ref="A62:D62"/>
    <mergeCell ref="B60:D60"/>
    <mergeCell ref="C50:D50"/>
    <mergeCell ref="C51:D51"/>
    <mergeCell ref="C59:D59"/>
    <mergeCell ref="B55:D55"/>
    <mergeCell ref="B56:D56"/>
    <mergeCell ref="C57:D57"/>
    <mergeCell ref="A61:D61"/>
    <mergeCell ref="C58:D58"/>
    <mergeCell ref="B49:D49"/>
    <mergeCell ref="B52:D52"/>
    <mergeCell ref="B41:D41"/>
    <mergeCell ref="C42:D42"/>
    <mergeCell ref="C43:D43"/>
    <mergeCell ref="C47:D47"/>
    <mergeCell ref="C48:D48"/>
    <mergeCell ref="C35:D35"/>
    <mergeCell ref="C36:D36"/>
    <mergeCell ref="C31:D31"/>
    <mergeCell ref="B22:D22"/>
    <mergeCell ref="C25:D25"/>
    <mergeCell ref="C18:D18"/>
    <mergeCell ref="C21:D21"/>
    <mergeCell ref="C30:D3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="70" zoomScaleNormal="70" zoomScalePageLayoutView="0" workbookViewId="0" topLeftCell="A1">
      <selection activeCell="Y32" sqref="Y32"/>
    </sheetView>
  </sheetViews>
  <sheetFormatPr defaultColWidth="9.140625" defaultRowHeight="12.75"/>
  <cols>
    <col min="1" max="1" width="47.421875" style="375" customWidth="1"/>
    <col min="2" max="2" width="14.8515625" style="18" customWidth="1"/>
    <col min="3" max="3" width="12.00390625" style="18" hidden="1" customWidth="1"/>
    <col min="4" max="4" width="11.00390625" style="18" hidden="1" customWidth="1"/>
    <col min="5" max="5" width="11.7109375" style="18" hidden="1" customWidth="1"/>
    <col min="6" max="6" width="16.00390625" style="18" hidden="1" customWidth="1"/>
    <col min="7" max="7" width="19.57421875" style="18" customWidth="1"/>
    <col min="8" max="8" width="14.7109375" style="18" hidden="1" customWidth="1"/>
    <col min="9" max="9" width="12.421875" style="18" hidden="1" customWidth="1"/>
    <col min="10" max="10" width="11.7109375" style="18" hidden="1" customWidth="1"/>
    <col min="11" max="11" width="9.8515625" style="18" hidden="1" customWidth="1"/>
    <col min="12" max="12" width="16.7109375" style="18" customWidth="1"/>
    <col min="13" max="13" width="8.421875" style="18" hidden="1" customWidth="1"/>
    <col min="14" max="14" width="9.28125" style="18" hidden="1" customWidth="1"/>
    <col min="15" max="15" width="11.7109375" style="18" hidden="1" customWidth="1"/>
    <col min="16" max="16" width="8.57421875" style="18" hidden="1" customWidth="1"/>
    <col min="17" max="17" width="22.140625" style="18" customWidth="1"/>
    <col min="18" max="18" width="13.140625" style="18" hidden="1" customWidth="1"/>
    <col min="19" max="19" width="12.140625" style="18" hidden="1" customWidth="1"/>
    <col min="20" max="20" width="11.7109375" style="18" hidden="1" customWidth="1"/>
    <col min="21" max="21" width="8.57421875" style="18" hidden="1" customWidth="1"/>
    <col min="22" max="16384" width="9.140625" style="18" customWidth="1"/>
  </cols>
  <sheetData>
    <row r="1" spans="12:17" ht="12.75" customHeight="1">
      <c r="L1" s="1395" t="s">
        <v>167</v>
      </c>
      <c r="M1" s="1395"/>
      <c r="N1" s="1395"/>
      <c r="O1" s="1395"/>
      <c r="P1" s="1395"/>
      <c r="Q1" s="1395"/>
    </row>
    <row r="2" spans="1:17" ht="18">
      <c r="A2" s="1399" t="s">
        <v>17</v>
      </c>
      <c r="B2" s="1399"/>
      <c r="C2" s="1399"/>
      <c r="D2" s="1399"/>
      <c r="E2" s="1399"/>
      <c r="F2" s="1399"/>
      <c r="G2" s="1399"/>
      <c r="H2" s="1399"/>
      <c r="I2" s="1399"/>
      <c r="J2" s="1399"/>
      <c r="K2" s="1399"/>
      <c r="L2" s="1399"/>
      <c r="M2" s="1399"/>
      <c r="N2" s="1399"/>
      <c r="O2" s="1399"/>
      <c r="P2" s="1399"/>
      <c r="Q2" s="1399"/>
    </row>
    <row r="3" spans="1:17" ht="15.75">
      <c r="A3" s="1400" t="s">
        <v>476</v>
      </c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  <c r="N3" s="1400"/>
      <c r="O3" s="1400"/>
      <c r="P3" s="1400"/>
      <c r="Q3" s="1400"/>
    </row>
    <row r="4" spans="1:17" ht="14.25">
      <c r="A4" s="1401" t="s">
        <v>163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</row>
    <row r="5" ht="13.5" thickBot="1">
      <c r="Q5" s="13" t="s">
        <v>403</v>
      </c>
    </row>
    <row r="6" spans="1:22" ht="24.75" customHeight="1">
      <c r="A6" s="1397" t="s">
        <v>18</v>
      </c>
      <c r="B6" s="1392" t="s">
        <v>19</v>
      </c>
      <c r="C6" s="1393"/>
      <c r="D6" s="1393"/>
      <c r="E6" s="1393"/>
      <c r="F6" s="1393"/>
      <c r="G6" s="1393"/>
      <c r="H6" s="1393"/>
      <c r="I6" s="1393"/>
      <c r="J6" s="1393"/>
      <c r="K6" s="1393"/>
      <c r="L6" s="1389" t="s">
        <v>20</v>
      </c>
      <c r="M6" s="1390"/>
      <c r="N6" s="1390"/>
      <c r="O6" s="1390"/>
      <c r="P6" s="1390"/>
      <c r="Q6" s="1390"/>
      <c r="R6" s="1390"/>
      <c r="S6" s="1390"/>
      <c r="T6" s="1390"/>
      <c r="U6" s="1391"/>
      <c r="V6" s="717"/>
    </row>
    <row r="7" spans="1:22" ht="24.75" customHeight="1">
      <c r="A7" s="1398"/>
      <c r="B7" s="1384" t="s">
        <v>71</v>
      </c>
      <c r="C7" s="1385"/>
      <c r="D7" s="1385"/>
      <c r="E7" s="1385"/>
      <c r="F7" s="1386"/>
      <c r="G7" s="1384" t="s">
        <v>72</v>
      </c>
      <c r="H7" s="1385"/>
      <c r="I7" s="1385"/>
      <c r="J7" s="1385"/>
      <c r="K7" s="1385"/>
      <c r="L7" s="1387" t="s">
        <v>71</v>
      </c>
      <c r="M7" s="1388"/>
      <c r="N7" s="1388"/>
      <c r="O7" s="1388"/>
      <c r="P7" s="1388"/>
      <c r="Q7" s="1388" t="s">
        <v>72</v>
      </c>
      <c r="R7" s="1388"/>
      <c r="S7" s="1388"/>
      <c r="T7" s="1388"/>
      <c r="U7" s="1394"/>
      <c r="V7" s="717"/>
    </row>
    <row r="8" spans="1:22" ht="42" customHeight="1" hidden="1">
      <c r="A8" s="359"/>
      <c r="B8" s="360" t="s">
        <v>197</v>
      </c>
      <c r="C8" s="360" t="s">
        <v>195</v>
      </c>
      <c r="D8" s="719" t="s">
        <v>201</v>
      </c>
      <c r="E8" s="360" t="s">
        <v>204</v>
      </c>
      <c r="F8" s="360" t="s">
        <v>255</v>
      </c>
      <c r="G8" s="360" t="s">
        <v>197</v>
      </c>
      <c r="H8" s="360" t="s">
        <v>195</v>
      </c>
      <c r="I8" s="719" t="s">
        <v>201</v>
      </c>
      <c r="J8" s="360" t="s">
        <v>204</v>
      </c>
      <c r="K8" s="360" t="s">
        <v>255</v>
      </c>
      <c r="L8" s="497" t="s">
        <v>197</v>
      </c>
      <c r="M8" s="400" t="s">
        <v>195</v>
      </c>
      <c r="N8" s="719" t="s">
        <v>201</v>
      </c>
      <c r="O8" s="360" t="s">
        <v>204</v>
      </c>
      <c r="P8" s="360" t="s">
        <v>255</v>
      </c>
      <c r="Q8" s="400" t="s">
        <v>197</v>
      </c>
      <c r="R8" s="400" t="s">
        <v>195</v>
      </c>
      <c r="S8" s="719" t="s">
        <v>201</v>
      </c>
      <c r="T8" s="360" t="s">
        <v>204</v>
      </c>
      <c r="U8" s="360" t="s">
        <v>255</v>
      </c>
      <c r="V8" s="717"/>
    </row>
    <row r="9" spans="1:22" ht="18" hidden="1">
      <c r="A9" s="63" t="s">
        <v>186</v>
      </c>
      <c r="B9" s="67"/>
      <c r="C9" s="67"/>
      <c r="D9" s="67"/>
      <c r="E9" s="67"/>
      <c r="F9" s="67"/>
      <c r="G9" s="67"/>
      <c r="H9" s="67"/>
      <c r="I9" s="67"/>
      <c r="J9" s="67"/>
      <c r="K9" s="495"/>
      <c r="L9" s="498"/>
      <c r="M9" s="68"/>
      <c r="N9" s="68"/>
      <c r="O9" s="68"/>
      <c r="P9" s="68"/>
      <c r="Q9" s="70"/>
      <c r="R9" s="70"/>
      <c r="S9" s="70"/>
      <c r="T9" s="67"/>
      <c r="U9" s="103"/>
      <c r="V9" s="717"/>
    </row>
    <row r="10" spans="1:22" ht="30.75" hidden="1">
      <c r="A10" s="63" t="s">
        <v>218</v>
      </c>
      <c r="B10" s="67"/>
      <c r="C10" s="67"/>
      <c r="D10" s="67"/>
      <c r="E10" s="67"/>
      <c r="F10" s="67"/>
      <c r="G10" s="67"/>
      <c r="H10" s="67"/>
      <c r="I10" s="67"/>
      <c r="J10" s="67"/>
      <c r="K10" s="495"/>
      <c r="L10" s="498"/>
      <c r="M10" s="68"/>
      <c r="N10" s="68"/>
      <c r="O10" s="68"/>
      <c r="P10" s="68"/>
      <c r="Q10" s="70"/>
      <c r="R10" s="70"/>
      <c r="S10" s="70"/>
      <c r="T10" s="67"/>
      <c r="U10" s="103"/>
      <c r="V10" s="717"/>
    </row>
    <row r="11" spans="1:22" ht="18" hidden="1">
      <c r="A11" s="63" t="s">
        <v>198</v>
      </c>
      <c r="B11" s="67"/>
      <c r="C11" s="67"/>
      <c r="D11" s="67"/>
      <c r="E11" s="67"/>
      <c r="F11" s="67"/>
      <c r="G11" s="67"/>
      <c r="H11" s="67"/>
      <c r="I11" s="67"/>
      <c r="J11" s="67"/>
      <c r="K11" s="495"/>
      <c r="L11" s="498"/>
      <c r="M11" s="68"/>
      <c r="N11" s="68"/>
      <c r="O11" s="68"/>
      <c r="P11" s="68"/>
      <c r="Q11" s="70"/>
      <c r="R11" s="70"/>
      <c r="S11" s="70"/>
      <c r="T11" s="67"/>
      <c r="U11" s="103"/>
      <c r="V11" s="717"/>
    </row>
    <row r="12" spans="1:22" ht="18" hidden="1">
      <c r="A12" s="64" t="s">
        <v>420</v>
      </c>
      <c r="B12" s="67"/>
      <c r="C12" s="67"/>
      <c r="D12" s="67"/>
      <c r="E12" s="67"/>
      <c r="F12" s="67"/>
      <c r="G12" s="67"/>
      <c r="H12" s="67"/>
      <c r="I12" s="67"/>
      <c r="J12" s="67"/>
      <c r="K12" s="495"/>
      <c r="L12" s="498"/>
      <c r="M12" s="68"/>
      <c r="N12" s="68"/>
      <c r="O12" s="68"/>
      <c r="P12" s="68"/>
      <c r="Q12" s="70"/>
      <c r="R12" s="70"/>
      <c r="S12" s="70"/>
      <c r="T12" s="67"/>
      <c r="U12" s="103"/>
      <c r="V12" s="717"/>
    </row>
    <row r="13" spans="1:22" ht="18">
      <c r="A13" s="64" t="s">
        <v>187</v>
      </c>
      <c r="B13" s="67">
        <v>0</v>
      </c>
      <c r="C13" s="67">
        <v>0</v>
      </c>
      <c r="D13" s="67"/>
      <c r="E13" s="67"/>
      <c r="F13" s="67"/>
      <c r="G13" s="67">
        <v>0</v>
      </c>
      <c r="H13" s="67">
        <v>0</v>
      </c>
      <c r="I13" s="67">
        <v>0</v>
      </c>
      <c r="J13" s="67"/>
      <c r="K13" s="495"/>
      <c r="L13" s="498">
        <v>0</v>
      </c>
      <c r="M13" s="498">
        <v>0</v>
      </c>
      <c r="N13" s="68"/>
      <c r="O13" s="68"/>
      <c r="P13" s="68"/>
      <c r="Q13" s="70">
        <v>300000</v>
      </c>
      <c r="R13" s="70"/>
      <c r="S13" s="70"/>
      <c r="T13" s="70"/>
      <c r="U13" s="103"/>
      <c r="V13" s="717"/>
    </row>
    <row r="14" spans="1:22" ht="17.25" customHeight="1" hidden="1">
      <c r="A14" s="64" t="s">
        <v>188</v>
      </c>
      <c r="B14" s="67">
        <v>0</v>
      </c>
      <c r="C14" s="67">
        <v>0</v>
      </c>
      <c r="D14" s="67"/>
      <c r="E14" s="67"/>
      <c r="F14" s="67"/>
      <c r="G14" s="67"/>
      <c r="H14" s="67"/>
      <c r="I14" s="67"/>
      <c r="J14" s="67"/>
      <c r="K14" s="495"/>
      <c r="L14" s="499"/>
      <c r="M14" s="70"/>
      <c r="N14" s="70"/>
      <c r="O14" s="70"/>
      <c r="P14" s="70"/>
      <c r="Q14" s="70"/>
      <c r="R14" s="70"/>
      <c r="S14" s="70"/>
      <c r="T14" s="67"/>
      <c r="U14" s="103"/>
      <c r="V14" s="717"/>
    </row>
    <row r="15" spans="1:22" ht="17.25" customHeight="1">
      <c r="A15" s="64" t="s">
        <v>392</v>
      </c>
      <c r="B15" s="67">
        <v>0</v>
      </c>
      <c r="C15" s="67">
        <v>0</v>
      </c>
      <c r="D15" s="67"/>
      <c r="E15" s="67"/>
      <c r="F15" s="67"/>
      <c r="G15" s="67">
        <v>30000</v>
      </c>
      <c r="H15" s="67"/>
      <c r="I15" s="67"/>
      <c r="J15" s="67"/>
      <c r="K15" s="495"/>
      <c r="L15" s="499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/>
      <c r="T15" s="67"/>
      <c r="U15" s="103"/>
      <c r="V15" s="717"/>
    </row>
    <row r="16" spans="1:22" ht="17.25" customHeight="1">
      <c r="A16" s="64" t="s">
        <v>393</v>
      </c>
      <c r="B16" s="67">
        <v>0</v>
      </c>
      <c r="C16" s="67">
        <v>0</v>
      </c>
      <c r="D16" s="67"/>
      <c r="E16" s="67"/>
      <c r="F16" s="67"/>
      <c r="G16" s="67">
        <v>30000</v>
      </c>
      <c r="H16" s="67"/>
      <c r="I16" s="67"/>
      <c r="J16" s="67"/>
      <c r="K16" s="495"/>
      <c r="L16" s="499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/>
      <c r="T16" s="67"/>
      <c r="U16" s="103"/>
      <c r="V16" s="717"/>
    </row>
    <row r="17" spans="1:22" ht="17.25" customHeight="1">
      <c r="A17" s="64" t="s">
        <v>465</v>
      </c>
      <c r="B17" s="67">
        <v>0</v>
      </c>
      <c r="C17" s="67">
        <v>0</v>
      </c>
      <c r="D17" s="67"/>
      <c r="E17" s="67"/>
      <c r="F17" s="67"/>
      <c r="G17" s="67">
        <v>70000</v>
      </c>
      <c r="H17" s="67"/>
      <c r="I17" s="67"/>
      <c r="J17" s="67"/>
      <c r="K17" s="495"/>
      <c r="L17" s="499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/>
      <c r="T17" s="67"/>
      <c r="U17" s="103"/>
      <c r="V17" s="717"/>
    </row>
    <row r="18" spans="1:22" ht="17.25" customHeight="1">
      <c r="A18" s="64" t="s">
        <v>394</v>
      </c>
      <c r="B18" s="67">
        <v>0</v>
      </c>
      <c r="C18" s="67">
        <v>0</v>
      </c>
      <c r="D18" s="67"/>
      <c r="E18" s="67"/>
      <c r="F18" s="67"/>
      <c r="G18" s="67">
        <v>10000</v>
      </c>
      <c r="H18" s="67"/>
      <c r="I18" s="67"/>
      <c r="J18" s="67"/>
      <c r="K18" s="495"/>
      <c r="L18" s="499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/>
      <c r="T18" s="67"/>
      <c r="U18" s="103"/>
      <c r="V18" s="717"/>
    </row>
    <row r="19" spans="1:22" ht="17.25" customHeight="1">
      <c r="A19" s="64" t="s">
        <v>426</v>
      </c>
      <c r="B19" s="67">
        <v>0</v>
      </c>
      <c r="C19" s="67">
        <v>0</v>
      </c>
      <c r="D19" s="67"/>
      <c r="E19" s="67"/>
      <c r="F19" s="67"/>
      <c r="G19" s="67">
        <v>100000</v>
      </c>
      <c r="H19" s="67"/>
      <c r="I19" s="67"/>
      <c r="J19" s="67"/>
      <c r="K19" s="495"/>
      <c r="L19" s="499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/>
      <c r="T19" s="67"/>
      <c r="U19" s="103"/>
      <c r="V19" s="717"/>
    </row>
    <row r="20" spans="1:22" ht="17.25" customHeight="1" hidden="1">
      <c r="A20" s="64" t="s">
        <v>395</v>
      </c>
      <c r="B20" s="67">
        <v>0</v>
      </c>
      <c r="C20" s="67">
        <v>0</v>
      </c>
      <c r="D20" s="67"/>
      <c r="E20" s="67"/>
      <c r="F20" s="67"/>
      <c r="G20" s="67"/>
      <c r="H20" s="67"/>
      <c r="I20" s="67"/>
      <c r="J20" s="67"/>
      <c r="K20" s="495"/>
      <c r="L20" s="499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/>
      <c r="T20" s="67"/>
      <c r="U20" s="103"/>
      <c r="V20" s="717"/>
    </row>
    <row r="21" spans="1:22" ht="34.5" customHeight="1">
      <c r="A21" s="64" t="s">
        <v>466</v>
      </c>
      <c r="B21" s="67">
        <v>0</v>
      </c>
      <c r="C21" s="67">
        <v>0</v>
      </c>
      <c r="D21" s="67"/>
      <c r="E21" s="67"/>
      <c r="F21" s="67"/>
      <c r="G21" s="67">
        <v>50000</v>
      </c>
      <c r="H21" s="67"/>
      <c r="I21" s="67"/>
      <c r="J21" s="67"/>
      <c r="K21" s="495"/>
      <c r="L21" s="499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/>
      <c r="T21" s="67"/>
      <c r="U21" s="103"/>
      <c r="V21" s="717"/>
    </row>
    <row r="22" spans="1:22" ht="32.25" customHeight="1">
      <c r="A22" s="64" t="s">
        <v>463</v>
      </c>
      <c r="B22" s="67">
        <v>0</v>
      </c>
      <c r="C22" s="67">
        <v>0</v>
      </c>
      <c r="D22" s="67"/>
      <c r="E22" s="67"/>
      <c r="F22" s="67"/>
      <c r="G22" s="67">
        <v>10000</v>
      </c>
      <c r="H22" s="67"/>
      <c r="I22" s="67"/>
      <c r="J22" s="67"/>
      <c r="K22" s="495"/>
      <c r="L22" s="499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/>
      <c r="T22" s="67"/>
      <c r="U22" s="103"/>
      <c r="V22" s="717"/>
    </row>
    <row r="23" spans="1:22" ht="17.25" customHeight="1">
      <c r="A23" s="64" t="s">
        <v>194</v>
      </c>
      <c r="B23" s="67">
        <v>0</v>
      </c>
      <c r="C23" s="67">
        <v>0</v>
      </c>
      <c r="D23" s="67"/>
      <c r="E23" s="67"/>
      <c r="F23" s="67"/>
      <c r="G23" s="67">
        <v>2520</v>
      </c>
      <c r="H23" s="67"/>
      <c r="I23" s="67"/>
      <c r="J23" s="67"/>
      <c r="K23" s="495"/>
      <c r="L23" s="499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/>
      <c r="T23" s="67"/>
      <c r="U23" s="103"/>
      <c r="V23" s="717"/>
    </row>
    <row r="24" spans="1:22" s="21" customFormat="1" ht="18">
      <c r="A24" s="64" t="s">
        <v>427</v>
      </c>
      <c r="B24" s="67">
        <v>0</v>
      </c>
      <c r="C24" s="67">
        <v>0</v>
      </c>
      <c r="D24" s="67"/>
      <c r="E24" s="67"/>
      <c r="F24" s="67"/>
      <c r="G24" s="67">
        <v>12000</v>
      </c>
      <c r="H24" s="67"/>
      <c r="I24" s="67"/>
      <c r="J24" s="67"/>
      <c r="K24" s="495"/>
      <c r="L24" s="500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/>
      <c r="T24" s="67"/>
      <c r="U24" s="103"/>
      <c r="V24" s="718"/>
    </row>
    <row r="25" spans="1:22" ht="30.75">
      <c r="A25" s="63" t="s">
        <v>490</v>
      </c>
      <c r="B25" s="70"/>
      <c r="C25" s="70"/>
      <c r="D25" s="70"/>
      <c r="E25" s="70"/>
      <c r="F25" s="70"/>
      <c r="G25" s="70">
        <v>40000</v>
      </c>
      <c r="H25" s="70"/>
      <c r="I25" s="70"/>
      <c r="J25" s="70"/>
      <c r="K25" s="496"/>
      <c r="L25" s="500"/>
      <c r="M25" s="67"/>
      <c r="N25" s="67"/>
      <c r="O25" s="67"/>
      <c r="P25" s="67"/>
      <c r="Q25" s="70"/>
      <c r="R25" s="70"/>
      <c r="S25" s="70"/>
      <c r="T25" s="70"/>
      <c r="U25" s="69"/>
      <c r="V25" s="717"/>
    </row>
    <row r="26" spans="1:22" ht="18" hidden="1">
      <c r="A26" s="63"/>
      <c r="B26" s="70"/>
      <c r="C26" s="70"/>
      <c r="D26" s="70"/>
      <c r="E26" s="70"/>
      <c r="F26" s="70"/>
      <c r="G26" s="70"/>
      <c r="H26" s="70"/>
      <c r="I26" s="70"/>
      <c r="J26" s="70"/>
      <c r="K26" s="496"/>
      <c r="L26" s="500"/>
      <c r="M26" s="67"/>
      <c r="N26" s="67"/>
      <c r="O26" s="67"/>
      <c r="P26" s="67"/>
      <c r="Q26" s="70"/>
      <c r="R26" s="70"/>
      <c r="S26" s="70"/>
      <c r="T26" s="70"/>
      <c r="U26" s="69"/>
      <c r="V26" s="717"/>
    </row>
    <row r="27" spans="1:22" ht="23.25" customHeight="1" thickBot="1">
      <c r="A27" s="65" t="s">
        <v>1</v>
      </c>
      <c r="B27" s="71">
        <f aca="true" t="shared" si="0" ref="B27:U27">SUM(B9:B26)</f>
        <v>0</v>
      </c>
      <c r="C27" s="71">
        <f>SUM(C9:C26)</f>
        <v>0</v>
      </c>
      <c r="D27" s="71">
        <f t="shared" si="0"/>
        <v>0</v>
      </c>
      <c r="E27" s="71">
        <f t="shared" si="0"/>
        <v>0</v>
      </c>
      <c r="F27" s="71">
        <f t="shared" si="0"/>
        <v>0</v>
      </c>
      <c r="G27" s="71">
        <f t="shared" si="0"/>
        <v>354520</v>
      </c>
      <c r="H27" s="71">
        <f>SUM(H9:H26)</f>
        <v>0</v>
      </c>
      <c r="I27" s="71">
        <f>SUM(I9:I26)</f>
        <v>0</v>
      </c>
      <c r="J27" s="71">
        <f>SUM(J9:J26)</f>
        <v>0</v>
      </c>
      <c r="K27" s="71">
        <f t="shared" si="0"/>
        <v>0</v>
      </c>
      <c r="L27" s="501">
        <f t="shared" si="0"/>
        <v>0</v>
      </c>
      <c r="M27" s="71">
        <f t="shared" si="0"/>
        <v>0</v>
      </c>
      <c r="N27" s="71">
        <f t="shared" si="0"/>
        <v>0</v>
      </c>
      <c r="O27" s="71">
        <f t="shared" si="0"/>
        <v>0</v>
      </c>
      <c r="P27" s="71">
        <f t="shared" si="0"/>
        <v>0</v>
      </c>
      <c r="Q27" s="71">
        <f>SUM(Q13:Q26)</f>
        <v>300000</v>
      </c>
      <c r="R27" s="71">
        <f>SUM(R13:R26)</f>
        <v>0</v>
      </c>
      <c r="S27" s="71">
        <f t="shared" si="0"/>
        <v>0</v>
      </c>
      <c r="T27" s="71">
        <f t="shared" si="0"/>
        <v>0</v>
      </c>
      <c r="U27" s="71">
        <f t="shared" si="0"/>
        <v>0</v>
      </c>
      <c r="V27" s="717"/>
    </row>
    <row r="28" spans="1:21" ht="15">
      <c r="A28" s="62"/>
      <c r="B28" s="16"/>
      <c r="C28" s="16"/>
      <c r="D28" s="16"/>
      <c r="E28" s="16"/>
      <c r="F28" s="16"/>
      <c r="G28" s="345"/>
      <c r="H28" s="345"/>
      <c r="I28" s="345"/>
      <c r="J28" s="345"/>
      <c r="K28" s="345"/>
      <c r="L28" s="16"/>
      <c r="M28" s="16"/>
      <c r="N28" s="16"/>
      <c r="O28" s="16"/>
      <c r="P28" s="16"/>
      <c r="Q28" s="345"/>
      <c r="T28" s="493"/>
      <c r="U28" s="493"/>
    </row>
    <row r="29" spans="1:17" ht="14.25">
      <c r="A29" s="1396" t="s">
        <v>190</v>
      </c>
      <c r="B29" s="1396"/>
      <c r="C29" s="1396"/>
      <c r="D29" s="1396"/>
      <c r="E29" s="1396"/>
      <c r="F29" s="1396"/>
      <c r="G29" s="1396"/>
      <c r="H29" s="1396"/>
      <c r="I29" s="1396"/>
      <c r="J29" s="1396"/>
      <c r="K29" s="1396"/>
      <c r="L29" s="1396"/>
      <c r="M29" s="1396"/>
      <c r="N29" s="1396"/>
      <c r="O29" s="1396"/>
      <c r="P29" s="1396"/>
      <c r="Q29" s="1396"/>
    </row>
    <row r="30" ht="13.5" thickBot="1">
      <c r="Q30" s="13"/>
    </row>
    <row r="31" spans="1:22" ht="29.25" customHeight="1">
      <c r="A31" s="1397" t="s">
        <v>189</v>
      </c>
      <c r="B31" s="1392" t="s">
        <v>19</v>
      </c>
      <c r="C31" s="1393"/>
      <c r="D31" s="1393"/>
      <c r="E31" s="1393"/>
      <c r="F31" s="1393"/>
      <c r="G31" s="1393"/>
      <c r="H31" s="1393"/>
      <c r="I31" s="1393"/>
      <c r="J31" s="1393"/>
      <c r="K31" s="1393"/>
      <c r="L31" s="1389" t="s">
        <v>20</v>
      </c>
      <c r="M31" s="1390"/>
      <c r="N31" s="1390"/>
      <c r="O31" s="1390"/>
      <c r="P31" s="1390"/>
      <c r="Q31" s="1390"/>
      <c r="R31" s="1390"/>
      <c r="S31" s="1390"/>
      <c r="T31" s="1390"/>
      <c r="U31" s="1391"/>
      <c r="V31" s="717"/>
    </row>
    <row r="32" spans="1:22" ht="29.25" customHeight="1">
      <c r="A32" s="1398"/>
      <c r="B32" s="1384" t="s">
        <v>71</v>
      </c>
      <c r="C32" s="1385"/>
      <c r="D32" s="1385"/>
      <c r="E32" s="1385"/>
      <c r="F32" s="1386"/>
      <c r="G32" s="1384" t="s">
        <v>72</v>
      </c>
      <c r="H32" s="1385"/>
      <c r="I32" s="1385"/>
      <c r="J32" s="1385"/>
      <c r="K32" s="1385"/>
      <c r="L32" s="1387" t="s">
        <v>71</v>
      </c>
      <c r="M32" s="1388"/>
      <c r="N32" s="1388"/>
      <c r="O32" s="1388"/>
      <c r="P32" s="1388"/>
      <c r="Q32" s="1388" t="s">
        <v>72</v>
      </c>
      <c r="R32" s="1388"/>
      <c r="S32" s="1388"/>
      <c r="T32" s="1388"/>
      <c r="U32" s="1394"/>
      <c r="V32" s="717"/>
    </row>
    <row r="33" spans="1:22" ht="29.25" customHeight="1" hidden="1">
      <c r="A33" s="359"/>
      <c r="B33" s="360" t="s">
        <v>197</v>
      </c>
      <c r="C33" s="360" t="s">
        <v>195</v>
      </c>
      <c r="D33" s="719" t="s">
        <v>201</v>
      </c>
      <c r="E33" s="360" t="s">
        <v>204</v>
      </c>
      <c r="F33" s="360" t="s">
        <v>255</v>
      </c>
      <c r="G33" s="360" t="s">
        <v>197</v>
      </c>
      <c r="H33" s="360" t="s">
        <v>195</v>
      </c>
      <c r="I33" s="719" t="s">
        <v>201</v>
      </c>
      <c r="J33" s="360" t="s">
        <v>204</v>
      </c>
      <c r="K33" s="360" t="s">
        <v>255</v>
      </c>
      <c r="L33" s="497" t="s">
        <v>197</v>
      </c>
      <c r="M33" s="400" t="s">
        <v>195</v>
      </c>
      <c r="N33" s="719" t="s">
        <v>201</v>
      </c>
      <c r="O33" s="360" t="s">
        <v>204</v>
      </c>
      <c r="P33" s="360" t="s">
        <v>255</v>
      </c>
      <c r="Q33" s="400" t="s">
        <v>197</v>
      </c>
      <c r="R33" s="400" t="s">
        <v>195</v>
      </c>
      <c r="S33" s="719" t="s">
        <v>201</v>
      </c>
      <c r="T33" s="360" t="s">
        <v>204</v>
      </c>
      <c r="U33" s="360" t="s">
        <v>255</v>
      </c>
      <c r="V33" s="717"/>
    </row>
    <row r="34" spans="1:22" ht="18" hidden="1">
      <c r="A34" s="63" t="s">
        <v>191</v>
      </c>
      <c r="B34" s="70"/>
      <c r="C34" s="70"/>
      <c r="D34" s="70"/>
      <c r="E34" s="70"/>
      <c r="F34" s="70"/>
      <c r="G34" s="70"/>
      <c r="H34" s="70"/>
      <c r="I34" s="70"/>
      <c r="J34" s="70"/>
      <c r="K34" s="496"/>
      <c r="L34" s="500"/>
      <c r="M34" s="67"/>
      <c r="N34" s="67"/>
      <c r="O34" s="67"/>
      <c r="P34" s="67"/>
      <c r="Q34" s="70"/>
      <c r="R34" s="70"/>
      <c r="S34" s="70"/>
      <c r="T34" s="67"/>
      <c r="U34" s="103"/>
      <c r="V34" s="717"/>
    </row>
    <row r="35" spans="1:22" ht="18" hidden="1">
      <c r="A35" s="116" t="s">
        <v>192</v>
      </c>
      <c r="B35" s="115"/>
      <c r="C35" s="115"/>
      <c r="D35" s="115"/>
      <c r="E35" s="115"/>
      <c r="F35" s="115"/>
      <c r="G35" s="115"/>
      <c r="H35" s="115"/>
      <c r="I35" s="115"/>
      <c r="J35" s="115"/>
      <c r="K35" s="502"/>
      <c r="L35" s="500"/>
      <c r="M35" s="67"/>
      <c r="N35" s="67"/>
      <c r="O35" s="67"/>
      <c r="P35" s="67"/>
      <c r="Q35" s="70"/>
      <c r="R35" s="70"/>
      <c r="S35" s="70"/>
      <c r="T35" s="67"/>
      <c r="U35" s="103"/>
      <c r="V35" s="717"/>
    </row>
    <row r="36" spans="1:22" ht="30.75">
      <c r="A36" s="116" t="s">
        <v>491</v>
      </c>
      <c r="B36" s="115"/>
      <c r="C36" s="115"/>
      <c r="D36" s="115"/>
      <c r="E36" s="115"/>
      <c r="F36" s="115"/>
      <c r="G36" s="115">
        <v>45360</v>
      </c>
      <c r="H36" s="115">
        <v>40824</v>
      </c>
      <c r="I36" s="115">
        <v>40824</v>
      </c>
      <c r="J36" s="115">
        <f>3402*8+3780*4</f>
        <v>42336</v>
      </c>
      <c r="K36" s="502"/>
      <c r="L36" s="500">
        <v>0</v>
      </c>
      <c r="M36" s="500">
        <v>0</v>
      </c>
      <c r="N36" s="67"/>
      <c r="O36" s="67"/>
      <c r="P36" s="67"/>
      <c r="Q36" s="70">
        <v>0</v>
      </c>
      <c r="R36" s="70">
        <v>0</v>
      </c>
      <c r="S36" s="70">
        <v>0</v>
      </c>
      <c r="T36" s="70">
        <v>0</v>
      </c>
      <c r="U36" s="103"/>
      <c r="V36" s="717"/>
    </row>
    <row r="37" spans="1:22" ht="18">
      <c r="A37" s="116" t="s">
        <v>193</v>
      </c>
      <c r="B37" s="115"/>
      <c r="C37" s="115"/>
      <c r="D37" s="115"/>
      <c r="E37" s="115"/>
      <c r="F37" s="115"/>
      <c r="G37" s="115">
        <v>14304</v>
      </c>
      <c r="H37" s="115">
        <v>14304</v>
      </c>
      <c r="I37" s="115">
        <v>14304</v>
      </c>
      <c r="J37" s="115">
        <v>14304</v>
      </c>
      <c r="K37" s="502"/>
      <c r="L37" s="500">
        <v>0</v>
      </c>
      <c r="M37" s="500">
        <v>0</v>
      </c>
      <c r="N37" s="67"/>
      <c r="O37" s="67"/>
      <c r="P37" s="67"/>
      <c r="Q37" s="70">
        <v>0</v>
      </c>
      <c r="R37" s="70">
        <v>0</v>
      </c>
      <c r="S37" s="70">
        <v>0</v>
      </c>
      <c r="T37" s="70">
        <v>0</v>
      </c>
      <c r="U37" s="103"/>
      <c r="V37" s="717"/>
    </row>
    <row r="38" spans="1:22" ht="18" hidden="1">
      <c r="A38" s="116" t="s">
        <v>370</v>
      </c>
      <c r="B38" s="115"/>
      <c r="C38" s="115"/>
      <c r="D38" s="115"/>
      <c r="E38" s="115"/>
      <c r="F38" s="115"/>
      <c r="G38" s="115"/>
      <c r="H38" s="115"/>
      <c r="I38" s="115"/>
      <c r="J38" s="115"/>
      <c r="K38" s="502"/>
      <c r="L38" s="500"/>
      <c r="M38" s="500"/>
      <c r="N38" s="67"/>
      <c r="O38" s="67"/>
      <c r="P38" s="67"/>
      <c r="Q38" s="70"/>
      <c r="R38" s="70"/>
      <c r="S38" s="70"/>
      <c r="T38" s="70"/>
      <c r="U38" s="103"/>
      <c r="V38" s="717"/>
    </row>
    <row r="39" spans="1:22" ht="30.75">
      <c r="A39" s="116" t="s">
        <v>462</v>
      </c>
      <c r="B39" s="115"/>
      <c r="C39" s="115"/>
      <c r="D39" s="115"/>
      <c r="E39" s="115"/>
      <c r="F39" s="115"/>
      <c r="G39" s="115"/>
      <c r="H39" s="115">
        <v>2520</v>
      </c>
      <c r="I39" s="115">
        <v>2520</v>
      </c>
      <c r="J39" s="115">
        <v>2520</v>
      </c>
      <c r="K39" s="502"/>
      <c r="L39" s="500">
        <v>0</v>
      </c>
      <c r="M39" s="500">
        <v>0</v>
      </c>
      <c r="N39" s="67"/>
      <c r="O39" s="67"/>
      <c r="P39" s="67"/>
      <c r="Q39" s="70">
        <v>0</v>
      </c>
      <c r="R39" s="70">
        <v>0</v>
      </c>
      <c r="S39" s="70">
        <v>0</v>
      </c>
      <c r="T39" s="70">
        <v>0</v>
      </c>
      <c r="U39" s="103"/>
      <c r="V39" s="717"/>
    </row>
    <row r="40" spans="1:22" ht="18" hidden="1">
      <c r="A40" s="116" t="s">
        <v>194</v>
      </c>
      <c r="B40" s="115"/>
      <c r="C40" s="115"/>
      <c r="D40" s="115"/>
      <c r="E40" s="115"/>
      <c r="F40" s="115"/>
      <c r="G40" s="115"/>
      <c r="H40" s="115"/>
      <c r="I40" s="115"/>
      <c r="J40" s="115"/>
      <c r="K40" s="502"/>
      <c r="L40" s="500"/>
      <c r="M40" s="500"/>
      <c r="N40" s="67"/>
      <c r="O40" s="67"/>
      <c r="P40" s="67"/>
      <c r="Q40" s="70"/>
      <c r="R40" s="70"/>
      <c r="S40" s="70"/>
      <c r="T40" s="70"/>
      <c r="U40" s="103"/>
      <c r="V40" s="717"/>
    </row>
    <row r="41" spans="1:22" ht="18" hidden="1">
      <c r="A41" s="116" t="s">
        <v>217</v>
      </c>
      <c r="B41" s="115"/>
      <c r="C41" s="115"/>
      <c r="D41" s="115"/>
      <c r="E41" s="115"/>
      <c r="F41" s="115"/>
      <c r="G41" s="115"/>
      <c r="H41" s="115"/>
      <c r="I41" s="115"/>
      <c r="J41" s="115"/>
      <c r="K41" s="502"/>
      <c r="L41" s="500"/>
      <c r="M41" s="500"/>
      <c r="N41" s="67"/>
      <c r="O41" s="67"/>
      <c r="P41" s="67"/>
      <c r="Q41" s="70"/>
      <c r="R41" s="70"/>
      <c r="S41" s="70"/>
      <c r="T41" s="70"/>
      <c r="U41" s="103"/>
      <c r="V41" s="717"/>
    </row>
    <row r="42" spans="1:22" ht="30.75">
      <c r="A42" s="116" t="s">
        <v>477</v>
      </c>
      <c r="B42" s="115">
        <v>350716</v>
      </c>
      <c r="C42" s="115"/>
      <c r="D42" s="115"/>
      <c r="E42" s="115"/>
      <c r="F42" s="115"/>
      <c r="G42" s="115"/>
      <c r="H42" s="115">
        <v>0</v>
      </c>
      <c r="I42" s="115">
        <v>0</v>
      </c>
      <c r="J42" s="115"/>
      <c r="K42" s="502"/>
      <c r="L42" s="500">
        <v>0</v>
      </c>
      <c r="M42" s="500">
        <v>0</v>
      </c>
      <c r="N42" s="67"/>
      <c r="O42" s="67"/>
      <c r="P42" s="67"/>
      <c r="Q42" s="70">
        <v>0</v>
      </c>
      <c r="R42" s="70">
        <v>0</v>
      </c>
      <c r="S42" s="70">
        <v>0</v>
      </c>
      <c r="T42" s="70">
        <v>0</v>
      </c>
      <c r="U42" s="103"/>
      <c r="V42" s="717"/>
    </row>
    <row r="43" spans="1:22" ht="30.75" hidden="1">
      <c r="A43" s="116" t="s">
        <v>436</v>
      </c>
      <c r="B43" s="115"/>
      <c r="C43" s="115"/>
      <c r="D43" s="115"/>
      <c r="E43" s="115"/>
      <c r="F43" s="115"/>
      <c r="G43" s="115"/>
      <c r="H43" s="115"/>
      <c r="I43" s="115"/>
      <c r="J43" s="115"/>
      <c r="K43" s="502"/>
      <c r="L43" s="500"/>
      <c r="M43" s="500"/>
      <c r="N43" s="67"/>
      <c r="O43" s="67"/>
      <c r="P43" s="67"/>
      <c r="Q43" s="70"/>
      <c r="R43" s="70"/>
      <c r="S43" s="70"/>
      <c r="T43" s="70"/>
      <c r="U43" s="103"/>
      <c r="V43" s="717"/>
    </row>
    <row r="44" spans="1:22" ht="18">
      <c r="A44" s="63" t="s">
        <v>186</v>
      </c>
      <c r="B44" s="115">
        <v>16380</v>
      </c>
      <c r="C44" s="115"/>
      <c r="D44" s="115"/>
      <c r="E44" s="115"/>
      <c r="F44" s="115"/>
      <c r="G44" s="115"/>
      <c r="H44" s="115">
        <v>16380</v>
      </c>
      <c r="I44" s="115">
        <v>16380</v>
      </c>
      <c r="J44" s="115">
        <v>16380</v>
      </c>
      <c r="K44" s="502"/>
      <c r="L44" s="500">
        <v>0</v>
      </c>
      <c r="M44" s="500">
        <v>0</v>
      </c>
      <c r="N44" s="67"/>
      <c r="O44" s="67"/>
      <c r="P44" s="67"/>
      <c r="Q44" s="70">
        <v>0</v>
      </c>
      <c r="R44" s="70">
        <v>0</v>
      </c>
      <c r="S44" s="70">
        <v>0</v>
      </c>
      <c r="T44" s="70">
        <v>0</v>
      </c>
      <c r="U44" s="103"/>
      <c r="V44" s="717"/>
    </row>
    <row r="45" spans="1:22" ht="47.25" customHeight="1">
      <c r="A45" s="116" t="s">
        <v>461</v>
      </c>
      <c r="B45" s="115">
        <v>50000</v>
      </c>
      <c r="C45" s="115"/>
      <c r="D45" s="115"/>
      <c r="E45" s="1178">
        <v>50000</v>
      </c>
      <c r="F45" s="115"/>
      <c r="G45" s="115"/>
      <c r="H45" s="115"/>
      <c r="I45" s="115"/>
      <c r="J45" s="115"/>
      <c r="K45" s="502"/>
      <c r="L45" s="500"/>
      <c r="M45" s="500"/>
      <c r="N45" s="67"/>
      <c r="O45" s="67"/>
      <c r="P45" s="67"/>
      <c r="Q45" s="70"/>
      <c r="R45" s="70"/>
      <c r="S45" s="70"/>
      <c r="T45" s="70"/>
      <c r="U45" s="103"/>
      <c r="V45" s="717"/>
    </row>
    <row r="46" spans="1:22" ht="39" customHeight="1" hidden="1">
      <c r="A46" s="293" t="s">
        <v>464</v>
      </c>
      <c r="B46" s="115"/>
      <c r="C46" s="115"/>
      <c r="D46" s="115"/>
      <c r="E46" s="115">
        <v>20000</v>
      </c>
      <c r="F46" s="115"/>
      <c r="G46" s="115"/>
      <c r="H46" s="115"/>
      <c r="I46" s="115"/>
      <c r="J46" s="115"/>
      <c r="K46" s="502"/>
      <c r="L46" s="500"/>
      <c r="M46" s="500"/>
      <c r="N46" s="67"/>
      <c r="O46" s="67"/>
      <c r="P46" s="67"/>
      <c r="Q46" s="70"/>
      <c r="R46" s="70"/>
      <c r="S46" s="70"/>
      <c r="T46" s="70"/>
      <c r="U46" s="103"/>
      <c r="V46" s="717"/>
    </row>
    <row r="47" spans="1:22" ht="39" customHeight="1" hidden="1">
      <c r="A47" s="293"/>
      <c r="B47" s="115"/>
      <c r="C47" s="115"/>
      <c r="D47" s="115"/>
      <c r="E47" s="115"/>
      <c r="F47" s="115"/>
      <c r="G47" s="115"/>
      <c r="H47" s="115"/>
      <c r="I47" s="115"/>
      <c r="J47" s="115"/>
      <c r="K47" s="502"/>
      <c r="L47" s="500"/>
      <c r="M47" s="500"/>
      <c r="N47" s="67"/>
      <c r="O47" s="67"/>
      <c r="P47" s="67"/>
      <c r="Q47" s="70"/>
      <c r="R47" s="70"/>
      <c r="S47" s="70"/>
      <c r="T47" s="70"/>
      <c r="U47" s="103"/>
      <c r="V47" s="717"/>
    </row>
    <row r="48" spans="1:22" ht="39" customHeight="1" hidden="1">
      <c r="A48" s="293"/>
      <c r="B48" s="115"/>
      <c r="C48" s="115"/>
      <c r="D48" s="115"/>
      <c r="E48" s="115"/>
      <c r="F48" s="115"/>
      <c r="G48" s="115"/>
      <c r="H48" s="115"/>
      <c r="I48" s="115"/>
      <c r="J48" s="115"/>
      <c r="K48" s="502"/>
      <c r="L48" s="500"/>
      <c r="M48" s="500"/>
      <c r="N48" s="67"/>
      <c r="O48" s="67"/>
      <c r="P48" s="67"/>
      <c r="Q48" s="70"/>
      <c r="R48" s="70"/>
      <c r="S48" s="70"/>
      <c r="T48" s="70"/>
      <c r="U48" s="103"/>
      <c r="V48" s="717"/>
    </row>
    <row r="49" spans="1:22" ht="39" customHeight="1" hidden="1">
      <c r="A49" s="293"/>
      <c r="B49" s="115"/>
      <c r="C49" s="115"/>
      <c r="D49" s="115"/>
      <c r="E49" s="115"/>
      <c r="F49" s="115"/>
      <c r="G49" s="115"/>
      <c r="H49" s="115"/>
      <c r="I49" s="115"/>
      <c r="J49" s="115"/>
      <c r="K49" s="502"/>
      <c r="L49" s="500"/>
      <c r="M49" s="500"/>
      <c r="N49" s="67"/>
      <c r="O49" s="67"/>
      <c r="P49" s="67"/>
      <c r="Q49" s="70"/>
      <c r="R49" s="70"/>
      <c r="S49" s="70"/>
      <c r="T49" s="70"/>
      <c r="U49" s="103"/>
      <c r="V49" s="717"/>
    </row>
    <row r="50" spans="1:22" ht="39" customHeight="1" hidden="1">
      <c r="A50" s="293"/>
      <c r="B50" s="115"/>
      <c r="C50" s="115"/>
      <c r="D50" s="115"/>
      <c r="E50" s="115"/>
      <c r="F50" s="115"/>
      <c r="G50" s="115"/>
      <c r="H50" s="115"/>
      <c r="I50" s="115"/>
      <c r="J50" s="115"/>
      <c r="K50" s="502"/>
      <c r="L50" s="500"/>
      <c r="M50" s="500"/>
      <c r="N50" s="67"/>
      <c r="O50" s="67"/>
      <c r="P50" s="67"/>
      <c r="Q50" s="70"/>
      <c r="R50" s="70"/>
      <c r="S50" s="70"/>
      <c r="T50" s="70"/>
      <c r="U50" s="103"/>
      <c r="V50" s="717"/>
    </row>
    <row r="51" spans="1:22" ht="39" customHeight="1" hidden="1">
      <c r="A51" s="293"/>
      <c r="B51" s="115"/>
      <c r="C51" s="115"/>
      <c r="D51" s="115"/>
      <c r="E51" s="115"/>
      <c r="F51" s="115"/>
      <c r="G51" s="115"/>
      <c r="H51" s="115"/>
      <c r="I51" s="115"/>
      <c r="J51" s="115"/>
      <c r="K51" s="502"/>
      <c r="L51" s="500"/>
      <c r="M51" s="500"/>
      <c r="N51" s="67"/>
      <c r="O51" s="67"/>
      <c r="P51" s="67"/>
      <c r="Q51" s="70"/>
      <c r="R51" s="70"/>
      <c r="S51" s="70"/>
      <c r="T51" s="70"/>
      <c r="U51" s="103"/>
      <c r="V51" s="717"/>
    </row>
    <row r="52" spans="1:22" s="17" customFormat="1" ht="27" customHeight="1" thickBot="1">
      <c r="A52" s="66" t="s">
        <v>1</v>
      </c>
      <c r="B52" s="72">
        <f>SUM(B34:B46)</f>
        <v>417096</v>
      </c>
      <c r="C52" s="72">
        <f>SUM(C34:C46)</f>
        <v>0</v>
      </c>
      <c r="D52" s="72">
        <f>SUM(D34:D46)</f>
        <v>0</v>
      </c>
      <c r="E52" s="72">
        <f>SUM(E34:E46)</f>
        <v>70000</v>
      </c>
      <c r="F52" s="72">
        <f aca="true" t="shared" si="1" ref="F52:Q52">SUM(F34:F46)</f>
        <v>0</v>
      </c>
      <c r="G52" s="321">
        <f t="shared" si="1"/>
        <v>59664</v>
      </c>
      <c r="H52" s="321">
        <f>SUM(H34:H46)</f>
        <v>74028</v>
      </c>
      <c r="I52" s="321">
        <f>SUM(I34:I46)</f>
        <v>74028</v>
      </c>
      <c r="J52" s="943">
        <f t="shared" si="1"/>
        <v>75540</v>
      </c>
      <c r="K52" s="943">
        <f t="shared" si="1"/>
        <v>0</v>
      </c>
      <c r="L52" s="503">
        <f t="shared" si="1"/>
        <v>0</v>
      </c>
      <c r="M52" s="503">
        <f>SUM(M34:M46)</f>
        <v>0</v>
      </c>
      <c r="N52" s="72">
        <f t="shared" si="1"/>
        <v>0</v>
      </c>
      <c r="O52" s="72">
        <f t="shared" si="1"/>
        <v>0</v>
      </c>
      <c r="P52" s="72">
        <f t="shared" si="1"/>
        <v>0</v>
      </c>
      <c r="Q52" s="72">
        <f t="shared" si="1"/>
        <v>0</v>
      </c>
      <c r="R52" s="72">
        <f>SUM(R34:R46)</f>
        <v>0</v>
      </c>
      <c r="S52" s="72">
        <f>SUM(S34:S46)</f>
        <v>0</v>
      </c>
      <c r="T52" s="72">
        <f>SUM(T34:T46)</f>
        <v>0</v>
      </c>
      <c r="U52" s="321"/>
      <c r="V52" s="717"/>
    </row>
    <row r="53" spans="7:17" ht="15">
      <c r="G53" s="345"/>
      <c r="Q53" s="345"/>
    </row>
    <row r="54" spans="7:9" ht="12.75">
      <c r="G54" s="493"/>
      <c r="H54" s="493"/>
      <c r="I54" s="493"/>
    </row>
    <row r="55" spans="5:7" ht="12.75">
      <c r="E55" s="493"/>
      <c r="G55" s="493"/>
    </row>
    <row r="56" spans="1:9" ht="12.75">
      <c r="A56" s="376"/>
      <c r="E56" s="493"/>
      <c r="G56" s="493"/>
      <c r="I56" s="493"/>
    </row>
    <row r="58" ht="12.75">
      <c r="G58" s="493"/>
    </row>
  </sheetData>
  <sheetProtection/>
  <mergeCells count="19">
    <mergeCell ref="L1:Q1"/>
    <mergeCell ref="A29:Q29"/>
    <mergeCell ref="A6:A7"/>
    <mergeCell ref="A31:A32"/>
    <mergeCell ref="B6:K6"/>
    <mergeCell ref="L6:U6"/>
    <mergeCell ref="B32:F32"/>
    <mergeCell ref="A2:Q2"/>
    <mergeCell ref="A3:Q3"/>
    <mergeCell ref="A4:Q4"/>
    <mergeCell ref="B7:F7"/>
    <mergeCell ref="G7:K7"/>
    <mergeCell ref="L7:P7"/>
    <mergeCell ref="L32:P32"/>
    <mergeCell ref="L31:U31"/>
    <mergeCell ref="B31:K31"/>
    <mergeCell ref="Q7:U7"/>
    <mergeCell ref="Q32:U32"/>
    <mergeCell ref="G32:K3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6" r:id="rId1"/>
  <headerFooter alignWithMargins="0">
    <oddFooter>&amp;R
</oddFooter>
  </headerFooter>
  <colBreaks count="1" manualBreakCount="1">
    <brk id="22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00390625" style="772" customWidth="1"/>
    <col min="2" max="2" width="58.57421875" style="773" customWidth="1"/>
    <col min="3" max="5" width="13.57421875" style="773" customWidth="1"/>
    <col min="6" max="6" width="14.7109375" style="772" customWidth="1"/>
    <col min="7" max="7" width="4.00390625" style="772" customWidth="1"/>
    <col min="8" max="9" width="14.7109375" style="772" customWidth="1"/>
    <col min="10" max="16384" width="9.140625" style="772" customWidth="1"/>
  </cols>
  <sheetData>
    <row r="1" spans="4:6" ht="15">
      <c r="D1" s="1402" t="s">
        <v>168</v>
      </c>
      <c r="E1" s="1402"/>
      <c r="F1" s="1402"/>
    </row>
    <row r="2" spans="1:9" ht="48.75" customHeight="1">
      <c r="A2" s="1408" t="s">
        <v>271</v>
      </c>
      <c r="B2" s="1408"/>
      <c r="C2" s="1408"/>
      <c r="D2" s="1408"/>
      <c r="E2" s="1408"/>
      <c r="F2" s="1408"/>
      <c r="G2" s="968"/>
      <c r="H2" s="968"/>
      <c r="I2" s="774"/>
    </row>
    <row r="3" spans="1:10" ht="15.75" customHeight="1" thickBot="1">
      <c r="A3" s="775"/>
      <c r="B3" s="776"/>
      <c r="C3" s="776"/>
      <c r="D3" s="1403" t="s">
        <v>407</v>
      </c>
      <c r="E3" s="1403"/>
      <c r="F3" s="1403"/>
      <c r="J3" s="777"/>
    </row>
    <row r="4" spans="1:9" ht="63" customHeight="1">
      <c r="A4" s="1404" t="s">
        <v>224</v>
      </c>
      <c r="B4" s="1406" t="s">
        <v>272</v>
      </c>
      <c r="C4" s="1409" t="s">
        <v>383</v>
      </c>
      <c r="D4" s="1410"/>
      <c r="E4" s="1410"/>
      <c r="F4" s="1411"/>
      <c r="G4" s="950"/>
      <c r="H4" s="951"/>
      <c r="I4" s="778"/>
    </row>
    <row r="5" spans="1:8" ht="16.5" thickBot="1">
      <c r="A5" s="1405"/>
      <c r="B5" s="1407"/>
      <c r="C5" s="946" t="s">
        <v>384</v>
      </c>
      <c r="D5" s="946" t="s">
        <v>385</v>
      </c>
      <c r="E5" s="946" t="s">
        <v>390</v>
      </c>
      <c r="F5" s="946" t="s">
        <v>399</v>
      </c>
      <c r="G5" s="950"/>
      <c r="H5" s="951"/>
    </row>
    <row r="6" spans="1:8" ht="16.5" thickBot="1">
      <c r="A6" s="779">
        <v>1</v>
      </c>
      <c r="B6" s="780">
        <v>2</v>
      </c>
      <c r="C6" s="962">
        <v>3</v>
      </c>
      <c r="D6" s="962">
        <v>4</v>
      </c>
      <c r="E6" s="962">
        <v>5</v>
      </c>
      <c r="F6" s="947">
        <v>6</v>
      </c>
      <c r="G6" s="952"/>
      <c r="H6" s="953"/>
    </row>
    <row r="7" spans="1:8" ht="27" customHeight="1" thickBot="1">
      <c r="A7" s="781">
        <v>2</v>
      </c>
      <c r="B7" s="782" t="s">
        <v>397</v>
      </c>
      <c r="C7" s="963">
        <v>0</v>
      </c>
      <c r="D7" s="963">
        <v>0</v>
      </c>
      <c r="E7" s="963">
        <v>0</v>
      </c>
      <c r="F7" s="948">
        <v>0</v>
      </c>
      <c r="G7" s="954"/>
      <c r="H7" s="955"/>
    </row>
    <row r="8" spans="1:8" ht="27.75" customHeight="1" hidden="1">
      <c r="A8" s="783" t="s">
        <v>26</v>
      </c>
      <c r="B8" s="782"/>
      <c r="C8" s="963"/>
      <c r="D8" s="963"/>
      <c r="E8" s="963"/>
      <c r="F8" s="948"/>
      <c r="G8" s="954"/>
      <c r="H8" s="955"/>
    </row>
    <row r="9" spans="1:8" ht="29.25" customHeight="1" hidden="1">
      <c r="A9" s="783" t="s">
        <v>9</v>
      </c>
      <c r="B9" s="784"/>
      <c r="C9" s="964"/>
      <c r="D9" s="964"/>
      <c r="E9" s="964"/>
      <c r="F9" s="948"/>
      <c r="G9" s="954"/>
      <c r="H9" s="955"/>
    </row>
    <row r="10" spans="1:8" ht="24.75" customHeight="1" hidden="1">
      <c r="A10" s="783">
        <v>4</v>
      </c>
      <c r="B10" s="784"/>
      <c r="C10" s="964"/>
      <c r="D10" s="964"/>
      <c r="E10" s="964"/>
      <c r="F10" s="948"/>
      <c r="G10" s="954"/>
      <c r="H10" s="955"/>
    </row>
    <row r="11" spans="1:8" ht="27" customHeight="1" hidden="1">
      <c r="A11" s="783">
        <v>5</v>
      </c>
      <c r="B11" s="784"/>
      <c r="C11" s="964"/>
      <c r="D11" s="964"/>
      <c r="E11" s="964"/>
      <c r="F11" s="948"/>
      <c r="G11" s="954"/>
      <c r="H11" s="955"/>
    </row>
    <row r="12" spans="1:8" ht="32.25" customHeight="1" hidden="1" thickBot="1">
      <c r="A12" s="785" t="s">
        <v>11</v>
      </c>
      <c r="B12" s="786"/>
      <c r="C12" s="965"/>
      <c r="D12" s="965"/>
      <c r="E12" s="965"/>
      <c r="F12" s="949"/>
      <c r="G12" s="954"/>
      <c r="H12" s="955"/>
    </row>
    <row r="13" spans="1:8" ht="32.25" customHeight="1" hidden="1" thickBot="1">
      <c r="A13" s="958" t="s">
        <v>12</v>
      </c>
      <c r="B13" s="959"/>
      <c r="C13" s="966"/>
      <c r="D13" s="966"/>
      <c r="E13" s="966"/>
      <c r="F13" s="960"/>
      <c r="G13" s="954"/>
      <c r="H13" s="955"/>
    </row>
    <row r="14" spans="1:8" ht="27" customHeight="1" thickBot="1">
      <c r="A14" s="779">
        <v>3</v>
      </c>
      <c r="B14" s="787" t="s">
        <v>386</v>
      </c>
      <c r="C14" s="967">
        <f>SUM(C7)</f>
        <v>0</v>
      </c>
      <c r="D14" s="967">
        <f>SUM(D7)</f>
        <v>0</v>
      </c>
      <c r="E14" s="967">
        <f>SUM(E7)</f>
        <v>0</v>
      </c>
      <c r="F14" s="969">
        <f>SUM(F7:F13)</f>
        <v>0</v>
      </c>
      <c r="G14" s="956"/>
      <c r="H14" s="957"/>
    </row>
    <row r="17" spans="2:5" ht="15">
      <c r="B17" s="788"/>
      <c r="C17" s="788"/>
      <c r="D17" s="788"/>
      <c r="E17" s="788"/>
    </row>
    <row r="18" spans="2:5" ht="15.75">
      <c r="B18" s="789"/>
      <c r="C18" s="789"/>
      <c r="D18" s="789"/>
      <c r="E18" s="789"/>
    </row>
    <row r="19" spans="2:5" ht="15">
      <c r="B19" s="788"/>
      <c r="C19" s="788"/>
      <c r="D19" s="788"/>
      <c r="E19" s="788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3" sqref="D1:F16384"/>
    </sheetView>
  </sheetViews>
  <sheetFormatPr defaultColWidth="9.140625" defaultRowHeight="12.75"/>
  <cols>
    <col min="1" max="1" width="8.140625" style="790" customWidth="1"/>
    <col min="2" max="2" width="64.00390625" style="790" customWidth="1"/>
    <col min="3" max="3" width="16.7109375" style="790" customWidth="1"/>
    <col min="4" max="4" width="12.7109375" style="790" hidden="1" customWidth="1"/>
    <col min="5" max="5" width="13.421875" style="790" hidden="1" customWidth="1"/>
    <col min="6" max="6" width="14.57421875" style="790" hidden="1" customWidth="1"/>
    <col min="7" max="16384" width="9.140625" style="790" customWidth="1"/>
  </cols>
  <sheetData>
    <row r="1" spans="3:6" ht="15">
      <c r="C1" s="1416" t="s">
        <v>168</v>
      </c>
      <c r="D1" s="1416"/>
      <c r="E1" s="1416"/>
      <c r="F1" s="1416"/>
    </row>
    <row r="2" spans="1:6" ht="68.25" customHeight="1">
      <c r="A2" s="1415" t="s">
        <v>273</v>
      </c>
      <c r="B2" s="1415"/>
      <c r="C2" s="1415"/>
      <c r="D2" s="1415"/>
      <c r="E2" s="1415"/>
      <c r="F2" s="1415"/>
    </row>
    <row r="3" spans="1:4" ht="15.75" customHeight="1" thickBot="1">
      <c r="A3" s="775"/>
      <c r="B3" s="775"/>
      <c r="C3" s="791" t="s">
        <v>407</v>
      </c>
      <c r="D3" s="792"/>
    </row>
    <row r="4" spans="1:6" ht="44.25" customHeight="1" thickBot="1">
      <c r="A4" s="793" t="s">
        <v>224</v>
      </c>
      <c r="B4" s="794" t="s">
        <v>274</v>
      </c>
      <c r="C4" s="795" t="s">
        <v>478</v>
      </c>
      <c r="D4" s="795" t="s">
        <v>196</v>
      </c>
      <c r="E4" s="795" t="s">
        <v>200</v>
      </c>
      <c r="F4" s="795" t="s">
        <v>203</v>
      </c>
    </row>
    <row r="5" spans="1:6" ht="26.25" customHeight="1" thickBot="1">
      <c r="A5" s="796">
        <v>1</v>
      </c>
      <c r="B5" s="797">
        <v>2</v>
      </c>
      <c r="C5" s="798">
        <v>3</v>
      </c>
      <c r="D5" s="798">
        <v>4</v>
      </c>
      <c r="E5" s="798">
        <v>5</v>
      </c>
      <c r="F5" s="798">
        <v>6</v>
      </c>
    </row>
    <row r="6" spans="1:6" ht="26.25" customHeight="1">
      <c r="A6" s="799" t="s">
        <v>25</v>
      </c>
      <c r="B6" s="800" t="s">
        <v>304</v>
      </c>
      <c r="C6" s="801">
        <f>'3.sz.m Önk  bev.'!E8</f>
        <v>1264689</v>
      </c>
      <c r="D6" s="801">
        <f>'3.sz.m Önk  bev.'!F8</f>
        <v>0</v>
      </c>
      <c r="E6" s="801">
        <f>'3.sz.m Önk  bev.'!G8</f>
        <v>0</v>
      </c>
      <c r="F6" s="801">
        <f>'3.sz.m Önk  bev.'!H8</f>
        <v>0</v>
      </c>
    </row>
    <row r="7" spans="1:6" ht="26.25" customHeight="1">
      <c r="A7" s="802" t="s">
        <v>26</v>
      </c>
      <c r="B7" s="800" t="s">
        <v>380</v>
      </c>
      <c r="C7" s="803">
        <f>'3.sz.m Önk  bev.'!E19</f>
        <v>0</v>
      </c>
      <c r="D7" s="803">
        <f>'3.sz.m Önk  bev.'!F19</f>
        <v>0</v>
      </c>
      <c r="E7" s="803">
        <f>'3.sz.m Önk  bev.'!G19</f>
        <v>0</v>
      </c>
      <c r="F7" s="803">
        <f>'3.sz.m Önk  bev.'!H19</f>
        <v>0</v>
      </c>
    </row>
    <row r="8" spans="1:6" ht="33.75" customHeight="1">
      <c r="A8" s="804" t="s">
        <v>9</v>
      </c>
      <c r="B8" s="805" t="s">
        <v>381</v>
      </c>
      <c r="C8" s="806">
        <f>'3.sz.m Önk  bev.'!E24</f>
        <v>52154</v>
      </c>
      <c r="D8" s="806">
        <f>'3.sz.m Önk  bev.'!F24</f>
        <v>0</v>
      </c>
      <c r="E8" s="806">
        <f>'3.sz.m Önk  bev.'!G24</f>
        <v>0</v>
      </c>
      <c r="F8" s="806">
        <f>'3.sz.m Önk  bev.'!H24</f>
        <v>0</v>
      </c>
    </row>
    <row r="9" spans="1:6" ht="33" customHeight="1">
      <c r="A9" s="802" t="s">
        <v>10</v>
      </c>
      <c r="B9" s="807" t="s">
        <v>382</v>
      </c>
      <c r="C9" s="806">
        <f>'3.sz.m Önk  bev.'!E52</f>
        <v>0</v>
      </c>
      <c r="D9" s="806">
        <f>'3.sz.m Önk  bev.'!F52</f>
        <v>0</v>
      </c>
      <c r="E9" s="806">
        <f>'3.sz.m Önk  bev.'!G52</f>
        <v>0</v>
      </c>
      <c r="F9" s="806">
        <f>'3.sz.m Önk  bev.'!H52</f>
        <v>0</v>
      </c>
    </row>
    <row r="10" spans="1:6" ht="26.25" customHeight="1" thickBot="1">
      <c r="A10" s="804" t="s">
        <v>11</v>
      </c>
      <c r="B10" s="807" t="s">
        <v>275</v>
      </c>
      <c r="C10" s="808">
        <f>'1.sz.m-önk.össze.bev'!E21</f>
        <v>190000</v>
      </c>
      <c r="D10" s="808">
        <f>'1.sz.m-önk.össze.bev'!F21</f>
        <v>0</v>
      </c>
      <c r="E10" s="808">
        <f>'1.sz.m-önk.össze.bev'!G21</f>
        <v>0</v>
      </c>
      <c r="F10" s="808">
        <f>'1.sz.m-önk.össze.bev'!H21</f>
        <v>0</v>
      </c>
    </row>
    <row r="11" spans="1:6" ht="26.25" customHeight="1" hidden="1" thickBot="1">
      <c r="A11" s="804" t="s">
        <v>12</v>
      </c>
      <c r="B11" s="809" t="s">
        <v>276</v>
      </c>
      <c r="C11" s="806"/>
      <c r="D11" s="806"/>
      <c r="E11" s="806"/>
      <c r="F11" s="806"/>
    </row>
    <row r="12" spans="1:6" ht="26.25" customHeight="1" thickBot="1">
      <c r="A12" s="1412" t="s">
        <v>277</v>
      </c>
      <c r="B12" s="1413"/>
      <c r="C12" s="810">
        <f>SUM(C6:C11)</f>
        <v>1506843</v>
      </c>
      <c r="D12" s="810">
        <f>SUM(D6:D11)</f>
        <v>0</v>
      </c>
      <c r="E12" s="810">
        <f>SUM(E6:E11)</f>
        <v>0</v>
      </c>
      <c r="F12" s="810">
        <f>SUM(F6:F11)</f>
        <v>0</v>
      </c>
    </row>
    <row r="13" spans="1:3" ht="23.25" customHeight="1">
      <c r="A13" s="1414"/>
      <c r="B13" s="1414"/>
      <c r="C13" s="1414"/>
    </row>
  </sheetData>
  <sheetProtection/>
  <mergeCells count="4">
    <mergeCell ref="A12:B12"/>
    <mergeCell ref="A13:C13"/>
    <mergeCell ref="A2:F2"/>
    <mergeCell ref="C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5.57421875" style="720" customWidth="1"/>
    <col min="2" max="2" width="24.7109375" style="721" customWidth="1"/>
    <col min="3" max="3" width="11.7109375" style="722" customWidth="1"/>
    <col min="4" max="14" width="8.7109375" style="722" bestFit="1" customWidth="1"/>
    <col min="15" max="15" width="9.421875" style="720" bestFit="1" customWidth="1"/>
    <col min="16" max="17" width="0" style="722" hidden="1" customWidth="1"/>
    <col min="18" max="18" width="11.28125" style="722" bestFit="1" customWidth="1"/>
    <col min="19" max="19" width="11.421875" style="722" customWidth="1"/>
    <col min="20" max="16384" width="9.140625" style="722" customWidth="1"/>
  </cols>
  <sheetData>
    <row r="1" spans="13:15" ht="15.75">
      <c r="M1" s="1417" t="s">
        <v>58</v>
      </c>
      <c r="N1" s="1417"/>
      <c r="O1" s="1417"/>
    </row>
    <row r="2" spans="1:15" ht="31.5" customHeight="1">
      <c r="A2" s="1418" t="s">
        <v>479</v>
      </c>
      <c r="B2" s="1419"/>
      <c r="C2" s="1419"/>
      <c r="D2" s="1419"/>
      <c r="E2" s="1419"/>
      <c r="F2" s="1419"/>
      <c r="G2" s="1419"/>
      <c r="H2" s="1419"/>
      <c r="I2" s="1419"/>
      <c r="J2" s="1419"/>
      <c r="K2" s="1419"/>
      <c r="L2" s="1419"/>
      <c r="M2" s="1419"/>
      <c r="N2" s="1419"/>
      <c r="O2" s="1419"/>
    </row>
    <row r="3" ht="16.5" thickBot="1">
      <c r="O3" s="723" t="s">
        <v>409</v>
      </c>
    </row>
    <row r="4" spans="1:15" s="720" customFormat="1" ht="35.25" customHeight="1" thickBot="1">
      <c r="A4" s="724" t="s">
        <v>224</v>
      </c>
      <c r="B4" s="725" t="s">
        <v>3</v>
      </c>
      <c r="C4" s="726" t="s">
        <v>225</v>
      </c>
      <c r="D4" s="726" t="s">
        <v>226</v>
      </c>
      <c r="E4" s="726" t="s">
        <v>227</v>
      </c>
      <c r="F4" s="726" t="s">
        <v>228</v>
      </c>
      <c r="G4" s="726" t="s">
        <v>229</v>
      </c>
      <c r="H4" s="726" t="s">
        <v>230</v>
      </c>
      <c r="I4" s="726" t="s">
        <v>231</v>
      </c>
      <c r="J4" s="726" t="s">
        <v>232</v>
      </c>
      <c r="K4" s="726" t="s">
        <v>233</v>
      </c>
      <c r="L4" s="726" t="s">
        <v>234</v>
      </c>
      <c r="M4" s="726" t="s">
        <v>235</v>
      </c>
      <c r="N4" s="726" t="s">
        <v>236</v>
      </c>
      <c r="O4" s="727" t="s">
        <v>16</v>
      </c>
    </row>
    <row r="5" spans="1:15" s="729" customFormat="1" ht="15" customHeight="1" thickBot="1">
      <c r="A5" s="728" t="s">
        <v>25</v>
      </c>
      <c r="B5" s="1420" t="s">
        <v>115</v>
      </c>
      <c r="C5" s="1421"/>
      <c r="D5" s="1421"/>
      <c r="E5" s="1421"/>
      <c r="F5" s="1421"/>
      <c r="G5" s="1421"/>
      <c r="H5" s="1421"/>
      <c r="I5" s="1421"/>
      <c r="J5" s="1421"/>
      <c r="K5" s="1421"/>
      <c r="L5" s="1421"/>
      <c r="M5" s="1421"/>
      <c r="N5" s="1421"/>
      <c r="O5" s="1422"/>
    </row>
    <row r="6" spans="1:16" s="729" customFormat="1" ht="15" customHeight="1">
      <c r="A6" s="730" t="s">
        <v>26</v>
      </c>
      <c r="B6" s="731" t="s">
        <v>237</v>
      </c>
      <c r="C6" s="732"/>
      <c r="D6" s="732"/>
      <c r="E6" s="732">
        <v>877344</v>
      </c>
      <c r="F6" s="732"/>
      <c r="G6" s="732"/>
      <c r="H6" s="732"/>
      <c r="I6" s="732"/>
      <c r="J6" s="732"/>
      <c r="K6" s="732">
        <v>877345</v>
      </c>
      <c r="L6" s="732"/>
      <c r="M6" s="732"/>
      <c r="N6" s="732"/>
      <c r="O6" s="733">
        <f aca="true" t="shared" si="0" ref="O6:O13">SUM(C6:N6)</f>
        <v>1754689</v>
      </c>
      <c r="P6" s="729">
        <v>105070</v>
      </c>
    </row>
    <row r="7" spans="1:19" s="738" customFormat="1" ht="13.5" customHeight="1">
      <c r="A7" s="734" t="s">
        <v>9</v>
      </c>
      <c r="B7" s="735" t="s">
        <v>431</v>
      </c>
      <c r="C7" s="736">
        <v>8903</v>
      </c>
      <c r="D7" s="736"/>
      <c r="E7" s="736"/>
      <c r="F7" s="736">
        <v>84348</v>
      </c>
      <c r="G7" s="736"/>
      <c r="H7" s="736"/>
      <c r="I7" s="736">
        <v>8903</v>
      </c>
      <c r="J7" s="736"/>
      <c r="K7" s="736">
        <v>5000</v>
      </c>
      <c r="L7" s="736"/>
      <c r="M7" s="736"/>
      <c r="N7" s="736"/>
      <c r="O7" s="737">
        <f t="shared" si="0"/>
        <v>107154</v>
      </c>
      <c r="P7" s="738">
        <v>73977</v>
      </c>
      <c r="S7" s="729"/>
    </row>
    <row r="8" spans="1:19" s="738" customFormat="1" ht="21.75" customHeight="1">
      <c r="A8" s="734" t="s">
        <v>10</v>
      </c>
      <c r="B8" s="739" t="s">
        <v>432</v>
      </c>
      <c r="C8" s="740">
        <v>1320834</v>
      </c>
      <c r="D8" s="740">
        <v>1320834</v>
      </c>
      <c r="E8" s="740">
        <v>1320834</v>
      </c>
      <c r="F8" s="740">
        <v>1320834</v>
      </c>
      <c r="G8" s="740">
        <v>1320834</v>
      </c>
      <c r="H8" s="740">
        <v>1320835</v>
      </c>
      <c r="I8" s="740">
        <v>1320834</v>
      </c>
      <c r="J8" s="740">
        <v>1320834</v>
      </c>
      <c r="K8" s="740">
        <v>1320834</v>
      </c>
      <c r="L8" s="740">
        <v>1320834</v>
      </c>
      <c r="M8" s="740">
        <v>1320834</v>
      </c>
      <c r="N8" s="740">
        <v>1320834</v>
      </c>
      <c r="O8" s="737">
        <f t="shared" si="0"/>
        <v>15850009</v>
      </c>
      <c r="P8" s="738">
        <v>246945</v>
      </c>
      <c r="S8" s="729"/>
    </row>
    <row r="9" spans="1:19" s="738" customFormat="1" ht="23.25" customHeight="1">
      <c r="A9" s="734" t="s">
        <v>11</v>
      </c>
      <c r="B9" s="735" t="s">
        <v>238</v>
      </c>
      <c r="C9" s="736"/>
      <c r="D9" s="736"/>
      <c r="E9" s="736"/>
      <c r="F9" s="736"/>
      <c r="G9" s="736"/>
      <c r="H9" s="736"/>
      <c r="I9" s="736"/>
      <c r="J9" s="736"/>
      <c r="K9" s="736"/>
      <c r="L9" s="736"/>
      <c r="M9" s="736"/>
      <c r="N9" s="736"/>
      <c r="O9" s="737">
        <f t="shared" si="0"/>
        <v>0</v>
      </c>
      <c r="P9" s="738">
        <v>118427</v>
      </c>
      <c r="S9" s="729"/>
    </row>
    <row r="10" spans="1:19" s="738" customFormat="1" ht="23.25" customHeight="1">
      <c r="A10" s="734" t="s">
        <v>12</v>
      </c>
      <c r="B10" s="735" t="s">
        <v>239</v>
      </c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7">
        <f t="shared" si="0"/>
        <v>0</v>
      </c>
      <c r="P10" s="738">
        <v>0</v>
      </c>
      <c r="S10" s="729"/>
    </row>
    <row r="11" spans="1:19" s="738" customFormat="1" ht="23.25" customHeight="1">
      <c r="A11" s="734" t="s">
        <v>13</v>
      </c>
      <c r="B11" s="735" t="s">
        <v>470</v>
      </c>
      <c r="C11" s="736"/>
      <c r="D11" s="736"/>
      <c r="E11" s="736">
        <v>12286700</v>
      </c>
      <c r="F11" s="736"/>
      <c r="G11" s="736"/>
      <c r="H11" s="736"/>
      <c r="I11" s="736"/>
      <c r="J11" s="736"/>
      <c r="K11" s="736">
        <v>4190866</v>
      </c>
      <c r="L11" s="736"/>
      <c r="M11" s="736"/>
      <c r="N11" s="736">
        <f>'1.sz.m-önk.össze.bev'!H41</f>
        <v>0</v>
      </c>
      <c r="O11" s="737">
        <f t="shared" si="0"/>
        <v>16477566</v>
      </c>
      <c r="P11" s="738">
        <v>7592</v>
      </c>
      <c r="S11" s="729"/>
    </row>
    <row r="12" spans="1:19" s="738" customFormat="1" ht="23.25" customHeight="1">
      <c r="A12" s="734" t="s">
        <v>59</v>
      </c>
      <c r="B12" s="735" t="s">
        <v>240</v>
      </c>
      <c r="C12" s="736"/>
      <c r="D12" s="736"/>
      <c r="E12" s="736"/>
      <c r="F12" s="736"/>
      <c r="G12" s="736"/>
      <c r="H12" s="736"/>
      <c r="I12" s="736"/>
      <c r="J12" s="736"/>
      <c r="K12" s="736"/>
      <c r="L12" s="736"/>
      <c r="M12" s="736"/>
      <c r="N12" s="736"/>
      <c r="O12" s="737">
        <f t="shared" si="0"/>
        <v>0</v>
      </c>
      <c r="P12" s="738">
        <v>0</v>
      </c>
      <c r="S12" s="729"/>
    </row>
    <row r="13" spans="1:19" s="738" customFormat="1" ht="13.5" customHeight="1" thickBot="1">
      <c r="A13" s="734" t="s">
        <v>60</v>
      </c>
      <c r="B13" s="735" t="s">
        <v>241</v>
      </c>
      <c r="C13" s="736">
        <f>+'1.sz.m-önk.össze.bev'!E59</f>
        <v>11927743</v>
      </c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>
        <f>+'1.sz.m-önk.össze.bev'!H58</f>
        <v>0</v>
      </c>
      <c r="O13" s="737">
        <f t="shared" si="0"/>
        <v>11927743</v>
      </c>
      <c r="P13" s="738">
        <v>156053</v>
      </c>
      <c r="S13" s="729"/>
    </row>
    <row r="14" spans="1:17" s="729" customFormat="1" ht="15.75" customHeight="1" thickBot="1">
      <c r="A14" s="734" t="s">
        <v>61</v>
      </c>
      <c r="B14" s="741" t="s">
        <v>242</v>
      </c>
      <c r="C14" s="742">
        <f aca="true" t="shared" si="1" ref="C14:O14">SUM(C6:C13)</f>
        <v>13257480</v>
      </c>
      <c r="D14" s="742">
        <f t="shared" si="1"/>
        <v>1320834</v>
      </c>
      <c r="E14" s="742">
        <f t="shared" si="1"/>
        <v>14484878</v>
      </c>
      <c r="F14" s="742">
        <f t="shared" si="1"/>
        <v>1405182</v>
      </c>
      <c r="G14" s="742">
        <f t="shared" si="1"/>
        <v>1320834</v>
      </c>
      <c r="H14" s="742">
        <f t="shared" si="1"/>
        <v>1320835</v>
      </c>
      <c r="I14" s="742">
        <f t="shared" si="1"/>
        <v>1329737</v>
      </c>
      <c r="J14" s="742">
        <f t="shared" si="1"/>
        <v>1320834</v>
      </c>
      <c r="K14" s="742">
        <f t="shared" si="1"/>
        <v>6394045</v>
      </c>
      <c r="L14" s="742">
        <f t="shared" si="1"/>
        <v>1320834</v>
      </c>
      <c r="M14" s="742">
        <f t="shared" si="1"/>
        <v>1320834</v>
      </c>
      <c r="N14" s="742">
        <f t="shared" si="1"/>
        <v>1320834</v>
      </c>
      <c r="O14" s="743">
        <f t="shared" si="1"/>
        <v>46117161</v>
      </c>
      <c r="Q14" s="729">
        <f>SUM(P6:P13)</f>
        <v>708064</v>
      </c>
    </row>
    <row r="15" spans="1:15" s="729" customFormat="1" ht="15" customHeight="1" thickBot="1">
      <c r="A15" s="734" t="s">
        <v>62</v>
      </c>
      <c r="B15" s="1420" t="s">
        <v>117</v>
      </c>
      <c r="C15" s="1421"/>
      <c r="D15" s="1421"/>
      <c r="E15" s="1421"/>
      <c r="F15" s="1421"/>
      <c r="G15" s="1421"/>
      <c r="H15" s="1421"/>
      <c r="I15" s="1421"/>
      <c r="J15" s="1421"/>
      <c r="K15" s="1421"/>
      <c r="L15" s="1421"/>
      <c r="M15" s="1421"/>
      <c r="N15" s="1421"/>
      <c r="O15" s="1422"/>
    </row>
    <row r="16" spans="1:19" s="738" customFormat="1" ht="13.5" customHeight="1">
      <c r="A16" s="734" t="s">
        <v>63</v>
      </c>
      <c r="B16" s="739" t="s">
        <v>433</v>
      </c>
      <c r="C16" s="740">
        <v>1303967</v>
      </c>
      <c r="D16" s="740">
        <v>1303968</v>
      </c>
      <c r="E16" s="740">
        <v>1303967</v>
      </c>
      <c r="F16" s="740">
        <v>1303968</v>
      </c>
      <c r="G16" s="740">
        <v>1303968</v>
      </c>
      <c r="H16" s="740">
        <v>1303968</v>
      </c>
      <c r="I16" s="740">
        <v>1303967</v>
      </c>
      <c r="J16" s="740">
        <v>1303968</v>
      </c>
      <c r="K16" s="740">
        <v>1303967</v>
      </c>
      <c r="L16" s="740">
        <v>1303968</v>
      </c>
      <c r="M16" s="740">
        <v>1303967</v>
      </c>
      <c r="N16" s="740">
        <v>1303968</v>
      </c>
      <c r="O16" s="744">
        <f>SUM(C16:N16)</f>
        <v>15647611</v>
      </c>
      <c r="P16" s="738">
        <v>550166</v>
      </c>
      <c r="S16" s="729"/>
    </row>
    <row r="17" spans="1:19" s="738" customFormat="1" ht="27" customHeight="1">
      <c r="A17" s="734" t="s">
        <v>243</v>
      </c>
      <c r="B17" s="735" t="s">
        <v>434</v>
      </c>
      <c r="C17" s="736">
        <v>2600000</v>
      </c>
      <c r="D17" s="736"/>
      <c r="E17" s="736"/>
      <c r="F17" s="736"/>
      <c r="G17" s="736">
        <f>+'6.sz.m.fejlesztés (2)'!D19</f>
        <v>1495425</v>
      </c>
      <c r="H17" s="736"/>
      <c r="I17" s="736">
        <f>+'6.sz.m.fejlesztés (2)'!D18-2600000</f>
        <v>12488126</v>
      </c>
      <c r="J17" s="736">
        <v>300000</v>
      </c>
      <c r="K17" s="736">
        <f>+'6.sz.m.fejlesztés (2)'!D20</f>
        <v>12102000.18</v>
      </c>
      <c r="L17" s="736"/>
      <c r="M17" s="736">
        <v>250866</v>
      </c>
      <c r="N17" s="736"/>
      <c r="O17" s="737">
        <f>SUM(C17:N17)</f>
        <v>29236417.18</v>
      </c>
      <c r="P17" s="738">
        <v>124458</v>
      </c>
      <c r="S17" s="729"/>
    </row>
    <row r="18" spans="1:16" s="738" customFormat="1" ht="13.5" customHeight="1">
      <c r="A18" s="734" t="s">
        <v>244</v>
      </c>
      <c r="B18" s="735" t="s">
        <v>245</v>
      </c>
      <c r="C18" s="736"/>
      <c r="D18" s="736"/>
      <c r="E18" s="736"/>
      <c r="F18" s="736"/>
      <c r="G18" s="736"/>
      <c r="H18" s="736"/>
      <c r="I18" s="736"/>
      <c r="J18" s="736"/>
      <c r="K18" s="736"/>
      <c r="L18" s="736"/>
      <c r="M18" s="736"/>
      <c r="N18" s="736"/>
      <c r="O18" s="737">
        <f>SUM(C18:N18)</f>
        <v>0</v>
      </c>
      <c r="P18" s="738">
        <v>0</v>
      </c>
    </row>
    <row r="19" spans="1:16" s="738" customFormat="1" ht="13.5" customHeight="1">
      <c r="A19" s="734" t="s">
        <v>246</v>
      </c>
      <c r="B19" s="735" t="s">
        <v>247</v>
      </c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>
        <f>+'1 .sz.m.önk.össz.kiad.'!E25</f>
        <v>638861</v>
      </c>
      <c r="O19" s="737">
        <f>SUM(C19:N19)</f>
        <v>638861</v>
      </c>
      <c r="P19" s="738">
        <v>47140</v>
      </c>
    </row>
    <row r="20" spans="1:16" s="738" customFormat="1" ht="13.5" customHeight="1" thickBot="1">
      <c r="A20" s="734" t="s">
        <v>248</v>
      </c>
      <c r="B20" s="735" t="s">
        <v>249</v>
      </c>
      <c r="C20" s="736">
        <f>+'1 .sz.m.önk.össz.kiad.'!E32</f>
        <v>594272</v>
      </c>
      <c r="D20" s="736"/>
      <c r="E20" s="736"/>
      <c r="F20" s="736"/>
      <c r="G20" s="736"/>
      <c r="H20" s="736"/>
      <c r="I20" s="736"/>
      <c r="J20" s="736"/>
      <c r="K20" s="736"/>
      <c r="L20" s="736"/>
      <c r="M20" s="736"/>
      <c r="N20" s="736"/>
      <c r="O20" s="737">
        <f>SUM(C20:N20)</f>
        <v>594272</v>
      </c>
      <c r="P20" s="738">
        <v>0</v>
      </c>
    </row>
    <row r="21" spans="1:17" s="729" customFormat="1" ht="15.75" customHeight="1" thickBot="1">
      <c r="A21" s="734" t="s">
        <v>250</v>
      </c>
      <c r="B21" s="741" t="s">
        <v>251</v>
      </c>
      <c r="C21" s="742">
        <f aca="true" t="shared" si="2" ref="C21:O21">SUM(C16:C20)</f>
        <v>4498239</v>
      </c>
      <c r="D21" s="742">
        <f t="shared" si="2"/>
        <v>1303968</v>
      </c>
      <c r="E21" s="742">
        <f t="shared" si="2"/>
        <v>1303967</v>
      </c>
      <c r="F21" s="742">
        <f t="shared" si="2"/>
        <v>1303968</v>
      </c>
      <c r="G21" s="742">
        <f t="shared" si="2"/>
        <v>2799393</v>
      </c>
      <c r="H21" s="742">
        <f t="shared" si="2"/>
        <v>1303968</v>
      </c>
      <c r="I21" s="742">
        <f t="shared" si="2"/>
        <v>13792093</v>
      </c>
      <c r="J21" s="742">
        <f t="shared" si="2"/>
        <v>1603968</v>
      </c>
      <c r="K21" s="742">
        <f t="shared" si="2"/>
        <v>13405967.18</v>
      </c>
      <c r="L21" s="742">
        <f t="shared" si="2"/>
        <v>1303968</v>
      </c>
      <c r="M21" s="742">
        <f t="shared" si="2"/>
        <v>1554833</v>
      </c>
      <c r="N21" s="742">
        <f t="shared" si="2"/>
        <v>1942829</v>
      </c>
      <c r="O21" s="743">
        <f t="shared" si="2"/>
        <v>46117161.18</v>
      </c>
      <c r="Q21" s="729">
        <f>SUM(P16:P20)</f>
        <v>721764</v>
      </c>
    </row>
    <row r="22" spans="1:15" ht="16.5" thickBot="1">
      <c r="A22" s="734" t="s">
        <v>252</v>
      </c>
      <c r="B22" s="745" t="s">
        <v>253</v>
      </c>
      <c r="C22" s="746">
        <f>C14-C21</f>
        <v>8759241</v>
      </c>
      <c r="D22" s="746">
        <f>C14+D14-C21-D21</f>
        <v>8776107</v>
      </c>
      <c r="E22" s="746">
        <f>C14+D14+E14-C21-D21-E21</f>
        <v>21957018</v>
      </c>
      <c r="F22" s="746">
        <f>C14+D14+E14+F14-C21-D21-E21-F21</f>
        <v>22058232</v>
      </c>
      <c r="G22" s="746">
        <f>(SUM(C14:G14))-(SUM(C21:G21))</f>
        <v>20579673</v>
      </c>
      <c r="H22" s="746">
        <f>(SUM(C14:H14))-(SUM(C21:H21))</f>
        <v>20596540</v>
      </c>
      <c r="I22" s="746">
        <f>(SUM(C14:I14))-(SUM(C21:I21))</f>
        <v>8134184</v>
      </c>
      <c r="J22" s="746">
        <f>(SUM(C14:J14))-(SUM(C21:J21))</f>
        <v>7851050</v>
      </c>
      <c r="K22" s="746">
        <f>(SUM(C14:K14))-(SUM(C21:K21))</f>
        <v>839127.8200000003</v>
      </c>
      <c r="L22" s="746">
        <f>(SUM(C14:L14))-(SUM(C21:L21))</f>
        <v>855993.8200000003</v>
      </c>
      <c r="M22" s="746">
        <f>(SUM(C14:M14))-(SUM(C21:M21))</f>
        <v>621994.8200000003</v>
      </c>
      <c r="N22" s="746">
        <f>(SUM(C14:N14))-(SUM(C21:N21))</f>
        <v>-0.17999999970197678</v>
      </c>
      <c r="O22" s="747">
        <f>O14-O21</f>
        <v>-0.17999999970197678</v>
      </c>
    </row>
    <row r="23" ht="15.75">
      <c r="A23" s="748"/>
    </row>
    <row r="24" spans="2:4" ht="15.75">
      <c r="B24" s="749"/>
      <c r="C24" s="750"/>
      <c r="D24" s="750"/>
    </row>
  </sheetData>
  <sheetProtection/>
  <mergeCells count="4">
    <mergeCell ref="M1:O1"/>
    <mergeCell ref="A2:O2"/>
    <mergeCell ref="B5:O5"/>
    <mergeCell ref="B15:O15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78.8515625" style="1005" customWidth="1"/>
    <col min="2" max="2" width="13.57421875" style="1005" customWidth="1"/>
    <col min="3" max="3" width="13.140625" style="1005" customWidth="1"/>
    <col min="4" max="4" width="13.28125" style="1005" customWidth="1"/>
    <col min="5" max="5" width="14.28125" style="1005" customWidth="1"/>
    <col min="6" max="6" width="9.140625" style="1005" customWidth="1"/>
    <col min="7" max="7" width="10.421875" style="1005" bestFit="1" customWidth="1"/>
    <col min="8" max="16384" width="9.140625" style="1005" customWidth="1"/>
  </cols>
  <sheetData>
    <row r="1" spans="2:5" ht="21" customHeight="1">
      <c r="B1" s="1423" t="s">
        <v>206</v>
      </c>
      <c r="C1" s="1423"/>
      <c r="D1" s="1423"/>
      <c r="E1" s="1423"/>
    </row>
    <row r="2" spans="1:4" s="1006" customFormat="1" ht="51.75" customHeight="1">
      <c r="A2" s="1424" t="s">
        <v>480</v>
      </c>
      <c r="B2" s="1424"/>
      <c r="C2" s="1424"/>
      <c r="D2" s="1424"/>
    </row>
    <row r="3" spans="1:5" ht="15.75" customHeight="1" thickBot="1">
      <c r="A3" s="1007"/>
      <c r="B3" s="1425"/>
      <c r="C3" s="1425"/>
      <c r="D3" s="1425"/>
      <c r="E3" s="1008" t="s">
        <v>257</v>
      </c>
    </row>
    <row r="4" spans="1:5" s="1011" customFormat="1" ht="24" customHeight="1" thickBot="1">
      <c r="A4" s="1009" t="s">
        <v>258</v>
      </c>
      <c r="B4" s="1010" t="s">
        <v>259</v>
      </c>
      <c r="C4" s="1010" t="s">
        <v>195</v>
      </c>
      <c r="D4" s="1010" t="s">
        <v>201</v>
      </c>
      <c r="E4" s="1010" t="s">
        <v>204</v>
      </c>
    </row>
    <row r="5" spans="1:7" s="1014" customFormat="1" ht="21" customHeight="1" hidden="1">
      <c r="A5" s="1012" t="s">
        <v>260</v>
      </c>
      <c r="B5" s="1013">
        <v>0</v>
      </c>
      <c r="C5" s="1013">
        <v>0</v>
      </c>
      <c r="D5" s="1013">
        <v>0</v>
      </c>
      <c r="E5" s="1013">
        <v>0</v>
      </c>
      <c r="G5" s="1015"/>
    </row>
    <row r="6" spans="1:5" s="1014" customFormat="1" ht="21" customHeight="1">
      <c r="A6" s="1016" t="s">
        <v>261</v>
      </c>
      <c r="B6" s="1017">
        <v>947750</v>
      </c>
      <c r="C6" s="1017">
        <v>947750</v>
      </c>
      <c r="D6" s="1017">
        <v>947750</v>
      </c>
      <c r="E6" s="1017">
        <v>947750</v>
      </c>
    </row>
    <row r="7" spans="1:5" s="1014" customFormat="1" ht="21" customHeight="1">
      <c r="A7" s="1016" t="s">
        <v>262</v>
      </c>
      <c r="B7" s="1017">
        <v>576000</v>
      </c>
      <c r="C7" s="1017">
        <v>576000</v>
      </c>
      <c r="D7" s="1017">
        <v>576000</v>
      </c>
      <c r="E7" s="1017">
        <v>576000</v>
      </c>
    </row>
    <row r="8" spans="1:5" s="1014" customFormat="1" ht="21" customHeight="1">
      <c r="A8" s="1016" t="s">
        <v>263</v>
      </c>
      <c r="B8" s="1017">
        <v>100000</v>
      </c>
      <c r="C8" s="1017">
        <v>100000</v>
      </c>
      <c r="D8" s="1017">
        <v>100000</v>
      </c>
      <c r="E8" s="1017">
        <v>100000</v>
      </c>
    </row>
    <row r="9" spans="1:5" s="1014" customFormat="1" ht="21" customHeight="1">
      <c r="A9" s="1018" t="s">
        <v>264</v>
      </c>
      <c r="B9" s="1017">
        <v>406330</v>
      </c>
      <c r="C9" s="1017">
        <v>406330</v>
      </c>
      <c r="D9" s="1017">
        <v>406330</v>
      </c>
      <c r="E9" s="1017">
        <v>406330</v>
      </c>
    </row>
    <row r="10" spans="1:5" s="1014" customFormat="1" ht="21" customHeight="1">
      <c r="A10" s="1012" t="s">
        <v>265</v>
      </c>
      <c r="B10" s="1019">
        <f>SUM(B6:B9)</f>
        <v>2030080</v>
      </c>
      <c r="C10" s="1019">
        <f>SUM(C6:C9)</f>
        <v>2030080</v>
      </c>
      <c r="D10" s="1019">
        <f>SUM(D6:D9)</f>
        <v>2030080</v>
      </c>
      <c r="E10" s="1019">
        <f>SUM(E6:E9)</f>
        <v>2030080</v>
      </c>
    </row>
    <row r="11" spans="1:5" s="1014" customFormat="1" ht="21" customHeight="1" hidden="1">
      <c r="A11" s="1020" t="s">
        <v>266</v>
      </c>
      <c r="B11" s="1019"/>
      <c r="C11" s="1019"/>
      <c r="D11" s="1019"/>
      <c r="E11" s="1019"/>
    </row>
    <row r="12" spans="1:5" s="1014" customFormat="1" ht="21" customHeight="1">
      <c r="A12" s="1020" t="s">
        <v>364</v>
      </c>
      <c r="B12" s="1019">
        <v>5000000</v>
      </c>
      <c r="C12" s="1019">
        <v>5000000</v>
      </c>
      <c r="D12" s="1019">
        <v>5000000</v>
      </c>
      <c r="E12" s="1019">
        <v>5000000</v>
      </c>
    </row>
    <row r="13" spans="1:5" s="1014" customFormat="1" ht="21" customHeight="1">
      <c r="A13" s="1020" t="s">
        <v>401</v>
      </c>
      <c r="B13" s="1021">
        <v>2550</v>
      </c>
      <c r="C13" s="1021">
        <v>2550</v>
      </c>
      <c r="D13" s="1021">
        <v>2550</v>
      </c>
      <c r="E13" s="1021">
        <v>2550</v>
      </c>
    </row>
    <row r="14" spans="1:5" s="1014" customFormat="1" ht="21" customHeight="1" hidden="1">
      <c r="A14" s="1022"/>
      <c r="B14" s="1021"/>
      <c r="C14" s="1021"/>
      <c r="D14" s="1021"/>
      <c r="E14" s="1021"/>
    </row>
    <row r="15" spans="1:5" s="1014" customFormat="1" ht="21" customHeight="1">
      <c r="A15" s="1020" t="s">
        <v>430</v>
      </c>
      <c r="B15" s="1019">
        <v>0</v>
      </c>
      <c r="C15" s="1019">
        <v>0</v>
      </c>
      <c r="D15" s="1019">
        <v>0</v>
      </c>
      <c r="E15" s="1019">
        <v>0</v>
      </c>
    </row>
    <row r="16" spans="1:5" s="1014" customFormat="1" ht="21" customHeight="1" thickBot="1">
      <c r="A16" s="1114" t="s">
        <v>467</v>
      </c>
      <c r="B16" s="1115"/>
      <c r="C16" s="1115"/>
      <c r="D16" s="1115">
        <v>1000000</v>
      </c>
      <c r="E16" s="1115">
        <v>1000000</v>
      </c>
    </row>
    <row r="17" spans="1:5" s="1025" customFormat="1" ht="24.75" customHeight="1" thickBot="1">
      <c r="A17" s="1023" t="s">
        <v>428</v>
      </c>
      <c r="B17" s="1024">
        <f>B10+B12+B13+B15+B14</f>
        <v>7032630</v>
      </c>
      <c r="C17" s="1024">
        <f>C10+C12+C13+C15+C14</f>
        <v>7032630</v>
      </c>
      <c r="D17" s="1024">
        <f>D10+D12+D13+D15+D14+D16</f>
        <v>8032630</v>
      </c>
      <c r="E17" s="1024">
        <f>E10+E12+E13+E15+E14+E16</f>
        <v>8032630</v>
      </c>
    </row>
    <row r="18" spans="1:5" s="1025" customFormat="1" ht="24.75" customHeight="1">
      <c r="A18" s="1111" t="s">
        <v>435</v>
      </c>
      <c r="B18" s="1027"/>
      <c r="C18" s="970">
        <v>129926</v>
      </c>
      <c r="D18" s="970">
        <f>129926+25774*3</f>
        <v>207248</v>
      </c>
      <c r="E18" s="970">
        <v>310344</v>
      </c>
    </row>
    <row r="19" spans="1:5" ht="24.75" customHeight="1">
      <c r="A19" s="1026" t="s">
        <v>398</v>
      </c>
      <c r="B19" s="1027">
        <v>1031000</v>
      </c>
      <c r="C19" s="1027">
        <v>1031000</v>
      </c>
      <c r="D19" s="1027">
        <v>1031000</v>
      </c>
      <c r="E19" s="1027">
        <v>1031000</v>
      </c>
    </row>
    <row r="20" spans="1:5" s="1030" customFormat="1" ht="24.75" customHeight="1">
      <c r="A20" s="1028" t="s">
        <v>410</v>
      </c>
      <c r="B20" s="1029">
        <v>2500000</v>
      </c>
      <c r="C20" s="1029">
        <f>C21+C22</f>
        <v>2500000</v>
      </c>
      <c r="D20" s="1029">
        <f>D21+D22</f>
        <v>2500000</v>
      </c>
      <c r="E20" s="1029">
        <f>E21+E22</f>
        <v>2500000</v>
      </c>
    </row>
    <row r="21" spans="1:5" s="1030" customFormat="1" ht="24.75" customHeight="1">
      <c r="A21" s="1031" t="s">
        <v>371</v>
      </c>
      <c r="B21" s="1032">
        <v>2500000</v>
      </c>
      <c r="C21" s="1032">
        <v>2500000</v>
      </c>
      <c r="D21" s="1032">
        <v>2500000</v>
      </c>
      <c r="E21" s="1032">
        <v>2500000</v>
      </c>
    </row>
    <row r="22" spans="1:5" s="1030" customFormat="1" ht="24.75" customHeight="1" hidden="1">
      <c r="A22" s="1046" t="s">
        <v>435</v>
      </c>
      <c r="B22" s="970"/>
      <c r="C22" s="970"/>
      <c r="D22" s="970"/>
      <c r="E22" s="970"/>
    </row>
    <row r="23" spans="1:5" s="1030" customFormat="1" ht="24.75" customHeight="1" hidden="1" thickBot="1">
      <c r="A23" s="1047" t="s">
        <v>422</v>
      </c>
      <c r="B23" s="971"/>
      <c r="C23" s="1048"/>
      <c r="D23" s="1048"/>
      <c r="E23" s="1048"/>
    </row>
    <row r="24" spans="1:5" s="1030" customFormat="1" ht="24.75" customHeight="1" thickBot="1">
      <c r="A24" s="1033" t="s">
        <v>402</v>
      </c>
      <c r="B24" s="1034">
        <v>1200000</v>
      </c>
      <c r="C24" s="1034">
        <v>1200000</v>
      </c>
      <c r="D24" s="1034">
        <v>1200000</v>
      </c>
      <c r="E24" s="1034">
        <v>1200000</v>
      </c>
    </row>
    <row r="25" spans="1:5" s="1037" customFormat="1" ht="24.75" customHeight="1" hidden="1" thickBot="1">
      <c r="A25" s="1035" t="s">
        <v>365</v>
      </c>
      <c r="B25" s="1036"/>
      <c r="C25" s="1036"/>
      <c r="D25" s="1036"/>
      <c r="E25" s="1036"/>
    </row>
    <row r="26" spans="1:5" s="1030" customFormat="1" ht="24.75" customHeight="1" hidden="1" thickBot="1">
      <c r="A26" s="1038" t="s">
        <v>366</v>
      </c>
      <c r="B26" s="1039"/>
      <c r="C26" s="1039"/>
      <c r="D26" s="1039"/>
      <c r="E26" s="1039"/>
    </row>
    <row r="27" spans="1:5" ht="24.75" customHeight="1">
      <c r="A27" s="1022" t="s">
        <v>429</v>
      </c>
      <c r="B27" s="1021">
        <v>1265873</v>
      </c>
      <c r="C27" s="1021">
        <v>1265873</v>
      </c>
      <c r="D27" s="1021">
        <v>1265873</v>
      </c>
      <c r="E27" s="1021">
        <v>1265873</v>
      </c>
    </row>
    <row r="28" spans="1:5" ht="34.5" customHeight="1">
      <c r="A28" s="1113" t="s">
        <v>481</v>
      </c>
      <c r="B28" s="1040"/>
      <c r="C28" s="1040"/>
      <c r="D28" s="1040">
        <f>441250+220625</f>
        <v>661875</v>
      </c>
      <c r="E28" s="1040">
        <v>882500</v>
      </c>
    </row>
    <row r="29" spans="1:5" ht="24.75" customHeight="1" hidden="1">
      <c r="A29" s="768" t="s">
        <v>421</v>
      </c>
      <c r="B29" s="1040"/>
      <c r="C29" s="1040"/>
      <c r="D29" s="1040"/>
      <c r="E29" s="1040"/>
    </row>
    <row r="30" spans="1:5" ht="48.75" customHeight="1">
      <c r="A30" s="1113" t="s">
        <v>482</v>
      </c>
      <c r="B30" s="1040"/>
      <c r="C30" s="1040"/>
      <c r="D30" s="1040">
        <f>46675+140024</f>
        <v>186699</v>
      </c>
      <c r="E30" s="1040">
        <v>233374</v>
      </c>
    </row>
    <row r="31" spans="1:5" ht="24.75" customHeight="1">
      <c r="A31" s="1022" t="s">
        <v>468</v>
      </c>
      <c r="B31" s="1040"/>
      <c r="C31" s="1040"/>
      <c r="D31" s="1040"/>
      <c r="E31" s="1040">
        <v>391160</v>
      </c>
    </row>
    <row r="32" spans="1:5" ht="24.75" customHeight="1">
      <c r="A32" s="1022" t="s">
        <v>469</v>
      </c>
      <c r="B32" s="1040"/>
      <c r="C32" s="1040"/>
      <c r="D32" s="1040"/>
      <c r="E32" s="1040">
        <v>899744</v>
      </c>
    </row>
    <row r="33" spans="1:5" ht="24.75" customHeight="1">
      <c r="A33" s="1022" t="s">
        <v>267</v>
      </c>
      <c r="B33" s="1040"/>
      <c r="C33" s="1040"/>
      <c r="D33" s="1040"/>
      <c r="E33" s="1040"/>
    </row>
    <row r="34" spans="1:5" ht="24.75" customHeight="1">
      <c r="A34" s="1022" t="s">
        <v>268</v>
      </c>
      <c r="B34" s="1040"/>
      <c r="C34" s="1040"/>
      <c r="D34" s="1040"/>
      <c r="E34" s="1040"/>
    </row>
    <row r="35" spans="1:5" s="1043" customFormat="1" ht="26.25" customHeight="1" thickBot="1">
      <c r="A35" s="1041" t="s">
        <v>22</v>
      </c>
      <c r="B35" s="1042">
        <f>B17+B19+B20+B24+B27</f>
        <v>13029503</v>
      </c>
      <c r="C35" s="1042">
        <f>C17+C19+C20+C24+C27+C18</f>
        <v>13159429</v>
      </c>
      <c r="D35" s="1042">
        <f>D17+D19+D20+D24+D27+D18+D28+D30</f>
        <v>15085325</v>
      </c>
      <c r="E35" s="1042">
        <f>E17+E19+E20+E24+E27+E18+E28+E30+E31+E32</f>
        <v>16746625</v>
      </c>
    </row>
    <row r="36" spans="3:4" ht="15">
      <c r="C36" s="1045"/>
      <c r="D36" s="1045"/>
    </row>
    <row r="37" spans="1:5" ht="15">
      <c r="A37" s="1044"/>
      <c r="E37" s="1045"/>
    </row>
    <row r="39" ht="15">
      <c r="E39" s="1045"/>
    </row>
  </sheetData>
  <sheetProtection/>
  <mergeCells count="3">
    <mergeCell ref="B1:E1"/>
    <mergeCell ref="A2:D2"/>
    <mergeCell ref="B3:D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2.140625" style="839" customWidth="1"/>
    <col min="2" max="2" width="18.28125" style="840" customWidth="1"/>
    <col min="3" max="7" width="14.28125" style="840" customWidth="1"/>
    <col min="8" max="8" width="13.57421875" style="840" customWidth="1"/>
    <col min="9" max="16384" width="9.140625" style="840" customWidth="1"/>
  </cols>
  <sheetData>
    <row r="1" spans="6:7" ht="15">
      <c r="F1" s="1431" t="s">
        <v>389</v>
      </c>
      <c r="G1" s="1431"/>
    </row>
    <row r="2" spans="1:7" ht="24.75" customHeight="1">
      <c r="A2" s="1432" t="s">
        <v>278</v>
      </c>
      <c r="B2" s="1432"/>
      <c r="C2" s="1432"/>
      <c r="D2" s="1432"/>
      <c r="E2" s="1432"/>
      <c r="F2" s="1432"/>
      <c r="G2" s="1432"/>
    </row>
    <row r="3" spans="1:7" ht="18.75" customHeight="1">
      <c r="A3" s="1433" t="s">
        <v>399</v>
      </c>
      <c r="B3" s="1433"/>
      <c r="C3" s="1433"/>
      <c r="D3" s="1433"/>
      <c r="E3" s="1433"/>
      <c r="F3" s="1433"/>
      <c r="G3" s="1433"/>
    </row>
    <row r="4" spans="1:7" ht="24.75" customHeight="1">
      <c r="A4" s="1434" t="s">
        <v>279</v>
      </c>
      <c r="B4" s="1434"/>
      <c r="C4" s="1434"/>
      <c r="D4" s="1434"/>
      <c r="E4" s="1434"/>
      <c r="F4" s="1434"/>
      <c r="G4" s="1434"/>
    </row>
    <row r="5" ht="15.75" thickBot="1">
      <c r="G5" s="841" t="s">
        <v>403</v>
      </c>
    </row>
    <row r="6" spans="1:7" ht="24.75" customHeight="1">
      <c r="A6" s="1426" t="s">
        <v>280</v>
      </c>
      <c r="B6" s="1428" t="s">
        <v>281</v>
      </c>
      <c r="C6" s="1428"/>
      <c r="D6" s="1428"/>
      <c r="E6" s="1429" t="s">
        <v>282</v>
      </c>
      <c r="F6" s="1428"/>
      <c r="G6" s="1430"/>
    </row>
    <row r="7" spans="1:7" ht="24.75" customHeight="1" thickBot="1">
      <c r="A7" s="1427"/>
      <c r="B7" s="842" t="s">
        <v>283</v>
      </c>
      <c r="C7" s="842" t="s">
        <v>284</v>
      </c>
      <c r="D7" s="842" t="s">
        <v>285</v>
      </c>
      <c r="E7" s="843" t="s">
        <v>283</v>
      </c>
      <c r="F7" s="842" t="s">
        <v>286</v>
      </c>
      <c r="G7" s="844" t="s">
        <v>285</v>
      </c>
    </row>
    <row r="8" spans="1:7" ht="33.75" customHeight="1">
      <c r="A8" s="845" t="s">
        <v>287</v>
      </c>
      <c r="B8" s="846"/>
      <c r="C8" s="846"/>
      <c r="D8" s="846"/>
      <c r="E8" s="847"/>
      <c r="F8" s="847"/>
      <c r="G8" s="848"/>
    </row>
    <row r="9" spans="1:7" ht="33.75" customHeight="1">
      <c r="A9" s="849" t="s">
        <v>288</v>
      </c>
      <c r="B9" s="850"/>
      <c r="C9" s="850"/>
      <c r="D9" s="846"/>
      <c r="E9" s="851"/>
      <c r="F9" s="851"/>
      <c r="G9" s="852"/>
    </row>
    <row r="10" spans="1:7" ht="33.75" customHeight="1">
      <c r="A10" s="849" t="s">
        <v>289</v>
      </c>
      <c r="B10" s="850">
        <v>20286</v>
      </c>
      <c r="C10" s="850"/>
      <c r="D10" s="846">
        <v>20286</v>
      </c>
      <c r="E10" s="851"/>
      <c r="F10" s="851"/>
      <c r="G10" s="852"/>
    </row>
    <row r="11" spans="1:7" ht="33.75" customHeight="1">
      <c r="A11" s="853" t="s">
        <v>290</v>
      </c>
      <c r="B11" s="854"/>
      <c r="C11" s="854">
        <v>1139250</v>
      </c>
      <c r="D11" s="846">
        <f>SUM(B11:C11)</f>
        <v>1139250</v>
      </c>
      <c r="E11" s="855"/>
      <c r="F11" s="855"/>
      <c r="G11" s="852"/>
    </row>
    <row r="12" spans="1:7" ht="33.75" customHeight="1" thickBot="1">
      <c r="A12" s="856" t="s">
        <v>291</v>
      </c>
      <c r="B12" s="857"/>
      <c r="C12" s="857"/>
      <c r="D12" s="857"/>
      <c r="E12" s="858"/>
      <c r="F12" s="858"/>
      <c r="G12" s="859"/>
    </row>
    <row r="13" spans="1:7" ht="33.75" customHeight="1" thickBot="1">
      <c r="A13" s="860" t="s">
        <v>1</v>
      </c>
      <c r="B13" s="861">
        <f aca="true" t="shared" si="0" ref="B13:G13">SUM(B8:B12)</f>
        <v>20286</v>
      </c>
      <c r="C13" s="861">
        <f t="shared" si="0"/>
        <v>1139250</v>
      </c>
      <c r="D13" s="861">
        <f t="shared" si="0"/>
        <v>1159536</v>
      </c>
      <c r="E13" s="861">
        <f t="shared" si="0"/>
        <v>0</v>
      </c>
      <c r="F13" s="861">
        <f t="shared" si="0"/>
        <v>0</v>
      </c>
      <c r="G13" s="862">
        <f t="shared" si="0"/>
        <v>0</v>
      </c>
    </row>
    <row r="15" spans="1:7" ht="28.5" customHeight="1" hidden="1">
      <c r="A15" s="1439" t="s">
        <v>292</v>
      </c>
      <c r="B15" s="1439"/>
      <c r="C15" s="1439"/>
      <c r="D15" s="1439"/>
      <c r="E15" s="1439"/>
      <c r="F15" s="1439"/>
      <c r="G15" s="1439"/>
    </row>
    <row r="16" ht="15.75" hidden="1" thickBot="1">
      <c r="E16" s="841"/>
    </row>
    <row r="17" spans="2:4" ht="19.5" customHeight="1" hidden="1">
      <c r="B17" s="1440" t="s">
        <v>258</v>
      </c>
      <c r="C17" s="1442" t="s">
        <v>293</v>
      </c>
      <c r="D17" s="1443"/>
    </row>
    <row r="18" spans="2:4" ht="30" customHeight="1" hidden="1" thickBot="1">
      <c r="B18" s="1441"/>
      <c r="C18" s="1444"/>
      <c r="D18" s="1445"/>
    </row>
    <row r="19" spans="2:4" ht="29.25" customHeight="1" hidden="1">
      <c r="B19" s="863" t="s">
        <v>294</v>
      </c>
      <c r="C19" s="1446"/>
      <c r="D19" s="1447"/>
    </row>
    <row r="20" spans="2:4" ht="28.5" customHeight="1" hidden="1" thickBot="1">
      <c r="B20" s="864" t="s">
        <v>295</v>
      </c>
      <c r="C20" s="1435"/>
      <c r="D20" s="1436"/>
    </row>
    <row r="21" spans="2:4" s="866" customFormat="1" ht="27.75" customHeight="1" hidden="1" thickBot="1">
      <c r="B21" s="865" t="s">
        <v>1</v>
      </c>
      <c r="C21" s="1437">
        <f>SUM(C19:D20)</f>
        <v>0</v>
      </c>
      <c r="D21" s="1438"/>
    </row>
  </sheetData>
  <sheetProtection/>
  <mergeCells count="13">
    <mergeCell ref="C20:D20"/>
    <mergeCell ref="C21:D21"/>
    <mergeCell ref="A15:G15"/>
    <mergeCell ref="B17:B18"/>
    <mergeCell ref="C17:D18"/>
    <mergeCell ref="C19:D19"/>
    <mergeCell ref="A6:A7"/>
    <mergeCell ref="B6:D6"/>
    <mergeCell ref="E6:G6"/>
    <mergeCell ref="F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5.57421875" style="1116" customWidth="1"/>
    <col min="2" max="2" width="27.7109375" style="1116" customWidth="1"/>
    <col min="3" max="3" width="11.140625" style="1117" customWidth="1"/>
    <col min="4" max="4" width="12.28125" style="1117" hidden="1" customWidth="1"/>
    <col min="5" max="5" width="26.8515625" style="1119" customWidth="1"/>
    <col min="6" max="6" width="12.00390625" style="1119" customWidth="1"/>
    <col min="7" max="7" width="16.00390625" style="1119" hidden="1" customWidth="1"/>
    <col min="8" max="16384" width="9.140625" style="1119" customWidth="1"/>
  </cols>
  <sheetData>
    <row r="1" spans="5:7" ht="12.75">
      <c r="E1" s="1463" t="s">
        <v>439</v>
      </c>
      <c r="F1" s="1463"/>
      <c r="G1" s="1118"/>
    </row>
    <row r="2" spans="1:7" ht="26.25" customHeight="1">
      <c r="A2" s="1464" t="s">
        <v>483</v>
      </c>
      <c r="B2" s="1464"/>
      <c r="C2" s="1464"/>
      <c r="D2" s="1464"/>
      <c r="E2" s="1464"/>
      <c r="F2" s="1464"/>
      <c r="G2" s="1120"/>
    </row>
    <row r="3" spans="1:7" ht="21" customHeight="1">
      <c r="A3" s="1465" t="s">
        <v>440</v>
      </c>
      <c r="B3" s="1465"/>
      <c r="C3" s="1465"/>
      <c r="D3" s="1465"/>
      <c r="E3" s="1465"/>
      <c r="F3" s="1465"/>
      <c r="G3" s="1121"/>
    </row>
    <row r="4" spans="6:7" ht="32.25" customHeight="1" thickBot="1">
      <c r="F4" s="1118" t="s">
        <v>441</v>
      </c>
      <c r="G4" s="1118"/>
    </row>
    <row r="5" spans="1:7" s="1123" customFormat="1" ht="13.5" thickBot="1">
      <c r="A5" s="1122" t="s">
        <v>3</v>
      </c>
      <c r="B5" s="1466" t="s">
        <v>442</v>
      </c>
      <c r="C5" s="1467"/>
      <c r="D5" s="1467"/>
      <c r="E5" s="1468" t="s">
        <v>443</v>
      </c>
      <c r="F5" s="1467"/>
      <c r="G5" s="1469"/>
    </row>
    <row r="6" ht="12.75">
      <c r="A6" s="1124"/>
    </row>
    <row r="7" spans="1:7" ht="12.75">
      <c r="A7" s="1125"/>
      <c r="B7" s="1125"/>
      <c r="C7" s="1126" t="s">
        <v>73</v>
      </c>
      <c r="D7" s="1127"/>
      <c r="E7" s="1128"/>
      <c r="F7" s="1126" t="s">
        <v>73</v>
      </c>
      <c r="G7" s="1127"/>
    </row>
    <row r="8" spans="1:8" ht="20.25" customHeight="1">
      <c r="A8" s="1129" t="s">
        <v>455</v>
      </c>
      <c r="B8" s="1130" t="s">
        <v>270</v>
      </c>
      <c r="C8" s="1181">
        <f>12381732-6190866</f>
        <v>6190866</v>
      </c>
      <c r="D8" s="1131"/>
      <c r="E8" s="1132" t="s">
        <v>444</v>
      </c>
      <c r="F8" s="1131">
        <v>15088126</v>
      </c>
      <c r="G8" s="1131"/>
      <c r="H8" s="1133"/>
    </row>
    <row r="9" spans="1:7" ht="18" customHeight="1">
      <c r="A9" s="1448" t="s">
        <v>445</v>
      </c>
      <c r="B9" s="1134" t="s">
        <v>446</v>
      </c>
      <c r="C9" s="1135">
        <v>2706394</v>
      </c>
      <c r="D9" s="1135"/>
      <c r="E9" s="1136"/>
      <c r="F9" s="1137"/>
      <c r="G9" s="1135"/>
    </row>
    <row r="10" spans="1:7" ht="18" customHeight="1">
      <c r="A10" s="1449"/>
      <c r="B10" s="1134" t="s">
        <v>492</v>
      </c>
      <c r="C10" s="1135">
        <v>6190866</v>
      </c>
      <c r="D10" s="1135"/>
      <c r="E10" s="1136"/>
      <c r="F10" s="1137"/>
      <c r="G10" s="1135"/>
    </row>
    <row r="11" spans="1:7" ht="18.75" customHeight="1" thickBot="1">
      <c r="A11" s="1450"/>
      <c r="B11" s="1138" t="s">
        <v>447</v>
      </c>
      <c r="C11" s="1139">
        <f>C8+C9+C10</f>
        <v>15088126</v>
      </c>
      <c r="D11" s="1139"/>
      <c r="E11" s="1140" t="s">
        <v>448</v>
      </c>
      <c r="F11" s="1139">
        <f>F8+F9</f>
        <v>15088126</v>
      </c>
      <c r="G11" s="1139"/>
    </row>
    <row r="12" spans="1:7" ht="12" customHeight="1">
      <c r="A12" s="1141"/>
      <c r="B12" s="1142"/>
      <c r="C12" s="1143"/>
      <c r="D12" s="1143"/>
      <c r="E12" s="1144"/>
      <c r="F12" s="1145"/>
      <c r="G12" s="1145"/>
    </row>
    <row r="14" spans="1:7" ht="12.75" hidden="1">
      <c r="A14" s="1146" t="s">
        <v>449</v>
      </c>
      <c r="B14" s="1147" t="s">
        <v>270</v>
      </c>
      <c r="C14" s="1148"/>
      <c r="D14" s="1148"/>
      <c r="E14" s="1149" t="s">
        <v>444</v>
      </c>
      <c r="F14" s="1148"/>
      <c r="G14" s="1150"/>
    </row>
    <row r="15" spans="1:7" ht="12.75" hidden="1">
      <c r="A15" s="1448"/>
      <c r="B15" s="1451" t="s">
        <v>450</v>
      </c>
      <c r="C15" s="1459"/>
      <c r="D15" s="1459"/>
      <c r="E15" s="1455"/>
      <c r="F15" s="1461"/>
      <c r="G15" s="1453"/>
    </row>
    <row r="16" spans="1:7" ht="12.75" hidden="1">
      <c r="A16" s="1449"/>
      <c r="B16" s="1452"/>
      <c r="C16" s="1460"/>
      <c r="D16" s="1460"/>
      <c r="E16" s="1456"/>
      <c r="F16" s="1462"/>
      <c r="G16" s="1454"/>
    </row>
    <row r="17" spans="1:7" ht="13.5" hidden="1" thickBot="1">
      <c r="A17" s="1450"/>
      <c r="B17" s="1153" t="s">
        <v>447</v>
      </c>
      <c r="C17" s="1139"/>
      <c r="D17" s="1139"/>
      <c r="E17" s="1140" t="s">
        <v>448</v>
      </c>
      <c r="F17" s="1154"/>
      <c r="G17" s="1150"/>
    </row>
    <row r="18" spans="1:7" ht="12.75" hidden="1">
      <c r="A18" s="1141"/>
      <c r="B18" s="1155"/>
      <c r="C18" s="1143"/>
      <c r="D18" s="1143"/>
      <c r="E18" s="1144"/>
      <c r="F18" s="1145"/>
      <c r="G18" s="1145"/>
    </row>
    <row r="19" ht="12.75" hidden="1"/>
    <row r="20" spans="1:7" ht="12.75" hidden="1">
      <c r="A20" s="1156" t="s">
        <v>451</v>
      </c>
      <c r="B20" s="1157" t="s">
        <v>452</v>
      </c>
      <c r="C20" s="1158"/>
      <c r="D20" s="1158"/>
      <c r="E20" s="1159" t="s">
        <v>444</v>
      </c>
      <c r="F20" s="1160"/>
      <c r="G20" s="1160"/>
    </row>
    <row r="21" spans="1:7" ht="12.75" hidden="1">
      <c r="A21" s="1448"/>
      <c r="B21" s="1161" t="s">
        <v>450</v>
      </c>
      <c r="C21" s="1162"/>
      <c r="D21" s="1162"/>
      <c r="E21" s="1163"/>
      <c r="F21" s="1164"/>
      <c r="G21" s="1164"/>
    </row>
    <row r="22" spans="1:7" ht="25.5" hidden="1">
      <c r="A22" s="1449"/>
      <c r="B22" s="1134" t="s">
        <v>453</v>
      </c>
      <c r="C22" s="1135"/>
      <c r="D22" s="1135"/>
      <c r="E22" s="1136"/>
      <c r="F22" s="1165"/>
      <c r="G22" s="1165"/>
    </row>
    <row r="23" spans="1:7" ht="13.5" hidden="1" thickBot="1">
      <c r="A23" s="1450"/>
      <c r="B23" s="1138" t="s">
        <v>447</v>
      </c>
      <c r="C23" s="1139"/>
      <c r="D23" s="1139"/>
      <c r="E23" s="1140" t="s">
        <v>448</v>
      </c>
      <c r="F23" s="1166"/>
      <c r="G23" s="1166"/>
    </row>
    <row r="25" spans="1:7" ht="12.75" hidden="1">
      <c r="A25" s="1146"/>
      <c r="B25" s="1147" t="s">
        <v>270</v>
      </c>
      <c r="C25" s="1148"/>
      <c r="D25" s="1148"/>
      <c r="E25" s="1149" t="s">
        <v>444</v>
      </c>
      <c r="F25" s="1150"/>
      <c r="G25" s="1167"/>
    </row>
    <row r="26" spans="1:7" ht="12.75" hidden="1">
      <c r="A26" s="1448"/>
      <c r="B26" s="1451" t="s">
        <v>454</v>
      </c>
      <c r="C26" s="1459"/>
      <c r="D26" s="1151"/>
      <c r="E26" s="1455"/>
      <c r="F26" s="1457"/>
      <c r="G26" s="1168"/>
    </row>
    <row r="27" spans="1:7" ht="12.75" hidden="1">
      <c r="A27" s="1449"/>
      <c r="B27" s="1452"/>
      <c r="C27" s="1460"/>
      <c r="D27" s="1152"/>
      <c r="E27" s="1456"/>
      <c r="F27" s="1458"/>
      <c r="G27" s="1168"/>
    </row>
    <row r="28" spans="1:7" ht="13.5" hidden="1" thickBot="1">
      <c r="A28" s="1450"/>
      <c r="B28" s="1153" t="s">
        <v>447</v>
      </c>
      <c r="C28" s="1139"/>
      <c r="D28" s="1139"/>
      <c r="E28" s="1140" t="s">
        <v>448</v>
      </c>
      <c r="F28" s="1166"/>
      <c r="G28" s="1145"/>
    </row>
    <row r="29" ht="12.75" hidden="1"/>
  </sheetData>
  <sheetProtection/>
  <mergeCells count="19">
    <mergeCell ref="E1:F1"/>
    <mergeCell ref="A2:F2"/>
    <mergeCell ref="A3:F3"/>
    <mergeCell ref="B5:D5"/>
    <mergeCell ref="E5:G5"/>
    <mergeCell ref="A15:A17"/>
    <mergeCell ref="B15:B16"/>
    <mergeCell ref="C15:C16"/>
    <mergeCell ref="A9:A11"/>
    <mergeCell ref="A21:A23"/>
    <mergeCell ref="A26:A28"/>
    <mergeCell ref="B26:B27"/>
    <mergeCell ref="G15:G16"/>
    <mergeCell ref="E26:E27"/>
    <mergeCell ref="F26:F27"/>
    <mergeCell ref="D15:D16"/>
    <mergeCell ref="E15:E16"/>
    <mergeCell ref="F15:F16"/>
    <mergeCell ref="C26:C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workbookViewId="0" topLeftCell="A1">
      <selection activeCell="A22" sqref="A22"/>
    </sheetView>
  </sheetViews>
  <sheetFormatPr defaultColWidth="9.140625" defaultRowHeight="12.75"/>
  <cols>
    <col min="1" max="1" width="5.8515625" style="1183" customWidth="1"/>
    <col min="2" max="2" width="42.57421875" style="1182" customWidth="1"/>
    <col min="3" max="8" width="11.00390625" style="1182" customWidth="1"/>
    <col min="9" max="9" width="12.28125" style="1182" customWidth="1"/>
    <col min="10" max="10" width="2.8515625" style="1182" customWidth="1"/>
    <col min="11" max="16384" width="9.140625" style="1182" customWidth="1"/>
  </cols>
  <sheetData>
    <row r="1" spans="1:9" ht="27.75" customHeight="1">
      <c r="A1" s="1473" t="s">
        <v>493</v>
      </c>
      <c r="B1" s="1473"/>
      <c r="C1" s="1473"/>
      <c r="D1" s="1473"/>
      <c r="E1" s="1473"/>
      <c r="F1" s="1473"/>
      <c r="G1" s="1473"/>
      <c r="H1" s="1473"/>
      <c r="I1" s="1473"/>
    </row>
    <row r="2" ht="20.25" customHeight="1" thickBot="1">
      <c r="I2" s="1184" t="s">
        <v>494</v>
      </c>
    </row>
    <row r="3" spans="1:9" s="1185" customFormat="1" ht="26.25" customHeight="1">
      <c r="A3" s="1474" t="s">
        <v>495</v>
      </c>
      <c r="B3" s="1476" t="s">
        <v>496</v>
      </c>
      <c r="C3" s="1474" t="s">
        <v>497</v>
      </c>
      <c r="D3" s="1478" t="s">
        <v>517</v>
      </c>
      <c r="E3" s="1480" t="s">
        <v>498</v>
      </c>
      <c r="F3" s="1481"/>
      <c r="G3" s="1481"/>
      <c r="H3" s="1482"/>
      <c r="I3" s="1476" t="s">
        <v>1</v>
      </c>
    </row>
    <row r="4" spans="1:9" s="1188" customFormat="1" ht="32.25" customHeight="1" thickBot="1">
      <c r="A4" s="1475"/>
      <c r="B4" s="1477"/>
      <c r="C4" s="1477"/>
      <c r="D4" s="1479"/>
      <c r="E4" s="1186" t="s">
        <v>399</v>
      </c>
      <c r="F4" s="1186" t="s">
        <v>518</v>
      </c>
      <c r="G4" s="1186" t="s">
        <v>519</v>
      </c>
      <c r="H4" s="1187" t="s">
        <v>520</v>
      </c>
      <c r="I4" s="1477"/>
    </row>
    <row r="5" spans="1:9" s="1194" customFormat="1" ht="12.75" customHeight="1" thickBot="1">
      <c r="A5" s="1189" t="s">
        <v>499</v>
      </c>
      <c r="B5" s="1190" t="s">
        <v>500</v>
      </c>
      <c r="C5" s="1191" t="s">
        <v>501</v>
      </c>
      <c r="D5" s="1190" t="s">
        <v>502</v>
      </c>
      <c r="E5" s="1189" t="s">
        <v>503</v>
      </c>
      <c r="F5" s="1191" t="s">
        <v>504</v>
      </c>
      <c r="G5" s="1191" t="s">
        <v>505</v>
      </c>
      <c r="H5" s="1192" t="s">
        <v>506</v>
      </c>
      <c r="I5" s="1193" t="s">
        <v>507</v>
      </c>
    </row>
    <row r="6" spans="1:9" ht="24.75" customHeight="1" thickBot="1">
      <c r="A6" s="1195" t="s">
        <v>25</v>
      </c>
      <c r="B6" s="1195" t="s">
        <v>508</v>
      </c>
      <c r="C6" s="1196"/>
      <c r="D6" s="1197">
        <f>+D7+D8</f>
        <v>0</v>
      </c>
      <c r="E6" s="1198">
        <f>+E7+E8</f>
        <v>0</v>
      </c>
      <c r="F6" s="1199">
        <f>+F7+F8</f>
        <v>0</v>
      </c>
      <c r="G6" s="1199">
        <f>+G7+G8</f>
        <v>0</v>
      </c>
      <c r="H6" s="1200">
        <f>+H7+H8</f>
        <v>0</v>
      </c>
      <c r="I6" s="1201">
        <f aca="true" t="shared" si="0" ref="I6:I20">SUM(D6:H6)</f>
        <v>0</v>
      </c>
    </row>
    <row r="7" spans="1:10" ht="19.5" customHeight="1">
      <c r="A7" s="1202" t="s">
        <v>26</v>
      </c>
      <c r="B7" s="1202" t="s">
        <v>509</v>
      </c>
      <c r="C7" s="1203"/>
      <c r="D7" s="1204"/>
      <c r="E7" s="1205"/>
      <c r="F7" s="1206"/>
      <c r="G7" s="1206"/>
      <c r="H7" s="1207"/>
      <c r="I7" s="1208">
        <f t="shared" si="0"/>
        <v>0</v>
      </c>
      <c r="J7" s="1470"/>
    </row>
    <row r="8" spans="1:10" ht="19.5" customHeight="1" thickBot="1">
      <c r="A8" s="1202" t="s">
        <v>9</v>
      </c>
      <c r="B8" s="1202" t="s">
        <v>509</v>
      </c>
      <c r="C8" s="1203"/>
      <c r="D8" s="1204"/>
      <c r="E8" s="1205"/>
      <c r="F8" s="1206"/>
      <c r="G8" s="1206"/>
      <c r="H8" s="1207"/>
      <c r="I8" s="1208">
        <f t="shared" si="0"/>
        <v>0</v>
      </c>
      <c r="J8" s="1470"/>
    </row>
    <row r="9" spans="1:10" ht="25.5" customHeight="1" thickBot="1">
      <c r="A9" s="1195" t="s">
        <v>10</v>
      </c>
      <c r="B9" s="1195" t="s">
        <v>510</v>
      </c>
      <c r="C9" s="1196"/>
      <c r="D9" s="1197">
        <f>+D10+D11</f>
        <v>0</v>
      </c>
      <c r="E9" s="1198">
        <f>+E10+E11</f>
        <v>0</v>
      </c>
      <c r="F9" s="1199">
        <f>+F10+F11</f>
        <v>0</v>
      </c>
      <c r="G9" s="1199">
        <f>+G10+G11</f>
        <v>0</v>
      </c>
      <c r="H9" s="1200">
        <f>+H10+H11</f>
        <v>0</v>
      </c>
      <c r="I9" s="1201">
        <f t="shared" si="0"/>
        <v>0</v>
      </c>
      <c r="J9" s="1470"/>
    </row>
    <row r="10" spans="1:10" ht="19.5" customHeight="1">
      <c r="A10" s="1202" t="s">
        <v>11</v>
      </c>
      <c r="B10" s="1202" t="s">
        <v>509</v>
      </c>
      <c r="C10" s="1203"/>
      <c r="D10" s="1204"/>
      <c r="E10" s="1205"/>
      <c r="F10" s="1206"/>
      <c r="G10" s="1206"/>
      <c r="H10" s="1207"/>
      <c r="I10" s="1208">
        <f t="shared" si="0"/>
        <v>0</v>
      </c>
      <c r="J10" s="1470"/>
    </row>
    <row r="11" spans="1:10" ht="19.5" customHeight="1" thickBot="1">
      <c r="A11" s="1202" t="s">
        <v>12</v>
      </c>
      <c r="B11" s="1202" t="s">
        <v>509</v>
      </c>
      <c r="C11" s="1203"/>
      <c r="D11" s="1204"/>
      <c r="E11" s="1205"/>
      <c r="F11" s="1206"/>
      <c r="G11" s="1206"/>
      <c r="H11" s="1207"/>
      <c r="I11" s="1208">
        <f t="shared" si="0"/>
        <v>0</v>
      </c>
      <c r="J11" s="1470"/>
    </row>
    <row r="12" spans="1:10" ht="19.5" customHeight="1" thickBot="1">
      <c r="A12" s="1195" t="s">
        <v>13</v>
      </c>
      <c r="B12" s="1195" t="s">
        <v>511</v>
      </c>
      <c r="C12" s="1196"/>
      <c r="D12" s="1197">
        <f>+D14</f>
        <v>0</v>
      </c>
      <c r="E12" s="1199">
        <f>+E14+E13</f>
        <v>150000</v>
      </c>
      <c r="F12" s="1199">
        <f>+F14+F13</f>
        <v>0</v>
      </c>
      <c r="G12" s="1199">
        <f>+G14+G13</f>
        <v>0</v>
      </c>
      <c r="H12" s="1200">
        <f>+H14+H13</f>
        <v>0</v>
      </c>
      <c r="I12" s="1201">
        <f>SUM(D12:H12)</f>
        <v>150000</v>
      </c>
      <c r="J12" s="1470"/>
    </row>
    <row r="13" spans="1:10" ht="79.5" customHeight="1">
      <c r="A13" s="1209" t="s">
        <v>59</v>
      </c>
      <c r="B13" s="1226" t="s">
        <v>512</v>
      </c>
      <c r="C13" s="1227" t="s">
        <v>513</v>
      </c>
      <c r="D13" s="1228">
        <v>50000</v>
      </c>
      <c r="E13" s="1229">
        <v>150000</v>
      </c>
      <c r="F13" s="1229"/>
      <c r="G13" s="1229"/>
      <c r="H13" s="1230"/>
      <c r="I13" s="1231">
        <f>SUM(D13:H13)</f>
        <v>200000</v>
      </c>
      <c r="J13" s="1470"/>
    </row>
    <row r="14" spans="1:10" ht="27.75" customHeight="1" thickBot="1">
      <c r="A14" s="1202" t="s">
        <v>60</v>
      </c>
      <c r="B14" s="1202" t="s">
        <v>509</v>
      </c>
      <c r="C14" s="1203"/>
      <c r="D14" s="1204"/>
      <c r="E14" s="1205"/>
      <c r="F14" s="1206"/>
      <c r="G14" s="1206"/>
      <c r="H14" s="1207"/>
      <c r="I14" s="1208"/>
      <c r="J14" s="1470"/>
    </row>
    <row r="15" spans="1:10" ht="19.5" customHeight="1" thickBot="1">
      <c r="A15" s="1195" t="s">
        <v>61</v>
      </c>
      <c r="B15" s="1195" t="s">
        <v>514</v>
      </c>
      <c r="C15" s="1196"/>
      <c r="D15" s="1197">
        <f>+D16</f>
        <v>0</v>
      </c>
      <c r="E15" s="1199">
        <f>+E16</f>
        <v>15088126</v>
      </c>
      <c r="F15" s="1199">
        <f>+F16</f>
        <v>0</v>
      </c>
      <c r="G15" s="1199">
        <f>+G16</f>
        <v>0</v>
      </c>
      <c r="H15" s="1200">
        <f>+H16</f>
        <v>0</v>
      </c>
      <c r="I15" s="1201">
        <f t="shared" si="0"/>
        <v>15088126</v>
      </c>
      <c r="J15" s="1470"/>
    </row>
    <row r="16" spans="1:10" ht="108.75" customHeight="1">
      <c r="A16" s="1210" t="s">
        <v>62</v>
      </c>
      <c r="B16" s="1202" t="s">
        <v>522</v>
      </c>
      <c r="C16" s="1203" t="s">
        <v>516</v>
      </c>
      <c r="D16" s="1204"/>
      <c r="E16" s="1206">
        <v>15088126</v>
      </c>
      <c r="F16" s="1206"/>
      <c r="G16" s="1206"/>
      <c r="H16" s="1207"/>
      <c r="I16" s="1208">
        <f>SUM(D16:H16)</f>
        <v>15088126</v>
      </c>
      <c r="J16" s="1470"/>
    </row>
    <row r="17" spans="1:10" ht="96" customHeight="1" thickBot="1">
      <c r="A17" s="1210" t="s">
        <v>63</v>
      </c>
      <c r="B17" s="1202" t="s">
        <v>521</v>
      </c>
      <c r="C17" s="1203" t="s">
        <v>516</v>
      </c>
      <c r="D17" s="1204"/>
      <c r="E17" s="1206">
        <f>+'6.sz.m.fejlesztés (2)'!D19</f>
        <v>1495425</v>
      </c>
      <c r="F17" s="1206"/>
      <c r="G17" s="1206"/>
      <c r="H17" s="1207"/>
      <c r="I17" s="1208">
        <f>SUM(D17:H17)</f>
        <v>1495425</v>
      </c>
      <c r="J17" s="1470"/>
    </row>
    <row r="18" spans="1:10" ht="19.5" customHeight="1" thickBot="1">
      <c r="A18" s="1211" t="s">
        <v>243</v>
      </c>
      <c r="B18" s="1211" t="s">
        <v>515</v>
      </c>
      <c r="C18" s="1196"/>
      <c r="D18" s="1197">
        <f>+D20</f>
        <v>0</v>
      </c>
      <c r="E18" s="1198">
        <f>+E20</f>
        <v>0</v>
      </c>
      <c r="F18" s="1199">
        <f>+F20</f>
        <v>0</v>
      </c>
      <c r="G18" s="1199">
        <f>+G20</f>
        <v>0</v>
      </c>
      <c r="H18" s="1200">
        <f>+H20</f>
        <v>0</v>
      </c>
      <c r="I18" s="1201">
        <f t="shared" si="0"/>
        <v>0</v>
      </c>
      <c r="J18" s="1470"/>
    </row>
    <row r="19" spans="1:10" ht="26.25" customHeight="1">
      <c r="A19" s="1212" t="s">
        <v>244</v>
      </c>
      <c r="B19" s="1202" t="s">
        <v>509</v>
      </c>
      <c r="C19" s="1213"/>
      <c r="D19" s="1214"/>
      <c r="E19" s="1215"/>
      <c r="F19" s="1216"/>
      <c r="G19" s="1216"/>
      <c r="H19" s="1217"/>
      <c r="I19" s="1218"/>
      <c r="J19" s="1470"/>
    </row>
    <row r="20" spans="1:10" ht="20.25" customHeight="1" thickBot="1">
      <c r="A20" s="1212" t="s">
        <v>246</v>
      </c>
      <c r="B20" s="1202" t="s">
        <v>509</v>
      </c>
      <c r="C20" s="1219"/>
      <c r="D20" s="1220"/>
      <c r="E20" s="1221"/>
      <c r="F20" s="1222"/>
      <c r="G20" s="1222"/>
      <c r="H20" s="1223"/>
      <c r="I20" s="1224">
        <f t="shared" si="0"/>
        <v>0</v>
      </c>
      <c r="J20" s="1470"/>
    </row>
    <row r="21" spans="1:10" ht="19.5" customHeight="1" thickBot="1">
      <c r="A21" s="1471" t="s">
        <v>524</v>
      </c>
      <c r="B21" s="1472"/>
      <c r="C21" s="1225"/>
      <c r="D21" s="1197">
        <f aca="true" t="shared" si="1" ref="D21:I21">+D6+D9+D12+D15+D18</f>
        <v>0</v>
      </c>
      <c r="E21" s="1198">
        <f>+E6+E9+E12+E15+E18</f>
        <v>15238126</v>
      </c>
      <c r="F21" s="1199">
        <f t="shared" si="1"/>
        <v>0</v>
      </c>
      <c r="G21" s="1199">
        <f t="shared" si="1"/>
        <v>0</v>
      </c>
      <c r="H21" s="1200">
        <f t="shared" si="1"/>
        <v>0</v>
      </c>
      <c r="I21" s="1201">
        <f t="shared" si="1"/>
        <v>15238126</v>
      </c>
      <c r="J21" s="1470"/>
    </row>
  </sheetData>
  <sheetProtection/>
  <mergeCells count="9">
    <mergeCell ref="J7:J21"/>
    <mergeCell ref="A21:B21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&amp;R15.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67" sqref="C67"/>
    </sheetView>
  </sheetViews>
  <sheetFormatPr defaultColWidth="9.140625" defaultRowHeight="12.75"/>
  <cols>
    <col min="1" max="1" width="8.28125" style="383" customWidth="1"/>
    <col min="2" max="2" width="8.28125" style="377" customWidth="1"/>
    <col min="3" max="3" width="52.00390625" style="377" customWidth="1"/>
    <col min="4" max="6" width="8.28125" style="377" bestFit="1" customWidth="1"/>
    <col min="7" max="7" width="7.421875" style="377" bestFit="1" customWidth="1"/>
    <col min="8" max="8" width="8.421875" style="377" bestFit="1" customWidth="1"/>
    <col min="9" max="9" width="8.8515625" style="377" hidden="1" customWidth="1"/>
    <col min="10" max="12" width="8.28125" style="377" bestFit="1" customWidth="1"/>
    <col min="13" max="13" width="7.421875" style="377" bestFit="1" customWidth="1"/>
    <col min="14" max="14" width="8.421875" style="377" bestFit="1" customWidth="1"/>
    <col min="15" max="15" width="8.8515625" style="377" hidden="1" customWidth="1"/>
    <col min="16" max="16" width="12.421875" style="377" bestFit="1" customWidth="1"/>
    <col min="17" max="17" width="4.57421875" style="377" hidden="1" customWidth="1"/>
    <col min="18" max="18" width="0" style="377" hidden="1" customWidth="1"/>
    <col min="19" max="19" width="10.00390625" style="377" hidden="1" customWidth="1"/>
    <col min="20" max="20" width="0" style="377" hidden="1" customWidth="1"/>
    <col min="21" max="16384" width="9.140625" style="377" customWidth="1"/>
  </cols>
  <sheetData>
    <row r="1" spans="1:16" s="181" customFormat="1" ht="21" customHeight="1" hidden="1">
      <c r="A1" s="177"/>
      <c r="B1" s="178"/>
      <c r="C1" s="179"/>
      <c r="D1" s="180"/>
      <c r="E1" s="180"/>
      <c r="F1" s="180"/>
      <c r="G1" s="180"/>
      <c r="H1" s="180"/>
      <c r="I1" s="180"/>
      <c r="J1" s="1486"/>
      <c r="K1" s="1486"/>
      <c r="L1" s="1486"/>
      <c r="M1" s="1486"/>
      <c r="N1" s="1486"/>
      <c r="O1" s="1486"/>
      <c r="P1" s="1486"/>
    </row>
    <row r="2" spans="1:16" s="184" customFormat="1" ht="25.5" customHeight="1" hidden="1" thickBot="1">
      <c r="A2" s="1485"/>
      <c r="B2" s="1485"/>
      <c r="C2" s="1485"/>
      <c r="D2" s="1485"/>
      <c r="E2" s="1485"/>
      <c r="F2" s="1485"/>
      <c r="G2" s="1485"/>
      <c r="H2" s="1485"/>
      <c r="I2" s="1485"/>
      <c r="J2" s="1485"/>
      <c r="K2" s="1485"/>
      <c r="L2" s="1485"/>
      <c r="M2" s="1485"/>
      <c r="N2" s="1485"/>
      <c r="O2" s="1485"/>
      <c r="P2" s="1485"/>
    </row>
    <row r="3" spans="1:20" s="187" customFormat="1" ht="40.5" customHeight="1" hidden="1" thickBot="1">
      <c r="A3" s="185"/>
      <c r="B3" s="185"/>
      <c r="C3" s="185"/>
      <c r="D3" s="1491"/>
      <c r="E3" s="1492"/>
      <c r="F3" s="1492"/>
      <c r="G3" s="1492"/>
      <c r="H3" s="1492"/>
      <c r="I3" s="1493"/>
      <c r="J3" s="1491"/>
      <c r="K3" s="1492"/>
      <c r="L3" s="1492"/>
      <c r="M3" s="1492"/>
      <c r="N3" s="1492"/>
      <c r="O3" s="1493"/>
      <c r="P3" s="1488"/>
      <c r="Q3" s="1489"/>
      <c r="R3" s="1489"/>
      <c r="S3" s="1490"/>
      <c r="T3" s="667"/>
    </row>
    <row r="4" spans="1:19" ht="13.5" hidden="1" thickBot="1">
      <c r="A4" s="1483"/>
      <c r="B4" s="1484"/>
      <c r="C4" s="645"/>
      <c r="D4" s="634"/>
      <c r="E4" s="188"/>
      <c r="F4" s="188"/>
      <c r="G4" s="188"/>
      <c r="H4" s="188"/>
      <c r="I4" s="602"/>
      <c r="J4" s="634"/>
      <c r="K4" s="188"/>
      <c r="L4" s="188"/>
      <c r="M4" s="188"/>
      <c r="N4" s="188"/>
      <c r="O4" s="602"/>
      <c r="P4" s="634"/>
      <c r="Q4" s="188"/>
      <c r="R4" s="188"/>
      <c r="S4" s="602"/>
    </row>
    <row r="5" spans="1:19" s="193" customFormat="1" ht="12.75" customHeight="1" hidden="1" thickBot="1">
      <c r="A5" s="190"/>
      <c r="B5" s="191"/>
      <c r="C5" s="356"/>
      <c r="D5" s="190"/>
      <c r="E5" s="191"/>
      <c r="F5" s="191"/>
      <c r="G5" s="191"/>
      <c r="H5" s="191"/>
      <c r="I5" s="192"/>
      <c r="J5" s="190"/>
      <c r="K5" s="191"/>
      <c r="L5" s="191"/>
      <c r="M5" s="191"/>
      <c r="N5" s="191"/>
      <c r="O5" s="192"/>
      <c r="P5" s="190"/>
      <c r="Q5" s="191"/>
      <c r="R5" s="191"/>
      <c r="S5" s="192"/>
    </row>
    <row r="6" spans="1:19" s="193" customFormat="1" ht="15.75" customHeight="1" hidden="1" thickBot="1">
      <c r="A6" s="194"/>
      <c r="B6" s="195"/>
      <c r="C6" s="195"/>
      <c r="D6" s="610"/>
      <c r="E6" s="261"/>
      <c r="F6" s="261"/>
      <c r="G6" s="261"/>
      <c r="H6" s="261"/>
      <c r="I6" s="333"/>
      <c r="J6" s="610"/>
      <c r="K6" s="261"/>
      <c r="L6" s="261"/>
      <c r="M6" s="261"/>
      <c r="N6" s="261"/>
      <c r="O6" s="333"/>
      <c r="P6" s="610"/>
      <c r="Q6" s="261"/>
      <c r="R6" s="261"/>
      <c r="S6" s="333"/>
    </row>
    <row r="7" spans="1:19" s="199" customFormat="1" ht="12" customHeight="1" hidden="1" thickBot="1">
      <c r="A7" s="190"/>
      <c r="B7" s="196"/>
      <c r="C7" s="646"/>
      <c r="D7" s="611"/>
      <c r="E7" s="262"/>
      <c r="F7" s="262"/>
      <c r="G7" s="262"/>
      <c r="H7" s="676"/>
      <c r="I7" s="494"/>
      <c r="J7" s="611"/>
      <c r="K7" s="262"/>
      <c r="L7" s="262"/>
      <c r="M7" s="262"/>
      <c r="N7" s="676"/>
      <c r="O7" s="494"/>
      <c r="P7" s="611"/>
      <c r="Q7" s="262"/>
      <c r="R7" s="262"/>
      <c r="S7" s="198"/>
    </row>
    <row r="8" spans="1:19" s="199" customFormat="1" ht="12" customHeight="1" hidden="1" thickBot="1">
      <c r="A8" s="190"/>
      <c r="B8" s="196"/>
      <c r="C8" s="646"/>
      <c r="D8" s="611"/>
      <c r="E8" s="262"/>
      <c r="F8" s="262"/>
      <c r="G8" s="262"/>
      <c r="H8" s="676"/>
      <c r="I8" s="494"/>
      <c r="J8" s="611"/>
      <c r="K8" s="262"/>
      <c r="L8" s="262"/>
      <c r="M8" s="262"/>
      <c r="N8" s="676"/>
      <c r="O8" s="494"/>
      <c r="P8" s="611"/>
      <c r="Q8" s="262"/>
      <c r="R8" s="262"/>
      <c r="S8" s="198"/>
    </row>
    <row r="9" spans="1:19" s="205" customFormat="1" ht="12" customHeight="1" hidden="1">
      <c r="A9" s="202"/>
      <c r="B9" s="201"/>
      <c r="C9" s="623"/>
      <c r="D9" s="613"/>
      <c r="E9" s="263"/>
      <c r="F9" s="263"/>
      <c r="G9" s="263"/>
      <c r="H9" s="677"/>
      <c r="I9" s="633"/>
      <c r="J9" s="613"/>
      <c r="K9" s="263"/>
      <c r="L9" s="263"/>
      <c r="M9" s="263"/>
      <c r="N9" s="677"/>
      <c r="O9" s="633"/>
      <c r="P9" s="613"/>
      <c r="Q9" s="263"/>
      <c r="R9" s="263"/>
      <c r="S9" s="204"/>
    </row>
    <row r="10" spans="1:19" s="205" customFormat="1" ht="12" customHeight="1" hidden="1">
      <c r="A10" s="202"/>
      <c r="B10" s="201"/>
      <c r="C10" s="624"/>
      <c r="D10" s="613"/>
      <c r="E10" s="263"/>
      <c r="F10" s="263"/>
      <c r="G10" s="263"/>
      <c r="H10" s="677"/>
      <c r="I10" s="662"/>
      <c r="J10" s="613"/>
      <c r="K10" s="263"/>
      <c r="L10" s="263"/>
      <c r="M10" s="263"/>
      <c r="N10" s="677"/>
      <c r="O10" s="662"/>
      <c r="P10" s="613"/>
      <c r="Q10" s="263"/>
      <c r="R10" s="263"/>
      <c r="S10" s="204"/>
    </row>
    <row r="11" spans="1:19" s="205" customFormat="1" ht="12" customHeight="1" hidden="1">
      <c r="A11" s="202"/>
      <c r="B11" s="201"/>
      <c r="C11" s="624"/>
      <c r="D11" s="613"/>
      <c r="E11" s="263"/>
      <c r="F11" s="263"/>
      <c r="G11" s="263"/>
      <c r="H11" s="677"/>
      <c r="I11" s="662"/>
      <c r="J11" s="613"/>
      <c r="K11" s="263"/>
      <c r="L11" s="263"/>
      <c r="M11" s="263"/>
      <c r="N11" s="677"/>
      <c r="O11" s="662"/>
      <c r="P11" s="613"/>
      <c r="Q11" s="263"/>
      <c r="R11" s="263"/>
      <c r="S11" s="204"/>
    </row>
    <row r="12" spans="1:19" s="205" customFormat="1" ht="12" customHeight="1" hidden="1" thickBot="1">
      <c r="A12" s="202"/>
      <c r="B12" s="201"/>
      <c r="C12" s="624"/>
      <c r="D12" s="613"/>
      <c r="E12" s="263"/>
      <c r="F12" s="263"/>
      <c r="G12" s="263"/>
      <c r="H12" s="677"/>
      <c r="I12" s="668"/>
      <c r="J12" s="613"/>
      <c r="K12" s="263"/>
      <c r="L12" s="263"/>
      <c r="M12" s="263"/>
      <c r="N12" s="677"/>
      <c r="O12" s="668"/>
      <c r="P12" s="613"/>
      <c r="Q12" s="263"/>
      <c r="R12" s="263"/>
      <c r="S12" s="204"/>
    </row>
    <row r="13" spans="1:19" s="205" customFormat="1" ht="12" customHeight="1" hidden="1" thickBot="1">
      <c r="A13" s="210"/>
      <c r="B13" s="211"/>
      <c r="C13" s="622"/>
      <c r="D13" s="611"/>
      <c r="E13" s="262"/>
      <c r="F13" s="262"/>
      <c r="G13" s="262"/>
      <c r="H13" s="676"/>
      <c r="I13" s="494"/>
      <c r="J13" s="611"/>
      <c r="K13" s="262"/>
      <c r="L13" s="262"/>
      <c r="M13" s="262"/>
      <c r="N13" s="676"/>
      <c r="O13" s="494"/>
      <c r="P13" s="611"/>
      <c r="Q13" s="262"/>
      <c r="R13" s="262"/>
      <c r="S13" s="198"/>
    </row>
    <row r="14" spans="1:19" s="199" customFormat="1" ht="12" customHeight="1" hidden="1">
      <c r="A14" s="212"/>
      <c r="B14" s="213"/>
      <c r="C14" s="647"/>
      <c r="D14" s="614"/>
      <c r="E14" s="264"/>
      <c r="F14" s="264"/>
      <c r="G14" s="264"/>
      <c r="H14" s="678"/>
      <c r="I14" s="633"/>
      <c r="J14" s="614"/>
      <c r="K14" s="264"/>
      <c r="L14" s="264"/>
      <c r="M14" s="264"/>
      <c r="N14" s="678"/>
      <c r="O14" s="633"/>
      <c r="P14" s="614"/>
      <c r="Q14" s="264"/>
      <c r="R14" s="264"/>
      <c r="S14" s="215"/>
    </row>
    <row r="15" spans="1:19" s="199" customFormat="1" ht="12" customHeight="1" hidden="1" thickBot="1">
      <c r="A15" s="216"/>
      <c r="B15" s="217"/>
      <c r="C15" s="648"/>
      <c r="D15" s="615"/>
      <c r="E15" s="265"/>
      <c r="F15" s="265"/>
      <c r="G15" s="265"/>
      <c r="H15" s="679"/>
      <c r="I15" s="668"/>
      <c r="J15" s="615"/>
      <c r="K15" s="265"/>
      <c r="L15" s="265"/>
      <c r="M15" s="265"/>
      <c r="N15" s="679"/>
      <c r="O15" s="668"/>
      <c r="P15" s="615"/>
      <c r="Q15" s="265"/>
      <c r="R15" s="265"/>
      <c r="S15" s="219"/>
    </row>
    <row r="16" spans="1:19" s="199" customFormat="1" ht="12" customHeight="1" hidden="1" thickBot="1">
      <c r="A16" s="210"/>
      <c r="B16" s="196"/>
      <c r="C16" s="622"/>
      <c r="D16" s="616"/>
      <c r="E16" s="266"/>
      <c r="F16" s="266"/>
      <c r="G16" s="266"/>
      <c r="H16" s="680"/>
      <c r="I16" s="494"/>
      <c r="J16" s="616"/>
      <c r="K16" s="266"/>
      <c r="L16" s="266"/>
      <c r="M16" s="266"/>
      <c r="N16" s="680"/>
      <c r="O16" s="494"/>
      <c r="P16" s="616"/>
      <c r="Q16" s="266"/>
      <c r="R16" s="266"/>
      <c r="S16" s="220"/>
    </row>
    <row r="17" spans="1:19" s="199" customFormat="1" ht="12" customHeight="1" hidden="1" thickBot="1">
      <c r="A17" s="190"/>
      <c r="B17" s="221"/>
      <c r="C17" s="622"/>
      <c r="D17" s="611"/>
      <c r="E17" s="262"/>
      <c r="F17" s="262"/>
      <c r="G17" s="262"/>
      <c r="H17" s="676"/>
      <c r="I17" s="494"/>
      <c r="J17" s="611"/>
      <c r="K17" s="262"/>
      <c r="L17" s="262"/>
      <c r="M17" s="262"/>
      <c r="N17" s="676"/>
      <c r="O17" s="494"/>
      <c r="P17" s="611"/>
      <c r="Q17" s="262"/>
      <c r="R17" s="262"/>
      <c r="S17" s="198"/>
    </row>
    <row r="18" spans="1:19" s="205" customFormat="1" ht="12" customHeight="1" hidden="1" thickBot="1">
      <c r="A18" s="222"/>
      <c r="B18" s="223"/>
      <c r="C18" s="649"/>
      <c r="D18" s="617"/>
      <c r="E18" s="267"/>
      <c r="F18" s="267"/>
      <c r="G18" s="267"/>
      <c r="H18" s="681"/>
      <c r="I18" s="494"/>
      <c r="J18" s="617"/>
      <c r="K18" s="267"/>
      <c r="L18" s="267"/>
      <c r="M18" s="267"/>
      <c r="N18" s="681"/>
      <c r="O18" s="494"/>
      <c r="P18" s="611"/>
      <c r="Q18" s="262"/>
      <c r="R18" s="262"/>
      <c r="S18" s="198"/>
    </row>
    <row r="19" spans="1:19" s="205" customFormat="1" ht="15" customHeight="1" hidden="1">
      <c r="A19" s="200"/>
      <c r="B19" s="225"/>
      <c r="C19" s="647"/>
      <c r="D19" s="614"/>
      <c r="E19" s="264"/>
      <c r="F19" s="264"/>
      <c r="G19" s="264"/>
      <c r="H19" s="678"/>
      <c r="I19" s="633"/>
      <c r="J19" s="614"/>
      <c r="K19" s="264"/>
      <c r="L19" s="264"/>
      <c r="M19" s="264"/>
      <c r="N19" s="678"/>
      <c r="O19" s="633"/>
      <c r="P19" s="620"/>
      <c r="Q19" s="621"/>
      <c r="R19" s="621"/>
      <c r="S19" s="330"/>
    </row>
    <row r="20" spans="1:19" s="205" customFormat="1" ht="15" customHeight="1" hidden="1" thickBot="1">
      <c r="A20" s="226"/>
      <c r="B20" s="227"/>
      <c r="C20" s="650"/>
      <c r="D20" s="618"/>
      <c r="E20" s="268"/>
      <c r="F20" s="268"/>
      <c r="G20" s="268"/>
      <c r="H20" s="682"/>
      <c r="I20" s="668"/>
      <c r="J20" s="618"/>
      <c r="K20" s="268"/>
      <c r="L20" s="268"/>
      <c r="M20" s="268"/>
      <c r="N20" s="682"/>
      <c r="O20" s="668"/>
      <c r="P20" s="618"/>
      <c r="Q20" s="268"/>
      <c r="R20" s="268"/>
      <c r="S20" s="229"/>
    </row>
    <row r="21" spans="1:19" ht="13.5" hidden="1" thickBot="1">
      <c r="A21" s="230"/>
      <c r="B21" s="378"/>
      <c r="C21" s="626"/>
      <c r="D21" s="616"/>
      <c r="E21" s="266"/>
      <c r="F21" s="266"/>
      <c r="G21" s="266"/>
      <c r="H21" s="680"/>
      <c r="I21" s="494"/>
      <c r="J21" s="616"/>
      <c r="K21" s="266"/>
      <c r="L21" s="266"/>
      <c r="M21" s="266"/>
      <c r="N21" s="680"/>
      <c r="O21" s="494"/>
      <c r="P21" s="616"/>
      <c r="Q21" s="266"/>
      <c r="R21" s="266"/>
      <c r="S21" s="220"/>
    </row>
    <row r="22" spans="1:19" s="193" customFormat="1" ht="16.5" customHeight="1" hidden="1" thickBot="1">
      <c r="A22" s="230"/>
      <c r="B22" s="379"/>
      <c r="C22" s="651"/>
      <c r="D22" s="619"/>
      <c r="E22" s="269"/>
      <c r="F22" s="269"/>
      <c r="G22" s="269"/>
      <c r="H22" s="683"/>
      <c r="I22" s="494"/>
      <c r="J22" s="619"/>
      <c r="K22" s="269"/>
      <c r="L22" s="269"/>
      <c r="M22" s="269"/>
      <c r="N22" s="683"/>
      <c r="O22" s="494"/>
      <c r="P22" s="619"/>
      <c r="Q22" s="269"/>
      <c r="R22" s="269"/>
      <c r="S22" s="253"/>
    </row>
    <row r="23" spans="1:19" s="239" customFormat="1" ht="12" customHeight="1" hidden="1">
      <c r="A23" s="236"/>
      <c r="B23" s="236"/>
      <c r="C23" s="237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</row>
    <row r="24" spans="1:18" ht="12" customHeight="1" hidden="1" thickBot="1">
      <c r="A24" s="240"/>
      <c r="B24" s="241"/>
      <c r="C24" s="241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</row>
    <row r="25" spans="1:19" ht="12" customHeight="1" hidden="1" thickBot="1">
      <c r="A25" s="243"/>
      <c r="B25" s="244"/>
      <c r="C25" s="245"/>
      <c r="D25" s="260"/>
      <c r="E25" s="260"/>
      <c r="F25" s="260"/>
      <c r="G25" s="260"/>
      <c r="H25" s="260"/>
      <c r="I25" s="260"/>
      <c r="J25" s="269"/>
      <c r="K25" s="269"/>
      <c r="L25" s="260"/>
      <c r="M25" s="260"/>
      <c r="N25" s="260"/>
      <c r="O25" s="260"/>
      <c r="P25" s="235"/>
      <c r="Q25" s="235"/>
      <c r="R25" s="235"/>
      <c r="S25" s="235"/>
    </row>
    <row r="26" spans="1:19" ht="12" customHeight="1" hidden="1" thickBot="1">
      <c r="A26" s="210"/>
      <c r="B26" s="246"/>
      <c r="C26" s="622"/>
      <c r="D26" s="611"/>
      <c r="E26" s="262"/>
      <c r="F26" s="262"/>
      <c r="G26" s="262"/>
      <c r="H26" s="684"/>
      <c r="I26" s="607"/>
      <c r="J26" s="611"/>
      <c r="K26" s="262"/>
      <c r="L26" s="262"/>
      <c r="M26" s="262"/>
      <c r="N26" s="684"/>
      <c r="O26" s="607"/>
      <c r="P26" s="669"/>
      <c r="Q26" s="603"/>
      <c r="R26" s="198"/>
      <c r="S26" s="198"/>
    </row>
    <row r="27" spans="1:19" ht="12" customHeight="1" hidden="1">
      <c r="A27" s="247"/>
      <c r="B27" s="248"/>
      <c r="C27" s="623"/>
      <c r="D27" s="629"/>
      <c r="E27" s="271"/>
      <c r="F27" s="271"/>
      <c r="G27" s="271"/>
      <c r="H27" s="685"/>
      <c r="I27" s="608"/>
      <c r="J27" s="629"/>
      <c r="K27" s="271"/>
      <c r="L27" s="271"/>
      <c r="M27" s="271"/>
      <c r="N27" s="685"/>
      <c r="O27" s="608"/>
      <c r="P27" s="670"/>
      <c r="Q27" s="637"/>
      <c r="R27" s="204"/>
      <c r="S27" s="204"/>
    </row>
    <row r="28" spans="1:19" ht="12" customHeight="1" hidden="1">
      <c r="A28" s="249"/>
      <c r="B28" s="250"/>
      <c r="C28" s="624"/>
      <c r="D28" s="631"/>
      <c r="E28" s="272"/>
      <c r="F28" s="272"/>
      <c r="G28" s="272"/>
      <c r="H28" s="686"/>
      <c r="I28" s="658"/>
      <c r="J28" s="631"/>
      <c r="K28" s="272"/>
      <c r="L28" s="272"/>
      <c r="M28" s="272"/>
      <c r="N28" s="686"/>
      <c r="O28" s="658"/>
      <c r="P28" s="670"/>
      <c r="Q28" s="637"/>
      <c r="R28" s="204"/>
      <c r="S28" s="204"/>
    </row>
    <row r="29" spans="1:19" ht="12" customHeight="1" hidden="1">
      <c r="A29" s="249"/>
      <c r="B29" s="250"/>
      <c r="C29" s="624"/>
      <c r="D29" s="631"/>
      <c r="E29" s="272"/>
      <c r="F29" s="272"/>
      <c r="G29" s="272"/>
      <c r="H29" s="686"/>
      <c r="I29" s="658"/>
      <c r="J29" s="631"/>
      <c r="K29" s="272"/>
      <c r="L29" s="272"/>
      <c r="M29" s="272"/>
      <c r="N29" s="686"/>
      <c r="O29" s="658"/>
      <c r="P29" s="670"/>
      <c r="Q29" s="637"/>
      <c r="R29" s="204"/>
      <c r="S29" s="204"/>
    </row>
    <row r="30" spans="1:19" s="239" customFormat="1" ht="12" customHeight="1" hidden="1">
      <c r="A30" s="249"/>
      <c r="B30" s="250"/>
      <c r="C30" s="624"/>
      <c r="D30" s="631"/>
      <c r="E30" s="272"/>
      <c r="F30" s="272"/>
      <c r="G30" s="272"/>
      <c r="H30" s="686"/>
      <c r="I30" s="659"/>
      <c r="J30" s="631"/>
      <c r="K30" s="272"/>
      <c r="L30" s="272"/>
      <c r="M30" s="272"/>
      <c r="N30" s="686"/>
      <c r="O30" s="659"/>
      <c r="P30" s="670"/>
      <c r="Q30" s="637"/>
      <c r="R30" s="204"/>
      <c r="S30" s="204"/>
    </row>
    <row r="31" spans="1:19" ht="12" customHeight="1" hidden="1" thickBot="1">
      <c r="A31" s="249"/>
      <c r="B31" s="250"/>
      <c r="C31" s="624"/>
      <c r="D31" s="631"/>
      <c r="E31" s="272"/>
      <c r="F31" s="272"/>
      <c r="G31" s="272"/>
      <c r="H31" s="686"/>
      <c r="I31" s="660"/>
      <c r="J31" s="631"/>
      <c r="K31" s="272"/>
      <c r="L31" s="272"/>
      <c r="M31" s="272"/>
      <c r="N31" s="686"/>
      <c r="O31" s="660"/>
      <c r="P31" s="671"/>
      <c r="Q31" s="638"/>
      <c r="R31" s="251"/>
      <c r="S31" s="251"/>
    </row>
    <row r="32" spans="1:19" ht="12" customHeight="1" hidden="1" thickBot="1">
      <c r="A32" s="210"/>
      <c r="B32" s="246"/>
      <c r="C32" s="622"/>
      <c r="D32" s="611"/>
      <c r="E32" s="262"/>
      <c r="F32" s="262"/>
      <c r="G32" s="262"/>
      <c r="H32" s="684"/>
      <c r="I32" s="609"/>
      <c r="J32" s="611"/>
      <c r="K32" s="262"/>
      <c r="L32" s="262"/>
      <c r="M32" s="262"/>
      <c r="N32" s="684"/>
      <c r="O32" s="609"/>
      <c r="P32" s="669"/>
      <c r="Q32" s="603"/>
      <c r="R32" s="198"/>
      <c r="S32" s="198"/>
    </row>
    <row r="33" spans="1:19" ht="12" customHeight="1" hidden="1">
      <c r="A33" s="247"/>
      <c r="B33" s="248"/>
      <c r="C33" s="623"/>
      <c r="D33" s="629"/>
      <c r="E33" s="271"/>
      <c r="F33" s="271"/>
      <c r="G33" s="271"/>
      <c r="H33" s="685"/>
      <c r="I33" s="659"/>
      <c r="J33" s="629"/>
      <c r="K33" s="271"/>
      <c r="L33" s="271"/>
      <c r="M33" s="271"/>
      <c r="N33" s="685"/>
      <c r="O33" s="659"/>
      <c r="P33" s="670"/>
      <c r="Q33" s="637"/>
      <c r="R33" s="204"/>
      <c r="S33" s="204"/>
    </row>
    <row r="34" spans="1:19" ht="12" customHeight="1" hidden="1">
      <c r="A34" s="249"/>
      <c r="B34" s="250"/>
      <c r="C34" s="624"/>
      <c r="D34" s="631"/>
      <c r="E34" s="272"/>
      <c r="F34" s="272"/>
      <c r="G34" s="272"/>
      <c r="H34" s="686"/>
      <c r="I34" s="660"/>
      <c r="J34" s="631"/>
      <c r="K34" s="272"/>
      <c r="L34" s="272"/>
      <c r="M34" s="272"/>
      <c r="N34" s="686"/>
      <c r="O34" s="660"/>
      <c r="P34" s="671"/>
      <c r="Q34" s="638"/>
      <c r="R34" s="251"/>
      <c r="S34" s="251"/>
    </row>
    <row r="35" spans="1:19" ht="15" customHeight="1" hidden="1">
      <c r="A35" s="249"/>
      <c r="B35" s="250"/>
      <c r="C35" s="624"/>
      <c r="D35" s="631"/>
      <c r="E35" s="272"/>
      <c r="F35" s="272"/>
      <c r="G35" s="272"/>
      <c r="H35" s="686"/>
      <c r="I35" s="660"/>
      <c r="J35" s="631"/>
      <c r="K35" s="272"/>
      <c r="L35" s="272"/>
      <c r="M35" s="272"/>
      <c r="N35" s="686"/>
      <c r="O35" s="660"/>
      <c r="P35" s="671"/>
      <c r="Q35" s="638"/>
      <c r="R35" s="251"/>
      <c r="S35" s="251"/>
    </row>
    <row r="36" spans="1:19" ht="13.5" hidden="1" thickBot="1">
      <c r="A36" s="249"/>
      <c r="B36" s="250"/>
      <c r="C36" s="624"/>
      <c r="D36" s="631"/>
      <c r="E36" s="272"/>
      <c r="F36" s="272"/>
      <c r="G36" s="272"/>
      <c r="H36" s="686"/>
      <c r="I36" s="660"/>
      <c r="J36" s="631"/>
      <c r="K36" s="272"/>
      <c r="L36" s="272"/>
      <c r="M36" s="272"/>
      <c r="N36" s="686"/>
      <c r="O36" s="660"/>
      <c r="P36" s="671"/>
      <c r="Q36" s="638"/>
      <c r="R36" s="251"/>
      <c r="S36" s="251"/>
    </row>
    <row r="37" spans="1:19" ht="15" customHeight="1" hidden="1" thickBot="1">
      <c r="A37" s="210"/>
      <c r="B37" s="246"/>
      <c r="C37" s="625"/>
      <c r="D37" s="616"/>
      <c r="E37" s="266"/>
      <c r="F37" s="266"/>
      <c r="G37" s="266"/>
      <c r="H37" s="687"/>
      <c r="I37" s="607"/>
      <c r="J37" s="616"/>
      <c r="K37" s="266"/>
      <c r="L37" s="266"/>
      <c r="M37" s="266"/>
      <c r="N37" s="687"/>
      <c r="O37" s="607"/>
      <c r="P37" s="672"/>
      <c r="Q37" s="605"/>
      <c r="R37" s="220"/>
      <c r="S37" s="220"/>
    </row>
    <row r="38" spans="1:19" ht="14.25" customHeight="1" hidden="1" thickBot="1">
      <c r="A38" s="230"/>
      <c r="B38" s="378"/>
      <c r="C38" s="626"/>
      <c r="D38" s="616"/>
      <c r="E38" s="266"/>
      <c r="F38" s="266"/>
      <c r="G38" s="266"/>
      <c r="H38" s="687"/>
      <c r="I38" s="607"/>
      <c r="J38" s="616"/>
      <c r="K38" s="266"/>
      <c r="L38" s="266"/>
      <c r="M38" s="266"/>
      <c r="N38" s="687"/>
      <c r="O38" s="607"/>
      <c r="P38" s="672"/>
      <c r="Q38" s="605"/>
      <c r="R38" s="220"/>
      <c r="S38" s="220"/>
    </row>
    <row r="39" spans="1:19" ht="13.5" hidden="1" thickBot="1">
      <c r="A39" s="210"/>
      <c r="B39" s="252"/>
      <c r="C39" s="627"/>
      <c r="D39" s="619"/>
      <c r="E39" s="269"/>
      <c r="F39" s="269"/>
      <c r="G39" s="269"/>
      <c r="H39" s="688"/>
      <c r="I39" s="607"/>
      <c r="J39" s="619"/>
      <c r="K39" s="269"/>
      <c r="L39" s="269"/>
      <c r="M39" s="269"/>
      <c r="N39" s="688"/>
      <c r="O39" s="607"/>
      <c r="P39" s="673"/>
      <c r="Q39" s="235"/>
      <c r="R39" s="253"/>
      <c r="S39" s="253"/>
    </row>
    <row r="40" spans="1:19" ht="13.5" hidden="1" thickBot="1">
      <c r="A40" s="380"/>
      <c r="B40" s="381"/>
      <c r="C40" s="381"/>
      <c r="D40" s="664"/>
      <c r="E40" s="665"/>
      <c r="F40" s="665"/>
      <c r="G40" s="665"/>
      <c r="H40" s="689"/>
      <c r="I40" s="382"/>
      <c r="J40" s="664"/>
      <c r="K40" s="665"/>
      <c r="L40" s="665"/>
      <c r="M40" s="665"/>
      <c r="N40" s="689"/>
      <c r="O40" s="382"/>
      <c r="P40" s="674"/>
      <c r="Q40" s="382"/>
      <c r="R40" s="382"/>
      <c r="S40" s="382"/>
    </row>
    <row r="41" spans="1:19" ht="13.5" hidden="1" thickBot="1">
      <c r="A41" s="257"/>
      <c r="B41" s="258"/>
      <c r="C41" s="628"/>
      <c r="D41" s="644"/>
      <c r="E41" s="275"/>
      <c r="F41" s="275"/>
      <c r="G41" s="275"/>
      <c r="H41" s="690"/>
      <c r="I41" s="607"/>
      <c r="J41" s="644"/>
      <c r="K41" s="275"/>
      <c r="L41" s="275"/>
      <c r="M41" s="275"/>
      <c r="N41" s="690"/>
      <c r="O41" s="607"/>
      <c r="P41" s="675"/>
      <c r="Q41" s="274"/>
      <c r="R41" s="274"/>
      <c r="S41" s="274"/>
    </row>
    <row r="42" spans="1:19" ht="13.5" hidden="1" thickBot="1">
      <c r="A42" s="257"/>
      <c r="B42" s="258"/>
      <c r="C42" s="628"/>
      <c r="D42" s="644"/>
      <c r="E42" s="275"/>
      <c r="F42" s="275"/>
      <c r="G42" s="275"/>
      <c r="H42" s="690"/>
      <c r="I42" s="607"/>
      <c r="J42" s="644"/>
      <c r="K42" s="275"/>
      <c r="L42" s="275"/>
      <c r="M42" s="275"/>
      <c r="N42" s="690"/>
      <c r="O42" s="607"/>
      <c r="P42" s="675"/>
      <c r="Q42" s="274"/>
      <c r="R42" s="274"/>
      <c r="S42" s="274"/>
    </row>
    <row r="43" ht="12.75" hidden="1"/>
    <row r="44" spans="1:9" ht="12.75" hidden="1">
      <c r="A44" s="1487"/>
      <c r="B44" s="1487"/>
      <c r="C44" s="1487"/>
      <c r="D44" s="1487"/>
      <c r="E44" s="355"/>
      <c r="F44" s="355"/>
      <c r="G44" s="355"/>
      <c r="H44" s="355"/>
      <c r="I44" s="355"/>
    </row>
    <row r="45" spans="1:9" ht="12.75" hidden="1">
      <c r="A45" s="1487"/>
      <c r="B45" s="1487"/>
      <c r="C45" s="1487"/>
      <c r="E45" s="384"/>
      <c r="F45" s="384"/>
      <c r="G45" s="384"/>
      <c r="H45" s="384"/>
      <c r="I45" s="384"/>
    </row>
    <row r="46" spans="4:9" ht="12.75" hidden="1">
      <c r="D46" s="384"/>
      <c r="E46" s="384"/>
      <c r="F46" s="384"/>
      <c r="G46" s="384"/>
      <c r="H46" s="384"/>
      <c r="I46" s="384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AI33" sqref="AI33"/>
    </sheetView>
  </sheetViews>
  <sheetFormatPr defaultColWidth="9.140625" defaultRowHeight="12.75"/>
  <cols>
    <col min="1" max="1" width="4.28125" style="259" hidden="1" customWidth="1"/>
    <col min="2" max="2" width="4.7109375" style="189" hidden="1" customWidth="1"/>
    <col min="3" max="3" width="45.421875" style="189" hidden="1" customWidth="1"/>
    <col min="4" max="4" width="15.00390625" style="189" hidden="1" customWidth="1"/>
    <col min="5" max="9" width="8.28125" style="189" hidden="1" customWidth="1"/>
    <col min="10" max="10" width="15.421875" style="189" hidden="1" customWidth="1"/>
    <col min="11" max="15" width="8.28125" style="189" hidden="1" customWidth="1"/>
    <col min="16" max="16" width="14.140625" style="189" hidden="1" customWidth="1"/>
    <col min="17" max="17" width="6.57421875" style="189" hidden="1" customWidth="1"/>
    <col min="18" max="18" width="6.7109375" style="189" hidden="1" customWidth="1"/>
    <col min="19" max="19" width="10.00390625" style="189" hidden="1" customWidth="1"/>
    <col min="20" max="23" width="0" style="189" hidden="1" customWidth="1"/>
    <col min="24" max="16384" width="9.140625" style="189" customWidth="1"/>
  </cols>
  <sheetData>
    <row r="1" spans="1:16" s="181" customFormat="1" ht="21" customHeight="1">
      <c r="A1" s="177"/>
      <c r="B1" s="178"/>
      <c r="C1" s="179"/>
      <c r="D1" s="180"/>
      <c r="E1" s="180"/>
      <c r="F1" s="180"/>
      <c r="G1" s="180"/>
      <c r="H1" s="180"/>
      <c r="I1" s="180"/>
      <c r="J1" s="1486"/>
      <c r="K1" s="1486"/>
      <c r="L1" s="1486"/>
      <c r="M1" s="1486"/>
      <c r="N1" s="1486"/>
      <c r="O1" s="1486"/>
      <c r="P1" s="1486"/>
    </row>
    <row r="2" spans="1:9" s="181" customFormat="1" ht="21" customHeight="1">
      <c r="A2" s="297"/>
      <c r="B2" s="178"/>
      <c r="C2" s="183"/>
      <c r="D2" s="182"/>
      <c r="E2" s="182"/>
      <c r="F2" s="182"/>
      <c r="G2" s="182"/>
      <c r="H2" s="182"/>
      <c r="I2" s="182"/>
    </row>
    <row r="3" spans="1:16" s="184" customFormat="1" ht="25.5" customHeight="1">
      <c r="A3" s="1485"/>
      <c r="B3" s="1485"/>
      <c r="C3" s="1485"/>
      <c r="D3" s="1485"/>
      <c r="E3" s="1485"/>
      <c r="F3" s="1485"/>
      <c r="G3" s="1485"/>
      <c r="H3" s="1485"/>
      <c r="I3" s="1485"/>
      <c r="J3" s="1485"/>
      <c r="K3" s="1485"/>
      <c r="L3" s="1485"/>
      <c r="M3" s="1485"/>
      <c r="N3" s="1485"/>
      <c r="O3" s="1485"/>
      <c r="P3" s="1485"/>
    </row>
    <row r="4" spans="1:16" s="187" customFormat="1" ht="15.75" customHeight="1" thickBot="1">
      <c r="A4" s="185"/>
      <c r="B4" s="185"/>
      <c r="C4" s="185"/>
      <c r="P4" s="186"/>
    </row>
    <row r="5" spans="1:21" ht="36.75" customHeight="1" thickBot="1">
      <c r="A5" s="1483"/>
      <c r="B5" s="1484"/>
      <c r="C5" s="188"/>
      <c r="D5" s="1494"/>
      <c r="E5" s="1495"/>
      <c r="F5" s="1495"/>
      <c r="G5" s="1495"/>
      <c r="H5" s="1495"/>
      <c r="I5" s="1495"/>
      <c r="J5" s="1496"/>
      <c r="K5" s="1497"/>
      <c r="L5" s="1497"/>
      <c r="M5" s="1497"/>
      <c r="N5" s="1497"/>
      <c r="O5" s="1494"/>
      <c r="P5" s="1496"/>
      <c r="Q5" s="1497"/>
      <c r="R5" s="1497"/>
      <c r="S5" s="1497"/>
      <c r="T5" s="1497"/>
      <c r="U5" s="1498"/>
    </row>
    <row r="6" spans="1:22" ht="13.5" thickBot="1">
      <c r="A6" s="363"/>
      <c r="B6" s="364"/>
      <c r="C6" s="188"/>
      <c r="D6" s="188"/>
      <c r="E6" s="188"/>
      <c r="F6" s="188"/>
      <c r="G6" s="188"/>
      <c r="H6" s="188"/>
      <c r="I6" s="602"/>
      <c r="J6" s="634"/>
      <c r="K6" s="188"/>
      <c r="L6" s="188"/>
      <c r="M6" s="188"/>
      <c r="N6" s="188"/>
      <c r="O6" s="606"/>
      <c r="P6" s="634"/>
      <c r="Q6" s="188"/>
      <c r="R6" s="188"/>
      <c r="S6" s="188"/>
      <c r="T6" s="188"/>
      <c r="U6" s="602"/>
      <c r="V6" s="188"/>
    </row>
    <row r="7" spans="1:22" s="193" customFormat="1" ht="12.75" customHeight="1" thickBot="1">
      <c r="A7" s="190"/>
      <c r="B7" s="191"/>
      <c r="C7" s="191"/>
      <c r="D7" s="191"/>
      <c r="E7" s="191"/>
      <c r="F7" s="191"/>
      <c r="G7" s="191"/>
      <c r="H7" s="191"/>
      <c r="I7" s="192"/>
      <c r="J7" s="190"/>
      <c r="K7" s="191"/>
      <c r="L7" s="191"/>
      <c r="M7" s="191"/>
      <c r="N7" s="191"/>
      <c r="O7" s="356"/>
      <c r="P7" s="190"/>
      <c r="Q7" s="191"/>
      <c r="R7" s="191"/>
      <c r="S7" s="191"/>
      <c r="T7" s="191"/>
      <c r="U7" s="192"/>
      <c r="V7" s="191"/>
    </row>
    <row r="8" spans="1:22" s="193" customFormat="1" ht="15.75" customHeight="1" thickBot="1">
      <c r="A8" s="194"/>
      <c r="B8" s="195"/>
      <c r="C8" s="195"/>
      <c r="D8" s="332"/>
      <c r="E8" s="261"/>
      <c r="F8" s="261"/>
      <c r="G8" s="261"/>
      <c r="H8" s="261"/>
      <c r="I8" s="333"/>
      <c r="J8" s="610"/>
      <c r="K8" s="261"/>
      <c r="L8" s="261"/>
      <c r="M8" s="261"/>
      <c r="N8" s="261"/>
      <c r="O8" s="357"/>
      <c r="P8" s="610"/>
      <c r="Q8" s="261"/>
      <c r="R8" s="261"/>
      <c r="S8" s="261"/>
      <c r="T8" s="261"/>
      <c r="U8" s="333"/>
      <c r="V8" s="261"/>
    </row>
    <row r="9" spans="1:22" s="199" customFormat="1" ht="12" customHeight="1" thickBot="1">
      <c r="A9" s="190"/>
      <c r="B9" s="196"/>
      <c r="C9" s="197"/>
      <c r="D9" s="262"/>
      <c r="E9" s="262"/>
      <c r="F9" s="262"/>
      <c r="G9" s="262"/>
      <c r="H9" s="262"/>
      <c r="I9" s="198"/>
      <c r="J9" s="611"/>
      <c r="K9" s="262"/>
      <c r="L9" s="262"/>
      <c r="M9" s="262"/>
      <c r="N9" s="262"/>
      <c r="O9" s="198"/>
      <c r="P9" s="611"/>
      <c r="Q9" s="262"/>
      <c r="R9" s="262"/>
      <c r="S9" s="262"/>
      <c r="T9" s="262"/>
      <c r="U9" s="198"/>
      <c r="V9" s="262"/>
    </row>
    <row r="10" spans="1:22" s="205" customFormat="1" ht="12" customHeight="1" hidden="1" thickBot="1">
      <c r="A10" s="206"/>
      <c r="B10" s="207"/>
      <c r="C10" s="208"/>
      <c r="D10" s="273"/>
      <c r="E10" s="273"/>
      <c r="F10" s="273"/>
      <c r="G10" s="273"/>
      <c r="H10" s="273"/>
      <c r="I10" s="334"/>
      <c r="J10" s="612"/>
      <c r="K10" s="273"/>
      <c r="L10" s="273"/>
      <c r="M10" s="273"/>
      <c r="N10" s="273"/>
      <c r="O10" s="334"/>
      <c r="P10" s="612"/>
      <c r="Q10" s="273"/>
      <c r="R10" s="273"/>
      <c r="S10" s="273"/>
      <c r="T10" s="273"/>
      <c r="U10" s="334"/>
      <c r="V10" s="273"/>
    </row>
    <row r="11" spans="1:22" s="199" customFormat="1" ht="12" customHeight="1" thickBot="1">
      <c r="A11" s="190"/>
      <c r="B11" s="196"/>
      <c r="C11" s="197"/>
      <c r="D11" s="262"/>
      <c r="E11" s="262"/>
      <c r="F11" s="262"/>
      <c r="G11" s="262"/>
      <c r="H11" s="262"/>
      <c r="I11" s="198"/>
      <c r="J11" s="611"/>
      <c r="K11" s="262"/>
      <c r="L11" s="262"/>
      <c r="M11" s="262"/>
      <c r="N11" s="262"/>
      <c r="O11" s="198"/>
      <c r="P11" s="611"/>
      <c r="Q11" s="262"/>
      <c r="R11" s="262"/>
      <c r="S11" s="262"/>
      <c r="T11" s="262"/>
      <c r="U11" s="198"/>
      <c r="V11" s="262"/>
    </row>
    <row r="12" spans="1:22" s="205" customFormat="1" ht="12" customHeight="1">
      <c r="A12" s="202"/>
      <c r="B12" s="201"/>
      <c r="C12" s="209"/>
      <c r="D12" s="263"/>
      <c r="E12" s="263"/>
      <c r="F12" s="263"/>
      <c r="G12" s="263"/>
      <c r="H12" s="263"/>
      <c r="I12" s="204"/>
      <c r="J12" s="613"/>
      <c r="K12" s="263"/>
      <c r="L12" s="263"/>
      <c r="M12" s="263"/>
      <c r="N12" s="263"/>
      <c r="O12" s="204"/>
      <c r="P12" s="613"/>
      <c r="Q12" s="263"/>
      <c r="R12" s="263"/>
      <c r="S12" s="263"/>
      <c r="T12" s="263"/>
      <c r="U12" s="204"/>
      <c r="V12" s="263"/>
    </row>
    <row r="13" spans="1:22" s="205" customFormat="1" ht="12" customHeight="1">
      <c r="A13" s="202"/>
      <c r="B13" s="201"/>
      <c r="C13" s="203"/>
      <c r="D13" s="263"/>
      <c r="E13" s="263"/>
      <c r="F13" s="263"/>
      <c r="G13" s="263"/>
      <c r="H13" s="263"/>
      <c r="I13" s="204"/>
      <c r="J13" s="613"/>
      <c r="K13" s="263"/>
      <c r="L13" s="263"/>
      <c r="M13" s="263"/>
      <c r="N13" s="263"/>
      <c r="O13" s="204"/>
      <c r="P13" s="613"/>
      <c r="Q13" s="263"/>
      <c r="R13" s="263"/>
      <c r="S13" s="263"/>
      <c r="T13" s="263"/>
      <c r="U13" s="204"/>
      <c r="V13" s="263"/>
    </row>
    <row r="14" spans="1:22" s="205" customFormat="1" ht="12" customHeight="1">
      <c r="A14" s="202"/>
      <c r="B14" s="201"/>
      <c r="C14" s="203"/>
      <c r="D14" s="263"/>
      <c r="E14" s="263"/>
      <c r="F14" s="263"/>
      <c r="G14" s="263"/>
      <c r="H14" s="263"/>
      <c r="I14" s="204"/>
      <c r="J14" s="613"/>
      <c r="K14" s="263"/>
      <c r="L14" s="263"/>
      <c r="M14" s="263"/>
      <c r="N14" s="263"/>
      <c r="O14" s="204"/>
      <c r="P14" s="613"/>
      <c r="Q14" s="263"/>
      <c r="R14" s="263"/>
      <c r="S14" s="263"/>
      <c r="T14" s="263"/>
      <c r="U14" s="204"/>
      <c r="V14" s="263"/>
    </row>
    <row r="15" spans="1:22" s="205" customFormat="1" ht="12" customHeight="1" thickBot="1">
      <c r="A15" s="202"/>
      <c r="B15" s="201"/>
      <c r="C15" s="203"/>
      <c r="D15" s="263"/>
      <c r="E15" s="263"/>
      <c r="F15" s="263"/>
      <c r="G15" s="263"/>
      <c r="H15" s="263"/>
      <c r="I15" s="204"/>
      <c r="J15" s="613"/>
      <c r="K15" s="263"/>
      <c r="L15" s="263"/>
      <c r="M15" s="263"/>
      <c r="N15" s="263"/>
      <c r="O15" s="204"/>
      <c r="P15" s="613"/>
      <c r="Q15" s="263"/>
      <c r="R15" s="263"/>
      <c r="S15" s="263"/>
      <c r="T15" s="263"/>
      <c r="U15" s="204"/>
      <c r="V15" s="263"/>
    </row>
    <row r="16" spans="1:22" s="205" customFormat="1" ht="12" customHeight="1" thickBot="1">
      <c r="A16" s="210"/>
      <c r="B16" s="211"/>
      <c r="C16" s="211"/>
      <c r="D16" s="262"/>
      <c r="E16" s="262"/>
      <c r="F16" s="262"/>
      <c r="G16" s="262"/>
      <c r="H16" s="262"/>
      <c r="I16" s="198"/>
      <c r="J16" s="611"/>
      <c r="K16" s="262"/>
      <c r="L16" s="262"/>
      <c r="M16" s="262"/>
      <c r="N16" s="262"/>
      <c r="O16" s="198"/>
      <c r="P16" s="611"/>
      <c r="Q16" s="262"/>
      <c r="R16" s="262"/>
      <c r="S16" s="262"/>
      <c r="T16" s="262"/>
      <c r="U16" s="198"/>
      <c r="V16" s="262"/>
    </row>
    <row r="17" spans="1:22" s="199" customFormat="1" ht="12" customHeight="1">
      <c r="A17" s="212"/>
      <c r="B17" s="213"/>
      <c r="C17" s="214"/>
      <c r="D17" s="264"/>
      <c r="E17" s="264"/>
      <c r="F17" s="264"/>
      <c r="G17" s="264"/>
      <c r="H17" s="264"/>
      <c r="I17" s="215"/>
      <c r="J17" s="614"/>
      <c r="K17" s="264"/>
      <c r="L17" s="264"/>
      <c r="M17" s="264"/>
      <c r="N17" s="264"/>
      <c r="O17" s="215"/>
      <c r="P17" s="614"/>
      <c r="Q17" s="264"/>
      <c r="R17" s="264"/>
      <c r="S17" s="264"/>
      <c r="T17" s="264"/>
      <c r="U17" s="215"/>
      <c r="V17" s="264"/>
    </row>
    <row r="18" spans="1:22" s="199" customFormat="1" ht="12" customHeight="1" thickBot="1">
      <c r="A18" s="216"/>
      <c r="B18" s="217"/>
      <c r="C18" s="218"/>
      <c r="D18" s="265"/>
      <c r="E18" s="265"/>
      <c r="F18" s="265"/>
      <c r="G18" s="265"/>
      <c r="H18" s="265"/>
      <c r="I18" s="219"/>
      <c r="J18" s="615"/>
      <c r="K18" s="265"/>
      <c r="L18" s="265"/>
      <c r="M18" s="265"/>
      <c r="N18" s="265"/>
      <c r="O18" s="219"/>
      <c r="P18" s="615"/>
      <c r="Q18" s="265"/>
      <c r="R18" s="265"/>
      <c r="S18" s="265"/>
      <c r="T18" s="265"/>
      <c r="U18" s="219"/>
      <c r="V18" s="265"/>
    </row>
    <row r="19" spans="1:22" s="199" customFormat="1" ht="12" customHeight="1" hidden="1" thickBot="1">
      <c r="A19" s="210"/>
      <c r="B19" s="196"/>
      <c r="D19" s="266"/>
      <c r="E19" s="266"/>
      <c r="F19" s="266"/>
      <c r="G19" s="266"/>
      <c r="H19" s="266"/>
      <c r="I19" s="220"/>
      <c r="J19" s="616"/>
      <c r="K19" s="266"/>
      <c r="L19" s="266"/>
      <c r="M19" s="266"/>
      <c r="N19" s="266"/>
      <c r="O19" s="220"/>
      <c r="P19" s="616"/>
      <c r="Q19" s="266"/>
      <c r="R19" s="266"/>
      <c r="S19" s="266"/>
      <c r="T19" s="266"/>
      <c r="U19" s="220"/>
      <c r="V19" s="266"/>
    </row>
    <row r="20" spans="1:22" s="199" customFormat="1" ht="12" customHeight="1" thickBot="1">
      <c r="A20" s="190"/>
      <c r="B20" s="221"/>
      <c r="C20" s="211"/>
      <c r="D20" s="328"/>
      <c r="E20" s="262"/>
      <c r="F20" s="262"/>
      <c r="G20" s="262"/>
      <c r="H20" s="262"/>
      <c r="I20" s="198"/>
      <c r="J20" s="611"/>
      <c r="K20" s="262"/>
      <c r="L20" s="262"/>
      <c r="M20" s="262"/>
      <c r="N20" s="262"/>
      <c r="O20" s="603"/>
      <c r="P20" s="611"/>
      <c r="Q20" s="262"/>
      <c r="R20" s="262"/>
      <c r="S20" s="262"/>
      <c r="T20" s="262"/>
      <c r="U20" s="198"/>
      <c r="V20" s="262"/>
    </row>
    <row r="21" spans="1:22" s="205" customFormat="1" ht="12" customHeight="1" thickBot="1">
      <c r="A21" s="222"/>
      <c r="B21" s="223"/>
      <c r="C21" s="224"/>
      <c r="D21" s="329"/>
      <c r="E21" s="267"/>
      <c r="F21" s="267"/>
      <c r="G21" s="267"/>
      <c r="H21" s="267"/>
      <c r="I21" s="770"/>
      <c r="J21" s="617"/>
      <c r="K21" s="267"/>
      <c r="L21" s="267"/>
      <c r="M21" s="267"/>
      <c r="N21" s="267"/>
      <c r="O21" s="604"/>
      <c r="P21" s="611"/>
      <c r="Q21" s="262"/>
      <c r="R21" s="262"/>
      <c r="S21" s="262"/>
      <c r="T21" s="262"/>
      <c r="U21" s="198"/>
      <c r="V21" s="262"/>
    </row>
    <row r="22" spans="1:22" s="205" customFormat="1" ht="15" customHeight="1" thickBot="1">
      <c r="A22" s="200"/>
      <c r="B22" s="225"/>
      <c r="C22" s="214"/>
      <c r="D22" s="264"/>
      <c r="E22" s="264"/>
      <c r="F22" s="264"/>
      <c r="G22" s="264"/>
      <c r="H22" s="264"/>
      <c r="I22" s="215"/>
      <c r="J22" s="614"/>
      <c r="K22" s="264"/>
      <c r="L22" s="264"/>
      <c r="M22" s="264"/>
      <c r="N22" s="264"/>
      <c r="O22" s="215"/>
      <c r="P22" s="620"/>
      <c r="Q22" s="621"/>
      <c r="R22" s="621"/>
      <c r="S22" s="621"/>
      <c r="T22" s="621"/>
      <c r="U22" s="330"/>
      <c r="V22" s="621"/>
    </row>
    <row r="23" spans="1:22" s="205" customFormat="1" ht="15" customHeight="1">
      <c r="A23" s="919"/>
      <c r="B23" s="920"/>
      <c r="C23" s="647"/>
      <c r="D23" s="922"/>
      <c r="E23" s="922"/>
      <c r="F23" s="922"/>
      <c r="G23" s="922"/>
      <c r="H23" s="922"/>
      <c r="I23" s="927"/>
      <c r="J23" s="921"/>
      <c r="K23" s="922"/>
      <c r="L23" s="922"/>
      <c r="M23" s="922"/>
      <c r="N23" s="922"/>
      <c r="O23" s="927"/>
      <c r="P23" s="923"/>
      <c r="Q23" s="924"/>
      <c r="R23" s="924"/>
      <c r="S23" s="924"/>
      <c r="T23" s="924"/>
      <c r="U23" s="925"/>
      <c r="V23" s="924"/>
    </row>
    <row r="24" spans="1:22" s="205" customFormat="1" ht="15" customHeight="1" thickBot="1">
      <c r="A24" s="226"/>
      <c r="B24" s="227"/>
      <c r="C24" s="228"/>
      <c r="D24" s="268"/>
      <c r="E24" s="268"/>
      <c r="F24" s="268"/>
      <c r="G24" s="268"/>
      <c r="H24" s="268"/>
      <c r="I24" s="229"/>
      <c r="J24" s="618"/>
      <c r="K24" s="268"/>
      <c r="L24" s="268"/>
      <c r="M24" s="268"/>
      <c r="N24" s="268"/>
      <c r="O24" s="229"/>
      <c r="P24" s="618"/>
      <c r="Q24" s="268"/>
      <c r="R24" s="268"/>
      <c r="S24" s="268"/>
      <c r="T24" s="268"/>
      <c r="U24" s="229"/>
      <c r="V24" s="268"/>
    </row>
    <row r="25" spans="1:22" ht="13.5" hidden="1" thickBot="1">
      <c r="A25" s="230"/>
      <c r="B25" s="231"/>
      <c r="C25" s="232"/>
      <c r="D25" s="325"/>
      <c r="E25" s="266"/>
      <c r="F25" s="266"/>
      <c r="G25" s="266"/>
      <c r="H25" s="266"/>
      <c r="I25" s="220"/>
      <c r="J25" s="616"/>
      <c r="K25" s="266"/>
      <c r="L25" s="266"/>
      <c r="M25" s="266"/>
      <c r="N25" s="266"/>
      <c r="O25" s="605"/>
      <c r="P25" s="616"/>
      <c r="Q25" s="266"/>
      <c r="R25" s="266"/>
      <c r="S25" s="266"/>
      <c r="T25" s="266"/>
      <c r="U25" s="220"/>
      <c r="V25" s="266"/>
    </row>
    <row r="26" spans="1:22" s="193" customFormat="1" ht="16.5" customHeight="1" thickBot="1">
      <c r="A26" s="230"/>
      <c r="B26" s="233"/>
      <c r="C26" s="234"/>
      <c r="D26" s="331"/>
      <c r="E26" s="269"/>
      <c r="F26" s="269"/>
      <c r="G26" s="269"/>
      <c r="H26" s="269"/>
      <c r="I26" s="253"/>
      <c r="J26" s="619"/>
      <c r="K26" s="269"/>
      <c r="L26" s="269"/>
      <c r="M26" s="269"/>
      <c r="N26" s="269"/>
      <c r="O26" s="235"/>
      <c r="P26" s="619"/>
      <c r="Q26" s="269"/>
      <c r="R26" s="269"/>
      <c r="S26" s="269"/>
      <c r="T26" s="269"/>
      <c r="U26" s="253"/>
      <c r="V26" s="269"/>
    </row>
    <row r="27" spans="1:16" s="239" customFormat="1" ht="12" customHeight="1">
      <c r="A27" s="236"/>
      <c r="B27" s="236"/>
      <c r="C27" s="237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</row>
    <row r="28" spans="1:16" ht="12" customHeight="1" thickBot="1">
      <c r="A28" s="240"/>
      <c r="B28" s="241"/>
      <c r="C28" s="241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</row>
    <row r="29" spans="1:21" ht="12" customHeight="1" thickBot="1">
      <c r="A29" s="243"/>
      <c r="B29" s="244"/>
      <c r="C29" s="245"/>
      <c r="D29" s="260"/>
      <c r="E29" s="260"/>
      <c r="F29" s="260"/>
      <c r="G29" s="260"/>
      <c r="H29" s="260"/>
      <c r="I29" s="260"/>
      <c r="J29" s="269"/>
      <c r="K29" s="260"/>
      <c r="L29" s="260"/>
      <c r="M29" s="260"/>
      <c r="N29" s="260"/>
      <c r="O29" s="260"/>
      <c r="P29" s="619"/>
      <c r="Q29" s="269"/>
      <c r="R29" s="269"/>
      <c r="S29" s="269"/>
      <c r="T29" s="253"/>
      <c r="U29" s="235"/>
    </row>
    <row r="30" spans="1:22" ht="12" customHeight="1" thickBot="1">
      <c r="A30" s="210"/>
      <c r="B30" s="246"/>
      <c r="C30" s="622"/>
      <c r="D30" s="611"/>
      <c r="E30" s="262"/>
      <c r="F30" s="262"/>
      <c r="G30" s="262"/>
      <c r="H30" s="262"/>
      <c r="I30" s="198"/>
      <c r="J30" s="262"/>
      <c r="K30" s="262"/>
      <c r="L30" s="262"/>
      <c r="M30" s="262"/>
      <c r="N30" s="262"/>
      <c r="O30" s="262"/>
      <c r="P30" s="611"/>
      <c r="Q30" s="262"/>
      <c r="R30" s="262"/>
      <c r="S30" s="262"/>
      <c r="T30" s="198"/>
      <c r="U30" s="635"/>
      <c r="V30" s="198"/>
    </row>
    <row r="31" spans="1:22" ht="12" customHeight="1">
      <c r="A31" s="247"/>
      <c r="B31" s="248"/>
      <c r="C31" s="623"/>
      <c r="D31" s="629"/>
      <c r="E31" s="271"/>
      <c r="F31" s="271"/>
      <c r="G31" s="271"/>
      <c r="H31" s="271"/>
      <c r="I31" s="630"/>
      <c r="J31" s="271"/>
      <c r="K31" s="271"/>
      <c r="L31" s="271"/>
      <c r="M31" s="271"/>
      <c r="N31" s="271"/>
      <c r="O31" s="271"/>
      <c r="P31" s="613"/>
      <c r="Q31" s="263"/>
      <c r="R31" s="263"/>
      <c r="S31" s="263"/>
      <c r="T31" s="204"/>
      <c r="U31" s="636"/>
      <c r="V31" s="204"/>
    </row>
    <row r="32" spans="1:22" ht="12" customHeight="1">
      <c r="A32" s="249"/>
      <c r="B32" s="250"/>
      <c r="C32" s="624"/>
      <c r="D32" s="631"/>
      <c r="E32" s="272"/>
      <c r="F32" s="272"/>
      <c r="G32" s="272"/>
      <c r="H32" s="272"/>
      <c r="I32" s="251"/>
      <c r="J32" s="272"/>
      <c r="K32" s="272"/>
      <c r="L32" s="272"/>
      <c r="M32" s="272"/>
      <c r="N32" s="272"/>
      <c r="O32" s="272"/>
      <c r="P32" s="613"/>
      <c r="Q32" s="263"/>
      <c r="R32" s="263"/>
      <c r="S32" s="263"/>
      <c r="T32" s="204"/>
      <c r="U32" s="636"/>
      <c r="V32" s="204"/>
    </row>
    <row r="33" spans="1:22" ht="12" customHeight="1">
      <c r="A33" s="249"/>
      <c r="B33" s="250"/>
      <c r="C33" s="624"/>
      <c r="D33" s="631"/>
      <c r="E33" s="272"/>
      <c r="F33" s="272"/>
      <c r="G33" s="272"/>
      <c r="H33" s="272"/>
      <c r="I33" s="251"/>
      <c r="J33" s="272"/>
      <c r="K33" s="272"/>
      <c r="L33" s="272"/>
      <c r="M33" s="272"/>
      <c r="N33" s="272"/>
      <c r="O33" s="272"/>
      <c r="P33" s="613"/>
      <c r="Q33" s="263"/>
      <c r="R33" s="263"/>
      <c r="S33" s="263"/>
      <c r="T33" s="204"/>
      <c r="U33" s="636"/>
      <c r="V33" s="204"/>
    </row>
    <row r="34" spans="1:22" s="239" customFormat="1" ht="12" customHeight="1">
      <c r="A34" s="249"/>
      <c r="B34" s="250"/>
      <c r="C34" s="624"/>
      <c r="D34" s="631"/>
      <c r="E34" s="272"/>
      <c r="F34" s="272"/>
      <c r="G34" s="272"/>
      <c r="H34" s="272"/>
      <c r="I34" s="251"/>
      <c r="J34" s="272"/>
      <c r="K34" s="272"/>
      <c r="L34" s="272"/>
      <c r="M34" s="272"/>
      <c r="N34" s="272"/>
      <c r="O34" s="272"/>
      <c r="P34" s="613"/>
      <c r="Q34" s="263"/>
      <c r="R34" s="263"/>
      <c r="S34" s="263"/>
      <c r="T34" s="204"/>
      <c r="U34" s="637"/>
      <c r="V34" s="204"/>
    </row>
    <row r="35" spans="1:22" ht="12" customHeight="1" thickBot="1">
      <c r="A35" s="249"/>
      <c r="B35" s="250"/>
      <c r="C35" s="624"/>
      <c r="D35" s="631"/>
      <c r="E35" s="272"/>
      <c r="F35" s="272"/>
      <c r="G35" s="272"/>
      <c r="H35" s="272"/>
      <c r="I35" s="251"/>
      <c r="J35" s="272"/>
      <c r="K35" s="272"/>
      <c r="L35" s="272"/>
      <c r="M35" s="272"/>
      <c r="N35" s="272"/>
      <c r="O35" s="272"/>
      <c r="P35" s="631"/>
      <c r="Q35" s="272"/>
      <c r="R35" s="272"/>
      <c r="S35" s="272"/>
      <c r="T35" s="251"/>
      <c r="U35" s="638"/>
      <c r="V35" s="251"/>
    </row>
    <row r="36" spans="1:22" ht="12" customHeight="1" thickBot="1">
      <c r="A36" s="210"/>
      <c r="B36" s="246"/>
      <c r="C36" s="622"/>
      <c r="D36" s="611"/>
      <c r="E36" s="262"/>
      <c r="F36" s="262"/>
      <c r="G36" s="262"/>
      <c r="H36" s="262"/>
      <c r="I36" s="198"/>
      <c r="J36" s="262"/>
      <c r="K36" s="262"/>
      <c r="L36" s="262"/>
      <c r="M36" s="262"/>
      <c r="N36" s="262"/>
      <c r="O36" s="262"/>
      <c r="P36" s="611"/>
      <c r="Q36" s="262"/>
      <c r="R36" s="262"/>
      <c r="S36" s="262"/>
      <c r="T36" s="198"/>
      <c r="U36" s="603"/>
      <c r="V36" s="198"/>
    </row>
    <row r="37" spans="1:22" ht="12" customHeight="1">
      <c r="A37" s="247"/>
      <c r="B37" s="248"/>
      <c r="C37" s="623"/>
      <c r="D37" s="629"/>
      <c r="E37" s="271"/>
      <c r="F37" s="271"/>
      <c r="G37" s="271"/>
      <c r="H37" s="271"/>
      <c r="I37" s="630"/>
      <c r="J37" s="271"/>
      <c r="K37" s="271"/>
      <c r="L37" s="271"/>
      <c r="M37" s="271"/>
      <c r="N37" s="271"/>
      <c r="O37" s="271"/>
      <c r="P37" s="613"/>
      <c r="Q37" s="263"/>
      <c r="R37" s="263"/>
      <c r="S37" s="263"/>
      <c r="T37" s="204"/>
      <c r="U37" s="637"/>
      <c r="V37" s="204"/>
    </row>
    <row r="38" spans="1:22" ht="12" customHeight="1">
      <c r="A38" s="249"/>
      <c r="B38" s="250"/>
      <c r="C38" s="624"/>
      <c r="D38" s="631"/>
      <c r="E38" s="272"/>
      <c r="F38" s="272"/>
      <c r="G38" s="272"/>
      <c r="H38" s="272"/>
      <c r="I38" s="251"/>
      <c r="J38" s="272"/>
      <c r="K38" s="272"/>
      <c r="L38" s="272"/>
      <c r="M38" s="272"/>
      <c r="N38" s="272"/>
      <c r="O38" s="272"/>
      <c r="P38" s="631"/>
      <c r="Q38" s="272"/>
      <c r="R38" s="272"/>
      <c r="S38" s="272"/>
      <c r="T38" s="251"/>
      <c r="U38" s="638"/>
      <c r="V38" s="251"/>
    </row>
    <row r="39" spans="1:22" ht="15" customHeight="1">
      <c r="A39" s="249"/>
      <c r="B39" s="250"/>
      <c r="C39" s="624"/>
      <c r="D39" s="631"/>
      <c r="E39" s="272"/>
      <c r="F39" s="272"/>
      <c r="G39" s="272"/>
      <c r="H39" s="272"/>
      <c r="I39" s="251"/>
      <c r="J39" s="272"/>
      <c r="K39" s="272"/>
      <c r="L39" s="272"/>
      <c r="M39" s="272"/>
      <c r="N39" s="272"/>
      <c r="O39" s="272"/>
      <c r="P39" s="631"/>
      <c r="Q39" s="272"/>
      <c r="R39" s="272"/>
      <c r="S39" s="272"/>
      <c r="T39" s="251"/>
      <c r="U39" s="638"/>
      <c r="V39" s="251"/>
    </row>
    <row r="40" spans="1:22" ht="13.5" thickBot="1">
      <c r="A40" s="249"/>
      <c r="B40" s="250"/>
      <c r="C40" s="624"/>
      <c r="D40" s="631"/>
      <c r="E40" s="272"/>
      <c r="F40" s="272"/>
      <c r="G40" s="272"/>
      <c r="H40" s="272"/>
      <c r="I40" s="251"/>
      <c r="J40" s="272"/>
      <c r="K40" s="272"/>
      <c r="L40" s="272"/>
      <c r="M40" s="272"/>
      <c r="N40" s="272"/>
      <c r="O40" s="272"/>
      <c r="P40" s="631"/>
      <c r="Q40" s="272"/>
      <c r="R40" s="272"/>
      <c r="S40" s="272"/>
      <c r="T40" s="251"/>
      <c r="U40" s="638"/>
      <c r="V40" s="251"/>
    </row>
    <row r="41" spans="1:22" ht="15" customHeight="1" hidden="1" thickBot="1">
      <c r="A41" s="210"/>
      <c r="B41" s="246"/>
      <c r="C41" s="625"/>
      <c r="D41" s="616"/>
      <c r="E41" s="266"/>
      <c r="F41" s="266"/>
      <c r="G41" s="266"/>
      <c r="H41" s="266"/>
      <c r="I41" s="220"/>
      <c r="J41" s="266"/>
      <c r="K41" s="266"/>
      <c r="L41" s="266"/>
      <c r="M41" s="266"/>
      <c r="N41" s="266"/>
      <c r="O41" s="266"/>
      <c r="P41" s="616"/>
      <c r="Q41" s="266"/>
      <c r="R41" s="266"/>
      <c r="S41" s="266"/>
      <c r="T41" s="220"/>
      <c r="U41" s="605"/>
      <c r="V41" s="220"/>
    </row>
    <row r="42" spans="1:22" ht="14.25" customHeight="1" hidden="1" thickBot="1">
      <c r="A42" s="230"/>
      <c r="B42" s="231"/>
      <c r="C42" s="626"/>
      <c r="D42" s="616"/>
      <c r="E42" s="266"/>
      <c r="F42" s="266"/>
      <c r="G42" s="266"/>
      <c r="H42" s="266"/>
      <c r="I42" s="220"/>
      <c r="J42" s="266"/>
      <c r="K42" s="266"/>
      <c r="L42" s="266"/>
      <c r="M42" s="266"/>
      <c r="N42" s="266"/>
      <c r="O42" s="266"/>
      <c r="P42" s="616"/>
      <c r="Q42" s="266"/>
      <c r="R42" s="266"/>
      <c r="S42" s="266"/>
      <c r="T42" s="220"/>
      <c r="U42" s="605"/>
      <c r="V42" s="220"/>
    </row>
    <row r="43" spans="1:22" ht="13.5" thickBot="1">
      <c r="A43" s="210"/>
      <c r="B43" s="252"/>
      <c r="C43" s="627"/>
      <c r="D43" s="619"/>
      <c r="E43" s="269"/>
      <c r="F43" s="269"/>
      <c r="G43" s="269"/>
      <c r="H43" s="269"/>
      <c r="I43" s="253"/>
      <c r="J43" s="270"/>
      <c r="K43" s="270"/>
      <c r="L43" s="270"/>
      <c r="M43" s="270"/>
      <c r="N43" s="270"/>
      <c r="O43" s="270"/>
      <c r="P43" s="619"/>
      <c r="Q43" s="269"/>
      <c r="R43" s="269"/>
      <c r="S43" s="269"/>
      <c r="T43" s="253"/>
      <c r="U43" s="639"/>
      <c r="V43" s="253"/>
    </row>
    <row r="44" spans="1:22" ht="13.5" thickBot="1">
      <c r="A44" s="254"/>
      <c r="B44" s="255"/>
      <c r="C44" s="255"/>
      <c r="D44" s="640"/>
      <c r="E44" s="641"/>
      <c r="F44" s="641"/>
      <c r="G44" s="641"/>
      <c r="H44" s="641"/>
      <c r="I44" s="771"/>
      <c r="J44" s="256"/>
      <c r="K44" s="256"/>
      <c r="L44" s="256"/>
      <c r="M44" s="256"/>
      <c r="N44" s="256"/>
      <c r="O44" s="256"/>
      <c r="P44" s="640"/>
      <c r="Q44" s="641"/>
      <c r="R44" s="641"/>
      <c r="S44" s="642"/>
      <c r="T44" s="643"/>
      <c r="V44" s="643"/>
    </row>
    <row r="45" spans="1:22" ht="13.5" thickBot="1">
      <c r="A45" s="257"/>
      <c r="B45" s="258"/>
      <c r="C45" s="628"/>
      <c r="D45" s="644"/>
      <c r="E45" s="275"/>
      <c r="F45" s="275"/>
      <c r="G45" s="275"/>
      <c r="H45" s="275"/>
      <c r="I45" s="632"/>
      <c r="J45" s="275"/>
      <c r="K45" s="275"/>
      <c r="L45" s="275"/>
      <c r="M45" s="275"/>
      <c r="N45" s="275"/>
      <c r="O45" s="275"/>
      <c r="P45" s="644"/>
      <c r="Q45" s="275"/>
      <c r="R45" s="275"/>
      <c r="S45" s="275"/>
      <c r="T45" s="632"/>
      <c r="U45" s="274"/>
      <c r="V45" s="632"/>
    </row>
    <row r="46" spans="1:22" ht="13.5" thickBot="1">
      <c r="A46" s="257"/>
      <c r="B46" s="258"/>
      <c r="C46" s="628"/>
      <c r="D46" s="644"/>
      <c r="E46" s="275"/>
      <c r="F46" s="275"/>
      <c r="G46" s="275"/>
      <c r="H46" s="275"/>
      <c r="I46" s="632"/>
      <c r="J46" s="275"/>
      <c r="K46" s="275"/>
      <c r="L46" s="275"/>
      <c r="M46" s="275"/>
      <c r="N46" s="275"/>
      <c r="O46" s="275"/>
      <c r="P46" s="644"/>
      <c r="Q46" s="275"/>
      <c r="R46" s="275"/>
      <c r="S46" s="275"/>
      <c r="T46" s="632"/>
      <c r="U46" s="274"/>
      <c r="V46" s="632"/>
    </row>
    <row r="47" spans="6:15" ht="12.75">
      <c r="F47" s="276"/>
      <c r="G47" s="276"/>
      <c r="H47" s="276"/>
      <c r="I47" s="276"/>
      <c r="L47" s="276"/>
      <c r="M47" s="276"/>
      <c r="N47" s="276"/>
      <c r="O47" s="276"/>
    </row>
    <row r="48" spans="1:15" ht="12.75">
      <c r="A48" s="1487"/>
      <c r="B48" s="1487"/>
      <c r="C48" s="1487"/>
      <c r="L48" s="276"/>
      <c r="M48" s="276"/>
      <c r="N48" s="276"/>
      <c r="O48" s="276"/>
    </row>
    <row r="49" spans="4:9" ht="12.75">
      <c r="D49" s="276"/>
      <c r="E49" s="276"/>
      <c r="F49" s="276"/>
      <c r="G49" s="276"/>
      <c r="H49" s="276"/>
      <c r="I49" s="276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view="pageBreakPreview" zoomScale="60" zoomScaleNormal="70" workbookViewId="0" topLeftCell="A1">
      <selection activeCell="A1" sqref="A1:W1"/>
    </sheetView>
  </sheetViews>
  <sheetFormatPr defaultColWidth="9.140625" defaultRowHeight="12.75"/>
  <cols>
    <col min="1" max="1" width="2.8515625" style="154" customWidth="1"/>
    <col min="2" max="2" width="3.8515625" style="161" customWidth="1"/>
    <col min="3" max="3" width="5.28125" style="161" customWidth="1"/>
    <col min="4" max="4" width="74.57421875" style="162" customWidth="1"/>
    <col min="5" max="5" width="17.28125" style="1" bestFit="1" customWidth="1"/>
    <col min="6" max="7" width="14.8515625" style="1" hidden="1" customWidth="1"/>
    <col min="8" max="8" width="15.140625" style="1" hidden="1" customWidth="1"/>
    <col min="9" max="9" width="11.421875" style="1" hidden="1" customWidth="1"/>
    <col min="10" max="10" width="10.57421875" style="1" hidden="1" customWidth="1"/>
    <col min="11" max="11" width="17.28125" style="99" bestFit="1" customWidth="1"/>
    <col min="12" max="14" width="14.8515625" style="99" hidden="1" customWidth="1"/>
    <col min="15" max="15" width="11.421875" style="99" hidden="1" customWidth="1"/>
    <col min="16" max="16" width="10.57421875" style="99" hidden="1" customWidth="1"/>
    <col min="17" max="17" width="13.57421875" style="99" customWidth="1"/>
    <col min="18" max="18" width="14.00390625" style="99" hidden="1" customWidth="1"/>
    <col min="19" max="19" width="18.28125" style="99" hidden="1" customWidth="1"/>
    <col min="20" max="21" width="11.421875" style="99" hidden="1" customWidth="1"/>
    <col min="22" max="22" width="10.57421875" style="99" hidden="1" customWidth="1"/>
    <col min="23" max="23" width="12.7109375" style="99" bestFit="1" customWidth="1"/>
    <col min="24" max="24" width="9.7109375" style="1" hidden="1" customWidth="1"/>
    <col min="25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283" t="s">
        <v>7</v>
      </c>
      <c r="B1" s="1283"/>
      <c r="C1" s="1283"/>
      <c r="D1" s="1283"/>
      <c r="E1" s="1283"/>
      <c r="F1" s="1283"/>
      <c r="G1" s="1283"/>
      <c r="H1" s="1283"/>
      <c r="I1" s="1283"/>
      <c r="J1" s="1283"/>
      <c r="K1" s="1283"/>
      <c r="L1" s="1283"/>
      <c r="M1" s="1283"/>
      <c r="N1" s="1283"/>
      <c r="O1" s="1283"/>
      <c r="P1" s="1283"/>
      <c r="Q1" s="1283"/>
      <c r="R1" s="1283"/>
      <c r="S1" s="1283"/>
      <c r="T1" s="1283"/>
      <c r="U1" s="1283"/>
      <c r="V1" s="1283"/>
      <c r="W1" s="1283"/>
    </row>
    <row r="2" spans="1:23" ht="14.25" customHeight="1" thickBot="1">
      <c r="A2" s="1285" t="s">
        <v>165</v>
      </c>
      <c r="B2" s="1285"/>
      <c r="C2" s="153"/>
      <c r="D2" s="163"/>
      <c r="W2" s="990" t="s">
        <v>403</v>
      </c>
    </row>
    <row r="3" spans="1:29" s="2" customFormat="1" ht="48.75" customHeight="1" thickBot="1">
      <c r="A3" s="1284" t="s">
        <v>3</v>
      </c>
      <c r="B3" s="1245"/>
      <c r="C3" s="1245"/>
      <c r="D3" s="1245"/>
      <c r="E3" s="571" t="s">
        <v>4</v>
      </c>
      <c r="F3" s="505"/>
      <c r="G3" s="505"/>
      <c r="H3" s="505"/>
      <c r="I3" s="505"/>
      <c r="J3" s="506"/>
      <c r="K3" s="571" t="s">
        <v>67</v>
      </c>
      <c r="L3" s="505"/>
      <c r="M3" s="505"/>
      <c r="N3" s="505"/>
      <c r="O3" s="505"/>
      <c r="P3" s="506"/>
      <c r="Q3" s="571" t="s">
        <v>68</v>
      </c>
      <c r="R3" s="505"/>
      <c r="S3" s="505"/>
      <c r="T3" s="505"/>
      <c r="U3" s="505"/>
      <c r="V3" s="506"/>
      <c r="W3" s="1284" t="s">
        <v>75</v>
      </c>
      <c r="X3" s="1245"/>
      <c r="Y3" s="1245"/>
      <c r="Z3" s="1245"/>
      <c r="AA3" s="1245"/>
      <c r="AB3" s="1245"/>
      <c r="AC3" s="1286"/>
    </row>
    <row r="4" spans="1:29" s="2" customFormat="1" ht="32.25" hidden="1" thickBot="1">
      <c r="A4" s="354"/>
      <c r="B4" s="352"/>
      <c r="C4" s="352"/>
      <c r="D4" s="352"/>
      <c r="E4" s="431" t="s">
        <v>73</v>
      </c>
      <c r="F4" s="432" t="s">
        <v>196</v>
      </c>
      <c r="G4" s="432" t="s">
        <v>200</v>
      </c>
      <c r="H4" s="432" t="s">
        <v>203</v>
      </c>
      <c r="I4" s="432" t="s">
        <v>221</v>
      </c>
      <c r="J4" s="433" t="s">
        <v>254</v>
      </c>
      <c r="K4" s="431" t="s">
        <v>73</v>
      </c>
      <c r="L4" s="432" t="s">
        <v>196</v>
      </c>
      <c r="M4" s="432" t="s">
        <v>200</v>
      </c>
      <c r="N4" s="432" t="s">
        <v>203</v>
      </c>
      <c r="O4" s="432" t="s">
        <v>221</v>
      </c>
      <c r="P4" s="433" t="s">
        <v>254</v>
      </c>
      <c r="Q4" s="431" t="s">
        <v>73</v>
      </c>
      <c r="R4" s="432" t="s">
        <v>196</v>
      </c>
      <c r="S4" s="432" t="s">
        <v>200</v>
      </c>
      <c r="T4" s="432" t="s">
        <v>203</v>
      </c>
      <c r="U4" s="432" t="s">
        <v>221</v>
      </c>
      <c r="V4" s="433" t="s">
        <v>254</v>
      </c>
      <c r="W4" s="431" t="s">
        <v>73</v>
      </c>
      <c r="X4" s="432" t="s">
        <v>196</v>
      </c>
      <c r="Y4" s="432" t="s">
        <v>200</v>
      </c>
      <c r="Z4" s="432" t="s">
        <v>203</v>
      </c>
      <c r="AA4" s="432" t="s">
        <v>221</v>
      </c>
      <c r="AB4" s="433" t="s">
        <v>254</v>
      </c>
      <c r="AC4" s="433" t="s">
        <v>254</v>
      </c>
    </row>
    <row r="5" spans="1:29" s="98" customFormat="1" ht="33" customHeight="1" thickBot="1">
      <c r="A5" s="146" t="s">
        <v>25</v>
      </c>
      <c r="B5" s="1263" t="s">
        <v>87</v>
      </c>
      <c r="C5" s="1263"/>
      <c r="D5" s="1263"/>
      <c r="E5" s="434">
        <f aca="true" t="shared" si="0" ref="E5:P5">SUM(E6:E10)</f>
        <v>15647611</v>
      </c>
      <c r="F5" s="342">
        <f t="shared" si="0"/>
        <v>0</v>
      </c>
      <c r="G5" s="342">
        <f t="shared" si="0"/>
        <v>0</v>
      </c>
      <c r="H5" s="342">
        <f>SUM(H6:H10)</f>
        <v>0</v>
      </c>
      <c r="I5" s="342">
        <f t="shared" si="0"/>
        <v>0</v>
      </c>
      <c r="J5" s="342">
        <f t="shared" si="0"/>
        <v>0</v>
      </c>
      <c r="K5" s="434">
        <f t="shared" si="0"/>
        <v>15233427</v>
      </c>
      <c r="L5" s="342">
        <f t="shared" si="0"/>
        <v>0</v>
      </c>
      <c r="M5" s="342">
        <f t="shared" si="0"/>
        <v>0</v>
      </c>
      <c r="N5" s="342">
        <f t="shared" si="0"/>
        <v>0</v>
      </c>
      <c r="O5" s="342" t="e">
        <f t="shared" si="0"/>
        <v>#DIV/0!</v>
      </c>
      <c r="P5" s="342">
        <f t="shared" si="0"/>
        <v>-570000</v>
      </c>
      <c r="Q5" s="434">
        <f aca="true" t="shared" si="1" ref="Q5:Z5">SUM(Q6:Q10)</f>
        <v>414184</v>
      </c>
      <c r="R5" s="342">
        <f t="shared" si="1"/>
        <v>0</v>
      </c>
      <c r="S5" s="342">
        <f t="shared" si="1"/>
        <v>0</v>
      </c>
      <c r="T5" s="342">
        <f t="shared" si="1"/>
        <v>0</v>
      </c>
      <c r="U5" s="342" t="e">
        <f>SUM(U6:U10)</f>
        <v>#DIV/0!</v>
      </c>
      <c r="V5" s="342">
        <f>SUM(V6:V10)</f>
        <v>570000</v>
      </c>
      <c r="W5" s="434">
        <f t="shared" si="1"/>
        <v>0</v>
      </c>
      <c r="X5" s="342">
        <f t="shared" si="1"/>
        <v>0</v>
      </c>
      <c r="Y5" s="342">
        <f t="shared" si="1"/>
        <v>0</v>
      </c>
      <c r="Z5" s="342">
        <f t="shared" si="1"/>
        <v>0</v>
      </c>
      <c r="AA5" s="342">
        <f>SUM(AA6:AA10)</f>
        <v>0</v>
      </c>
      <c r="AB5" s="342">
        <f>SUM(AB6:AB10)</f>
        <v>0</v>
      </c>
      <c r="AC5" s="342">
        <f>SUM(AC6:AC10)</f>
        <v>0</v>
      </c>
    </row>
    <row r="6" spans="1:29" s="5" customFormat="1" ht="33" customHeight="1">
      <c r="A6" s="145"/>
      <c r="B6" s="150" t="s">
        <v>35</v>
      </c>
      <c r="C6" s="150"/>
      <c r="D6" s="424" t="s">
        <v>0</v>
      </c>
      <c r="E6" s="435">
        <f>'4.sz.m.ÖNK kiadás'!E7+'üres lap2'!D31+'üres lap3'!D30+'üres lap'!D27</f>
        <v>6343828</v>
      </c>
      <c r="F6" s="344">
        <f>'4.sz.m.ÖNK kiadás'!F7+'üres lap2'!E31+'üres lap3'!E30+'üres lap'!E27</f>
        <v>0</v>
      </c>
      <c r="G6" s="344">
        <f>'4.sz.m.ÖNK kiadás'!G7+'üres lap2'!F31+'üres lap3'!F30+'üres lap'!F27</f>
        <v>0</v>
      </c>
      <c r="H6" s="344">
        <f>'4.sz.m.ÖNK kiadás'!H7+'üres lap2'!G31+'üres lap3'!G30+'üres lap'!G27</f>
        <v>0</v>
      </c>
      <c r="I6" s="344">
        <f>'4.sz.m.ÖNK kiadás'!I7+'üres lap2'!H31+'üres lap3'!H30+'üres lap'!H27</f>
        <v>0</v>
      </c>
      <c r="J6" s="344">
        <f>'4.sz.m.ÖNK kiadás'!J7+'üres lap2'!I31+'üres lap3'!I30+'üres lap'!I27</f>
        <v>0</v>
      </c>
      <c r="K6" s="435">
        <f aca="true" t="shared" si="2" ref="K6:N13">E6-Q6</f>
        <v>6343828</v>
      </c>
      <c r="L6" s="344">
        <f t="shared" si="2"/>
        <v>0</v>
      </c>
      <c r="M6" s="344">
        <f t="shared" si="2"/>
        <v>0</v>
      </c>
      <c r="N6" s="344">
        <f t="shared" si="2"/>
        <v>0</v>
      </c>
      <c r="O6" s="344">
        <f>I6-U6</f>
        <v>0</v>
      </c>
      <c r="P6" s="344">
        <f>J6-V6</f>
        <v>0</v>
      </c>
      <c r="Q6" s="435">
        <f>'4.sz.m.ÖNK kiadás'!Q7</f>
        <v>0</v>
      </c>
      <c r="R6" s="344">
        <f>'4.sz.m.ÖNK kiadás'!R7</f>
        <v>0</v>
      </c>
      <c r="S6" s="344">
        <f>'4.sz.m.ÖNK kiadás'!S7</f>
        <v>0</v>
      </c>
      <c r="T6" s="344">
        <f>'4.sz.m.ÖNK kiadás'!T7</f>
        <v>0</v>
      </c>
      <c r="U6" s="344">
        <f>'4.sz.m.ÖNK kiadás'!U7</f>
        <v>0</v>
      </c>
      <c r="V6" s="344">
        <f>'4.sz.m.ÖNK kiadás'!V7</f>
        <v>0</v>
      </c>
      <c r="W6" s="435">
        <f>'üres lap2'!P31</f>
        <v>0</v>
      </c>
      <c r="X6" s="344">
        <f>'üres lap2'!Q31</f>
        <v>0</v>
      </c>
      <c r="Y6" s="344">
        <f>'üres lap2'!R31</f>
        <v>0</v>
      </c>
      <c r="Z6" s="344">
        <f>'üres lap2'!S31</f>
        <v>0</v>
      </c>
      <c r="AA6" s="344">
        <f>'üres lap2'!T31</f>
        <v>0</v>
      </c>
      <c r="AB6" s="344">
        <f>'üres lap2'!U31</f>
        <v>0</v>
      </c>
      <c r="AC6" s="344">
        <f>'üres lap2'!V31</f>
        <v>0</v>
      </c>
    </row>
    <row r="7" spans="1:29" s="5" customFormat="1" ht="33" customHeight="1">
      <c r="A7" s="128"/>
      <c r="B7" s="137" t="s">
        <v>36</v>
      </c>
      <c r="C7" s="137"/>
      <c r="D7" s="425" t="s">
        <v>88</v>
      </c>
      <c r="E7" s="435">
        <f>'4.sz.m.ÖNK kiadás'!E8+'üres lap2'!D32+'üres lap3'!D31+'üres lap'!D28</f>
        <v>1209277</v>
      </c>
      <c r="F7" s="344">
        <f>'4.sz.m.ÖNK kiadás'!F8+'üres lap2'!E32+'üres lap3'!E31+'üres lap'!E28</f>
        <v>0</v>
      </c>
      <c r="G7" s="344">
        <f>'4.sz.m.ÖNK kiadás'!G8+'üres lap2'!F32+'üres lap3'!F31+'üres lap'!F28</f>
        <v>0</v>
      </c>
      <c r="H7" s="344">
        <f>'4.sz.m.ÖNK kiadás'!H8+'üres lap2'!G32+'üres lap3'!G31+'üres lap'!G28</f>
        <v>0</v>
      </c>
      <c r="I7" s="344">
        <f>'4.sz.m.ÖNK kiadás'!I8+'üres lap2'!H32+'üres lap3'!H31+'üres lap'!H28</f>
        <v>0</v>
      </c>
      <c r="J7" s="344">
        <f>'4.sz.m.ÖNK kiadás'!J8+'üres lap2'!I32+'üres lap3'!I31+'üres lap'!I28</f>
        <v>0</v>
      </c>
      <c r="K7" s="435">
        <f t="shared" si="2"/>
        <v>1209277</v>
      </c>
      <c r="L7" s="344">
        <f t="shared" si="2"/>
        <v>0</v>
      </c>
      <c r="M7" s="344">
        <f t="shared" si="2"/>
        <v>0</v>
      </c>
      <c r="N7" s="344">
        <f t="shared" si="2"/>
        <v>0</v>
      </c>
      <c r="O7" s="344">
        <f aca="true" t="shared" si="3" ref="O7:P13">I7-U7</f>
        <v>0</v>
      </c>
      <c r="P7" s="344">
        <f t="shared" si="3"/>
        <v>0</v>
      </c>
      <c r="Q7" s="435">
        <f>'4.sz.m.ÖNK kiadás'!Q8</f>
        <v>0</v>
      </c>
      <c r="R7" s="344">
        <f>'4.sz.m.ÖNK kiadás'!R8</f>
        <v>0</v>
      </c>
      <c r="S7" s="344">
        <f>'4.sz.m.ÖNK kiadás'!S8</f>
        <v>0</v>
      </c>
      <c r="T7" s="344">
        <f>'4.sz.m.ÖNK kiadás'!T8</f>
        <v>0</v>
      </c>
      <c r="U7" s="344">
        <f>'4.sz.m.ÖNK kiadás'!U8</f>
        <v>0</v>
      </c>
      <c r="V7" s="344">
        <f>'4.sz.m.ÖNK kiadás'!V8</f>
        <v>0</v>
      </c>
      <c r="W7" s="435">
        <f>'üres lap2'!P32</f>
        <v>0</v>
      </c>
      <c r="X7" s="344">
        <f>'üres lap2'!Q32</f>
        <v>0</v>
      </c>
      <c r="Y7" s="344">
        <f>'üres lap2'!R32</f>
        <v>0</v>
      </c>
      <c r="Z7" s="344">
        <f>'üres lap2'!S32</f>
        <v>0</v>
      </c>
      <c r="AA7" s="344">
        <f>'üres lap2'!T32</f>
        <v>0</v>
      </c>
      <c r="AB7" s="344">
        <f>'üres lap2'!U32</f>
        <v>0</v>
      </c>
      <c r="AC7" s="344">
        <f>'üres lap2'!V32</f>
        <v>0</v>
      </c>
    </row>
    <row r="8" spans="1:29" s="5" customFormat="1" ht="33" customHeight="1">
      <c r="A8" s="128"/>
      <c r="B8" s="137" t="s">
        <v>37</v>
      </c>
      <c r="C8" s="137"/>
      <c r="D8" s="425" t="s">
        <v>89</v>
      </c>
      <c r="E8" s="435">
        <f>'4.sz.m.ÖNK kiadás'!E9+'üres lap2'!D33+'üres lap3'!D32+'üres lap'!D29</f>
        <v>6693226</v>
      </c>
      <c r="F8" s="344">
        <f>'4.sz.m.ÖNK kiadás'!F9+'üres lap2'!E33+'üres lap3'!E32+'üres lap'!E29</f>
        <v>0</v>
      </c>
      <c r="G8" s="344">
        <f>'4.sz.m.ÖNK kiadás'!G9+'üres lap2'!F33+'üres lap3'!F32+'üres lap'!F29</f>
        <v>0</v>
      </c>
      <c r="H8" s="344">
        <f>'4.sz.m.ÖNK kiadás'!H9+'üres lap2'!G33+'üres lap3'!G32+'üres lap'!G29</f>
        <v>0</v>
      </c>
      <c r="I8" s="344">
        <f>'4.sz.m.ÖNK kiadás'!I9+'üres lap2'!H33+'üres lap3'!H32+'üres lap'!H29</f>
        <v>0</v>
      </c>
      <c r="J8" s="344">
        <f>'4.sz.m.ÖNK kiadás'!J9+'üres lap2'!I33+'üres lap3'!I32+'üres lap'!I29</f>
        <v>0</v>
      </c>
      <c r="K8" s="435">
        <f t="shared" si="2"/>
        <v>6693226</v>
      </c>
      <c r="L8" s="344">
        <f t="shared" si="2"/>
        <v>0</v>
      </c>
      <c r="M8" s="344">
        <f t="shared" si="2"/>
        <v>0</v>
      </c>
      <c r="N8" s="344">
        <f t="shared" si="2"/>
        <v>0</v>
      </c>
      <c r="O8" s="344">
        <f t="shared" si="3"/>
        <v>0</v>
      </c>
      <c r="P8" s="344">
        <f t="shared" si="3"/>
        <v>0</v>
      </c>
      <c r="Q8" s="435">
        <f>'4.sz.m.ÖNK kiadás'!Q9</f>
        <v>0</v>
      </c>
      <c r="R8" s="344">
        <f>'4.sz.m.ÖNK kiadás'!R9</f>
        <v>0</v>
      </c>
      <c r="S8" s="344">
        <f>'4.sz.m.ÖNK kiadás'!S9</f>
        <v>0</v>
      </c>
      <c r="T8" s="344">
        <f>'4.sz.m.ÖNK kiadás'!T9</f>
        <v>0</v>
      </c>
      <c r="U8" s="344">
        <f>'4.sz.m.ÖNK kiadás'!U9</f>
        <v>0</v>
      </c>
      <c r="V8" s="344">
        <f>'4.sz.m.ÖNK kiadás'!V9</f>
        <v>0</v>
      </c>
      <c r="W8" s="435">
        <f>'üres lap2'!P33</f>
        <v>0</v>
      </c>
      <c r="X8" s="344">
        <f>'üres lap2'!Q33</f>
        <v>0</v>
      </c>
      <c r="Y8" s="344">
        <f>'üres lap2'!R33</f>
        <v>0</v>
      </c>
      <c r="Z8" s="344">
        <f>'üres lap2'!S33</f>
        <v>0</v>
      </c>
      <c r="AA8" s="344">
        <f>'üres lap2'!T33</f>
        <v>0</v>
      </c>
      <c r="AB8" s="344">
        <f>'üres lap2'!U33</f>
        <v>0</v>
      </c>
      <c r="AC8" s="344">
        <f>'üres lap2'!V33</f>
        <v>0</v>
      </c>
    </row>
    <row r="9" spans="1:29" s="5" customFormat="1" ht="33" customHeight="1">
      <c r="A9" s="128"/>
      <c r="B9" s="137" t="s">
        <v>50</v>
      </c>
      <c r="C9" s="137"/>
      <c r="D9" s="425" t="s">
        <v>90</v>
      </c>
      <c r="E9" s="435">
        <f>'4.sz.m.ÖNK kiadás'!E10+'üres lap2'!D34+'üres lap3'!D33+'üres lap'!D30</f>
        <v>570000</v>
      </c>
      <c r="F9" s="344">
        <f>'4.sz.m.ÖNK kiadás'!F10+'üres lap2'!E34+'üres lap3'!E33+'üres lap'!E30</f>
        <v>0</v>
      </c>
      <c r="G9" s="344">
        <f>'4.sz.m.ÖNK kiadás'!G10+'üres lap2'!F34+'üres lap3'!F33+'üres lap'!F30</f>
        <v>0</v>
      </c>
      <c r="H9" s="344">
        <f>'4.sz.m.ÖNK kiadás'!H10+'üres lap2'!G34+'üres lap3'!G33+'üres lap'!G30</f>
        <v>0</v>
      </c>
      <c r="I9" s="344">
        <f>'4.sz.m.ÖNK kiadás'!I10+'üres lap2'!H34+'üres lap3'!H33+'üres lap'!H30</f>
        <v>0</v>
      </c>
      <c r="J9" s="344">
        <f>'4.sz.m.ÖNK kiadás'!J10+'üres lap2'!I34+'üres lap3'!I33+'üres lap'!I30</f>
        <v>0</v>
      </c>
      <c r="K9" s="435">
        <f t="shared" si="2"/>
        <v>570000</v>
      </c>
      <c r="L9" s="344">
        <f t="shared" si="2"/>
        <v>0</v>
      </c>
      <c r="M9" s="344">
        <f t="shared" si="2"/>
        <v>0</v>
      </c>
      <c r="N9" s="344">
        <f t="shared" si="2"/>
        <v>0</v>
      </c>
      <c r="O9" s="344" t="e">
        <f t="shared" si="3"/>
        <v>#DIV/0!</v>
      </c>
      <c r="P9" s="344">
        <f t="shared" si="3"/>
        <v>-570000</v>
      </c>
      <c r="Q9" s="435">
        <f>'4.sz.m.ÖNK kiadás'!Q10</f>
        <v>0</v>
      </c>
      <c r="R9" s="344">
        <f>'4.sz.m.ÖNK kiadás'!R10</f>
        <v>0</v>
      </c>
      <c r="S9" s="344">
        <f>'4.sz.m.ÖNK kiadás'!S10</f>
        <v>0</v>
      </c>
      <c r="T9" s="344">
        <f>'4.sz.m.ÖNK kiadás'!T10</f>
        <v>0</v>
      </c>
      <c r="U9" s="344" t="e">
        <f>'4.sz.m.ÖNK kiadás'!U10</f>
        <v>#DIV/0!</v>
      </c>
      <c r="V9" s="344">
        <f>'4.sz.m.ÖNK kiadás'!V10</f>
        <v>570000</v>
      </c>
      <c r="W9" s="435"/>
      <c r="X9" s="344"/>
      <c r="Y9" s="344"/>
      <c r="Z9" s="344"/>
      <c r="AA9" s="344"/>
      <c r="AB9" s="344"/>
      <c r="AC9" s="344"/>
    </row>
    <row r="10" spans="1:29" s="5" customFormat="1" ht="33" customHeight="1">
      <c r="A10" s="128"/>
      <c r="B10" s="137" t="s">
        <v>51</v>
      </c>
      <c r="C10" s="137"/>
      <c r="D10" s="426" t="s">
        <v>92</v>
      </c>
      <c r="E10" s="435">
        <f aca="true" t="shared" si="4" ref="E10:J10">SUM(E11:E15)</f>
        <v>831280</v>
      </c>
      <c r="F10" s="344">
        <f t="shared" si="4"/>
        <v>0</v>
      </c>
      <c r="G10" s="344">
        <f t="shared" si="4"/>
        <v>0</v>
      </c>
      <c r="H10" s="344">
        <f>SUM(H11:H15)</f>
        <v>0</v>
      </c>
      <c r="I10" s="344">
        <f t="shared" si="4"/>
        <v>0</v>
      </c>
      <c r="J10" s="344">
        <f t="shared" si="4"/>
        <v>0</v>
      </c>
      <c r="K10" s="435">
        <f t="shared" si="2"/>
        <v>417096</v>
      </c>
      <c r="L10" s="344">
        <f t="shared" si="2"/>
        <v>0</v>
      </c>
      <c r="M10" s="344">
        <f t="shared" si="2"/>
        <v>0</v>
      </c>
      <c r="N10" s="344">
        <f t="shared" si="2"/>
        <v>0</v>
      </c>
      <c r="O10" s="344">
        <f t="shared" si="3"/>
        <v>0</v>
      </c>
      <c r="P10" s="344">
        <f t="shared" si="3"/>
        <v>0</v>
      </c>
      <c r="Q10" s="435">
        <f>'4.sz.m.ÖNK kiadás'!Q11</f>
        <v>414184</v>
      </c>
      <c r="R10" s="344"/>
      <c r="S10" s="344"/>
      <c r="T10" s="344"/>
      <c r="U10" s="344">
        <f>'4.sz.m.ÖNK kiadás'!U11</f>
        <v>0</v>
      </c>
      <c r="V10" s="344">
        <f>'4.sz.m.ÖNK kiadás'!V11</f>
        <v>0</v>
      </c>
      <c r="W10" s="435"/>
      <c r="X10" s="344"/>
      <c r="Y10" s="344"/>
      <c r="Z10" s="344"/>
      <c r="AA10" s="344"/>
      <c r="AB10" s="344"/>
      <c r="AC10" s="344"/>
    </row>
    <row r="11" spans="1:29" s="5" customFormat="1" ht="33" customHeight="1">
      <c r="A11" s="128"/>
      <c r="B11" s="160"/>
      <c r="C11" s="137" t="s">
        <v>91</v>
      </c>
      <c r="D11" s="427" t="s">
        <v>297</v>
      </c>
      <c r="E11" s="435">
        <f>'4.sz.m.ÖNK kiadás'!E12</f>
        <v>0</v>
      </c>
      <c r="F11" s="344"/>
      <c r="G11" s="344">
        <f>'4.sz.m.ÖNK kiadás'!G12</f>
        <v>0</v>
      </c>
      <c r="H11" s="344">
        <f>'4.sz.m.ÖNK kiadás'!H12</f>
        <v>0</v>
      </c>
      <c r="I11" s="344">
        <f>'4.sz.m.ÖNK kiadás'!I12</f>
        <v>0</v>
      </c>
      <c r="J11" s="344">
        <f>'4.sz.m.ÖNK kiadás'!J12</f>
        <v>0</v>
      </c>
      <c r="K11" s="435">
        <f t="shared" si="2"/>
        <v>0</v>
      </c>
      <c r="L11" s="344">
        <f t="shared" si="2"/>
        <v>0</v>
      </c>
      <c r="M11" s="344">
        <f t="shared" si="2"/>
        <v>0</v>
      </c>
      <c r="N11" s="344">
        <f t="shared" si="2"/>
        <v>0</v>
      </c>
      <c r="O11" s="344">
        <f t="shared" si="3"/>
        <v>0</v>
      </c>
      <c r="P11" s="344">
        <f t="shared" si="3"/>
        <v>0</v>
      </c>
      <c r="Q11" s="435">
        <f>'4.sz.m.ÖNK kiadás'!Q12</f>
        <v>0</v>
      </c>
      <c r="R11" s="344">
        <f>'4.sz.m.ÖNK kiadás'!R12</f>
        <v>0</v>
      </c>
      <c r="S11" s="344">
        <f>'4.sz.m.ÖNK kiadás'!S12</f>
        <v>0</v>
      </c>
      <c r="T11" s="344">
        <f>'4.sz.m.ÖNK kiadás'!T12</f>
        <v>0</v>
      </c>
      <c r="U11" s="344">
        <f>'4.sz.m.ÖNK kiadás'!U12</f>
        <v>0</v>
      </c>
      <c r="V11" s="344">
        <f>'4.sz.m.ÖNK kiadás'!V12</f>
        <v>0</v>
      </c>
      <c r="W11" s="435"/>
      <c r="X11" s="344"/>
      <c r="Y11" s="344"/>
      <c r="Z11" s="344"/>
      <c r="AA11" s="344"/>
      <c r="AB11" s="344"/>
      <c r="AC11" s="344"/>
    </row>
    <row r="12" spans="1:29" s="5" customFormat="1" ht="57.75" customHeight="1">
      <c r="A12" s="128"/>
      <c r="B12" s="137"/>
      <c r="C12" s="137" t="s">
        <v>93</v>
      </c>
      <c r="D12" s="425" t="s">
        <v>298</v>
      </c>
      <c r="E12" s="435">
        <f>'4.sz.m.ÖNK kiadás'!E13</f>
        <v>354520</v>
      </c>
      <c r="F12" s="344">
        <f>'4.sz.m.ÖNK kiadás'!F13</f>
        <v>0</v>
      </c>
      <c r="G12" s="344">
        <f>'4.sz.m.ÖNK kiadás'!G13</f>
        <v>0</v>
      </c>
      <c r="H12" s="344">
        <f>'4.sz.m.ÖNK kiadás'!H13</f>
        <v>0</v>
      </c>
      <c r="I12" s="344">
        <f>'4.sz.m.ÖNK kiadás'!I13</f>
        <v>0</v>
      </c>
      <c r="J12" s="344">
        <f>'4.sz.m.ÖNK kiadás'!J13</f>
        <v>0</v>
      </c>
      <c r="K12" s="435">
        <f t="shared" si="2"/>
        <v>0</v>
      </c>
      <c r="L12" s="344">
        <f t="shared" si="2"/>
        <v>0</v>
      </c>
      <c r="M12" s="344">
        <f t="shared" si="2"/>
        <v>0</v>
      </c>
      <c r="N12" s="344">
        <f t="shared" si="2"/>
        <v>0</v>
      </c>
      <c r="O12" s="344">
        <f t="shared" si="3"/>
        <v>0</v>
      </c>
      <c r="P12" s="344">
        <f t="shared" si="3"/>
        <v>0</v>
      </c>
      <c r="Q12" s="435">
        <f>'4.sz.m.ÖNK kiadás'!Q13</f>
        <v>354520</v>
      </c>
      <c r="R12" s="344">
        <f>'4.sz.m.ÖNK kiadás'!R13</f>
        <v>0</v>
      </c>
      <c r="S12" s="344">
        <f>'4.sz.m.ÖNK kiadás'!S13</f>
        <v>0</v>
      </c>
      <c r="T12" s="344">
        <f>'4.sz.m.ÖNK kiadás'!T13</f>
        <v>0</v>
      </c>
      <c r="U12" s="344">
        <f>'4.sz.m.ÖNK kiadás'!U13</f>
        <v>0</v>
      </c>
      <c r="V12" s="344">
        <f>'4.sz.m.ÖNK kiadás'!V13</f>
        <v>0</v>
      </c>
      <c r="W12" s="435"/>
      <c r="X12" s="344"/>
      <c r="Y12" s="344"/>
      <c r="Z12" s="344"/>
      <c r="AA12" s="344"/>
      <c r="AB12" s="344"/>
      <c r="AC12" s="344"/>
    </row>
    <row r="13" spans="1:29" s="5" customFormat="1" ht="54.75" customHeight="1" thickBot="1">
      <c r="A13" s="156"/>
      <c r="B13" s="157"/>
      <c r="C13" s="137" t="s">
        <v>94</v>
      </c>
      <c r="D13" s="425" t="s">
        <v>299</v>
      </c>
      <c r="E13" s="435">
        <f>'4.sz.m.ÖNK kiadás'!E14</f>
        <v>476760</v>
      </c>
      <c r="F13" s="344">
        <f>'4.sz.m.ÖNK kiadás'!F14</f>
        <v>0</v>
      </c>
      <c r="G13" s="344">
        <f>'4.sz.m.ÖNK kiadás'!G14</f>
        <v>0</v>
      </c>
      <c r="H13" s="344">
        <f>'4.sz.m.ÖNK kiadás'!H14</f>
        <v>0</v>
      </c>
      <c r="I13" s="344">
        <f>'4.sz.m.ÖNK kiadás'!I14</f>
        <v>0</v>
      </c>
      <c r="J13" s="344">
        <f>'4.sz.m.ÖNK kiadás'!J14</f>
        <v>0</v>
      </c>
      <c r="K13" s="435">
        <f t="shared" si="2"/>
        <v>417096</v>
      </c>
      <c r="L13" s="344">
        <f t="shared" si="2"/>
        <v>0</v>
      </c>
      <c r="M13" s="344">
        <f t="shared" si="2"/>
        <v>0</v>
      </c>
      <c r="N13" s="344">
        <f t="shared" si="2"/>
        <v>0</v>
      </c>
      <c r="O13" s="344">
        <f t="shared" si="3"/>
        <v>0</v>
      </c>
      <c r="P13" s="344">
        <f t="shared" si="3"/>
        <v>0</v>
      </c>
      <c r="Q13" s="435">
        <f>'4.sz.m.ÖNK kiadás'!Q14</f>
        <v>59664</v>
      </c>
      <c r="R13" s="344"/>
      <c r="S13" s="344"/>
      <c r="T13" s="344"/>
      <c r="U13" s="344">
        <f>'4.sz.m.ÖNK kiadás'!U14</f>
        <v>0</v>
      </c>
      <c r="V13" s="344">
        <f>'4.sz.m.ÖNK kiadás'!V14</f>
        <v>0</v>
      </c>
      <c r="W13" s="435"/>
      <c r="X13" s="344"/>
      <c r="Y13" s="344"/>
      <c r="Z13" s="344"/>
      <c r="AA13" s="344"/>
      <c r="AB13" s="344"/>
      <c r="AC13" s="344"/>
    </row>
    <row r="14" spans="1:29" s="5" customFormat="1" ht="33" customHeight="1" hidden="1">
      <c r="A14" s="128"/>
      <c r="B14" s="137"/>
      <c r="C14" s="137" t="s">
        <v>97</v>
      </c>
      <c r="D14" s="425" t="s">
        <v>99</v>
      </c>
      <c r="E14" s="435"/>
      <c r="F14" s="344"/>
      <c r="G14" s="344"/>
      <c r="H14" s="344"/>
      <c r="I14" s="344"/>
      <c r="J14" s="344"/>
      <c r="K14" s="435"/>
      <c r="L14" s="344"/>
      <c r="M14" s="344"/>
      <c r="N14" s="344"/>
      <c r="O14" s="344"/>
      <c r="P14" s="344"/>
      <c r="Q14" s="435">
        <f>'4.sz.m.ÖNK kiadás'!Q15</f>
        <v>0</v>
      </c>
      <c r="R14" s="344">
        <f>'4.sz.m.ÖNK kiadás'!R15</f>
        <v>0</v>
      </c>
      <c r="S14" s="344">
        <f>'4.sz.m.ÖNK kiadás'!S15</f>
        <v>0</v>
      </c>
      <c r="T14" s="344">
        <f>'4.sz.m.ÖNK kiadás'!T15</f>
        <v>0</v>
      </c>
      <c r="U14" s="344">
        <f>'4.sz.m.ÖNK kiadás'!U15</f>
        <v>0</v>
      </c>
      <c r="V14" s="344">
        <f>'4.sz.m.ÖNK kiadás'!V15</f>
        <v>0</v>
      </c>
      <c r="W14" s="435"/>
      <c r="X14" s="344"/>
      <c r="Y14" s="344"/>
      <c r="Z14" s="344"/>
      <c r="AA14" s="344"/>
      <c r="AB14" s="344"/>
      <c r="AC14" s="344"/>
    </row>
    <row r="15" spans="1:29" s="5" customFormat="1" ht="33" customHeight="1" hidden="1" thickBot="1">
      <c r="A15" s="164"/>
      <c r="B15" s="151"/>
      <c r="C15" s="151" t="s">
        <v>98</v>
      </c>
      <c r="D15" s="428" t="s">
        <v>100</v>
      </c>
      <c r="E15" s="435"/>
      <c r="F15" s="344"/>
      <c r="G15" s="344"/>
      <c r="H15" s="344"/>
      <c r="I15" s="344"/>
      <c r="J15" s="344"/>
      <c r="K15" s="435"/>
      <c r="L15" s="344"/>
      <c r="M15" s="344"/>
      <c r="N15" s="344"/>
      <c r="O15" s="344"/>
      <c r="P15" s="344"/>
      <c r="Q15" s="435">
        <f>'4.sz.m.ÖNK kiadás'!Q16</f>
        <v>0</v>
      </c>
      <c r="R15" s="344">
        <f>'4.sz.m.ÖNK kiadás'!R16</f>
        <v>0</v>
      </c>
      <c r="S15" s="344">
        <f>'4.sz.m.ÖNK kiadás'!S16</f>
        <v>0</v>
      </c>
      <c r="T15" s="344">
        <f>'4.sz.m.ÖNK kiadás'!T16</f>
        <v>0</v>
      </c>
      <c r="U15" s="344">
        <f>'4.sz.m.ÖNK kiadás'!U16</f>
        <v>0</v>
      </c>
      <c r="V15" s="344">
        <f>'4.sz.m.ÖNK kiadás'!V16</f>
        <v>0</v>
      </c>
      <c r="W15" s="435"/>
      <c r="X15" s="344"/>
      <c r="Y15" s="344"/>
      <c r="Z15" s="344"/>
      <c r="AA15" s="344"/>
      <c r="AB15" s="344"/>
      <c r="AC15" s="344"/>
    </row>
    <row r="16" spans="1:29" s="5" customFormat="1" ht="33" customHeight="1" thickBot="1">
      <c r="A16" s="146" t="s">
        <v>26</v>
      </c>
      <c r="B16" s="1263" t="s">
        <v>101</v>
      </c>
      <c r="C16" s="1263"/>
      <c r="D16" s="1263"/>
      <c r="E16" s="436">
        <f aca="true" t="shared" si="5" ref="E16:P16">SUM(E17:E19)</f>
        <v>29236417</v>
      </c>
      <c r="F16" s="97">
        <f t="shared" si="5"/>
        <v>0</v>
      </c>
      <c r="G16" s="97">
        <f t="shared" si="5"/>
        <v>0</v>
      </c>
      <c r="H16" s="97">
        <f>SUM(H17:H19)</f>
        <v>0</v>
      </c>
      <c r="I16" s="97">
        <f t="shared" si="5"/>
        <v>0</v>
      </c>
      <c r="J16" s="97">
        <f t="shared" si="5"/>
        <v>0</v>
      </c>
      <c r="K16" s="436">
        <f t="shared" si="5"/>
        <v>28936417.18</v>
      </c>
      <c r="L16" s="97">
        <f t="shared" si="5"/>
        <v>0</v>
      </c>
      <c r="M16" s="97">
        <f t="shared" si="5"/>
        <v>0</v>
      </c>
      <c r="N16" s="97">
        <f t="shared" si="5"/>
        <v>0</v>
      </c>
      <c r="O16" s="97">
        <f t="shared" si="5"/>
        <v>0</v>
      </c>
      <c r="P16" s="97">
        <f t="shared" si="5"/>
        <v>0</v>
      </c>
      <c r="Q16" s="436">
        <f aca="true" t="shared" si="6" ref="Q16:Z16">SUM(Q17:Q19)</f>
        <v>300000</v>
      </c>
      <c r="R16" s="97">
        <f t="shared" si="6"/>
        <v>0</v>
      </c>
      <c r="S16" s="97">
        <f t="shared" si="6"/>
        <v>0</v>
      </c>
      <c r="T16" s="97">
        <f t="shared" si="6"/>
        <v>0</v>
      </c>
      <c r="U16" s="97">
        <f>SUM(U17:U19)</f>
        <v>0</v>
      </c>
      <c r="V16" s="97">
        <f>SUM(V17:V19)</f>
        <v>0</v>
      </c>
      <c r="W16" s="436">
        <f t="shared" si="6"/>
        <v>0</v>
      </c>
      <c r="X16" s="97">
        <f t="shared" si="6"/>
        <v>0</v>
      </c>
      <c r="Y16" s="97">
        <f t="shared" si="6"/>
        <v>0</v>
      </c>
      <c r="Z16" s="97">
        <f t="shared" si="6"/>
        <v>0</v>
      </c>
      <c r="AA16" s="97">
        <f>SUM(AA17:AA19)</f>
        <v>0</v>
      </c>
      <c r="AB16" s="97">
        <f>SUM(AB17:AB19)</f>
        <v>0</v>
      </c>
      <c r="AC16" s="97">
        <f>SUM(AC17:AC19)</f>
        <v>0</v>
      </c>
    </row>
    <row r="17" spans="1:29" s="5" customFormat="1" ht="33" customHeight="1">
      <c r="A17" s="145"/>
      <c r="B17" s="150" t="s">
        <v>38</v>
      </c>
      <c r="C17" s="1264" t="s">
        <v>102</v>
      </c>
      <c r="D17" s="1264"/>
      <c r="E17" s="435">
        <f>'4.sz.m.ÖNK kiadás'!E18+'üres lap2'!D37+'üres lap3'!D36+'üres lap'!D33</f>
        <v>250866</v>
      </c>
      <c r="F17" s="344">
        <f>'4.sz.m.ÖNK kiadás'!F18+'üres lap2'!E37+'üres lap3'!E36+'üres lap'!E33</f>
        <v>0</v>
      </c>
      <c r="G17" s="344">
        <f>'4.sz.m.ÖNK kiadás'!G18+'üres lap2'!F37+'üres lap3'!F36+'üres lap'!F33</f>
        <v>0</v>
      </c>
      <c r="H17" s="344">
        <f>'4.sz.m.ÖNK kiadás'!H18+'üres lap2'!G37+'üres lap3'!G36+'üres lap'!G33</f>
        <v>0</v>
      </c>
      <c r="I17" s="344">
        <f>'4.sz.m.ÖNK kiadás'!I18+'üres lap2'!H37+'üres lap3'!H36+'üres lap'!H33</f>
        <v>0</v>
      </c>
      <c r="J17" s="344">
        <f>'4.sz.m.ÖNK kiadás'!J18+'üres lap2'!I37+'üres lap3'!I36+'üres lap'!I33</f>
        <v>0</v>
      </c>
      <c r="K17" s="435">
        <f>'4.sz.m.ÖNK kiadás'!K18+'üres lap2'!J37+'üres lap3'!J36+'üres lap'!J33</f>
        <v>250866</v>
      </c>
      <c r="L17" s="344">
        <f>'4.sz.m.ÖNK kiadás'!L18+'üres lap2'!K37+'üres lap3'!K36+'üres lap'!K33</f>
        <v>0</v>
      </c>
      <c r="M17" s="344">
        <f>'4.sz.m.ÖNK kiadás'!M18+'üres lap2'!L37+'üres lap3'!L36+'üres lap'!L33</f>
        <v>0</v>
      </c>
      <c r="N17" s="344">
        <f>'4.sz.m.ÖNK kiadás'!N18+'üres lap2'!M37+'üres lap3'!M36+'üres lap'!M33</f>
        <v>0</v>
      </c>
      <c r="O17" s="344">
        <f>'4.sz.m.ÖNK kiadás'!O18+'üres lap2'!M37+'üres lap3'!N36+'üres lap'!N33</f>
        <v>0</v>
      </c>
      <c r="P17" s="344">
        <f>'4.sz.m.ÖNK kiadás'!P18+'üres lap2'!N37+'üres lap3'!O36+'üres lap'!O33</f>
        <v>0</v>
      </c>
      <c r="Q17" s="435"/>
      <c r="R17" s="344"/>
      <c r="S17" s="344"/>
      <c r="T17" s="344"/>
      <c r="U17" s="344"/>
      <c r="V17" s="344"/>
      <c r="W17" s="435"/>
      <c r="X17" s="344"/>
      <c r="Y17" s="344"/>
      <c r="Z17" s="344"/>
      <c r="AA17" s="344"/>
      <c r="AB17" s="344"/>
      <c r="AC17" s="344"/>
    </row>
    <row r="18" spans="1:29" s="5" customFormat="1" ht="33" customHeight="1">
      <c r="A18" s="128"/>
      <c r="B18" s="137" t="s">
        <v>39</v>
      </c>
      <c r="C18" s="1279" t="s">
        <v>103</v>
      </c>
      <c r="D18" s="1279"/>
      <c r="E18" s="435">
        <f>'4.sz.m.ÖNK kiadás'!E19</f>
        <v>28685551</v>
      </c>
      <c r="F18" s="344">
        <f>'4.sz.m.ÖNK kiadás'!F19</f>
        <v>0</v>
      </c>
      <c r="G18" s="344">
        <f>'4.sz.m.ÖNK kiadás'!G19</f>
        <v>0</v>
      </c>
      <c r="H18" s="344">
        <f>'4.sz.m.ÖNK kiadás'!H19</f>
        <v>0</v>
      </c>
      <c r="I18" s="344">
        <f>'4.sz.m.ÖNK kiadás'!I19</f>
        <v>0</v>
      </c>
      <c r="J18" s="344">
        <f>'4.sz.m.ÖNK kiadás'!J19</f>
        <v>0</v>
      </c>
      <c r="K18" s="435">
        <f>'4.sz.m.ÖNK kiadás'!K19</f>
        <v>28685551.18</v>
      </c>
      <c r="L18" s="344">
        <f>'4.sz.m.ÖNK kiadás'!L19</f>
        <v>0</v>
      </c>
      <c r="M18" s="344">
        <f>'4.sz.m.ÖNK kiadás'!M19</f>
        <v>0</v>
      </c>
      <c r="N18" s="344">
        <f>'4.sz.m.ÖNK kiadás'!N19</f>
        <v>0</v>
      </c>
      <c r="O18" s="344">
        <f>'4.sz.m.ÖNK kiadás'!O19</f>
        <v>0</v>
      </c>
      <c r="P18" s="344">
        <f>'4.sz.m.ÖNK kiadás'!P19</f>
        <v>0</v>
      </c>
      <c r="Q18" s="435"/>
      <c r="R18" s="344"/>
      <c r="S18" s="344"/>
      <c r="T18" s="344"/>
      <c r="U18" s="344"/>
      <c r="V18" s="344"/>
      <c r="W18" s="435"/>
      <c r="X18" s="344"/>
      <c r="Y18" s="344"/>
      <c r="Z18" s="344"/>
      <c r="AA18" s="344"/>
      <c r="AB18" s="344"/>
      <c r="AC18" s="344"/>
    </row>
    <row r="19" spans="1:29" s="5" customFormat="1" ht="33" customHeight="1">
      <c r="A19" s="158"/>
      <c r="B19" s="137" t="s">
        <v>40</v>
      </c>
      <c r="C19" s="1262" t="s">
        <v>104</v>
      </c>
      <c r="D19" s="1262"/>
      <c r="E19" s="435">
        <f>'4.sz.m.ÖNK kiadás'!E20</f>
        <v>300000</v>
      </c>
      <c r="F19" s="344">
        <f>'4.sz.m.ÖNK kiadás'!F20</f>
        <v>0</v>
      </c>
      <c r="G19" s="344">
        <f>'4.sz.m.ÖNK kiadás'!G20</f>
        <v>0</v>
      </c>
      <c r="H19" s="344">
        <f>'4.sz.m.ÖNK kiadás'!H20</f>
        <v>0</v>
      </c>
      <c r="I19" s="344">
        <f>'4.sz.m.ÖNK kiadás'!I20</f>
        <v>0</v>
      </c>
      <c r="J19" s="344">
        <f>'4.sz.m.ÖNK kiadás'!J20</f>
        <v>0</v>
      </c>
      <c r="K19" s="435">
        <f>'4.sz.m.ÖNK kiadás'!K20</f>
        <v>0</v>
      </c>
      <c r="L19" s="344">
        <f>'4.sz.m.ÖNK kiadás'!L20</f>
        <v>0</v>
      </c>
      <c r="M19" s="344">
        <f>'4.sz.m.ÖNK kiadás'!M20</f>
        <v>0</v>
      </c>
      <c r="N19" s="344">
        <f>'4.sz.m.ÖNK kiadás'!N20</f>
        <v>0</v>
      </c>
      <c r="O19" s="344">
        <f>'4.sz.m.ÖNK kiadás'!O20</f>
        <v>0</v>
      </c>
      <c r="P19" s="344">
        <f>'4.sz.m.ÖNK kiadás'!P20</f>
        <v>0</v>
      </c>
      <c r="Q19" s="435">
        <f>'4.sz.m.ÖNK kiadás'!Q20</f>
        <v>300000</v>
      </c>
      <c r="R19" s="344">
        <f>'4.sz.m.ÖNK kiadás'!R20</f>
        <v>0</v>
      </c>
      <c r="S19" s="344">
        <f>'4.sz.m.ÖNK kiadás'!S20</f>
        <v>0</v>
      </c>
      <c r="T19" s="344">
        <f>'4.sz.m.ÖNK kiadás'!T20</f>
        <v>0</v>
      </c>
      <c r="U19" s="344">
        <f>'4.sz.m.ÖNK kiadás'!U20</f>
        <v>0</v>
      </c>
      <c r="V19" s="344">
        <f>'4.sz.m.ÖNK kiadás'!V20</f>
        <v>0</v>
      </c>
      <c r="W19" s="435"/>
      <c r="X19" s="344"/>
      <c r="Y19" s="344"/>
      <c r="Z19" s="344"/>
      <c r="AA19" s="344"/>
      <c r="AB19" s="344"/>
      <c r="AC19" s="344"/>
    </row>
    <row r="20" spans="1:29" s="5" customFormat="1" ht="33" customHeight="1">
      <c r="A20" s="134"/>
      <c r="B20" s="138"/>
      <c r="C20" s="138" t="s">
        <v>105</v>
      </c>
      <c r="D20" s="292" t="s">
        <v>95</v>
      </c>
      <c r="E20" s="435">
        <f>'4.sz.m.ÖNK kiadás'!E21</f>
        <v>300000</v>
      </c>
      <c r="F20" s="344">
        <f>'4.sz.m.ÖNK kiadás'!F21</f>
        <v>0</v>
      </c>
      <c r="G20" s="344">
        <f>'4.sz.m.ÖNK kiadás'!G21</f>
        <v>0</v>
      </c>
      <c r="H20" s="344">
        <f>'4.sz.m.ÖNK kiadás'!H21</f>
        <v>0</v>
      </c>
      <c r="I20" s="344">
        <f>'4.sz.m.ÖNK kiadás'!I21</f>
        <v>0</v>
      </c>
      <c r="J20" s="344">
        <f>'4.sz.m.ÖNK kiadás'!J21</f>
        <v>0</v>
      </c>
      <c r="K20" s="435">
        <f>'4.sz.m.ÖNK kiadás'!K21</f>
        <v>0</v>
      </c>
      <c r="L20" s="344">
        <f>'4.sz.m.ÖNK kiadás'!L21</f>
        <v>0</v>
      </c>
      <c r="M20" s="344">
        <f>'4.sz.m.ÖNK kiadás'!M21</f>
        <v>0</v>
      </c>
      <c r="N20" s="344">
        <f>'4.sz.m.ÖNK kiadás'!N21</f>
        <v>0</v>
      </c>
      <c r="O20" s="344">
        <f>'4.sz.m.ÖNK kiadás'!O21</f>
        <v>0</v>
      </c>
      <c r="P20" s="344">
        <f>'4.sz.m.ÖNK kiadás'!P21</f>
        <v>0</v>
      </c>
      <c r="Q20" s="435">
        <f>'4.sz.m.ÖNK kiadás'!Q21</f>
        <v>300000</v>
      </c>
      <c r="R20" s="344">
        <f>'4.sz.m.ÖNK kiadás'!R21</f>
        <v>0</v>
      </c>
      <c r="S20" s="344">
        <f>'4.sz.m.ÖNK kiadás'!S21</f>
        <v>0</v>
      </c>
      <c r="T20" s="344">
        <f>'4.sz.m.ÖNK kiadás'!T21</f>
        <v>0</v>
      </c>
      <c r="U20" s="344">
        <f>'4.sz.m.ÖNK kiadás'!U21</f>
        <v>0</v>
      </c>
      <c r="V20" s="344">
        <f>'4.sz.m.ÖNK kiadás'!V21</f>
        <v>0</v>
      </c>
      <c r="W20" s="435"/>
      <c r="X20" s="344"/>
      <c r="Y20" s="344"/>
      <c r="Z20" s="344"/>
      <c r="AA20" s="344"/>
      <c r="AB20" s="344"/>
      <c r="AC20" s="344"/>
    </row>
    <row r="21" spans="1:29" s="5" customFormat="1" ht="33" customHeight="1">
      <c r="A21" s="134"/>
      <c r="B21" s="138"/>
      <c r="C21" s="138" t="s">
        <v>106</v>
      </c>
      <c r="D21" s="292" t="s">
        <v>96</v>
      </c>
      <c r="E21" s="435">
        <f>'4.sz.m.ÖNK kiadás'!E22</f>
        <v>0</v>
      </c>
      <c r="F21" s="344">
        <f>'4.sz.m.ÖNK kiadás'!F22</f>
        <v>0</v>
      </c>
      <c r="G21" s="344">
        <f>'4.sz.m.ÖNK kiadás'!G22</f>
        <v>0</v>
      </c>
      <c r="H21" s="344">
        <f>'4.sz.m.ÖNK kiadás'!H22</f>
        <v>0</v>
      </c>
      <c r="I21" s="344">
        <f>'4.sz.m.ÖNK kiadás'!I22</f>
        <v>0</v>
      </c>
      <c r="J21" s="344">
        <f>'4.sz.m.ÖNK kiadás'!J22</f>
        <v>0</v>
      </c>
      <c r="K21" s="435">
        <f>'4.sz.m.ÖNK kiadás'!K22</f>
        <v>0</v>
      </c>
      <c r="L21" s="344">
        <f>'4.sz.m.ÖNK kiadás'!L22</f>
        <v>0</v>
      </c>
      <c r="M21" s="344">
        <f>'4.sz.m.ÖNK kiadás'!M22</f>
        <v>0</v>
      </c>
      <c r="N21" s="344">
        <f>'4.sz.m.ÖNK kiadás'!N22</f>
        <v>0</v>
      </c>
      <c r="O21" s="344">
        <f>'4.sz.m.ÖNK kiadás'!O22</f>
        <v>0</v>
      </c>
      <c r="P21" s="344">
        <f>'4.sz.m.ÖNK kiadás'!P22</f>
        <v>0</v>
      </c>
      <c r="Q21" s="435"/>
      <c r="R21" s="344"/>
      <c r="S21" s="344"/>
      <c r="T21" s="344"/>
      <c r="U21" s="344"/>
      <c r="V21" s="344"/>
      <c r="W21" s="435"/>
      <c r="X21" s="344"/>
      <c r="Y21" s="344"/>
      <c r="Z21" s="344"/>
      <c r="AA21" s="344"/>
      <c r="AB21" s="344"/>
      <c r="AC21" s="344"/>
    </row>
    <row r="22" spans="1:29" s="5" customFormat="1" ht="33" customHeight="1">
      <c r="A22" s="158"/>
      <c r="B22" s="292"/>
      <c r="C22" s="138" t="s">
        <v>107</v>
      </c>
      <c r="D22" s="292" t="s">
        <v>99</v>
      </c>
      <c r="E22" s="435">
        <f>'4.sz.m.ÖNK kiadás'!E23</f>
        <v>0</v>
      </c>
      <c r="F22" s="344">
        <f>'4.sz.m.ÖNK kiadás'!F23</f>
        <v>0</v>
      </c>
      <c r="G22" s="344">
        <f>'4.sz.m.ÖNK kiadás'!G23</f>
        <v>0</v>
      </c>
      <c r="H22" s="344">
        <f>'4.sz.m.ÖNK kiadás'!H23</f>
        <v>0</v>
      </c>
      <c r="I22" s="344">
        <f>'4.sz.m.ÖNK kiadás'!I23</f>
        <v>0</v>
      </c>
      <c r="J22" s="344">
        <f>'4.sz.m.ÖNK kiadás'!J23</f>
        <v>0</v>
      </c>
      <c r="K22" s="435">
        <f>'4.sz.m.ÖNK kiadás'!K23</f>
        <v>0</v>
      </c>
      <c r="L22" s="344">
        <f>'4.sz.m.ÖNK kiadás'!L23</f>
        <v>0</v>
      </c>
      <c r="M22" s="344">
        <f>'4.sz.m.ÖNK kiadás'!M23</f>
        <v>0</v>
      </c>
      <c r="N22" s="344">
        <f>'4.sz.m.ÖNK kiadás'!N23</f>
        <v>0</v>
      </c>
      <c r="O22" s="344">
        <f>'4.sz.m.ÖNK kiadás'!O23</f>
        <v>0</v>
      </c>
      <c r="P22" s="344">
        <f>'4.sz.m.ÖNK kiadás'!P23</f>
        <v>0</v>
      </c>
      <c r="Q22" s="435"/>
      <c r="R22" s="344"/>
      <c r="S22" s="344"/>
      <c r="T22" s="344"/>
      <c r="U22" s="344"/>
      <c r="V22" s="344"/>
      <c r="W22" s="435"/>
      <c r="X22" s="344"/>
      <c r="Y22" s="344"/>
      <c r="Z22" s="344"/>
      <c r="AA22" s="344"/>
      <c r="AB22" s="344"/>
      <c r="AC22" s="344"/>
    </row>
    <row r="23" spans="1:29" s="5" customFormat="1" ht="33" customHeight="1" thickBot="1">
      <c r="A23" s="322"/>
      <c r="B23" s="323"/>
      <c r="C23" s="324" t="s">
        <v>180</v>
      </c>
      <c r="D23" s="323" t="s">
        <v>181</v>
      </c>
      <c r="E23" s="435">
        <f>'4.sz.m.ÖNK kiadás'!E24</f>
        <v>0</v>
      </c>
      <c r="F23" s="344">
        <f>'4.sz.m.ÖNK kiadás'!F24</f>
        <v>0</v>
      </c>
      <c r="G23" s="344">
        <f>'4.sz.m.ÖNK kiadás'!G24</f>
        <v>0</v>
      </c>
      <c r="H23" s="344">
        <f>'4.sz.m.ÖNK kiadás'!H24</f>
        <v>0</v>
      </c>
      <c r="I23" s="344">
        <f>'4.sz.m.ÖNK kiadás'!I24</f>
        <v>0</v>
      </c>
      <c r="J23" s="344">
        <f>'4.sz.m.ÖNK kiadás'!J24</f>
        <v>0</v>
      </c>
      <c r="K23" s="435">
        <f>'4.sz.m.ÖNK kiadás'!K24</f>
        <v>0</v>
      </c>
      <c r="L23" s="344">
        <f>'4.sz.m.ÖNK kiadás'!L24</f>
        <v>0</v>
      </c>
      <c r="M23" s="344">
        <f>'4.sz.m.ÖNK kiadás'!M24</f>
        <v>0</v>
      </c>
      <c r="N23" s="344">
        <f>'4.sz.m.ÖNK kiadás'!N24</f>
        <v>0</v>
      </c>
      <c r="O23" s="344">
        <f>'4.sz.m.ÖNK kiadás'!O24</f>
        <v>0</v>
      </c>
      <c r="P23" s="344">
        <f>'4.sz.m.ÖNK kiadás'!P24</f>
        <v>0</v>
      </c>
      <c r="Q23" s="435"/>
      <c r="R23" s="344"/>
      <c r="S23" s="344"/>
      <c r="T23" s="344"/>
      <c r="U23" s="344"/>
      <c r="V23" s="344"/>
      <c r="W23" s="435"/>
      <c r="X23" s="344"/>
      <c r="Y23" s="344"/>
      <c r="Z23" s="344"/>
      <c r="AA23" s="344"/>
      <c r="AB23" s="344"/>
      <c r="AC23" s="344"/>
    </row>
    <row r="24" spans="1:29" s="5" customFormat="1" ht="33" customHeight="1" thickBot="1">
      <c r="A24" s="146" t="s">
        <v>9</v>
      </c>
      <c r="B24" s="1263" t="s">
        <v>108</v>
      </c>
      <c r="C24" s="1263"/>
      <c r="D24" s="1263"/>
      <c r="E24" s="436">
        <f aca="true" t="shared" si="7" ref="E24:P24">SUM(E25:E27)</f>
        <v>638861</v>
      </c>
      <c r="F24" s="97">
        <f t="shared" si="7"/>
        <v>0</v>
      </c>
      <c r="G24" s="97">
        <f t="shared" si="7"/>
        <v>0</v>
      </c>
      <c r="H24" s="97">
        <f>SUM(H25:H27)</f>
        <v>0</v>
      </c>
      <c r="I24" s="97">
        <f t="shared" si="7"/>
        <v>0</v>
      </c>
      <c r="J24" s="97">
        <f t="shared" si="7"/>
        <v>0</v>
      </c>
      <c r="K24" s="436">
        <f t="shared" si="7"/>
        <v>638861</v>
      </c>
      <c r="L24" s="97">
        <f t="shared" si="7"/>
        <v>0</v>
      </c>
      <c r="M24" s="97">
        <f t="shared" si="7"/>
        <v>0</v>
      </c>
      <c r="N24" s="97">
        <f t="shared" si="7"/>
        <v>0</v>
      </c>
      <c r="O24" s="97">
        <f t="shared" si="7"/>
        <v>0</v>
      </c>
      <c r="P24" s="97">
        <f t="shared" si="7"/>
        <v>0</v>
      </c>
      <c r="Q24" s="436">
        <f aca="true" t="shared" si="8" ref="Q24:Z24">SUM(Q25:Q27)</f>
        <v>0</v>
      </c>
      <c r="R24" s="97">
        <f t="shared" si="8"/>
        <v>0</v>
      </c>
      <c r="S24" s="97">
        <f t="shared" si="8"/>
        <v>0</v>
      </c>
      <c r="T24" s="97">
        <f t="shared" si="8"/>
        <v>0</v>
      </c>
      <c r="U24" s="97">
        <f>SUM(U25:U27)</f>
        <v>0</v>
      </c>
      <c r="V24" s="97">
        <f>SUM(V25:V27)</f>
        <v>0</v>
      </c>
      <c r="W24" s="436">
        <f t="shared" si="8"/>
        <v>0</v>
      </c>
      <c r="X24" s="97">
        <f t="shared" si="8"/>
        <v>0</v>
      </c>
      <c r="Y24" s="97">
        <f t="shared" si="8"/>
        <v>0</v>
      </c>
      <c r="Z24" s="97">
        <f t="shared" si="8"/>
        <v>0</v>
      </c>
      <c r="AA24" s="97">
        <f>SUM(AA25:AA27)</f>
        <v>0</v>
      </c>
      <c r="AB24" s="97">
        <f>SUM(AB25:AB27)</f>
        <v>0</v>
      </c>
      <c r="AC24" s="97">
        <f>SUM(AC25:AC27)</f>
        <v>0</v>
      </c>
    </row>
    <row r="25" spans="1:29" s="5" customFormat="1" ht="33" customHeight="1">
      <c r="A25" s="145"/>
      <c r="B25" s="150" t="s">
        <v>41</v>
      </c>
      <c r="C25" s="1264" t="s">
        <v>2</v>
      </c>
      <c r="D25" s="1264"/>
      <c r="E25" s="435">
        <f>'4.sz.m.ÖNK kiadás'!E26</f>
        <v>638861</v>
      </c>
      <c r="F25" s="344">
        <f>'4.sz.m.ÖNK kiadás'!F26</f>
        <v>0</v>
      </c>
      <c r="G25" s="344">
        <f>'4.sz.m.ÖNK kiadás'!G26</f>
        <v>0</v>
      </c>
      <c r="H25" s="344">
        <f>'4.sz.m.ÖNK kiadás'!H26</f>
        <v>0</v>
      </c>
      <c r="I25" s="344">
        <f>'4.sz.m.ÖNK kiadás'!I26+'üres lap'!H37</f>
        <v>0</v>
      </c>
      <c r="J25" s="344">
        <f>'4.sz.m.ÖNK kiadás'!J26+'üres lap'!I37</f>
        <v>0</v>
      </c>
      <c r="K25" s="435">
        <f>'4.sz.m.ÖNK kiadás'!K26</f>
        <v>638861</v>
      </c>
      <c r="L25" s="344">
        <f>'4.sz.m.ÖNK kiadás'!L26</f>
        <v>0</v>
      </c>
      <c r="M25" s="344">
        <f>'4.sz.m.ÖNK kiadás'!M26</f>
        <v>0</v>
      </c>
      <c r="N25" s="344">
        <f>'4.sz.m.ÖNK kiadás'!N26</f>
        <v>0</v>
      </c>
      <c r="O25" s="344">
        <f>'4.sz.m.ÖNK kiadás'!O26+'üres lap'!H37</f>
        <v>0</v>
      </c>
      <c r="P25" s="344">
        <f>'4.sz.m.ÖNK kiadás'!P26+'üres lap'!I37</f>
        <v>0</v>
      </c>
      <c r="Q25" s="435"/>
      <c r="R25" s="344"/>
      <c r="S25" s="344"/>
      <c r="T25" s="344"/>
      <c r="U25" s="344"/>
      <c r="V25" s="344"/>
      <c r="W25" s="435"/>
      <c r="X25" s="344"/>
      <c r="Y25" s="344"/>
      <c r="Z25" s="344"/>
      <c r="AA25" s="344"/>
      <c r="AB25" s="344"/>
      <c r="AC25" s="344"/>
    </row>
    <row r="26" spans="1:29" s="9" customFormat="1" ht="33" customHeight="1">
      <c r="A26" s="159"/>
      <c r="B26" s="137" t="s">
        <v>42</v>
      </c>
      <c r="C26" s="1280" t="s">
        <v>300</v>
      </c>
      <c r="D26" s="1280"/>
      <c r="E26" s="435"/>
      <c r="F26" s="344"/>
      <c r="G26" s="344"/>
      <c r="H26" s="344"/>
      <c r="I26" s="344"/>
      <c r="J26" s="344"/>
      <c r="K26" s="435"/>
      <c r="L26" s="344"/>
      <c r="M26" s="344"/>
      <c r="N26" s="344"/>
      <c r="O26" s="344"/>
      <c r="P26" s="344"/>
      <c r="Q26" s="435"/>
      <c r="R26" s="344"/>
      <c r="S26" s="344"/>
      <c r="T26" s="344"/>
      <c r="U26" s="344"/>
      <c r="V26" s="344"/>
      <c r="W26" s="435"/>
      <c r="X26" s="344"/>
      <c r="Y26" s="344"/>
      <c r="Z26" s="344"/>
      <c r="AA26" s="344"/>
      <c r="AB26" s="344"/>
      <c r="AC26" s="344"/>
    </row>
    <row r="27" spans="1:29" s="9" customFormat="1" ht="33" customHeight="1" thickBot="1">
      <c r="A27" s="165"/>
      <c r="B27" s="151" t="s">
        <v>76</v>
      </c>
      <c r="C27" s="166" t="s">
        <v>109</v>
      </c>
      <c r="D27" s="166"/>
      <c r="E27" s="435"/>
      <c r="F27" s="344"/>
      <c r="G27" s="344"/>
      <c r="H27" s="344"/>
      <c r="I27" s="344"/>
      <c r="J27" s="344"/>
      <c r="K27" s="435"/>
      <c r="L27" s="344"/>
      <c r="M27" s="344"/>
      <c r="N27" s="344"/>
      <c r="O27" s="344"/>
      <c r="P27" s="344"/>
      <c r="Q27" s="435"/>
      <c r="R27" s="344"/>
      <c r="S27" s="344"/>
      <c r="T27" s="344"/>
      <c r="U27" s="344"/>
      <c r="V27" s="344"/>
      <c r="W27" s="435"/>
      <c r="X27" s="344"/>
      <c r="Y27" s="344"/>
      <c r="Z27" s="344"/>
      <c r="AA27" s="344"/>
      <c r="AB27" s="344"/>
      <c r="AC27" s="344"/>
    </row>
    <row r="28" spans="1:29" s="9" customFormat="1" ht="33" customHeight="1" thickBot="1">
      <c r="A28" s="125" t="s">
        <v>10</v>
      </c>
      <c r="B28" s="152" t="s">
        <v>110</v>
      </c>
      <c r="C28" s="152"/>
      <c r="D28" s="152"/>
      <c r="E28" s="437">
        <v>0</v>
      </c>
      <c r="F28" s="438">
        <v>0</v>
      </c>
      <c r="G28" s="438">
        <v>0</v>
      </c>
      <c r="H28" s="438">
        <v>0</v>
      </c>
      <c r="I28" s="438">
        <v>0</v>
      </c>
      <c r="J28" s="438">
        <v>0</v>
      </c>
      <c r="K28" s="437">
        <v>0</v>
      </c>
      <c r="L28" s="438">
        <v>0</v>
      </c>
      <c r="M28" s="438">
        <v>0</v>
      </c>
      <c r="N28" s="438">
        <v>0</v>
      </c>
      <c r="O28" s="438">
        <v>0</v>
      </c>
      <c r="P28" s="438">
        <v>0</v>
      </c>
      <c r="Q28" s="437"/>
      <c r="R28" s="438"/>
      <c r="S28" s="438"/>
      <c r="T28" s="438"/>
      <c r="U28" s="438"/>
      <c r="V28" s="438"/>
      <c r="W28" s="437"/>
      <c r="X28" s="438"/>
      <c r="Y28" s="438"/>
      <c r="Z28" s="438"/>
      <c r="AA28" s="438"/>
      <c r="AB28" s="438"/>
      <c r="AC28" s="438"/>
    </row>
    <row r="29" spans="1:29" s="9" customFormat="1" ht="33" customHeight="1" thickBot="1">
      <c r="A29" s="146" t="s">
        <v>11</v>
      </c>
      <c r="B29" s="1244" t="s">
        <v>111</v>
      </c>
      <c r="C29" s="1244"/>
      <c r="D29" s="1244"/>
      <c r="E29" s="434">
        <f>E5+E16+E24+E28</f>
        <v>45522889</v>
      </c>
      <c r="F29" s="342">
        <f aca="true" t="shared" si="9" ref="F29:AC29">F5+F16+F24+F28</f>
        <v>0</v>
      </c>
      <c r="G29" s="342">
        <f t="shared" si="9"/>
        <v>0</v>
      </c>
      <c r="H29" s="342">
        <f>H5+H16+H24+H28</f>
        <v>0</v>
      </c>
      <c r="I29" s="342">
        <f t="shared" si="9"/>
        <v>0</v>
      </c>
      <c r="J29" s="342">
        <f t="shared" si="9"/>
        <v>0</v>
      </c>
      <c r="K29" s="434">
        <f>K5+K16+K24+K28</f>
        <v>44808705.18</v>
      </c>
      <c r="L29" s="342">
        <f t="shared" si="9"/>
        <v>0</v>
      </c>
      <c r="M29" s="342">
        <f>M5+M16+M24+M28</f>
        <v>0</v>
      </c>
      <c r="N29" s="342">
        <f>N5+N16+N24+N28</f>
        <v>0</v>
      </c>
      <c r="O29" s="342" t="e">
        <f>O5+O16+O24+O28</f>
        <v>#DIV/0!</v>
      </c>
      <c r="P29" s="342">
        <f>P5+P16+P24+P28</f>
        <v>-570000</v>
      </c>
      <c r="Q29" s="434">
        <f t="shared" si="9"/>
        <v>714184</v>
      </c>
      <c r="R29" s="342">
        <f t="shared" si="9"/>
        <v>0</v>
      </c>
      <c r="S29" s="342">
        <f t="shared" si="9"/>
        <v>0</v>
      </c>
      <c r="T29" s="342">
        <f t="shared" si="9"/>
        <v>0</v>
      </c>
      <c r="U29" s="342" t="e">
        <f t="shared" si="9"/>
        <v>#DIV/0!</v>
      </c>
      <c r="V29" s="342">
        <f t="shared" si="9"/>
        <v>570000</v>
      </c>
      <c r="W29" s="434">
        <f t="shared" si="9"/>
        <v>0</v>
      </c>
      <c r="X29" s="342">
        <f t="shared" si="9"/>
        <v>0</v>
      </c>
      <c r="Y29" s="342">
        <f t="shared" si="9"/>
        <v>0</v>
      </c>
      <c r="Z29" s="342">
        <f t="shared" si="9"/>
        <v>0</v>
      </c>
      <c r="AA29" s="342">
        <f t="shared" si="9"/>
        <v>0</v>
      </c>
      <c r="AB29" s="342">
        <f t="shared" si="9"/>
        <v>0</v>
      </c>
      <c r="AC29" s="342">
        <f t="shared" si="9"/>
        <v>0</v>
      </c>
    </row>
    <row r="30" spans="1:29" s="9" customFormat="1" ht="33" customHeight="1" thickBot="1">
      <c r="A30" s="123" t="s">
        <v>12</v>
      </c>
      <c r="B30" s="1281" t="s">
        <v>182</v>
      </c>
      <c r="C30" s="1281"/>
      <c r="D30" s="1281"/>
      <c r="E30" s="439">
        <f>E31+E32</f>
        <v>594272</v>
      </c>
      <c r="F30" s="149">
        <f>'4.sz.m.ÖNK kiadás'!F32</f>
        <v>0</v>
      </c>
      <c r="G30" s="149">
        <f>'4.sz.m.ÖNK kiadás'!G32</f>
        <v>0</v>
      </c>
      <c r="H30" s="149">
        <f>'4.sz.m.ÖNK kiadás'!H32</f>
        <v>0</v>
      </c>
      <c r="I30" s="149">
        <f>'4.sz.m.ÖNK kiadás'!I32</f>
        <v>0</v>
      </c>
      <c r="J30" s="149">
        <f>'4.sz.m.ÖNK kiadás'!J32</f>
        <v>0</v>
      </c>
      <c r="K30" s="439">
        <f>'4.sz.m.ÖNK kiadás'!K32</f>
        <v>594272</v>
      </c>
      <c r="L30" s="149">
        <f>'4.sz.m.ÖNK kiadás'!L32</f>
        <v>0</v>
      </c>
      <c r="M30" s="149">
        <f>'4.sz.m.ÖNK kiadás'!M32</f>
        <v>0</v>
      </c>
      <c r="N30" s="149">
        <f>'4.sz.m.ÖNK kiadás'!N32</f>
        <v>0</v>
      </c>
      <c r="O30" s="149">
        <f>'4.sz.m.ÖNK kiadás'!O32</f>
        <v>0</v>
      </c>
      <c r="P30" s="149">
        <f>'4.sz.m.ÖNK kiadás'!P32</f>
        <v>0</v>
      </c>
      <c r="Q30" s="439"/>
      <c r="R30" s="149"/>
      <c r="S30" s="149"/>
      <c r="T30" s="149"/>
      <c r="U30" s="149"/>
      <c r="V30" s="149"/>
      <c r="W30" s="439"/>
      <c r="X30" s="149"/>
      <c r="Y30" s="149"/>
      <c r="Z30" s="149"/>
      <c r="AA30" s="149"/>
      <c r="AB30" s="149"/>
      <c r="AC30" s="149"/>
    </row>
    <row r="31" spans="1:29" s="5" customFormat="1" ht="33" customHeight="1">
      <c r="A31" s="168"/>
      <c r="B31" s="150" t="s">
        <v>45</v>
      </c>
      <c r="C31" s="1239" t="s">
        <v>302</v>
      </c>
      <c r="D31" s="1239"/>
      <c r="E31" s="435"/>
      <c r="F31" s="344"/>
      <c r="G31" s="344"/>
      <c r="H31" s="344"/>
      <c r="I31" s="344"/>
      <c r="J31" s="344"/>
      <c r="K31" s="435"/>
      <c r="L31" s="344"/>
      <c r="M31" s="344"/>
      <c r="N31" s="344"/>
      <c r="O31" s="344"/>
      <c r="P31" s="344"/>
      <c r="Q31" s="435"/>
      <c r="R31" s="344"/>
      <c r="S31" s="344"/>
      <c r="T31" s="344"/>
      <c r="U31" s="344"/>
      <c r="V31" s="344"/>
      <c r="W31" s="435"/>
      <c r="X31" s="344"/>
      <c r="Y31" s="344"/>
      <c r="Z31" s="344"/>
      <c r="AA31" s="344"/>
      <c r="AB31" s="344"/>
      <c r="AC31" s="344"/>
    </row>
    <row r="32" spans="1:29" s="5" customFormat="1" ht="33" customHeight="1" thickBot="1">
      <c r="A32" s="164"/>
      <c r="B32" s="151" t="s">
        <v>349</v>
      </c>
      <c r="C32" s="1268" t="s">
        <v>406</v>
      </c>
      <c r="D32" s="1268"/>
      <c r="E32" s="1106">
        <f>'4.sz.m.ÖNK kiadás'!E34</f>
        <v>594272</v>
      </c>
      <c r="F32" s="1106">
        <f>'4.sz.m.ÖNK kiadás'!F34</f>
        <v>0</v>
      </c>
      <c r="G32" s="1106">
        <f>'4.sz.m.ÖNK kiadás'!G34</f>
        <v>0</v>
      </c>
      <c r="H32" s="1106">
        <f>'4.sz.m.ÖNK kiadás'!H34</f>
        <v>0</v>
      </c>
      <c r="I32" s="1106">
        <f>'4.sz.m.ÖNK kiadás'!I34</f>
        <v>0</v>
      </c>
      <c r="J32" s="1106">
        <f>'4.sz.m.ÖNK kiadás'!J34</f>
        <v>0</v>
      </c>
      <c r="K32" s="1106">
        <f>'4.sz.m.ÖNK kiadás'!K34</f>
        <v>594272</v>
      </c>
      <c r="L32" s="1106">
        <f>'4.sz.m.ÖNK kiadás'!L34</f>
        <v>0</v>
      </c>
      <c r="M32" s="1106">
        <f>'4.sz.m.ÖNK kiadás'!M34</f>
        <v>0</v>
      </c>
      <c r="N32" s="1106">
        <f>'4.sz.m.ÖNK kiadás'!N34</f>
        <v>0</v>
      </c>
      <c r="O32" s="1106">
        <f>'4.sz.m.ÖNK kiadás'!O34</f>
        <v>0</v>
      </c>
      <c r="P32" s="1106">
        <f>'4.sz.m.ÖNK kiadás'!P34</f>
        <v>0</v>
      </c>
      <c r="Q32" s="440"/>
      <c r="R32" s="167"/>
      <c r="S32" s="167"/>
      <c r="T32" s="167"/>
      <c r="U32" s="167"/>
      <c r="V32" s="167"/>
      <c r="W32" s="440"/>
      <c r="X32" s="167"/>
      <c r="Y32" s="167"/>
      <c r="Z32" s="167"/>
      <c r="AA32" s="167"/>
      <c r="AB32" s="167"/>
      <c r="AC32" s="167"/>
    </row>
    <row r="33" spans="1:29" s="5" customFormat="1" ht="33" customHeight="1" thickBot="1">
      <c r="A33" s="463" t="s">
        <v>13</v>
      </c>
      <c r="B33" s="1267" t="s">
        <v>210</v>
      </c>
      <c r="C33" s="1267"/>
      <c r="D33" s="1267"/>
      <c r="E33" s="464">
        <f>E29+E30</f>
        <v>46117161</v>
      </c>
      <c r="F33" s="465">
        <f aca="true" t="shared" si="10" ref="F33:P33">F29+F30</f>
        <v>0</v>
      </c>
      <c r="G33" s="465">
        <f t="shared" si="10"/>
        <v>0</v>
      </c>
      <c r="H33" s="465">
        <f>H29+H30</f>
        <v>0</v>
      </c>
      <c r="I33" s="465">
        <f t="shared" si="10"/>
        <v>0</v>
      </c>
      <c r="J33" s="465">
        <f t="shared" si="10"/>
        <v>0</v>
      </c>
      <c r="K33" s="464">
        <f t="shared" si="10"/>
        <v>45402977.18</v>
      </c>
      <c r="L33" s="465">
        <f t="shared" si="10"/>
        <v>0</v>
      </c>
      <c r="M33" s="465">
        <f t="shared" si="10"/>
        <v>0</v>
      </c>
      <c r="N33" s="465">
        <f t="shared" si="10"/>
        <v>0</v>
      </c>
      <c r="O33" s="465" t="e">
        <f t="shared" si="10"/>
        <v>#DIV/0!</v>
      </c>
      <c r="P33" s="465">
        <f t="shared" si="10"/>
        <v>-570000</v>
      </c>
      <c r="Q33" s="464">
        <f aca="true" t="shared" si="11" ref="Q33:Z33">Q29+Q30</f>
        <v>714184</v>
      </c>
      <c r="R33" s="465">
        <f t="shared" si="11"/>
        <v>0</v>
      </c>
      <c r="S33" s="465">
        <f t="shared" si="11"/>
        <v>0</v>
      </c>
      <c r="T33" s="465">
        <f t="shared" si="11"/>
        <v>0</v>
      </c>
      <c r="U33" s="465" t="e">
        <f>U29+U30</f>
        <v>#DIV/0!</v>
      </c>
      <c r="V33" s="465">
        <f>V29+V30</f>
        <v>570000</v>
      </c>
      <c r="W33" s="464">
        <f t="shared" si="11"/>
        <v>0</v>
      </c>
      <c r="X33" s="465">
        <f t="shared" si="11"/>
        <v>0</v>
      </c>
      <c r="Y33" s="465">
        <f t="shared" si="11"/>
        <v>0</v>
      </c>
      <c r="Z33" s="465">
        <f t="shared" si="11"/>
        <v>0</v>
      </c>
      <c r="AA33" s="465">
        <f>AA29+AA30</f>
        <v>0</v>
      </c>
      <c r="AB33" s="465">
        <f>AB29+AB30</f>
        <v>0</v>
      </c>
      <c r="AC33" s="465">
        <f>AC29+AC30</f>
        <v>0</v>
      </c>
    </row>
    <row r="34" spans="1:29" s="5" customFormat="1" ht="33" customHeight="1" hidden="1" thickBot="1">
      <c r="A34" s="1265" t="s">
        <v>211</v>
      </c>
      <c r="B34" s="1266"/>
      <c r="C34" s="1266"/>
      <c r="D34" s="1266"/>
      <c r="E34" s="572"/>
      <c r="F34" s="466"/>
      <c r="G34" s="466"/>
      <c r="H34" s="466"/>
      <c r="I34" s="167"/>
      <c r="J34" s="167"/>
      <c r="K34" s="572"/>
      <c r="L34" s="466"/>
      <c r="M34" s="466"/>
      <c r="N34" s="466"/>
      <c r="O34" s="167"/>
      <c r="P34" s="167"/>
      <c r="Q34" s="572"/>
      <c r="R34" s="466"/>
      <c r="S34" s="466"/>
      <c r="T34" s="466"/>
      <c r="U34" s="167"/>
      <c r="V34" s="167"/>
      <c r="W34" s="572"/>
      <c r="X34" s="466"/>
      <c r="Y34" s="466"/>
      <c r="Z34" s="466"/>
      <c r="AA34" s="167"/>
      <c r="AB34" s="167"/>
      <c r="AC34" s="167"/>
    </row>
    <row r="35" spans="1:29" s="5" customFormat="1" ht="33" customHeight="1" thickBot="1">
      <c r="A35" s="1243" t="s">
        <v>113</v>
      </c>
      <c r="B35" s="1244"/>
      <c r="C35" s="1244"/>
      <c r="D35" s="1244"/>
      <c r="E35" s="436">
        <f aca="true" t="shared" si="12" ref="E35:J35">E33+E34</f>
        <v>46117161</v>
      </c>
      <c r="F35" s="97">
        <f t="shared" si="12"/>
        <v>0</v>
      </c>
      <c r="G35" s="97">
        <f t="shared" si="12"/>
        <v>0</v>
      </c>
      <c r="H35" s="97">
        <f>H33+H34</f>
        <v>0</v>
      </c>
      <c r="I35" s="97">
        <f t="shared" si="12"/>
        <v>0</v>
      </c>
      <c r="J35" s="97">
        <f t="shared" si="12"/>
        <v>0</v>
      </c>
      <c r="K35" s="436">
        <f aca="true" t="shared" si="13" ref="K35:AC35">K33+K34</f>
        <v>45402977.18</v>
      </c>
      <c r="L35" s="97">
        <f t="shared" si="13"/>
        <v>0</v>
      </c>
      <c r="M35" s="97">
        <f t="shared" si="13"/>
        <v>0</v>
      </c>
      <c r="N35" s="97">
        <f t="shared" si="13"/>
        <v>0</v>
      </c>
      <c r="O35" s="97" t="e">
        <f t="shared" si="13"/>
        <v>#DIV/0!</v>
      </c>
      <c r="P35" s="97">
        <f t="shared" si="13"/>
        <v>-570000</v>
      </c>
      <c r="Q35" s="436">
        <f t="shared" si="13"/>
        <v>714184</v>
      </c>
      <c r="R35" s="97">
        <f t="shared" si="13"/>
        <v>0</v>
      </c>
      <c r="S35" s="97">
        <f t="shared" si="13"/>
        <v>0</v>
      </c>
      <c r="T35" s="97">
        <f t="shared" si="13"/>
        <v>0</v>
      </c>
      <c r="U35" s="97" t="e">
        <f t="shared" si="13"/>
        <v>#DIV/0!</v>
      </c>
      <c r="V35" s="97">
        <f t="shared" si="13"/>
        <v>570000</v>
      </c>
      <c r="W35" s="436">
        <f t="shared" si="13"/>
        <v>0</v>
      </c>
      <c r="X35" s="97">
        <f t="shared" si="13"/>
        <v>0</v>
      </c>
      <c r="Y35" s="97">
        <f t="shared" si="13"/>
        <v>0</v>
      </c>
      <c r="Z35" s="97">
        <f t="shared" si="13"/>
        <v>0</v>
      </c>
      <c r="AA35" s="97">
        <f t="shared" si="13"/>
        <v>0</v>
      </c>
      <c r="AB35" s="97">
        <f t="shared" si="13"/>
        <v>0</v>
      </c>
      <c r="AC35" s="97">
        <f t="shared" si="13"/>
        <v>0</v>
      </c>
    </row>
    <row r="36" spans="1:28" s="5" customFormat="1" ht="19.5" customHeight="1">
      <c r="A36" s="79"/>
      <c r="B36" s="153"/>
      <c r="C36" s="79"/>
      <c r="D36" s="79"/>
      <c r="E36" s="6"/>
      <c r="F36" s="6"/>
      <c r="G36" s="6"/>
      <c r="H36" s="6"/>
      <c r="I36" s="6"/>
      <c r="J36" s="6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574"/>
      <c r="X36" s="574"/>
      <c r="Y36" s="574"/>
      <c r="Z36" s="574"/>
      <c r="AA36" s="574"/>
      <c r="AB36" s="574"/>
    </row>
    <row r="37" spans="1:28" s="5" customFormat="1" ht="19.5" customHeight="1">
      <c r="A37" s="79"/>
      <c r="B37" s="153"/>
      <c r="C37" s="79"/>
      <c r="D37" s="79"/>
      <c r="E37" s="6"/>
      <c r="F37" s="6"/>
      <c r="G37" s="6"/>
      <c r="H37" s="6"/>
      <c r="I37" s="6"/>
      <c r="J37" s="6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573"/>
      <c r="X37" s="573"/>
      <c r="Y37" s="573"/>
      <c r="Z37" s="573"/>
      <c r="AA37" s="573"/>
      <c r="AB37" s="573"/>
    </row>
    <row r="38" spans="1:28" s="5" customFormat="1" ht="19.5" customHeight="1">
      <c r="A38" s="79"/>
      <c r="B38" s="153"/>
      <c r="C38" s="1275" t="s">
        <v>53</v>
      </c>
      <c r="D38" s="1275"/>
      <c r="E38" s="1275"/>
      <c r="F38" s="1275"/>
      <c r="G38" s="1275"/>
      <c r="H38" s="1275"/>
      <c r="I38" s="1275"/>
      <c r="J38" s="1275"/>
      <c r="K38" s="1275"/>
      <c r="L38" s="1275"/>
      <c r="M38" s="1275"/>
      <c r="N38" s="1275"/>
      <c r="O38" s="1275"/>
      <c r="P38" s="1275"/>
      <c r="Q38" s="1275"/>
      <c r="R38" s="353"/>
      <c r="S38" s="353"/>
      <c r="T38" s="353"/>
      <c r="U38" s="353"/>
      <c r="V38" s="353"/>
      <c r="W38" s="575"/>
      <c r="X38" s="575"/>
      <c r="Y38" s="575"/>
      <c r="Z38" s="575"/>
      <c r="AA38" s="575"/>
      <c r="AB38" s="576"/>
    </row>
    <row r="39" spans="1:28" s="5" customFormat="1" ht="19.5" customHeight="1" thickBot="1">
      <c r="A39" s="300" t="s">
        <v>54</v>
      </c>
      <c r="B39" s="300"/>
      <c r="E39" s="277"/>
      <c r="F39" s="277"/>
      <c r="G39" s="277"/>
      <c r="H39" s="277"/>
      <c r="I39" s="277"/>
      <c r="J39" s="277"/>
      <c r="K39" s="278"/>
      <c r="L39" s="278"/>
      <c r="M39" s="278"/>
      <c r="N39" s="278"/>
      <c r="O39" s="278"/>
      <c r="P39" s="278"/>
      <c r="Q39" s="279">
        <v>0</v>
      </c>
      <c r="R39" s="279"/>
      <c r="S39" s="279"/>
      <c r="T39" s="279"/>
      <c r="U39" s="279"/>
      <c r="V39" s="279"/>
      <c r="W39" s="577"/>
      <c r="X39" s="577"/>
      <c r="Y39" s="577"/>
      <c r="Z39" s="577"/>
      <c r="AA39" s="577"/>
      <c r="AB39" s="578"/>
    </row>
    <row r="40" spans="1:29" ht="52.5" customHeight="1" thickBot="1">
      <c r="A40" s="280">
        <v>1</v>
      </c>
      <c r="B40" s="1269" t="s">
        <v>118</v>
      </c>
      <c r="C40" s="1270"/>
      <c r="D40" s="1271"/>
      <c r="E40" s="299">
        <f>'1.sz.m-önk.össze.bev'!E55-'1 .sz.m.önk.össz.kiad.'!E29</f>
        <v>-11333471</v>
      </c>
      <c r="F40" s="299">
        <f>'1.sz.m-önk.össze.bev'!F55-'1 .sz.m.önk.össz.kiad.'!F29</f>
        <v>0</v>
      </c>
      <c r="G40" s="299">
        <f>'1.sz.m-önk.össze.bev'!G55-'1 .sz.m.önk.össz.kiad.'!G29</f>
        <v>0</v>
      </c>
      <c r="H40" s="299">
        <f>'1.sz.m-önk.össze.bev'!H55-'1 .sz.m.önk.össz.kiad.'!H29</f>
        <v>0</v>
      </c>
      <c r="I40" s="299">
        <f>'1.sz.m-önk.össze.bev'!I55-'1 .sz.m.önk.össz.kiad.'!I29</f>
        <v>0</v>
      </c>
      <c r="J40" s="299">
        <f>'1.sz.m-önk.össze.bev'!J55-'1 .sz.m.önk.össz.kiad.'!J29</f>
        <v>0</v>
      </c>
      <c r="K40" s="299">
        <f>'1.sz.m-önk.össze.bev'!K55-'1 .sz.m.önk.össz.kiad.'!K29</f>
        <v>-11333471.18</v>
      </c>
      <c r="L40" s="299">
        <f>'1.sz.m-önk.össze.bev'!L55-'1 .sz.m.önk.össz.kiad.'!L29</f>
        <v>0</v>
      </c>
      <c r="M40" s="299">
        <f>'1.sz.m-önk.össze.bev'!M55-'1 .sz.m.önk.össz.kiad.'!M29</f>
        <v>0</v>
      </c>
      <c r="N40" s="299">
        <f>'1.sz.m-önk.össze.bev'!N55-'1 .sz.m.önk.össz.kiad.'!N29</f>
        <v>0</v>
      </c>
      <c r="O40" s="299" t="e">
        <f>'1.sz.m-önk.össze.bev'!O55-'1 .sz.m.önk.össz.kiad.'!O29</f>
        <v>#DIV/0!</v>
      </c>
      <c r="P40" s="299">
        <f>'1.sz.m-önk.össze.bev'!P55-'1 .sz.m.önk.össz.kiad.'!P29</f>
        <v>570000</v>
      </c>
      <c r="Q40" s="299">
        <f>'1.sz.m-önk.össze.bev'!Q55-'1 .sz.m.önk.össz.kiad.'!Q29</f>
        <v>0</v>
      </c>
      <c r="R40" s="299">
        <f>'1.sz.m-önk.össze.bev'!R55-'1 .sz.m.önk.össz.kiad.'!R29</f>
        <v>0</v>
      </c>
      <c r="S40" s="299">
        <f>'1.sz.m-önk.össze.bev'!S55-'1 .sz.m.önk.össz.kiad.'!S29</f>
        <v>0</v>
      </c>
      <c r="T40" s="299">
        <f>'1.sz.m-önk.össze.bev'!T55-'1 .sz.m.önk.össz.kiad.'!T29</f>
        <v>0</v>
      </c>
      <c r="U40" s="299" t="e">
        <f>'1.sz.m-önk.össze.bev'!U55-'1 .sz.m.önk.össz.kiad.'!U29</f>
        <v>#REF!</v>
      </c>
      <c r="V40" s="299" t="e">
        <f>'1.sz.m-önk.össze.bev'!V55-'1 .sz.m.önk.össz.kiad.'!V29</f>
        <v>#REF!</v>
      </c>
      <c r="W40" s="299">
        <f>'1.sz.m-önk.össze.bev'!W55-'1 .sz.m.önk.össz.kiad.'!W29</f>
        <v>0</v>
      </c>
      <c r="X40" s="299">
        <f>'1.sz.m-önk.össze.bev'!X55-'1 .sz.m.önk.össz.kiad.'!X29</f>
        <v>0</v>
      </c>
      <c r="Y40" s="299">
        <f>'1.sz.m-önk.össze.bev'!Y55-'1 .sz.m.önk.össz.kiad.'!Y29</f>
        <v>0</v>
      </c>
      <c r="Z40" s="299">
        <f>'1.sz.m-önk.össze.bev'!Z55-'1 .sz.m.önk.össz.kiad.'!Z29</f>
        <v>0</v>
      </c>
      <c r="AA40" s="299" t="e">
        <f>#REF!-'1 .sz.m.önk.össz.kiad.'!AA29</f>
        <v>#REF!</v>
      </c>
      <c r="AB40" s="299" t="e">
        <f>#REF!-'1 .sz.m.önk.össz.kiad.'!AB29</f>
        <v>#REF!</v>
      </c>
      <c r="AC40" s="299" t="e">
        <f>#REF!-'1 .sz.m.önk.össz.kiad.'!AC29</f>
        <v>#REF!</v>
      </c>
    </row>
    <row r="41" spans="1:22" ht="15.75">
      <c r="A41" s="155"/>
      <c r="B41" s="78"/>
      <c r="C41" s="277"/>
      <c r="D41" s="277"/>
      <c r="E41" s="281"/>
      <c r="F41" s="281"/>
      <c r="G41" s="281"/>
      <c r="H41" s="281"/>
      <c r="I41" s="281"/>
      <c r="J41" s="281"/>
      <c r="K41" s="278"/>
      <c r="L41" s="278"/>
      <c r="M41" s="278"/>
      <c r="N41" s="278"/>
      <c r="O41" s="278"/>
      <c r="P41" s="278"/>
      <c r="Q41" s="279">
        <v>0</v>
      </c>
      <c r="R41" s="279"/>
      <c r="S41" s="279"/>
      <c r="T41" s="279"/>
      <c r="U41" s="279"/>
      <c r="V41" s="279"/>
    </row>
    <row r="42" spans="1:22" ht="15.75" customHeight="1">
      <c r="A42" s="155"/>
      <c r="B42" s="78"/>
      <c r="C42" s="1261" t="s">
        <v>119</v>
      </c>
      <c r="D42" s="1261"/>
      <c r="E42" s="1261"/>
      <c r="F42" s="1261"/>
      <c r="G42" s="1261"/>
      <c r="H42" s="1261"/>
      <c r="I42" s="1261"/>
      <c r="J42" s="1261"/>
      <c r="K42" s="1261"/>
      <c r="L42" s="1261"/>
      <c r="M42" s="1261"/>
      <c r="N42" s="1261"/>
      <c r="O42" s="1261"/>
      <c r="P42" s="1261"/>
      <c r="Q42" s="1261"/>
      <c r="R42" s="351"/>
      <c r="S42" s="351"/>
      <c r="T42" s="351"/>
      <c r="U42" s="351"/>
      <c r="V42" s="351"/>
    </row>
    <row r="43" spans="1:22" ht="16.5" thickBot="1">
      <c r="A43" s="300" t="s">
        <v>120</v>
      </c>
      <c r="B43" s="78"/>
      <c r="C43" s="1260"/>
      <c r="D43" s="1260"/>
      <c r="E43" s="277"/>
      <c r="F43" s="277"/>
      <c r="G43" s="277"/>
      <c r="H43" s="277"/>
      <c r="I43" s="277"/>
      <c r="J43" s="277"/>
      <c r="K43" s="278"/>
      <c r="L43" s="278"/>
      <c r="M43" s="278"/>
      <c r="N43" s="278"/>
      <c r="O43" s="278"/>
      <c r="P43" s="278"/>
      <c r="Q43" s="279">
        <v>0</v>
      </c>
      <c r="R43" s="279"/>
      <c r="S43" s="279"/>
      <c r="T43" s="279"/>
      <c r="U43" s="279"/>
      <c r="V43" s="279"/>
    </row>
    <row r="44" spans="1:29" ht="27.75" customHeight="1">
      <c r="A44" s="294" t="s">
        <v>25</v>
      </c>
      <c r="B44" s="1272" t="s">
        <v>412</v>
      </c>
      <c r="C44" s="1273"/>
      <c r="D44" s="1274"/>
      <c r="E44" s="314">
        <f>'2.sz.m.összehasonlító'!B16</f>
        <v>4986877</v>
      </c>
      <c r="F44" s="314">
        <f>'2.sz.m.összehasonlító'!C16</f>
        <v>-480000</v>
      </c>
      <c r="G44" s="314">
        <f>'2.sz.m.összehasonlító'!D16</f>
        <v>-3186394</v>
      </c>
      <c r="H44" s="314">
        <f>'2.sz.m.összehasonlító'!E16</f>
        <v>-3186395</v>
      </c>
      <c r="I44" s="314">
        <f>'1.sz.m-önk.össze.bev'!I59</f>
        <v>0</v>
      </c>
      <c r="J44" s="314">
        <f>'1.sz.m-önk.össze.bev'!J59</f>
        <v>0</v>
      </c>
      <c r="K44" s="314">
        <f>'2.sz.m.összehasonlító'!B16-Q44</f>
        <v>4986877</v>
      </c>
      <c r="L44" s="314">
        <f>'2.sz.m.összehasonlító'!C16-R44</f>
        <v>-480000</v>
      </c>
      <c r="M44" s="314">
        <f>'2.sz.m.összehasonlító'!D16-S44</f>
        <v>-3186394</v>
      </c>
      <c r="N44" s="314">
        <f>'2.sz.m.összehasonlító'!E16-T44</f>
        <v>-3186395</v>
      </c>
      <c r="O44" s="314">
        <f>'1.sz.m-önk.össze.bev'!O59</f>
        <v>0</v>
      </c>
      <c r="P44" s="314">
        <f>'1.sz.m-önk.össze.bev'!P59</f>
        <v>0</v>
      </c>
      <c r="Q44" s="314">
        <f>'1.sz.m-önk.össze.bev'!Q59</f>
        <v>0</v>
      </c>
      <c r="R44" s="314">
        <f>'1.sz.m-önk.össze.bev'!R59</f>
        <v>0</v>
      </c>
      <c r="S44" s="314">
        <f>'1.sz.m-önk.össze.bev'!S59</f>
        <v>0</v>
      </c>
      <c r="T44" s="314">
        <f>'1.sz.m-önk.össze.bev'!T59</f>
        <v>0</v>
      </c>
      <c r="U44" s="314" t="e">
        <f>'1.sz.m-önk.össze.bev'!U59</f>
        <v>#DIV/0!</v>
      </c>
      <c r="V44" s="314">
        <f>'1.sz.m-önk.össze.bev'!V59</f>
        <v>570000</v>
      </c>
      <c r="W44" s="314">
        <f>'1.sz.m-önk.össze.bev'!W59</f>
        <v>0</v>
      </c>
      <c r="X44" s="314">
        <f>'1.sz.m-önk.össze.bev'!X59</f>
        <v>0</v>
      </c>
      <c r="Y44" s="314">
        <f>'1.sz.m-önk.össze.bev'!Y59</f>
        <v>0</v>
      </c>
      <c r="Z44" s="314">
        <f>'1.sz.m-önk.össze.bev'!Z59</f>
        <v>0</v>
      </c>
      <c r="AA44" s="314" t="e">
        <f>#REF!</f>
        <v>#REF!</v>
      </c>
      <c r="AB44" s="314" t="e">
        <f>#REF!</f>
        <v>#REF!</v>
      </c>
      <c r="AC44" s="314" t="e">
        <f>#REF!</f>
        <v>#REF!</v>
      </c>
    </row>
    <row r="45" spans="1:29" ht="27.75" customHeight="1">
      <c r="A45" s="295" t="s">
        <v>26</v>
      </c>
      <c r="B45" s="1276" t="s">
        <v>413</v>
      </c>
      <c r="C45" s="1277"/>
      <c r="D45" s="1278"/>
      <c r="E45" s="315">
        <f>'2.sz.m.összehasonlító'!B27</f>
        <v>6940866</v>
      </c>
      <c r="F45" s="315">
        <f>'2.sz.m.összehasonlító'!C27</f>
        <v>480000</v>
      </c>
      <c r="G45" s="315">
        <f>'2.sz.m.összehasonlító'!D27</f>
        <v>3186394</v>
      </c>
      <c r="H45" s="315">
        <f>'2.sz.m.összehasonlító'!E27</f>
        <v>3186395</v>
      </c>
      <c r="I45" s="315"/>
      <c r="J45" s="315"/>
      <c r="K45" s="315">
        <f>'2.sz.m.összehasonlító'!B27</f>
        <v>6940866</v>
      </c>
      <c r="L45" s="315">
        <f>'2.sz.m.összehasonlító'!C27</f>
        <v>480000</v>
      </c>
      <c r="M45" s="315">
        <f>'2.sz.m.összehasonlító'!D27</f>
        <v>3186394</v>
      </c>
      <c r="N45" s="315">
        <f>'2.sz.m.összehasonlító'!E27</f>
        <v>3186395</v>
      </c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</row>
    <row r="46" spans="1:29" ht="27.75" customHeight="1" thickBot="1">
      <c r="A46" s="296" t="s">
        <v>9</v>
      </c>
      <c r="B46" s="1288" t="s">
        <v>414</v>
      </c>
      <c r="C46" s="1289"/>
      <c r="D46" s="1290"/>
      <c r="E46" s="313">
        <f>E44+E45</f>
        <v>11927743</v>
      </c>
      <c r="F46" s="313">
        <f aca="true" t="shared" si="14" ref="F46:T46">F44+F45</f>
        <v>0</v>
      </c>
      <c r="G46" s="313">
        <f>G44+G45</f>
        <v>0</v>
      </c>
      <c r="H46" s="313">
        <f>H44+H45</f>
        <v>0</v>
      </c>
      <c r="I46" s="313">
        <f t="shared" si="14"/>
        <v>0</v>
      </c>
      <c r="J46" s="313">
        <f t="shared" si="14"/>
        <v>0</v>
      </c>
      <c r="K46" s="313">
        <f>K44+K45</f>
        <v>11927743</v>
      </c>
      <c r="L46" s="313">
        <f t="shared" si="14"/>
        <v>0</v>
      </c>
      <c r="M46" s="313">
        <f>M44+M45</f>
        <v>0</v>
      </c>
      <c r="N46" s="313">
        <f>N44+N45</f>
        <v>0</v>
      </c>
      <c r="O46" s="313">
        <f t="shared" si="14"/>
        <v>0</v>
      </c>
      <c r="P46" s="313">
        <f t="shared" si="14"/>
        <v>0</v>
      </c>
      <c r="Q46" s="313">
        <f>Q44+Q45</f>
        <v>0</v>
      </c>
      <c r="R46" s="313">
        <f t="shared" si="14"/>
        <v>0</v>
      </c>
      <c r="S46" s="313">
        <f>S44+S45</f>
        <v>0</v>
      </c>
      <c r="T46" s="313">
        <f t="shared" si="14"/>
        <v>0</v>
      </c>
      <c r="U46" s="313" t="e">
        <f aca="true" t="shared" si="15" ref="U46:Z46">U44+U45</f>
        <v>#DIV/0!</v>
      </c>
      <c r="V46" s="313">
        <f t="shared" si="15"/>
        <v>570000</v>
      </c>
      <c r="W46" s="313">
        <f t="shared" si="15"/>
        <v>0</v>
      </c>
      <c r="X46" s="313">
        <f t="shared" si="15"/>
        <v>0</v>
      </c>
      <c r="Y46" s="313">
        <f t="shared" si="15"/>
        <v>0</v>
      </c>
      <c r="Z46" s="313">
        <f t="shared" si="15"/>
        <v>0</v>
      </c>
      <c r="AA46" s="313" t="e">
        <f>AA44+AA45</f>
        <v>#REF!</v>
      </c>
      <c r="AB46" s="313" t="e">
        <f>AB44+AB45</f>
        <v>#REF!</v>
      </c>
      <c r="AC46" s="313" t="e">
        <f>AC44+AC45</f>
        <v>#REF!</v>
      </c>
    </row>
    <row r="47" spans="1:23" ht="15.75">
      <c r="A47" s="155"/>
      <c r="B47" s="78"/>
      <c r="C47" s="282"/>
      <c r="D47" s="283"/>
      <c r="E47" s="284"/>
      <c r="F47" s="284"/>
      <c r="G47" s="284"/>
      <c r="H47" s="284"/>
      <c r="I47" s="284"/>
      <c r="J47" s="284"/>
      <c r="K47" s="278"/>
      <c r="L47" s="278"/>
      <c r="M47" s="278"/>
      <c r="N47" s="278"/>
      <c r="O47" s="278"/>
      <c r="P47" s="278"/>
      <c r="Q47" s="279"/>
      <c r="R47" s="279"/>
      <c r="S47" s="279"/>
      <c r="T47" s="279"/>
      <c r="U47" s="279"/>
      <c r="V47" s="279"/>
      <c r="W47" s="1"/>
    </row>
    <row r="48" spans="1:22" ht="15.75" customHeight="1">
      <c r="A48" s="155"/>
      <c r="B48" s="78"/>
      <c r="C48" s="1261" t="s">
        <v>121</v>
      </c>
      <c r="D48" s="1261"/>
      <c r="E48" s="1261"/>
      <c r="F48" s="1261"/>
      <c r="G48" s="1261"/>
      <c r="H48" s="1261"/>
      <c r="I48" s="1261"/>
      <c r="J48" s="1261"/>
      <c r="K48" s="1261"/>
      <c r="L48" s="1261"/>
      <c r="M48" s="1261"/>
      <c r="N48" s="1261"/>
      <c r="O48" s="1261"/>
      <c r="P48" s="1261"/>
      <c r="Q48" s="1261"/>
      <c r="R48" s="351"/>
      <c r="S48" s="351"/>
      <c r="T48" s="351"/>
      <c r="U48" s="351"/>
      <c r="V48" s="351"/>
    </row>
    <row r="49" spans="1:22" ht="16.5" thickBot="1">
      <c r="A49" s="300" t="s">
        <v>122</v>
      </c>
      <c r="B49" s="300"/>
      <c r="C49" s="1287"/>
      <c r="D49" s="1287"/>
      <c r="E49" s="277"/>
      <c r="F49" s="277"/>
      <c r="G49" s="277"/>
      <c r="H49" s="277"/>
      <c r="I49" s="277"/>
      <c r="J49" s="277"/>
      <c r="K49" s="278"/>
      <c r="L49" s="278"/>
      <c r="M49" s="278"/>
      <c r="N49" s="278"/>
      <c r="O49" s="278"/>
      <c r="P49" s="278"/>
      <c r="Q49" s="279">
        <v>0</v>
      </c>
      <c r="R49" s="279"/>
      <c r="S49" s="279"/>
      <c r="T49" s="279"/>
      <c r="U49" s="279"/>
      <c r="V49" s="279"/>
    </row>
    <row r="50" spans="1:29" ht="27.75" customHeight="1">
      <c r="A50" s="294" t="s">
        <v>25</v>
      </c>
      <c r="B50" s="1272" t="s">
        <v>415</v>
      </c>
      <c r="C50" s="1273"/>
      <c r="D50" s="1274"/>
      <c r="E50" s="301">
        <v>0</v>
      </c>
      <c r="F50" s="301">
        <v>0</v>
      </c>
      <c r="G50" s="301">
        <v>0</v>
      </c>
      <c r="H50" s="301">
        <v>0</v>
      </c>
      <c r="I50" s="301">
        <v>0</v>
      </c>
      <c r="J50" s="301">
        <v>0</v>
      </c>
      <c r="K50" s="301">
        <v>0</v>
      </c>
      <c r="L50" s="301">
        <v>0</v>
      </c>
      <c r="M50" s="301">
        <v>0</v>
      </c>
      <c r="N50" s="301">
        <v>0</v>
      </c>
      <c r="O50" s="301">
        <v>0</v>
      </c>
      <c r="P50" s="301">
        <v>0</v>
      </c>
      <c r="Q50" s="301">
        <v>0</v>
      </c>
      <c r="R50" s="301">
        <v>0</v>
      </c>
      <c r="S50" s="301">
        <v>0</v>
      </c>
      <c r="T50" s="301">
        <v>0</v>
      </c>
      <c r="U50" s="301">
        <v>0</v>
      </c>
      <c r="V50" s="301">
        <v>0</v>
      </c>
      <c r="W50" s="301">
        <v>0</v>
      </c>
      <c r="X50" s="301">
        <v>0</v>
      </c>
      <c r="Y50" s="301">
        <v>0</v>
      </c>
      <c r="Z50" s="301">
        <v>0</v>
      </c>
      <c r="AA50" s="301">
        <v>0</v>
      </c>
      <c r="AB50" s="301">
        <v>0</v>
      </c>
      <c r="AC50" s="301">
        <v>0</v>
      </c>
    </row>
    <row r="51" spans="1:29" ht="27.75" customHeight="1">
      <c r="A51" s="295" t="s">
        <v>26</v>
      </c>
      <c r="B51" s="1276" t="s">
        <v>416</v>
      </c>
      <c r="C51" s="1277"/>
      <c r="D51" s="1278"/>
      <c r="E51" s="302">
        <f>'1.sz.m-önk.össze.bev'!E57</f>
        <v>0</v>
      </c>
      <c r="F51" s="302">
        <f>'1.sz.m-önk.össze.bev'!F57</f>
        <v>0</v>
      </c>
      <c r="G51" s="302">
        <f>'1.sz.m-önk.össze.bev'!G57</f>
        <v>0</v>
      </c>
      <c r="H51" s="302">
        <f>'1.sz.m-önk.össze.bev'!H57</f>
        <v>0</v>
      </c>
      <c r="I51" s="302">
        <f>'1.sz.m-önk.össze.bev'!I57</f>
        <v>0</v>
      </c>
      <c r="J51" s="302">
        <f>'1.sz.m-önk.össze.bev'!J57</f>
        <v>0</v>
      </c>
      <c r="K51" s="302">
        <f>'1.sz.m-önk.össze.bev'!K57</f>
        <v>0</v>
      </c>
      <c r="L51" s="302">
        <f>'1.sz.m-önk.össze.bev'!L57</f>
        <v>0</v>
      </c>
      <c r="M51" s="302">
        <f>'1.sz.m-önk.össze.bev'!M57</f>
        <v>0</v>
      </c>
      <c r="N51" s="302">
        <f>'1.sz.m-önk.össze.bev'!N57</f>
        <v>0</v>
      </c>
      <c r="O51" s="302">
        <f>'1.sz.m-önk.össze.bev'!O57</f>
        <v>0</v>
      </c>
      <c r="P51" s="302">
        <f>'1.sz.m-önk.össze.bev'!P57</f>
        <v>0</v>
      </c>
      <c r="Q51" s="302">
        <f>'1.sz.m-önk.össze.bev'!Q57</f>
        <v>0</v>
      </c>
      <c r="R51" s="302">
        <f>'1.sz.m-önk.össze.bev'!R57</f>
        <v>0</v>
      </c>
      <c r="S51" s="302">
        <f>'1.sz.m-önk.össze.bev'!S57</f>
        <v>0</v>
      </c>
      <c r="T51" s="302">
        <f>'1.sz.m-önk.össze.bev'!T57</f>
        <v>0</v>
      </c>
      <c r="U51" s="302">
        <f>'1.sz.m-önk.össze.bev'!U57</f>
        <v>0</v>
      </c>
      <c r="V51" s="302">
        <f>'1.sz.m-önk.össze.bev'!V57</f>
        <v>0</v>
      </c>
      <c r="W51" s="302">
        <f>'1.sz.m-önk.össze.bev'!W57</f>
        <v>0</v>
      </c>
      <c r="X51" s="302">
        <f>'1.sz.m-önk.össze.bev'!X57</f>
        <v>0</v>
      </c>
      <c r="Y51" s="302">
        <f>'1.sz.m-önk.össze.bev'!Y57</f>
        <v>0</v>
      </c>
      <c r="Z51" s="302">
        <f>'1.sz.m-önk.össze.bev'!Z57</f>
        <v>0</v>
      </c>
      <c r="AA51" s="302">
        <f>'1.sz.m-önk.össze.bev'!AA57</f>
        <v>0</v>
      </c>
      <c r="AB51" s="302">
        <f>'1.sz.m-önk.össze.bev'!AB57</f>
        <v>0</v>
      </c>
      <c r="AC51" s="302">
        <f>'1.sz.m-önk.össze.bev'!AC57</f>
        <v>0</v>
      </c>
    </row>
    <row r="52" spans="1:29" ht="27.75" customHeight="1" thickBot="1">
      <c r="A52" s="296" t="s">
        <v>9</v>
      </c>
      <c r="B52" s="1293" t="s">
        <v>417</v>
      </c>
      <c r="C52" s="1294"/>
      <c r="D52" s="1295"/>
      <c r="E52" s="303">
        <f>E50+E51</f>
        <v>0</v>
      </c>
      <c r="F52" s="303">
        <v>0</v>
      </c>
      <c r="G52" s="303">
        <f>G50+G51</f>
        <v>0</v>
      </c>
      <c r="H52" s="303">
        <v>0</v>
      </c>
      <c r="I52" s="303">
        <f>I50+I51</f>
        <v>0</v>
      </c>
      <c r="J52" s="303">
        <v>2</v>
      </c>
      <c r="K52" s="303">
        <f>K50+K51</f>
        <v>0</v>
      </c>
      <c r="L52" s="303">
        <v>0</v>
      </c>
      <c r="M52" s="303">
        <f>M50+M51</f>
        <v>0</v>
      </c>
      <c r="N52" s="303">
        <v>0</v>
      </c>
      <c r="O52" s="303">
        <f>O50+O51</f>
        <v>0</v>
      </c>
      <c r="P52" s="303">
        <v>5</v>
      </c>
      <c r="Q52" s="303">
        <f>Q50+Q51</f>
        <v>0</v>
      </c>
      <c r="R52" s="303">
        <v>0</v>
      </c>
      <c r="S52" s="303">
        <f>S50+S51</f>
        <v>0</v>
      </c>
      <c r="T52" s="303">
        <v>0</v>
      </c>
      <c r="U52" s="303">
        <f>U50+U51</f>
        <v>0</v>
      </c>
      <c r="V52" s="303">
        <v>8</v>
      </c>
      <c r="W52" s="303">
        <f>W50+W51</f>
        <v>0</v>
      </c>
      <c r="X52" s="303">
        <v>0</v>
      </c>
      <c r="Y52" s="303">
        <f>Y50+Y51</f>
        <v>0</v>
      </c>
      <c r="Z52" s="303">
        <v>0</v>
      </c>
      <c r="AA52" s="303">
        <f>AA50+AA51</f>
        <v>0</v>
      </c>
      <c r="AB52" s="303">
        <v>11</v>
      </c>
      <c r="AC52" s="303">
        <f>AC50+AC51</f>
        <v>0</v>
      </c>
    </row>
    <row r="53" spans="1:27" ht="15.75">
      <c r="A53" s="155"/>
      <c r="B53" s="78"/>
      <c r="C53" s="282"/>
      <c r="D53" s="283"/>
      <c r="E53" s="284"/>
      <c r="F53" s="284"/>
      <c r="G53" s="284"/>
      <c r="H53" s="284"/>
      <c r="I53" s="284"/>
      <c r="J53" s="284"/>
      <c r="K53" s="278"/>
      <c r="L53" s="278"/>
      <c r="M53" s="278"/>
      <c r="N53" s="278"/>
      <c r="O53" s="278"/>
      <c r="P53" s="278"/>
      <c r="Q53" s="279"/>
      <c r="R53" s="279"/>
      <c r="S53" s="279"/>
      <c r="T53" s="279"/>
      <c r="U53" s="279"/>
      <c r="V53" s="279"/>
      <c r="AA53" s="99"/>
    </row>
    <row r="54" spans="1:23" ht="15.75" customHeight="1">
      <c r="A54" s="155"/>
      <c r="B54" s="78"/>
      <c r="C54" s="1297" t="s">
        <v>55</v>
      </c>
      <c r="D54" s="1297"/>
      <c r="E54" s="1297"/>
      <c r="F54" s="1297"/>
      <c r="G54" s="1297"/>
      <c r="H54" s="1297"/>
      <c r="I54" s="1297"/>
      <c r="J54" s="1297"/>
      <c r="K54" s="1297"/>
      <c r="L54" s="1297"/>
      <c r="M54" s="1297"/>
      <c r="N54" s="1297"/>
      <c r="O54" s="1297"/>
      <c r="P54" s="1297"/>
      <c r="Q54" s="1261"/>
      <c r="R54" s="351"/>
      <c r="S54" s="351"/>
      <c r="T54" s="351"/>
      <c r="U54" s="351"/>
      <c r="V54" s="351"/>
      <c r="W54" s="170"/>
    </row>
    <row r="55" spans="1:22" ht="15.75">
      <c r="A55" s="155"/>
      <c r="B55" s="78"/>
      <c r="C55" s="285"/>
      <c r="D55" s="285"/>
      <c r="E55" s="285"/>
      <c r="F55" s="285"/>
      <c r="G55" s="285"/>
      <c r="H55" s="285"/>
      <c r="I55" s="285"/>
      <c r="J55" s="285"/>
      <c r="K55" s="286"/>
      <c r="L55" s="286"/>
      <c r="M55" s="286"/>
      <c r="N55" s="286"/>
      <c r="O55" s="286"/>
      <c r="P55" s="286"/>
      <c r="Q55" s="287"/>
      <c r="R55" s="287"/>
      <c r="S55" s="287"/>
      <c r="T55" s="287"/>
      <c r="U55" s="287"/>
      <c r="V55" s="287"/>
    </row>
    <row r="56" spans="1:22" ht="16.5" thickBot="1">
      <c r="A56" s="300" t="s">
        <v>164</v>
      </c>
      <c r="C56" s="1298"/>
      <c r="D56" s="1298"/>
      <c r="E56" s="285"/>
      <c r="F56" s="285"/>
      <c r="G56" s="285"/>
      <c r="H56" s="285"/>
      <c r="I56" s="285"/>
      <c r="J56" s="285"/>
      <c r="K56" s="286"/>
      <c r="L56" s="286"/>
      <c r="M56" s="286"/>
      <c r="N56" s="286"/>
      <c r="O56" s="286"/>
      <c r="P56" s="286"/>
      <c r="Q56" s="287"/>
      <c r="R56" s="287"/>
      <c r="S56" s="287"/>
      <c r="T56" s="287"/>
      <c r="U56" s="287"/>
      <c r="V56" s="287"/>
    </row>
    <row r="57" spans="1:29" ht="27" customHeight="1">
      <c r="A57" s="307" t="s">
        <v>25</v>
      </c>
      <c r="B57" s="1296" t="s">
        <v>123</v>
      </c>
      <c r="C57" s="1296"/>
      <c r="D57" s="1296"/>
      <c r="E57" s="308">
        <f>E58-E61</f>
        <v>11333471</v>
      </c>
      <c r="F57" s="308">
        <f aca="true" t="shared" si="16" ref="F57:AC57">F58-F61</f>
        <v>0</v>
      </c>
      <c r="G57" s="308">
        <f>G58-G61</f>
        <v>0</v>
      </c>
      <c r="H57" s="308">
        <f>H58-H61</f>
        <v>0</v>
      </c>
      <c r="I57" s="308">
        <f t="shared" si="16"/>
        <v>0</v>
      </c>
      <c r="J57" s="308">
        <f t="shared" si="16"/>
        <v>0</v>
      </c>
      <c r="K57" s="308">
        <f>K58-K61</f>
        <v>11333471</v>
      </c>
      <c r="L57" s="308">
        <f t="shared" si="16"/>
        <v>0</v>
      </c>
      <c r="M57" s="308">
        <f>M58-M61</f>
        <v>0</v>
      </c>
      <c r="N57" s="308">
        <f>N58-N61</f>
        <v>0</v>
      </c>
      <c r="O57" s="308">
        <f t="shared" si="16"/>
        <v>0</v>
      </c>
      <c r="P57" s="308">
        <f t="shared" si="16"/>
        <v>0</v>
      </c>
      <c r="Q57" s="308">
        <f t="shared" si="16"/>
        <v>0</v>
      </c>
      <c r="R57" s="308">
        <f t="shared" si="16"/>
        <v>0</v>
      </c>
      <c r="S57" s="308">
        <f>S58-S61</f>
        <v>0</v>
      </c>
      <c r="T57" s="308">
        <f t="shared" si="16"/>
        <v>0</v>
      </c>
      <c r="U57" s="308" t="e">
        <f t="shared" si="16"/>
        <v>#DIV/0!</v>
      </c>
      <c r="V57" s="308">
        <f t="shared" si="16"/>
        <v>570000</v>
      </c>
      <c r="W57" s="308">
        <f t="shared" si="16"/>
        <v>0</v>
      </c>
      <c r="X57" s="308">
        <f t="shared" si="16"/>
        <v>0</v>
      </c>
      <c r="Y57" s="308">
        <f t="shared" si="16"/>
        <v>0</v>
      </c>
      <c r="Z57" s="308">
        <f t="shared" si="16"/>
        <v>0</v>
      </c>
      <c r="AA57" s="308">
        <f t="shared" si="16"/>
        <v>0</v>
      </c>
      <c r="AB57" s="308">
        <f t="shared" si="16"/>
        <v>0</v>
      </c>
      <c r="AC57" s="308">
        <f t="shared" si="16"/>
        <v>0</v>
      </c>
    </row>
    <row r="58" spans="1:29" ht="27" customHeight="1">
      <c r="A58" s="304" t="s">
        <v>124</v>
      </c>
      <c r="B58" s="1282" t="s">
        <v>125</v>
      </c>
      <c r="C58" s="1282"/>
      <c r="D58" s="1282"/>
      <c r="E58" s="309">
        <f>SUM(E59:E60)</f>
        <v>11927743</v>
      </c>
      <c r="F58" s="309">
        <f>'1.sz.m-önk.össze.bev'!F56</f>
        <v>0</v>
      </c>
      <c r="G58" s="309">
        <f>'1.sz.m-önk.össze.bev'!G56</f>
        <v>0</v>
      </c>
      <c r="H58" s="309">
        <f>'1.sz.m-önk.össze.bev'!H56</f>
        <v>0</v>
      </c>
      <c r="I58" s="309">
        <f>'1.sz.m-önk.össze.bev'!I56</f>
        <v>0</v>
      </c>
      <c r="J58" s="309">
        <f>'1.sz.m-önk.össze.bev'!J56</f>
        <v>0</v>
      </c>
      <c r="K58" s="309">
        <f>'1.sz.m-önk.össze.bev'!K56</f>
        <v>11927743</v>
      </c>
      <c r="L58" s="309">
        <f>'1.sz.m-önk.össze.bev'!L56</f>
        <v>0</v>
      </c>
      <c r="M58" s="309">
        <f>'1.sz.m-önk.össze.bev'!M56</f>
        <v>0</v>
      </c>
      <c r="N58" s="309">
        <f>'1.sz.m-önk.össze.bev'!N56</f>
        <v>0</v>
      </c>
      <c r="O58" s="309">
        <f>'1.sz.m-önk.össze.bev'!O56</f>
        <v>0</v>
      </c>
      <c r="P58" s="309">
        <f>'1.sz.m-önk.össze.bev'!P56</f>
        <v>0</v>
      </c>
      <c r="Q58" s="309">
        <f>'1.sz.m-önk.össze.bev'!Q56</f>
        <v>0</v>
      </c>
      <c r="R58" s="309">
        <f>'1.sz.m-önk.össze.bev'!R56</f>
        <v>0</v>
      </c>
      <c r="S58" s="309">
        <f>'1.sz.m-önk.össze.bev'!S56</f>
        <v>0</v>
      </c>
      <c r="T58" s="309">
        <f>'1.sz.m-önk.össze.bev'!T56</f>
        <v>0</v>
      </c>
      <c r="U58" s="309" t="e">
        <f>'1.sz.m-önk.össze.bev'!U56</f>
        <v>#DIV/0!</v>
      </c>
      <c r="V58" s="309">
        <f>'1.sz.m-önk.össze.bev'!V56</f>
        <v>570000</v>
      </c>
      <c r="W58" s="309">
        <f>'1.sz.m-önk.össze.bev'!W56</f>
        <v>0</v>
      </c>
      <c r="X58" s="309">
        <f>'1.sz.m-önk.össze.bev'!X56</f>
        <v>0</v>
      </c>
      <c r="Y58" s="309">
        <f>'1.sz.m-önk.össze.bev'!Y56</f>
        <v>0</v>
      </c>
      <c r="Z58" s="309">
        <f>'1.sz.m-önk.össze.bev'!Z56</f>
        <v>0</v>
      </c>
      <c r="AA58" s="309">
        <f>'1.sz.m-önk.össze.bev'!AA56</f>
        <v>0</v>
      </c>
      <c r="AB58" s="309">
        <f>'1.sz.m-önk.össze.bev'!AB56</f>
        <v>0</v>
      </c>
      <c r="AC58" s="309">
        <f>'1.sz.m-önk.össze.bev'!AC56</f>
        <v>0</v>
      </c>
    </row>
    <row r="59" spans="1:29" ht="27" customHeight="1">
      <c r="A59" s="304" t="s">
        <v>126</v>
      </c>
      <c r="B59" s="1291" t="s">
        <v>171</v>
      </c>
      <c r="C59" s="1291"/>
      <c r="D59" s="1291"/>
      <c r="E59" s="309">
        <f>'2.sz.m.összehasonlító'!B16</f>
        <v>4986877</v>
      </c>
      <c r="F59" s="309">
        <f>'2.sz.m.összehasonlító'!C16</f>
        <v>-480000</v>
      </c>
      <c r="G59" s="309">
        <f>'2.sz.m.összehasonlító'!D16</f>
        <v>-3186394</v>
      </c>
      <c r="H59" s="309">
        <f>'2.sz.m.összehasonlító'!E16</f>
        <v>-3186395</v>
      </c>
      <c r="I59" s="309">
        <f>'1.sz.m-önk.össze.bev'!I59</f>
        <v>0</v>
      </c>
      <c r="J59" s="309">
        <f>'1.sz.m-önk.össze.bev'!J59</f>
        <v>0</v>
      </c>
      <c r="K59" s="309">
        <f>'2.sz.m.összehasonlító'!B16-'1 .sz.m.önk.össz.kiad.'!Q58</f>
        <v>4986877</v>
      </c>
      <c r="L59" s="309">
        <f>'2.sz.m.összehasonlító'!C16-'1 .sz.m.önk.össz.kiad.'!R58</f>
        <v>-480000</v>
      </c>
      <c r="M59" s="309">
        <f>'2.sz.m.összehasonlító'!D16-'1 .sz.m.önk.össz.kiad.'!S58</f>
        <v>-3186394</v>
      </c>
      <c r="N59" s="309">
        <f>'2.sz.m.összehasonlító'!E16-'1 .sz.m.önk.össz.kiad.'!T58</f>
        <v>-3186395</v>
      </c>
      <c r="O59" s="309">
        <f>'1.sz.m-önk.össze.bev'!O59</f>
        <v>0</v>
      </c>
      <c r="P59" s="309">
        <f>'1.sz.m-önk.össze.bev'!P59</f>
        <v>0</v>
      </c>
      <c r="Q59" s="309">
        <f>'1.sz.m-önk.össze.bev'!Q59</f>
        <v>0</v>
      </c>
      <c r="R59" s="309">
        <f>'1.sz.m-önk.össze.bev'!R59</f>
        <v>0</v>
      </c>
      <c r="S59" s="309">
        <f>'1.sz.m-önk.össze.bev'!S59</f>
        <v>0</v>
      </c>
      <c r="T59" s="309">
        <f>'1.sz.m-önk.össze.bev'!T59</f>
        <v>0</v>
      </c>
      <c r="U59" s="309" t="e">
        <f>'1.sz.m-önk.össze.bev'!U59</f>
        <v>#DIV/0!</v>
      </c>
      <c r="V59" s="309">
        <f>'1.sz.m-önk.össze.bev'!V59</f>
        <v>570000</v>
      </c>
      <c r="W59" s="309">
        <f>'1.sz.m-önk.össze.bev'!W59</f>
        <v>0</v>
      </c>
      <c r="X59" s="309">
        <f>'1.sz.m-önk.össze.bev'!X59</f>
        <v>0</v>
      </c>
      <c r="Y59" s="309">
        <f>'1.sz.m-önk.össze.bev'!Y59</f>
        <v>0</v>
      </c>
      <c r="Z59" s="309">
        <f>'1.sz.m-önk.össze.bev'!Z59</f>
        <v>0</v>
      </c>
      <c r="AA59" s="309">
        <f>'1.sz.m-önk.össze.bev'!AA59</f>
        <v>0</v>
      </c>
      <c r="AB59" s="309">
        <f>'1.sz.m-önk.össze.bev'!AB59</f>
        <v>0</v>
      </c>
      <c r="AC59" s="309">
        <f>'1.sz.m-önk.össze.bev'!AC59</f>
        <v>0</v>
      </c>
    </row>
    <row r="60" spans="1:29" ht="27" customHeight="1">
      <c r="A60" s="305" t="s">
        <v>127</v>
      </c>
      <c r="B60" s="1291" t="s">
        <v>172</v>
      </c>
      <c r="C60" s="1291"/>
      <c r="D60" s="1291"/>
      <c r="E60" s="309">
        <f>'2.sz.m.összehasonlító'!B27</f>
        <v>6940866</v>
      </c>
      <c r="F60" s="309">
        <f>'2.sz.m.összehasonlító'!C27</f>
        <v>480000</v>
      </c>
      <c r="G60" s="309">
        <f>'2.sz.m.összehasonlító'!D27</f>
        <v>3186394</v>
      </c>
      <c r="H60" s="309">
        <f>'2.sz.m.összehasonlító'!E27</f>
        <v>3186395</v>
      </c>
      <c r="I60" s="309">
        <f>'2.sz.m.összehasonlító'!F27</f>
        <v>0</v>
      </c>
      <c r="J60" s="309">
        <f>'2.sz.m.összehasonlító'!G27</f>
        <v>0</v>
      </c>
      <c r="K60" s="309">
        <f>'2.sz.m.összehasonlító'!B27</f>
        <v>6940866</v>
      </c>
      <c r="L60" s="309">
        <f>'2.sz.m.összehasonlító'!C27</f>
        <v>480000</v>
      </c>
      <c r="M60" s="309">
        <f>'2.sz.m.összehasonlító'!D27</f>
        <v>3186394</v>
      </c>
      <c r="N60" s="309">
        <f>'2.sz.m.összehasonlító'!E27</f>
        <v>3186395</v>
      </c>
      <c r="O60" s="309">
        <f>'1.sz.m-önk.össze.bev'!O57</f>
        <v>0</v>
      </c>
      <c r="P60" s="309">
        <f>'1.sz.m-önk.össze.bev'!P57</f>
        <v>0</v>
      </c>
      <c r="Q60" s="309">
        <f>'1.sz.m-önk.össze.bev'!Q57</f>
        <v>0</v>
      </c>
      <c r="R60" s="309">
        <f>'1.sz.m-önk.össze.bev'!R57</f>
        <v>0</v>
      </c>
      <c r="S60" s="309">
        <f>'1.sz.m-önk.össze.bev'!S57</f>
        <v>0</v>
      </c>
      <c r="T60" s="309">
        <f>'1.sz.m-önk.össze.bev'!T57</f>
        <v>0</v>
      </c>
      <c r="U60" s="309">
        <f>'1.sz.m-önk.össze.bev'!U57</f>
        <v>0</v>
      </c>
      <c r="V60" s="309">
        <f>'1.sz.m-önk.össze.bev'!V57</f>
        <v>0</v>
      </c>
      <c r="W60" s="309">
        <f>'1.sz.m-önk.össze.bev'!W57</f>
        <v>0</v>
      </c>
      <c r="X60" s="309">
        <f>'1.sz.m-önk.össze.bev'!X57</f>
        <v>0</v>
      </c>
      <c r="Y60" s="309">
        <f>'1.sz.m-önk.össze.bev'!Y57</f>
        <v>0</v>
      </c>
      <c r="Z60" s="309">
        <f>'1.sz.m-önk.össze.bev'!Z57</f>
        <v>0</v>
      </c>
      <c r="AA60" s="309">
        <f>'1.sz.m-önk.össze.bev'!AA57</f>
        <v>0</v>
      </c>
      <c r="AB60" s="309">
        <f>'1.sz.m-önk.össze.bev'!AB57</f>
        <v>0</v>
      </c>
      <c r="AC60" s="309">
        <f>'1.sz.m-önk.össze.bev'!AC57</f>
        <v>0</v>
      </c>
    </row>
    <row r="61" spans="1:29" ht="27" customHeight="1">
      <c r="A61" s="306" t="s">
        <v>128</v>
      </c>
      <c r="B61" s="1282" t="s">
        <v>129</v>
      </c>
      <c r="C61" s="1282"/>
      <c r="D61" s="1282"/>
      <c r="E61" s="310">
        <f>E30</f>
        <v>594272</v>
      </c>
      <c r="F61" s="310">
        <f aca="true" t="shared" si="17" ref="F61:AC61">F30</f>
        <v>0</v>
      </c>
      <c r="G61" s="310">
        <f>G30</f>
        <v>0</v>
      </c>
      <c r="H61" s="310">
        <f>H30</f>
        <v>0</v>
      </c>
      <c r="I61" s="310">
        <f>I30</f>
        <v>0</v>
      </c>
      <c r="J61" s="310">
        <f>J30</f>
        <v>0</v>
      </c>
      <c r="K61" s="310">
        <f>K30</f>
        <v>594272</v>
      </c>
      <c r="L61" s="310">
        <f t="shared" si="17"/>
        <v>0</v>
      </c>
      <c r="M61" s="310">
        <f>M30</f>
        <v>0</v>
      </c>
      <c r="N61" s="310">
        <f>N30</f>
        <v>0</v>
      </c>
      <c r="O61" s="310">
        <f t="shared" si="17"/>
        <v>0</v>
      </c>
      <c r="P61" s="310">
        <f t="shared" si="17"/>
        <v>0</v>
      </c>
      <c r="Q61" s="310">
        <f t="shared" si="17"/>
        <v>0</v>
      </c>
      <c r="R61" s="310">
        <f t="shared" si="17"/>
        <v>0</v>
      </c>
      <c r="S61" s="310">
        <f>S30</f>
        <v>0</v>
      </c>
      <c r="T61" s="310">
        <f t="shared" si="17"/>
        <v>0</v>
      </c>
      <c r="U61" s="310">
        <f t="shared" si="17"/>
        <v>0</v>
      </c>
      <c r="V61" s="310">
        <f t="shared" si="17"/>
        <v>0</v>
      </c>
      <c r="W61" s="310">
        <f t="shared" si="17"/>
        <v>0</v>
      </c>
      <c r="X61" s="310">
        <f t="shared" si="17"/>
        <v>0</v>
      </c>
      <c r="Y61" s="310">
        <f t="shared" si="17"/>
        <v>0</v>
      </c>
      <c r="Z61" s="310">
        <f t="shared" si="17"/>
        <v>0</v>
      </c>
      <c r="AA61" s="310">
        <f t="shared" si="17"/>
        <v>0</v>
      </c>
      <c r="AB61" s="310">
        <f t="shared" si="17"/>
        <v>0</v>
      </c>
      <c r="AC61" s="310">
        <f t="shared" si="17"/>
        <v>0</v>
      </c>
    </row>
    <row r="62" spans="1:29" ht="27" customHeight="1">
      <c r="A62" s="304" t="s">
        <v>130</v>
      </c>
      <c r="B62" s="1291" t="s">
        <v>173</v>
      </c>
      <c r="C62" s="1291"/>
      <c r="D62" s="1291"/>
      <c r="E62" s="309">
        <f aca="true" t="shared" si="18" ref="E62:M62">E61</f>
        <v>594272</v>
      </c>
      <c r="F62" s="309">
        <f t="shared" si="18"/>
        <v>0</v>
      </c>
      <c r="G62" s="309">
        <f t="shared" si="18"/>
        <v>0</v>
      </c>
      <c r="H62" s="309">
        <f>H61</f>
        <v>0</v>
      </c>
      <c r="I62" s="309">
        <f t="shared" si="18"/>
        <v>0</v>
      </c>
      <c r="J62" s="309">
        <f t="shared" si="18"/>
        <v>0</v>
      </c>
      <c r="K62" s="309">
        <f t="shared" si="18"/>
        <v>594272</v>
      </c>
      <c r="L62" s="309">
        <f t="shared" si="18"/>
        <v>0</v>
      </c>
      <c r="M62" s="309">
        <f t="shared" si="18"/>
        <v>0</v>
      </c>
      <c r="N62" s="309">
        <f>N61</f>
        <v>0</v>
      </c>
      <c r="O62" s="309">
        <v>0</v>
      </c>
      <c r="P62" s="309">
        <v>0</v>
      </c>
      <c r="Q62" s="309">
        <v>0</v>
      </c>
      <c r="R62" s="309">
        <v>0</v>
      </c>
      <c r="S62" s="309">
        <v>0</v>
      </c>
      <c r="T62" s="309">
        <v>0</v>
      </c>
      <c r="U62" s="309">
        <v>0</v>
      </c>
      <c r="V62" s="309">
        <v>0</v>
      </c>
      <c r="W62" s="309">
        <v>0</v>
      </c>
      <c r="X62" s="309">
        <v>0</v>
      </c>
      <c r="Y62" s="309">
        <v>0</v>
      </c>
      <c r="Z62" s="309">
        <v>0</v>
      </c>
      <c r="AA62" s="309">
        <v>0</v>
      </c>
      <c r="AB62" s="309">
        <v>0</v>
      </c>
      <c r="AC62" s="309">
        <v>0</v>
      </c>
    </row>
    <row r="63" spans="1:29" ht="27" customHeight="1" thickBot="1">
      <c r="A63" s="311" t="s">
        <v>131</v>
      </c>
      <c r="B63" s="1292" t="s">
        <v>174</v>
      </c>
      <c r="C63" s="1292"/>
      <c r="D63" s="1292"/>
      <c r="E63" s="312">
        <v>0</v>
      </c>
      <c r="F63" s="312">
        <v>0</v>
      </c>
      <c r="G63" s="312">
        <v>0</v>
      </c>
      <c r="H63" s="312">
        <v>0</v>
      </c>
      <c r="I63" s="312">
        <v>0</v>
      </c>
      <c r="J63" s="312">
        <v>0</v>
      </c>
      <c r="K63" s="312">
        <v>0</v>
      </c>
      <c r="L63" s="312">
        <v>0</v>
      </c>
      <c r="M63" s="312">
        <v>0</v>
      </c>
      <c r="N63" s="312">
        <v>0</v>
      </c>
      <c r="O63" s="312">
        <v>0</v>
      </c>
      <c r="P63" s="312">
        <v>0</v>
      </c>
      <c r="Q63" s="312">
        <v>0</v>
      </c>
      <c r="R63" s="312">
        <v>0</v>
      </c>
      <c r="S63" s="312">
        <v>0</v>
      </c>
      <c r="T63" s="312">
        <v>0</v>
      </c>
      <c r="U63" s="312">
        <v>0</v>
      </c>
      <c r="V63" s="312">
        <v>0</v>
      </c>
      <c r="W63" s="312">
        <v>0</v>
      </c>
      <c r="X63" s="312">
        <v>0</v>
      </c>
      <c r="Y63" s="312">
        <v>0</v>
      </c>
      <c r="Z63" s="312">
        <v>0</v>
      </c>
      <c r="AA63" s="312">
        <v>0</v>
      </c>
      <c r="AB63" s="312">
        <v>0</v>
      </c>
      <c r="AC63" s="312">
        <v>0</v>
      </c>
    </row>
  </sheetData>
  <sheetProtection/>
  <mergeCells count="40">
    <mergeCell ref="B60:D60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  <mergeCell ref="B61:D61"/>
    <mergeCell ref="A1:W1"/>
    <mergeCell ref="A3:D3"/>
    <mergeCell ref="A2:B2"/>
    <mergeCell ref="B5:D5"/>
    <mergeCell ref="W3:AC3"/>
    <mergeCell ref="A35:D35"/>
    <mergeCell ref="C49:D49"/>
    <mergeCell ref="B46:D46"/>
    <mergeCell ref="B44:D44"/>
    <mergeCell ref="B50:D50"/>
    <mergeCell ref="B16:D16"/>
    <mergeCell ref="C17:D17"/>
    <mergeCell ref="C38:Q38"/>
    <mergeCell ref="B45:D45"/>
    <mergeCell ref="C18:D18"/>
    <mergeCell ref="C26:D26"/>
    <mergeCell ref="B29:D29"/>
    <mergeCell ref="B30:D30"/>
    <mergeCell ref="C42:Q42"/>
    <mergeCell ref="C43:D43"/>
    <mergeCell ref="C48:Q48"/>
    <mergeCell ref="C19:D19"/>
    <mergeCell ref="B24:D24"/>
    <mergeCell ref="C25:D25"/>
    <mergeCell ref="A34:D34"/>
    <mergeCell ref="C31:D31"/>
    <mergeCell ref="B33:D33"/>
    <mergeCell ref="C32:D32"/>
    <mergeCell ref="B40:D40"/>
  </mergeCells>
  <printOptions horizontalCentered="1"/>
  <pageMargins left="0.2755905511811024" right="0.4330708661417323" top="0.984251968503937" bottom="0.7874015748031497" header="0.69375" footer="0.5118110236220472"/>
  <pageSetup horizontalDpi="600" verticalDpi="600" orientation="portrait" paperSize="9" scale="60" r:id="rId1"/>
  <headerFooter differentOddEven="1" alignWithMargins="0">
    <oddHeader>&amp;C&amp;"Algerian,Normál"&amp;16EDVE KÖZSÉG ÖNKORMÁNYZATA
2018.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T1" sqref="A1:IV16384"/>
    </sheetView>
  </sheetViews>
  <sheetFormatPr defaultColWidth="9.140625" defaultRowHeight="12.75"/>
  <cols>
    <col min="1" max="1" width="8.28125" style="383" hidden="1" customWidth="1"/>
    <col min="2" max="2" width="8.28125" style="377" hidden="1" customWidth="1"/>
    <col min="3" max="3" width="52.00390625" style="377" hidden="1" customWidth="1"/>
    <col min="4" max="4" width="19.28125" style="377" hidden="1" customWidth="1"/>
    <col min="5" max="8" width="8.28125" style="377" hidden="1" customWidth="1"/>
    <col min="9" max="9" width="9.7109375" style="377" hidden="1" customWidth="1"/>
    <col min="10" max="10" width="17.421875" style="377" hidden="1" customWidth="1"/>
    <col min="11" max="14" width="8.28125" style="377" hidden="1" customWidth="1"/>
    <col min="15" max="15" width="8.421875" style="377" hidden="1" customWidth="1"/>
    <col min="16" max="16" width="16.140625" style="377" hidden="1" customWidth="1"/>
    <col min="17" max="17" width="6.28125" style="377" hidden="1" customWidth="1"/>
    <col min="18" max="18" width="7.140625" style="377" hidden="1" customWidth="1"/>
    <col min="19" max="19" width="8.57421875" style="377" hidden="1" customWidth="1"/>
    <col min="20" max="16384" width="9.140625" style="377" customWidth="1"/>
  </cols>
  <sheetData>
    <row r="1" spans="1:16" s="181" customFormat="1" ht="21" customHeight="1">
      <c r="A1" s="177"/>
      <c r="B1" s="178"/>
      <c r="C1" s="179"/>
      <c r="D1" s="180"/>
      <c r="E1" s="180"/>
      <c r="F1" s="180"/>
      <c r="G1" s="180"/>
      <c r="H1" s="180"/>
      <c r="I1" s="180"/>
      <c r="J1" s="1486"/>
      <c r="K1" s="1486"/>
      <c r="L1" s="1486"/>
      <c r="M1" s="1486"/>
      <c r="N1" s="1486"/>
      <c r="O1" s="1486"/>
      <c r="P1" s="1486"/>
    </row>
    <row r="2" spans="1:9" s="181" customFormat="1" ht="21" customHeight="1">
      <c r="A2" s="297"/>
      <c r="B2" s="178"/>
      <c r="C2" s="183"/>
      <c r="D2" s="182"/>
      <c r="E2" s="182"/>
      <c r="F2" s="182"/>
      <c r="G2" s="182"/>
      <c r="H2" s="182"/>
      <c r="I2" s="182"/>
    </row>
    <row r="3" spans="1:16" s="184" customFormat="1" ht="25.5" customHeight="1">
      <c r="A3" s="1485"/>
      <c r="B3" s="1485"/>
      <c r="C3" s="1485"/>
      <c r="D3" s="1485"/>
      <c r="E3" s="1485"/>
      <c r="F3" s="1485"/>
      <c r="G3" s="1485"/>
      <c r="H3" s="1485"/>
      <c r="I3" s="1485"/>
      <c r="J3" s="1485"/>
      <c r="K3" s="1485"/>
      <c r="L3" s="1485"/>
      <c r="M3" s="1485"/>
      <c r="N3" s="1485"/>
      <c r="O3" s="1485"/>
      <c r="P3" s="1485"/>
    </row>
    <row r="4" spans="1:16" s="187" customFormat="1" ht="15.75" customHeight="1" thickBot="1">
      <c r="A4" s="185"/>
      <c r="B4" s="185"/>
      <c r="C4" s="185"/>
      <c r="P4" s="186"/>
    </row>
    <row r="5" spans="1:18" s="187" customFormat="1" ht="41.25" customHeight="1" thickBot="1">
      <c r="A5" s="185"/>
      <c r="B5" s="185"/>
      <c r="C5" s="185"/>
      <c r="D5" s="1491"/>
      <c r="E5" s="1492"/>
      <c r="F5" s="1492"/>
      <c r="G5" s="1492"/>
      <c r="H5" s="1492"/>
      <c r="I5" s="1493"/>
      <c r="J5" s="1491"/>
      <c r="K5" s="1492"/>
      <c r="L5" s="1492"/>
      <c r="M5" s="1492"/>
      <c r="N5" s="1492"/>
      <c r="O5" s="1493"/>
      <c r="P5" s="1488"/>
      <c r="Q5" s="1489"/>
      <c r="R5" s="1490"/>
    </row>
    <row r="6" spans="1:19" ht="13.5" thickBot="1">
      <c r="A6" s="1483"/>
      <c r="B6" s="1484"/>
      <c r="C6" s="645"/>
      <c r="D6" s="634"/>
      <c r="E6" s="188"/>
      <c r="F6" s="188"/>
      <c r="G6" s="188"/>
      <c r="H6" s="188"/>
      <c r="I6" s="188"/>
      <c r="J6" s="634"/>
      <c r="K6" s="188"/>
      <c r="L6" s="188"/>
      <c r="M6" s="188"/>
      <c r="N6" s="188"/>
      <c r="O6" s="188"/>
      <c r="P6" s="634"/>
      <c r="Q6" s="188"/>
      <c r="R6" s="188"/>
      <c r="S6" s="601"/>
    </row>
    <row r="7" spans="1:19" s="193" customFormat="1" ht="12.75" customHeight="1" thickBot="1">
      <c r="A7" s="190"/>
      <c r="B7" s="191"/>
      <c r="C7" s="356"/>
      <c r="D7" s="190"/>
      <c r="E7" s="191"/>
      <c r="F7" s="191"/>
      <c r="G7" s="191"/>
      <c r="H7" s="191"/>
      <c r="I7" s="191"/>
      <c r="J7" s="190"/>
      <c r="K7" s="191"/>
      <c r="L7" s="191"/>
      <c r="M7" s="191"/>
      <c r="N7" s="191"/>
      <c r="O7" s="192"/>
      <c r="P7" s="190"/>
      <c r="Q7" s="191"/>
      <c r="R7" s="192"/>
      <c r="S7" s="652"/>
    </row>
    <row r="8" spans="1:19" s="193" customFormat="1" ht="15.75" customHeight="1" thickBot="1">
      <c r="A8" s="194"/>
      <c r="B8" s="195"/>
      <c r="C8" s="195"/>
      <c r="D8" s="610"/>
      <c r="E8" s="661"/>
      <c r="F8" s="661"/>
      <c r="G8" s="661"/>
      <c r="H8" s="661"/>
      <c r="I8" s="661"/>
      <c r="J8" s="663"/>
      <c r="K8" s="326"/>
      <c r="L8" s="326"/>
      <c r="M8" s="326"/>
      <c r="N8" s="326"/>
      <c r="O8" s="327"/>
      <c r="P8" s="663"/>
      <c r="Q8" s="326"/>
      <c r="R8" s="327"/>
      <c r="S8" s="653"/>
    </row>
    <row r="9" spans="1:19" s="199" customFormat="1" ht="12" customHeight="1" thickBot="1">
      <c r="A9" s="190"/>
      <c r="B9" s="196"/>
      <c r="C9" s="646"/>
      <c r="D9" s="611"/>
      <c r="E9" s="262"/>
      <c r="F9" s="262"/>
      <c r="G9" s="262"/>
      <c r="H9" s="262"/>
      <c r="I9" s="262"/>
      <c r="J9" s="611"/>
      <c r="K9" s="262"/>
      <c r="L9" s="262"/>
      <c r="M9" s="262"/>
      <c r="N9" s="262"/>
      <c r="O9" s="262"/>
      <c r="P9" s="611"/>
      <c r="Q9" s="262"/>
      <c r="R9" s="198"/>
      <c r="S9" s="603"/>
    </row>
    <row r="10" spans="1:19" s="199" customFormat="1" ht="12" customHeight="1" thickBot="1">
      <c r="A10" s="190"/>
      <c r="B10" s="196"/>
      <c r="C10" s="646"/>
      <c r="D10" s="611"/>
      <c r="E10" s="262"/>
      <c r="F10" s="262"/>
      <c r="G10" s="262"/>
      <c r="H10" s="262"/>
      <c r="I10" s="262"/>
      <c r="J10" s="611"/>
      <c r="K10" s="262"/>
      <c r="L10" s="262"/>
      <c r="M10" s="262"/>
      <c r="N10" s="262"/>
      <c r="O10" s="262"/>
      <c r="P10" s="611"/>
      <c r="Q10" s="262"/>
      <c r="R10" s="198"/>
      <c r="S10" s="603"/>
    </row>
    <row r="11" spans="1:19" s="205" customFormat="1" ht="12" customHeight="1">
      <c r="A11" s="202"/>
      <c r="B11" s="201"/>
      <c r="C11" s="623"/>
      <c r="D11" s="613"/>
      <c r="E11" s="263"/>
      <c r="F11" s="263"/>
      <c r="G11" s="263"/>
      <c r="H11" s="263"/>
      <c r="I11" s="263"/>
      <c r="J11" s="613"/>
      <c r="K11" s="263"/>
      <c r="L11" s="263"/>
      <c r="M11" s="263"/>
      <c r="N11" s="263"/>
      <c r="O11" s="263"/>
      <c r="P11" s="613"/>
      <c r="Q11" s="263"/>
      <c r="R11" s="204"/>
      <c r="S11" s="637"/>
    </row>
    <row r="12" spans="1:19" s="205" customFormat="1" ht="12" customHeight="1">
      <c r="A12" s="202"/>
      <c r="B12" s="201"/>
      <c r="C12" s="624"/>
      <c r="D12" s="613"/>
      <c r="E12" s="263"/>
      <c r="F12" s="263"/>
      <c r="G12" s="263"/>
      <c r="H12" s="263"/>
      <c r="I12" s="263"/>
      <c r="J12" s="613"/>
      <c r="K12" s="263"/>
      <c r="L12" s="263"/>
      <c r="M12" s="263"/>
      <c r="N12" s="263"/>
      <c r="O12" s="263"/>
      <c r="P12" s="613"/>
      <c r="Q12" s="263"/>
      <c r="R12" s="204"/>
      <c r="S12" s="637"/>
    </row>
    <row r="13" spans="1:19" s="205" customFormat="1" ht="12" customHeight="1">
      <c r="A13" s="202"/>
      <c r="B13" s="201"/>
      <c r="C13" s="624"/>
      <c r="D13" s="613"/>
      <c r="E13" s="263"/>
      <c r="F13" s="263"/>
      <c r="G13" s="263"/>
      <c r="H13" s="263"/>
      <c r="I13" s="263"/>
      <c r="J13" s="613"/>
      <c r="K13" s="263"/>
      <c r="L13" s="263"/>
      <c r="M13" s="263"/>
      <c r="N13" s="263"/>
      <c r="O13" s="263"/>
      <c r="P13" s="613"/>
      <c r="Q13" s="263"/>
      <c r="R13" s="204"/>
      <c r="S13" s="637"/>
    </row>
    <row r="14" spans="1:19" s="205" customFormat="1" ht="12" customHeight="1" thickBot="1">
      <c r="A14" s="202"/>
      <c r="B14" s="201"/>
      <c r="C14" s="624"/>
      <c r="D14" s="613"/>
      <c r="E14" s="263"/>
      <c r="F14" s="263"/>
      <c r="G14" s="263"/>
      <c r="H14" s="263"/>
      <c r="I14" s="263"/>
      <c r="J14" s="613"/>
      <c r="K14" s="263"/>
      <c r="L14" s="263"/>
      <c r="M14" s="263"/>
      <c r="N14" s="263"/>
      <c r="O14" s="263"/>
      <c r="P14" s="613"/>
      <c r="Q14" s="263"/>
      <c r="R14" s="204"/>
      <c r="S14" s="637"/>
    </row>
    <row r="15" spans="1:19" s="205" customFormat="1" ht="12" customHeight="1" thickBot="1">
      <c r="A15" s="210"/>
      <c r="B15" s="211"/>
      <c r="C15" s="622"/>
      <c r="D15" s="611"/>
      <c r="E15" s="262"/>
      <c r="F15" s="262"/>
      <c r="G15" s="262"/>
      <c r="H15" s="262"/>
      <c r="I15" s="262"/>
      <c r="J15" s="611"/>
      <c r="K15" s="262"/>
      <c r="L15" s="262"/>
      <c r="M15" s="262"/>
      <c r="N15" s="262"/>
      <c r="O15" s="262"/>
      <c r="P15" s="611"/>
      <c r="Q15" s="262"/>
      <c r="R15" s="198"/>
      <c r="S15" s="603"/>
    </row>
    <row r="16" spans="1:19" s="199" customFormat="1" ht="12" customHeight="1">
      <c r="A16" s="212"/>
      <c r="B16" s="213"/>
      <c r="C16" s="647"/>
      <c r="D16" s="614"/>
      <c r="E16" s="264"/>
      <c r="F16" s="264"/>
      <c r="G16" s="264"/>
      <c r="H16" s="264"/>
      <c r="I16" s="264"/>
      <c r="J16" s="614"/>
      <c r="K16" s="264"/>
      <c r="L16" s="264"/>
      <c r="M16" s="264"/>
      <c r="N16" s="264"/>
      <c r="O16" s="264"/>
      <c r="P16" s="614"/>
      <c r="Q16" s="264"/>
      <c r="R16" s="215"/>
      <c r="S16" s="654"/>
    </row>
    <row r="17" spans="1:19" s="199" customFormat="1" ht="12" customHeight="1" thickBot="1">
      <c r="A17" s="216"/>
      <c r="B17" s="217"/>
      <c r="C17" s="648"/>
      <c r="D17" s="615"/>
      <c r="E17" s="265"/>
      <c r="F17" s="265"/>
      <c r="G17" s="265"/>
      <c r="H17" s="265"/>
      <c r="I17" s="265"/>
      <c r="J17" s="615"/>
      <c r="K17" s="265"/>
      <c r="L17" s="265"/>
      <c r="M17" s="265"/>
      <c r="N17" s="265"/>
      <c r="O17" s="265"/>
      <c r="P17" s="615"/>
      <c r="Q17" s="265"/>
      <c r="R17" s="219"/>
      <c r="S17" s="655"/>
    </row>
    <row r="18" spans="1:19" s="199" customFormat="1" ht="12" customHeight="1" thickBot="1">
      <c r="A18" s="210"/>
      <c r="B18" s="196"/>
      <c r="D18" s="616"/>
      <c r="E18" s="266"/>
      <c r="F18" s="266"/>
      <c r="G18" s="266"/>
      <c r="H18" s="266"/>
      <c r="I18" s="266"/>
      <c r="J18" s="616"/>
      <c r="K18" s="266"/>
      <c r="L18" s="266"/>
      <c r="M18" s="266"/>
      <c r="N18" s="266"/>
      <c r="O18" s="266"/>
      <c r="P18" s="616"/>
      <c r="Q18" s="266"/>
      <c r="R18" s="220"/>
      <c r="S18" s="605"/>
    </row>
    <row r="19" spans="1:19" s="199" customFormat="1" ht="12" customHeight="1" thickBot="1">
      <c r="A19" s="190"/>
      <c r="B19" s="221"/>
      <c r="C19" s="622"/>
      <c r="D19" s="611"/>
      <c r="E19" s="262"/>
      <c r="F19" s="262"/>
      <c r="G19" s="262"/>
      <c r="H19" s="262"/>
      <c r="I19" s="262"/>
      <c r="J19" s="611"/>
      <c r="K19" s="262"/>
      <c r="L19" s="262"/>
      <c r="M19" s="262"/>
      <c r="N19" s="262"/>
      <c r="O19" s="262"/>
      <c r="P19" s="611"/>
      <c r="Q19" s="262"/>
      <c r="R19" s="198"/>
      <c r="S19" s="603"/>
    </row>
    <row r="20" spans="1:19" s="205" customFormat="1" ht="12" customHeight="1" thickBot="1">
      <c r="A20" s="222"/>
      <c r="B20" s="223"/>
      <c r="C20" s="649"/>
      <c r="D20" s="617"/>
      <c r="E20" s="267"/>
      <c r="F20" s="267"/>
      <c r="G20" s="267"/>
      <c r="H20" s="267"/>
      <c r="I20" s="267"/>
      <c r="J20" s="617"/>
      <c r="K20" s="267"/>
      <c r="L20" s="267"/>
      <c r="M20" s="267"/>
      <c r="N20" s="267"/>
      <c r="O20" s="267"/>
      <c r="P20" s="611"/>
      <c r="Q20" s="262"/>
      <c r="R20" s="198"/>
      <c r="S20" s="603"/>
    </row>
    <row r="21" spans="1:19" s="205" customFormat="1" ht="15" customHeight="1" thickBot="1">
      <c r="A21" s="200"/>
      <c r="B21" s="225"/>
      <c r="C21" s="647"/>
      <c r="D21" s="614"/>
      <c r="E21" s="264"/>
      <c r="F21" s="264"/>
      <c r="G21" s="264"/>
      <c r="H21" s="264"/>
      <c r="I21" s="264"/>
      <c r="J21" s="614"/>
      <c r="K21" s="264"/>
      <c r="L21" s="264"/>
      <c r="M21" s="264"/>
      <c r="N21" s="264"/>
      <c r="O21" s="264"/>
      <c r="P21" s="620"/>
      <c r="Q21" s="621"/>
      <c r="R21" s="330"/>
      <c r="S21" s="656"/>
    </row>
    <row r="22" spans="1:19" s="205" customFormat="1" ht="15" customHeight="1">
      <c r="A22" s="919"/>
      <c r="B22" s="920"/>
      <c r="C22" s="647"/>
      <c r="D22" s="921"/>
      <c r="E22" s="922"/>
      <c r="F22" s="922"/>
      <c r="G22" s="922"/>
      <c r="H22" s="922"/>
      <c r="I22" s="922"/>
      <c r="J22" s="921"/>
      <c r="K22" s="922"/>
      <c r="L22" s="922"/>
      <c r="M22" s="922"/>
      <c r="N22" s="922"/>
      <c r="O22" s="922"/>
      <c r="P22" s="923"/>
      <c r="Q22" s="924"/>
      <c r="R22" s="925"/>
      <c r="S22" s="926"/>
    </row>
    <row r="23" spans="1:19" s="205" customFormat="1" ht="15" customHeight="1" thickBot="1">
      <c r="A23" s="226"/>
      <c r="B23" s="227"/>
      <c r="C23" s="650"/>
      <c r="D23" s="618"/>
      <c r="E23" s="268"/>
      <c r="F23" s="268"/>
      <c r="G23" s="268"/>
      <c r="H23" s="268"/>
      <c r="I23" s="268"/>
      <c r="J23" s="618"/>
      <c r="K23" s="268"/>
      <c r="L23" s="268"/>
      <c r="M23" s="268"/>
      <c r="N23" s="268"/>
      <c r="O23" s="268"/>
      <c r="P23" s="618"/>
      <c r="Q23" s="268"/>
      <c r="R23" s="229"/>
      <c r="S23" s="657"/>
    </row>
    <row r="24" spans="1:19" ht="13.5" hidden="1" thickBot="1">
      <c r="A24" s="230"/>
      <c r="B24" s="378"/>
      <c r="C24" s="626"/>
      <c r="D24" s="616"/>
      <c r="E24" s="266"/>
      <c r="F24" s="266"/>
      <c r="G24" s="266"/>
      <c r="H24" s="266"/>
      <c r="I24" s="266"/>
      <c r="J24" s="616"/>
      <c r="K24" s="266"/>
      <c r="L24" s="266"/>
      <c r="M24" s="266"/>
      <c r="N24" s="266"/>
      <c r="O24" s="266"/>
      <c r="P24" s="616"/>
      <c r="Q24" s="266"/>
      <c r="R24" s="220"/>
      <c r="S24" s="605"/>
    </row>
    <row r="25" spans="1:19" s="193" customFormat="1" ht="16.5" customHeight="1" thickBot="1">
      <c r="A25" s="230"/>
      <c r="B25" s="379"/>
      <c r="C25" s="651"/>
      <c r="D25" s="619"/>
      <c r="E25" s="269"/>
      <c r="F25" s="269"/>
      <c r="G25" s="269"/>
      <c r="H25" s="269"/>
      <c r="I25" s="269"/>
      <c r="J25" s="619"/>
      <c r="K25" s="269"/>
      <c r="L25" s="269"/>
      <c r="M25" s="269"/>
      <c r="N25" s="269"/>
      <c r="O25" s="269"/>
      <c r="P25" s="619"/>
      <c r="Q25" s="269"/>
      <c r="R25" s="253"/>
      <c r="S25" s="235"/>
    </row>
    <row r="26" spans="1:18" s="239" customFormat="1" ht="12" customHeight="1">
      <c r="A26" s="236"/>
      <c r="B26" s="236"/>
      <c r="C26" s="237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</row>
    <row r="27" spans="1:18" ht="12" customHeight="1" thickBot="1">
      <c r="A27" s="240"/>
      <c r="B27" s="241"/>
      <c r="C27" s="241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</row>
    <row r="28" spans="1:19" ht="12" customHeight="1" thickBot="1">
      <c r="A28" s="243"/>
      <c r="B28" s="244"/>
      <c r="C28" s="245"/>
      <c r="D28" s="619"/>
      <c r="E28" s="269"/>
      <c r="F28" s="269"/>
      <c r="G28" s="269"/>
      <c r="H28" s="269"/>
      <c r="I28" s="253"/>
      <c r="J28" s="619"/>
      <c r="K28" s="269"/>
      <c r="L28" s="269"/>
      <c r="M28" s="269"/>
      <c r="N28" s="269"/>
      <c r="O28" s="253"/>
      <c r="P28" s="619"/>
      <c r="Q28" s="269"/>
      <c r="R28" s="253"/>
      <c r="S28" s="235"/>
    </row>
    <row r="29" spans="1:19" ht="12" customHeight="1" thickBot="1">
      <c r="A29" s="210"/>
      <c r="B29" s="246"/>
      <c r="C29" s="622"/>
      <c r="D29" s="611"/>
      <c r="E29" s="262"/>
      <c r="F29" s="262"/>
      <c r="G29" s="262"/>
      <c r="H29" s="262"/>
      <c r="I29" s="198"/>
      <c r="J29" s="611"/>
      <c r="K29" s="262"/>
      <c r="L29" s="262"/>
      <c r="M29" s="262"/>
      <c r="N29" s="262"/>
      <c r="O29" s="198"/>
      <c r="P29" s="611"/>
      <c r="Q29" s="262"/>
      <c r="R29" s="198"/>
      <c r="S29" s="603"/>
    </row>
    <row r="30" spans="1:19" ht="12" customHeight="1">
      <c r="A30" s="247"/>
      <c r="B30" s="248"/>
      <c r="C30" s="623"/>
      <c r="D30" s="629"/>
      <c r="E30" s="271"/>
      <c r="F30" s="271"/>
      <c r="G30" s="271"/>
      <c r="H30" s="271"/>
      <c r="I30" s="630"/>
      <c r="J30" s="629"/>
      <c r="K30" s="271"/>
      <c r="L30" s="271"/>
      <c r="M30" s="271"/>
      <c r="N30" s="271"/>
      <c r="O30" s="630"/>
      <c r="P30" s="613"/>
      <c r="Q30" s="263"/>
      <c r="R30" s="204"/>
      <c r="S30" s="637"/>
    </row>
    <row r="31" spans="1:19" ht="12" customHeight="1">
      <c r="A31" s="249"/>
      <c r="B31" s="250"/>
      <c r="C31" s="624"/>
      <c r="D31" s="631"/>
      <c r="E31" s="272"/>
      <c r="F31" s="272"/>
      <c r="G31" s="272"/>
      <c r="H31" s="272"/>
      <c r="I31" s="251"/>
      <c r="J31" s="631"/>
      <c r="K31" s="272"/>
      <c r="L31" s="272"/>
      <c r="M31" s="272"/>
      <c r="N31" s="272"/>
      <c r="O31" s="251"/>
      <c r="P31" s="613"/>
      <c r="Q31" s="263"/>
      <c r="R31" s="204"/>
      <c r="S31" s="637"/>
    </row>
    <row r="32" spans="1:19" ht="12" customHeight="1">
      <c r="A32" s="249"/>
      <c r="B32" s="250"/>
      <c r="C32" s="624"/>
      <c r="D32" s="631"/>
      <c r="E32" s="272"/>
      <c r="F32" s="272"/>
      <c r="G32" s="272"/>
      <c r="H32" s="272"/>
      <c r="I32" s="251"/>
      <c r="J32" s="631"/>
      <c r="K32" s="272"/>
      <c r="L32" s="272"/>
      <c r="M32" s="272"/>
      <c r="N32" s="272"/>
      <c r="O32" s="251"/>
      <c r="P32" s="613"/>
      <c r="Q32" s="263"/>
      <c r="R32" s="204"/>
      <c r="S32" s="637"/>
    </row>
    <row r="33" spans="1:19" s="239" customFormat="1" ht="12" customHeight="1">
      <c r="A33" s="249"/>
      <c r="B33" s="250"/>
      <c r="C33" s="624"/>
      <c r="D33" s="631"/>
      <c r="E33" s="272"/>
      <c r="F33" s="272"/>
      <c r="G33" s="272"/>
      <c r="H33" s="272"/>
      <c r="I33" s="251"/>
      <c r="J33" s="631"/>
      <c r="K33" s="272"/>
      <c r="L33" s="272"/>
      <c r="M33" s="272"/>
      <c r="N33" s="272"/>
      <c r="O33" s="251"/>
      <c r="P33" s="613"/>
      <c r="Q33" s="263"/>
      <c r="R33" s="204"/>
      <c r="S33" s="637"/>
    </row>
    <row r="34" spans="1:19" ht="12" customHeight="1" thickBot="1">
      <c r="A34" s="249"/>
      <c r="B34" s="250"/>
      <c r="C34" s="624"/>
      <c r="D34" s="631"/>
      <c r="E34" s="272"/>
      <c r="F34" s="272"/>
      <c r="G34" s="272"/>
      <c r="H34" s="272"/>
      <c r="I34" s="251"/>
      <c r="J34" s="631"/>
      <c r="K34" s="272"/>
      <c r="L34" s="272"/>
      <c r="M34" s="272"/>
      <c r="N34" s="272"/>
      <c r="O34" s="251"/>
      <c r="P34" s="631"/>
      <c r="Q34" s="272"/>
      <c r="R34" s="251"/>
      <c r="S34" s="638"/>
    </row>
    <row r="35" spans="1:19" ht="12" customHeight="1" thickBot="1">
      <c r="A35" s="210"/>
      <c r="B35" s="246"/>
      <c r="C35" s="622"/>
      <c r="D35" s="611"/>
      <c r="E35" s="262"/>
      <c r="F35" s="262"/>
      <c r="G35" s="262"/>
      <c r="H35" s="262"/>
      <c r="I35" s="198"/>
      <c r="J35" s="611"/>
      <c r="K35" s="262"/>
      <c r="L35" s="262"/>
      <c r="M35" s="262"/>
      <c r="N35" s="262"/>
      <c r="O35" s="198"/>
      <c r="P35" s="611"/>
      <c r="Q35" s="262"/>
      <c r="R35" s="198"/>
      <c r="S35" s="603"/>
    </row>
    <row r="36" spans="1:19" ht="12" customHeight="1">
      <c r="A36" s="247"/>
      <c r="B36" s="248"/>
      <c r="C36" s="623"/>
      <c r="D36" s="629"/>
      <c r="E36" s="271"/>
      <c r="F36" s="271"/>
      <c r="G36" s="271"/>
      <c r="H36" s="271"/>
      <c r="I36" s="630"/>
      <c r="J36" s="629"/>
      <c r="K36" s="271"/>
      <c r="L36" s="271"/>
      <c r="M36" s="271"/>
      <c r="N36" s="271"/>
      <c r="O36" s="630"/>
      <c r="P36" s="613"/>
      <c r="Q36" s="263"/>
      <c r="R36" s="204"/>
      <c r="S36" s="637"/>
    </row>
    <row r="37" spans="1:19" ht="12" customHeight="1">
      <c r="A37" s="249"/>
      <c r="B37" s="250"/>
      <c r="C37" s="624"/>
      <c r="D37" s="631"/>
      <c r="E37" s="272"/>
      <c r="F37" s="272"/>
      <c r="G37" s="272"/>
      <c r="H37" s="272"/>
      <c r="I37" s="251"/>
      <c r="J37" s="631"/>
      <c r="K37" s="272"/>
      <c r="L37" s="272"/>
      <c r="M37" s="272"/>
      <c r="N37" s="272"/>
      <c r="O37" s="251"/>
      <c r="P37" s="631"/>
      <c r="Q37" s="272"/>
      <c r="R37" s="251"/>
      <c r="S37" s="638"/>
    </row>
    <row r="38" spans="1:19" ht="15" customHeight="1">
      <c r="A38" s="249"/>
      <c r="B38" s="250"/>
      <c r="C38" s="624"/>
      <c r="D38" s="631"/>
      <c r="E38" s="272"/>
      <c r="F38" s="272"/>
      <c r="G38" s="272"/>
      <c r="H38" s="272"/>
      <c r="I38" s="251"/>
      <c r="J38" s="631"/>
      <c r="K38" s="272"/>
      <c r="L38" s="272"/>
      <c r="M38" s="272"/>
      <c r="N38" s="272"/>
      <c r="O38" s="251"/>
      <c r="P38" s="631"/>
      <c r="Q38" s="272"/>
      <c r="R38" s="251"/>
      <c r="S38" s="638"/>
    </row>
    <row r="39" spans="1:19" ht="13.5" thickBot="1">
      <c r="A39" s="249"/>
      <c r="B39" s="250"/>
      <c r="C39" s="624"/>
      <c r="D39" s="631"/>
      <c r="E39" s="272"/>
      <c r="F39" s="272"/>
      <c r="G39" s="272"/>
      <c r="H39" s="272"/>
      <c r="I39" s="251"/>
      <c r="J39" s="631"/>
      <c r="K39" s="272"/>
      <c r="L39" s="272"/>
      <c r="M39" s="272"/>
      <c r="N39" s="272"/>
      <c r="O39" s="251"/>
      <c r="P39" s="631"/>
      <c r="Q39" s="272"/>
      <c r="R39" s="251"/>
      <c r="S39" s="638"/>
    </row>
    <row r="40" spans="1:19" ht="15" customHeight="1" hidden="1" thickBot="1">
      <c r="A40" s="210"/>
      <c r="B40" s="246"/>
      <c r="C40" s="625"/>
      <c r="D40" s="616"/>
      <c r="E40" s="266"/>
      <c r="F40" s="266"/>
      <c r="G40" s="266"/>
      <c r="H40" s="266"/>
      <c r="I40" s="220"/>
      <c r="J40" s="616"/>
      <c r="K40" s="266"/>
      <c r="L40" s="266"/>
      <c r="M40" s="266"/>
      <c r="N40" s="266"/>
      <c r="O40" s="220"/>
      <c r="P40" s="616"/>
      <c r="Q40" s="266"/>
      <c r="R40" s="220"/>
      <c r="S40" s="605"/>
    </row>
    <row r="41" spans="1:19" ht="14.25" customHeight="1" hidden="1" thickBot="1">
      <c r="A41" s="230"/>
      <c r="B41" s="378"/>
      <c r="C41" s="626"/>
      <c r="D41" s="616"/>
      <c r="E41" s="266"/>
      <c r="F41" s="266"/>
      <c r="G41" s="266"/>
      <c r="H41" s="266"/>
      <c r="I41" s="220"/>
      <c r="J41" s="616"/>
      <c r="K41" s="266"/>
      <c r="L41" s="266"/>
      <c r="M41" s="266"/>
      <c r="N41" s="266"/>
      <c r="O41" s="220"/>
      <c r="P41" s="616"/>
      <c r="Q41" s="266"/>
      <c r="R41" s="220"/>
      <c r="S41" s="605"/>
    </row>
    <row r="42" spans="1:19" ht="13.5" thickBot="1">
      <c r="A42" s="210"/>
      <c r="B42" s="252"/>
      <c r="C42" s="627"/>
      <c r="D42" s="619"/>
      <c r="E42" s="269"/>
      <c r="F42" s="269"/>
      <c r="G42" s="269"/>
      <c r="H42" s="269"/>
      <c r="I42" s="253"/>
      <c r="J42" s="619"/>
      <c r="K42" s="269"/>
      <c r="L42" s="269"/>
      <c r="M42" s="269"/>
      <c r="N42" s="269"/>
      <c r="O42" s="253"/>
      <c r="P42" s="619"/>
      <c r="Q42" s="269"/>
      <c r="R42" s="253"/>
      <c r="S42" s="235"/>
    </row>
    <row r="43" spans="1:19" ht="13.5" thickBot="1">
      <c r="A43" s="380"/>
      <c r="B43" s="381"/>
      <c r="C43" s="381"/>
      <c r="D43" s="664"/>
      <c r="E43" s="665"/>
      <c r="F43" s="665"/>
      <c r="G43" s="665"/>
      <c r="H43" s="665"/>
      <c r="I43" s="666"/>
      <c r="J43" s="664"/>
      <c r="K43" s="665"/>
      <c r="L43" s="665"/>
      <c r="M43" s="665"/>
      <c r="N43" s="665"/>
      <c r="O43" s="666"/>
      <c r="P43" s="664"/>
      <c r="Q43" s="665"/>
      <c r="R43" s="666"/>
      <c r="S43" s="382"/>
    </row>
    <row r="44" spans="1:19" ht="13.5" thickBot="1">
      <c r="A44" s="257"/>
      <c r="B44" s="258"/>
      <c r="C44" s="628"/>
      <c r="D44" s="644"/>
      <c r="E44" s="275"/>
      <c r="F44" s="275"/>
      <c r="G44" s="275"/>
      <c r="H44" s="275"/>
      <c r="I44" s="632"/>
      <c r="J44" s="644"/>
      <c r="K44" s="275"/>
      <c r="L44" s="275"/>
      <c r="M44" s="275"/>
      <c r="N44" s="275"/>
      <c r="O44" s="632"/>
      <c r="P44" s="644"/>
      <c r="Q44" s="275"/>
      <c r="R44" s="632"/>
      <c r="S44" s="274"/>
    </row>
    <row r="45" spans="1:19" ht="13.5" thickBot="1">
      <c r="A45" s="257"/>
      <c r="B45" s="258"/>
      <c r="C45" s="628"/>
      <c r="D45" s="644"/>
      <c r="E45" s="275"/>
      <c r="F45" s="275"/>
      <c r="G45" s="275"/>
      <c r="H45" s="275"/>
      <c r="I45" s="632"/>
      <c r="J45" s="644"/>
      <c r="K45" s="275"/>
      <c r="L45" s="275"/>
      <c r="M45" s="275"/>
      <c r="N45" s="275"/>
      <c r="O45" s="632"/>
      <c r="P45" s="644"/>
      <c r="Q45" s="275"/>
      <c r="R45" s="632"/>
      <c r="S45" s="274"/>
    </row>
    <row r="46" spans="6:9" ht="12.75">
      <c r="F46" s="384"/>
      <c r="G46" s="384"/>
      <c r="H46" s="384"/>
      <c r="I46" s="384"/>
    </row>
    <row r="47" spans="1:9" ht="12.75">
      <c r="A47" s="1487"/>
      <c r="B47" s="1487"/>
      <c r="C47" s="1487"/>
      <c r="D47" s="1487"/>
      <c r="E47" s="355"/>
      <c r="F47" s="355"/>
      <c r="G47" s="355"/>
      <c r="H47" s="355"/>
      <c r="I47" s="355"/>
    </row>
    <row r="48" spans="1:3" ht="12.75">
      <c r="A48" s="1487"/>
      <c r="B48" s="1487"/>
      <c r="C48" s="1487"/>
    </row>
    <row r="49" spans="4:9" ht="12.75">
      <c r="D49" s="384"/>
      <c r="E49" s="384"/>
      <c r="F49" s="384"/>
      <c r="G49" s="384"/>
      <c r="H49" s="384"/>
      <c r="I49" s="384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J1" sqref="A1:IV16384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9"/>
      <c r="D1" s="1501"/>
      <c r="E1" s="1501"/>
      <c r="F1" s="13"/>
    </row>
    <row r="2" ht="12.75">
      <c r="B2" s="59"/>
    </row>
    <row r="3" spans="1:6" ht="18">
      <c r="A3" s="1502"/>
      <c r="B3" s="1502"/>
      <c r="C3" s="1502"/>
      <c r="D3" s="1502"/>
      <c r="E3" s="1502"/>
      <c r="F3" s="19"/>
    </row>
    <row r="4" spans="1:6" ht="18">
      <c r="A4" s="1502"/>
      <c r="B4" s="1502"/>
      <c r="C4" s="1502"/>
      <c r="D4" s="1502"/>
      <c r="E4" s="1502"/>
      <c r="F4" s="19"/>
    </row>
    <row r="5" spans="1:6" ht="18">
      <c r="A5" s="19"/>
      <c r="B5" s="38"/>
      <c r="C5" s="38"/>
      <c r="D5" s="19"/>
      <c r="E5" s="19"/>
      <c r="F5" s="19"/>
    </row>
    <row r="6" spans="1:6" ht="15.75">
      <c r="A6" s="1503"/>
      <c r="B6" s="1503"/>
      <c r="C6" s="1503"/>
      <c r="D6" s="1503"/>
      <c r="E6" s="1503"/>
      <c r="F6" s="11"/>
    </row>
    <row r="7" spans="1:7" ht="16.5" thickBot="1">
      <c r="A7" s="12"/>
      <c r="B7" s="60"/>
      <c r="C7" s="39"/>
      <c r="D7" s="11"/>
      <c r="E7" s="942"/>
      <c r="F7" s="27"/>
      <c r="G7" s="27"/>
    </row>
    <row r="8" spans="1:9" ht="45.75" customHeight="1" thickBot="1">
      <c r="A8" s="24"/>
      <c r="B8" s="40"/>
      <c r="C8" s="40"/>
      <c r="D8" s="42"/>
      <c r="E8" s="40"/>
      <c r="F8" s="401"/>
      <c r="G8" s="316"/>
      <c r="H8" s="316"/>
      <c r="I8" s="316"/>
    </row>
    <row r="9" spans="1:9" s="18" customFormat="1" ht="30" customHeight="1">
      <c r="A9" s="33"/>
      <c r="B9" s="41"/>
      <c r="C9" s="41"/>
      <c r="D9" s="34"/>
      <c r="E9" s="386"/>
      <c r="F9" s="402"/>
      <c r="G9" s="100"/>
      <c r="H9" s="100"/>
      <c r="I9" s="482"/>
    </row>
    <row r="10" spans="1:9" ht="30" customHeight="1">
      <c r="A10" s="47"/>
      <c r="B10" s="61"/>
      <c r="C10" s="48"/>
      <c r="D10" s="49"/>
      <c r="E10" s="387"/>
      <c r="F10" s="403"/>
      <c r="G10" s="50"/>
      <c r="I10" s="483"/>
    </row>
    <row r="11" spans="1:9" ht="30" customHeight="1">
      <c r="A11" s="47"/>
      <c r="B11" s="61"/>
      <c r="C11" s="941"/>
      <c r="D11" s="49"/>
      <c r="E11" s="387"/>
      <c r="F11" s="403"/>
      <c r="G11" s="50"/>
      <c r="I11" s="483"/>
    </row>
    <row r="12" spans="1:9" ht="30" customHeight="1">
      <c r="A12" s="51"/>
      <c r="B12" s="61"/>
      <c r="C12" s="81"/>
      <c r="D12" s="52"/>
      <c r="E12" s="388"/>
      <c r="F12" s="404"/>
      <c r="G12" s="53"/>
      <c r="I12" s="483"/>
    </row>
    <row r="13" spans="1:9" ht="30" customHeight="1">
      <c r="A13" s="82"/>
      <c r="B13" s="81"/>
      <c r="C13" s="81"/>
      <c r="D13" s="80"/>
      <c r="E13" s="389"/>
      <c r="F13" s="405"/>
      <c r="G13" s="83"/>
      <c r="I13" s="483"/>
    </row>
    <row r="14" spans="1:9" ht="36.75" customHeight="1">
      <c r="A14" s="82"/>
      <c r="B14" s="81"/>
      <c r="C14" s="81"/>
      <c r="D14" s="80"/>
      <c r="E14" s="389"/>
      <c r="F14" s="405"/>
      <c r="G14" s="83"/>
      <c r="I14" s="483"/>
    </row>
    <row r="15" spans="1:9" ht="36.75" customHeight="1">
      <c r="A15" s="82"/>
      <c r="B15" s="81"/>
      <c r="C15" s="81"/>
      <c r="D15" s="80"/>
      <c r="E15" s="389"/>
      <c r="F15" s="405"/>
      <c r="G15" s="83"/>
      <c r="I15" s="483"/>
    </row>
    <row r="16" spans="1:9" ht="36.75" customHeight="1" thickBot="1">
      <c r="A16" s="82"/>
      <c r="B16" s="81"/>
      <c r="C16" s="81"/>
      <c r="D16" s="80"/>
      <c r="E16" s="389"/>
      <c r="F16" s="405"/>
      <c r="G16" s="83"/>
      <c r="I16" s="483"/>
    </row>
    <row r="17" spans="1:9" s="46" customFormat="1" ht="30" customHeight="1" thickBot="1">
      <c r="A17" s="1499"/>
      <c r="B17" s="1500"/>
      <c r="C17" s="43"/>
      <c r="D17" s="44"/>
      <c r="E17" s="390"/>
      <c r="F17" s="406"/>
      <c r="G17" s="45"/>
      <c r="H17" s="45"/>
      <c r="I17" s="484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D51" sqref="D51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504"/>
      <c r="F1" s="1504"/>
    </row>
    <row r="2" spans="1:6" ht="15.75">
      <c r="A2" s="1505"/>
      <c r="B2" s="1505"/>
      <c r="C2" s="1505"/>
      <c r="D2" s="1505"/>
      <c r="E2" s="1505"/>
      <c r="F2" s="1505"/>
    </row>
    <row r="3" spans="1:6" ht="12.75">
      <c r="A3" s="1506"/>
      <c r="B3" s="1506"/>
      <c r="C3" s="1506"/>
      <c r="D3" s="1506"/>
      <c r="E3" s="1506"/>
      <c r="F3" s="1506"/>
    </row>
    <row r="4" spans="1:6" ht="33.75" customHeight="1">
      <c r="A4" s="811"/>
      <c r="B4" s="811"/>
      <c r="C4" s="811"/>
      <c r="D4" s="811"/>
      <c r="E4" s="811"/>
      <c r="F4" s="811"/>
    </row>
    <row r="5" spans="1:6" ht="15.75">
      <c r="A5" s="812"/>
      <c r="B5" s="813"/>
      <c r="C5" s="813"/>
      <c r="D5" s="813"/>
      <c r="E5" s="813"/>
      <c r="F5" s="813"/>
    </row>
    <row r="6" spans="1:6" ht="15.75">
      <c r="A6" s="813"/>
      <c r="B6" s="813"/>
      <c r="C6" s="813"/>
      <c r="D6" s="813"/>
      <c r="E6" s="813"/>
      <c r="F6" s="813"/>
    </row>
    <row r="7" spans="1:6" ht="15.75">
      <c r="A7" s="812"/>
      <c r="B7" s="813"/>
      <c r="C7" s="813"/>
      <c r="D7" s="813"/>
      <c r="E7" s="813"/>
      <c r="F7" s="813"/>
    </row>
    <row r="8" spans="1:6" ht="15.75">
      <c r="A8" s="812"/>
      <c r="B8" s="813"/>
      <c r="C8" s="813"/>
      <c r="D8" s="813"/>
      <c r="E8" s="813"/>
      <c r="F8" s="813"/>
    </row>
    <row r="9" spans="1:6" ht="15">
      <c r="A9" s="814"/>
      <c r="B9" s="815"/>
      <c r="C9" s="815"/>
      <c r="D9" s="815"/>
      <c r="E9" s="815"/>
      <c r="F9" s="816"/>
    </row>
    <row r="10" spans="1:6" ht="15" hidden="1">
      <c r="A10" s="814"/>
      <c r="B10" s="815"/>
      <c r="C10" s="815"/>
      <c r="D10" s="815"/>
      <c r="E10" s="815"/>
      <c r="F10" s="816"/>
    </row>
    <row r="11" spans="1:5" ht="15" hidden="1">
      <c r="A11" s="814"/>
      <c r="B11" s="815"/>
      <c r="C11" s="815"/>
      <c r="D11" s="815"/>
      <c r="E11" s="815"/>
    </row>
    <row r="12" ht="13.5" hidden="1" thickBot="1"/>
    <row r="13" spans="1:6" ht="15" hidden="1" thickBot="1">
      <c r="A13" s="817"/>
      <c r="B13" s="818"/>
      <c r="C13" s="819"/>
      <c r="D13" s="819"/>
      <c r="E13" s="819"/>
      <c r="F13" s="820"/>
    </row>
    <row r="14" spans="1:6" ht="24.75" customHeight="1" hidden="1">
      <c r="A14" s="821"/>
      <c r="B14" s="822"/>
      <c r="C14" s="823"/>
      <c r="D14" s="823"/>
      <c r="E14" s="823"/>
      <c r="F14" s="824"/>
    </row>
    <row r="15" spans="1:6" ht="12.75" hidden="1">
      <c r="A15" s="825"/>
      <c r="B15" s="826"/>
      <c r="C15" s="827"/>
      <c r="D15" s="827"/>
      <c r="E15" s="827"/>
      <c r="F15" s="828"/>
    </row>
    <row r="16" spans="1:6" ht="12.75" hidden="1">
      <c r="A16" s="825"/>
      <c r="B16" s="826"/>
      <c r="C16" s="827"/>
      <c r="D16" s="827"/>
      <c r="E16" s="827"/>
      <c r="F16" s="828"/>
    </row>
    <row r="17" spans="1:6" ht="21" customHeight="1" hidden="1">
      <c r="A17" s="825"/>
      <c r="B17" s="826"/>
      <c r="C17" s="827"/>
      <c r="D17" s="827"/>
      <c r="E17" s="827"/>
      <c r="F17" s="828"/>
    </row>
    <row r="18" spans="1:6" ht="40.5" customHeight="1" hidden="1">
      <c r="A18" s="825"/>
      <c r="B18" s="826"/>
      <c r="C18" s="827"/>
      <c r="D18" s="827"/>
      <c r="E18" s="827"/>
      <c r="F18" s="828"/>
    </row>
    <row r="19" spans="1:6" ht="21.75" customHeight="1" hidden="1" thickBot="1">
      <c r="A19" s="829"/>
      <c r="B19" s="830"/>
      <c r="C19" s="831"/>
      <c r="D19" s="831"/>
      <c r="E19" s="831"/>
      <c r="F19" s="832"/>
    </row>
    <row r="20" spans="1:6" ht="21.75" customHeight="1" hidden="1" thickBot="1">
      <c r="A20" s="833"/>
      <c r="B20" s="834"/>
      <c r="C20" s="835"/>
      <c r="D20" s="835"/>
      <c r="E20" s="835"/>
      <c r="F20" s="836"/>
    </row>
    <row r="21" spans="1:6" ht="12.75" hidden="1">
      <c r="A21" s="816"/>
      <c r="B21" s="816"/>
      <c r="C21" s="816"/>
      <c r="D21" s="816"/>
      <c r="E21" s="816"/>
      <c r="F21" s="816"/>
    </row>
    <row r="22" spans="1:6" ht="12.75">
      <c r="A22" s="816"/>
      <c r="B22" s="816"/>
      <c r="C22" s="816"/>
      <c r="D22" s="816"/>
      <c r="E22" s="816"/>
      <c r="F22" s="816"/>
    </row>
    <row r="23" spans="1:6" ht="12.75">
      <c r="A23" s="816"/>
      <c r="B23" s="816"/>
      <c r="C23" s="816"/>
      <c r="D23" s="816"/>
      <c r="E23" s="816"/>
      <c r="F23" s="816"/>
    </row>
    <row r="24" spans="1:6" ht="15.75">
      <c r="A24" s="813"/>
      <c r="B24" s="816"/>
      <c r="C24" s="816"/>
      <c r="D24" s="816"/>
      <c r="E24" s="816"/>
      <c r="F24" s="816"/>
    </row>
    <row r="25" spans="1:6" ht="12.75">
      <c r="A25" s="816"/>
      <c r="B25" s="816"/>
      <c r="C25" s="816"/>
      <c r="D25" s="816"/>
      <c r="E25" s="816"/>
      <c r="F25" s="816"/>
    </row>
    <row r="26" spans="1:6" ht="12.75">
      <c r="A26" s="816"/>
      <c r="B26" s="816"/>
      <c r="C26" s="816"/>
      <c r="D26" s="816"/>
      <c r="E26" s="816"/>
      <c r="F26" s="816"/>
    </row>
    <row r="29" spans="3:5" ht="13.5">
      <c r="C29" s="837"/>
      <c r="D29" s="838"/>
      <c r="E29" s="837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8">
      <selection activeCell="A36" sqref="A36"/>
    </sheetView>
  </sheetViews>
  <sheetFormatPr defaultColWidth="9.140625" defaultRowHeight="12.75"/>
  <cols>
    <col min="1" max="1" width="55.57421875" style="867" customWidth="1"/>
    <col min="2" max="2" width="27.7109375" style="867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 hidden="1">
      <c r="E1" s="1520"/>
      <c r="F1" s="1520"/>
      <c r="G1" s="868"/>
    </row>
    <row r="2" spans="1:7" ht="26.25" customHeight="1" hidden="1">
      <c r="A2" s="1522"/>
      <c r="B2" s="1522"/>
      <c r="C2" s="1522"/>
      <c r="D2" s="1522"/>
      <c r="E2" s="1522"/>
      <c r="F2" s="1522"/>
      <c r="G2" s="869"/>
    </row>
    <row r="3" spans="1:7" ht="21" customHeight="1" hidden="1">
      <c r="A3" s="1521"/>
      <c r="B3" s="1521"/>
      <c r="C3" s="1521"/>
      <c r="D3" s="1521"/>
      <c r="E3" s="1521"/>
      <c r="F3" s="1521"/>
      <c r="G3" s="870"/>
    </row>
    <row r="4" spans="6:7" ht="32.25" customHeight="1" hidden="1" thickBot="1">
      <c r="F4" s="868"/>
      <c r="G4" s="868"/>
    </row>
    <row r="5" spans="1:7" s="872" customFormat="1" ht="13.5" hidden="1" thickBot="1">
      <c r="A5" s="871"/>
      <c r="B5" s="1526"/>
      <c r="C5" s="1524"/>
      <c r="D5" s="1524"/>
      <c r="E5" s="1523"/>
      <c r="F5" s="1524"/>
      <c r="G5" s="1525"/>
    </row>
    <row r="6" ht="12.75" hidden="1">
      <c r="A6" s="23"/>
    </row>
    <row r="7" spans="1:7" ht="12.75" hidden="1">
      <c r="A7" s="873"/>
      <c r="B7" s="873"/>
      <c r="C7" s="874"/>
      <c r="D7" s="874"/>
      <c r="E7" s="875"/>
      <c r="F7" s="874"/>
      <c r="G7" s="874"/>
    </row>
    <row r="8" spans="1:8" ht="20.25" customHeight="1" hidden="1">
      <c r="A8" s="876"/>
      <c r="B8" s="877"/>
      <c r="C8" s="878"/>
      <c r="D8" s="878"/>
      <c r="E8" s="879"/>
      <c r="F8" s="878"/>
      <c r="G8" s="880"/>
      <c r="H8" s="22"/>
    </row>
    <row r="9" spans="1:7" ht="18" customHeight="1" hidden="1">
      <c r="A9" s="1507"/>
      <c r="B9" s="881"/>
      <c r="C9" s="882"/>
      <c r="D9" s="882"/>
      <c r="E9" s="883"/>
      <c r="F9" s="884"/>
      <c r="G9" s="885"/>
    </row>
    <row r="10" spans="1:7" ht="18.75" customHeight="1" hidden="1" thickBot="1">
      <c r="A10" s="1509"/>
      <c r="B10" s="886"/>
      <c r="C10" s="887"/>
      <c r="D10" s="887"/>
      <c r="E10" s="888"/>
      <c r="F10" s="889"/>
      <c r="G10" s="890"/>
    </row>
    <row r="11" spans="1:7" ht="12" customHeight="1" hidden="1">
      <c r="A11" s="891"/>
      <c r="B11" s="892"/>
      <c r="C11" s="893"/>
      <c r="D11" s="893"/>
      <c r="E11" s="894"/>
      <c r="F11" s="895"/>
      <c r="G11" s="895"/>
    </row>
    <row r="12" ht="13.5" hidden="1" thickBot="1"/>
    <row r="13" spans="1:7" ht="12.75" hidden="1">
      <c r="A13" s="896"/>
      <c r="B13" s="897"/>
      <c r="C13" s="898"/>
      <c r="D13" s="898"/>
      <c r="E13" s="899"/>
      <c r="F13" s="898"/>
      <c r="G13" s="900"/>
    </row>
    <row r="14" spans="1:7" ht="12.75" hidden="1">
      <c r="A14" s="1507"/>
      <c r="B14" s="1512"/>
      <c r="C14" s="1514"/>
      <c r="D14" s="1514"/>
      <c r="E14" s="1518"/>
      <c r="F14" s="1516"/>
      <c r="G14" s="1510"/>
    </row>
    <row r="15" spans="1:7" ht="12.75" hidden="1">
      <c r="A15" s="1508"/>
      <c r="B15" s="1513"/>
      <c r="C15" s="1515"/>
      <c r="D15" s="1515"/>
      <c r="E15" s="1519"/>
      <c r="F15" s="1517"/>
      <c r="G15" s="1511"/>
    </row>
    <row r="16" spans="1:7" ht="13.5" hidden="1" thickBot="1">
      <c r="A16" s="1509"/>
      <c r="B16" s="903"/>
      <c r="C16" s="887"/>
      <c r="D16" s="887"/>
      <c r="E16" s="888"/>
      <c r="F16" s="889"/>
      <c r="G16" s="904"/>
    </row>
    <row r="17" spans="1:7" ht="12.75" hidden="1">
      <c r="A17" s="891"/>
      <c r="B17" s="905"/>
      <c r="C17" s="893"/>
      <c r="D17" s="893"/>
      <c r="E17" s="894"/>
      <c r="F17" s="895"/>
      <c r="G17" s="895"/>
    </row>
    <row r="19" spans="1:7" ht="12.75" hidden="1">
      <c r="A19" s="906"/>
      <c r="B19" s="907"/>
      <c r="C19" s="908"/>
      <c r="D19" s="908"/>
      <c r="E19" s="909"/>
      <c r="F19" s="910"/>
      <c r="G19" s="911"/>
    </row>
    <row r="20" spans="1:7" ht="12.75" hidden="1">
      <c r="A20" s="1507"/>
      <c r="B20" s="912"/>
      <c r="C20" s="913"/>
      <c r="D20" s="913"/>
      <c r="E20" s="914"/>
      <c r="F20" s="915"/>
      <c r="G20" s="911"/>
    </row>
    <row r="21" spans="1:7" ht="12.75" hidden="1">
      <c r="A21" s="1508"/>
      <c r="B21" s="881"/>
      <c r="C21" s="882"/>
      <c r="D21" s="882"/>
      <c r="E21" s="883"/>
      <c r="F21" s="885"/>
      <c r="G21" s="916"/>
    </row>
    <row r="22" spans="1:7" ht="13.5" hidden="1" thickBot="1">
      <c r="A22" s="1509"/>
      <c r="B22" s="886"/>
      <c r="C22" s="887"/>
      <c r="D22" s="887"/>
      <c r="E22" s="888"/>
      <c r="F22" s="890"/>
      <c r="G22" s="895"/>
    </row>
    <row r="23" ht="13.5" hidden="1" thickBot="1"/>
    <row r="24" spans="1:7" ht="12.75" hidden="1">
      <c r="A24" s="896"/>
      <c r="B24" s="897"/>
      <c r="C24" s="898"/>
      <c r="D24" s="898"/>
      <c r="E24" s="899"/>
      <c r="F24" s="900"/>
      <c r="G24" s="917"/>
    </row>
    <row r="25" spans="1:7" ht="12.75" hidden="1">
      <c r="A25" s="1507"/>
      <c r="B25" s="1512"/>
      <c r="C25" s="1514"/>
      <c r="D25" s="901"/>
      <c r="E25" s="1518"/>
      <c r="F25" s="1527"/>
      <c r="G25" s="918"/>
    </row>
    <row r="26" spans="1:7" ht="12.75" hidden="1">
      <c r="A26" s="1508"/>
      <c r="B26" s="1513"/>
      <c r="C26" s="1515"/>
      <c r="D26" s="902"/>
      <c r="E26" s="1519"/>
      <c r="F26" s="1528"/>
      <c r="G26" s="918"/>
    </row>
    <row r="27" spans="1:7" ht="13.5" hidden="1" thickBot="1">
      <c r="A27" s="1509"/>
      <c r="B27" s="903"/>
      <c r="C27" s="887"/>
      <c r="D27" s="887"/>
      <c r="E27" s="888"/>
      <c r="F27" s="890"/>
      <c r="G27" s="895"/>
    </row>
    <row r="28" ht="12.75" hidden="1"/>
    <row r="29" ht="12.75" hidden="1"/>
  </sheetData>
  <sheetProtection/>
  <mergeCells count="19">
    <mergeCell ref="C25:C26"/>
    <mergeCell ref="F25:F26"/>
    <mergeCell ref="E25:E26"/>
    <mergeCell ref="E1:F1"/>
    <mergeCell ref="A3:F3"/>
    <mergeCell ref="A9:A10"/>
    <mergeCell ref="A2:F2"/>
    <mergeCell ref="E5:G5"/>
    <mergeCell ref="B5:D5"/>
    <mergeCell ref="A25:A27"/>
    <mergeCell ref="G14:G15"/>
    <mergeCell ref="A14:A16"/>
    <mergeCell ref="B14:B15"/>
    <mergeCell ref="C14:C15"/>
    <mergeCell ref="F14:F15"/>
    <mergeCell ref="A20:A22"/>
    <mergeCell ref="E14:E15"/>
    <mergeCell ref="D14:D15"/>
    <mergeCell ref="B25:B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5" sqref="A5:I5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3" width="16.57421875" style="15" hidden="1" customWidth="1"/>
    <col min="4" max="7" width="15.8515625" style="15" hidden="1" customWidth="1"/>
    <col min="8" max="8" width="40.8515625" style="15" customWidth="1"/>
    <col min="9" max="9" width="15.8515625" style="15" customWidth="1"/>
    <col min="10" max="14" width="15.8515625" style="15" hidden="1" customWidth="1"/>
    <col min="15" max="15" width="15.8515625" style="15" customWidth="1"/>
    <col min="16" max="16384" width="9.140625" style="15" customWidth="1"/>
  </cols>
  <sheetData>
    <row r="1" spans="10:13" ht="12.75">
      <c r="J1" s="1302" t="s">
        <v>21</v>
      </c>
      <c r="K1" s="1302"/>
      <c r="L1" s="1302"/>
      <c r="M1" s="1302"/>
    </row>
    <row r="2" spans="8:11" ht="12.75">
      <c r="H2" s="1302"/>
      <c r="I2" s="1302"/>
      <c r="J2" s="1302"/>
      <c r="K2" s="1302"/>
    </row>
    <row r="3" spans="1:9" ht="18">
      <c r="A3" s="1299" t="s">
        <v>15</v>
      </c>
      <c r="B3" s="1299"/>
      <c r="C3" s="1299"/>
      <c r="D3" s="1299"/>
      <c r="E3" s="1299"/>
      <c r="F3" s="1299"/>
      <c r="G3" s="1299"/>
      <c r="H3" s="1299"/>
      <c r="I3" s="1299"/>
    </row>
    <row r="4" spans="1:9" ht="11.25" customHeight="1">
      <c r="A4" s="86"/>
      <c r="B4" s="86"/>
      <c r="C4" s="86"/>
      <c r="D4" s="86"/>
      <c r="E4" s="86"/>
      <c r="F4" s="86"/>
      <c r="G4" s="86"/>
      <c r="H4" s="86"/>
      <c r="I4" s="85" t="s">
        <v>403</v>
      </c>
    </row>
    <row r="5" spans="1:9" ht="17.25" customHeight="1" thickBot="1">
      <c r="A5" s="1300" t="s">
        <v>169</v>
      </c>
      <c r="B5" s="1301"/>
      <c r="C5" s="1301"/>
      <c r="D5" s="1301"/>
      <c r="E5" s="1301"/>
      <c r="F5" s="1301"/>
      <c r="G5" s="1301"/>
      <c r="H5" s="1300"/>
      <c r="I5" s="1301"/>
    </row>
    <row r="6" spans="1:14" ht="33" customHeight="1" thickBot="1">
      <c r="A6" s="409" t="s">
        <v>6</v>
      </c>
      <c r="B6" s="534" t="s">
        <v>199</v>
      </c>
      <c r="C6" s="535" t="s">
        <v>196</v>
      </c>
      <c r="D6" s="535" t="s">
        <v>200</v>
      </c>
      <c r="E6" s="535" t="s">
        <v>203</v>
      </c>
      <c r="F6" s="535" t="s">
        <v>221</v>
      </c>
      <c r="G6" s="536" t="s">
        <v>254</v>
      </c>
      <c r="H6" s="462" t="s">
        <v>7</v>
      </c>
      <c r="I6" s="534" t="s">
        <v>199</v>
      </c>
      <c r="J6" s="535" t="s">
        <v>196</v>
      </c>
      <c r="K6" s="535" t="s">
        <v>200</v>
      </c>
      <c r="L6" s="535" t="s">
        <v>203</v>
      </c>
      <c r="M6" s="535" t="s">
        <v>221</v>
      </c>
      <c r="N6" s="536" t="s">
        <v>254</v>
      </c>
    </row>
    <row r="7" spans="1:14" ht="12.75">
      <c r="A7" s="410" t="s">
        <v>355</v>
      </c>
      <c r="B7" s="537">
        <f>'3.sz.m Önk  bev.'!E7</f>
        <v>1754689</v>
      </c>
      <c r="C7" s="537">
        <f>'3.sz.m Önk  bev.'!F7</f>
        <v>0</v>
      </c>
      <c r="D7" s="537">
        <f>'3.sz.m Önk  bev.'!G7</f>
        <v>0</v>
      </c>
      <c r="E7" s="537">
        <f>'3.sz.m Önk  bev.'!H7</f>
        <v>0</v>
      </c>
      <c r="F7" s="538"/>
      <c r="G7" s="538"/>
      <c r="H7" s="521" t="s">
        <v>142</v>
      </c>
      <c r="I7" s="563">
        <f>'4.sz.m.ÖNK kiadás'!E7+'üres lap2'!D31+'üres lap3'!D30+'üres lap'!D27</f>
        <v>6343828</v>
      </c>
      <c r="J7" s="563">
        <f>'4.sz.m.ÖNK kiadás'!F7+'üres lap2'!E31+'üres lap3'!E30+'üres lap'!E27</f>
        <v>0</v>
      </c>
      <c r="K7" s="563">
        <f>'4.sz.m.ÖNK kiadás'!G7+'üres lap2'!F31+'üres lap3'!F30+'üres lap'!F27</f>
        <v>0</v>
      </c>
      <c r="L7" s="563">
        <f>'4.sz.m.ÖNK kiadás'!H7+'üres lap2'!G31+'üres lap3'!G30+'üres lap'!G27</f>
        <v>0</v>
      </c>
      <c r="M7" s="564">
        <f>'4.sz.m.ÖNK kiadás'!I7+'üres lap2'!H31+'üres lap3'!H30+'üres lap'!H27</f>
        <v>0</v>
      </c>
      <c r="N7" s="564">
        <f>'4.sz.m.ÖNK kiadás'!J7+'üres lap2'!I31+'üres lap3'!I30+'üres lap'!I27</f>
        <v>0</v>
      </c>
    </row>
    <row r="8" spans="1:14" ht="12.75">
      <c r="A8" s="411" t="s">
        <v>356</v>
      </c>
      <c r="B8" s="539">
        <f>'3.sz.m Önk  bev.'!E21+'üres lap2'!D9+'üres lap3'!D9</f>
        <v>107154</v>
      </c>
      <c r="C8" s="539">
        <f>'3.sz.m Önk  bev.'!F21+'üres lap2'!E9+'üres lap3'!E9</f>
        <v>0</v>
      </c>
      <c r="D8" s="539">
        <f>'3.sz.m Önk  bev.'!G21+'üres lap2'!F9+'üres lap3'!F9</f>
        <v>0</v>
      </c>
      <c r="E8" s="539">
        <f>'3.sz.m Önk  bev.'!H21+'üres lap2'!G9+'üres lap3'!G9</f>
        <v>0</v>
      </c>
      <c r="F8" s="540"/>
      <c r="G8" s="540"/>
      <c r="H8" s="522" t="s">
        <v>143</v>
      </c>
      <c r="I8" s="539">
        <f>'4.sz.m.ÖNK kiadás'!E8+'üres lap2'!D32+'üres lap3'!D31+'üres lap'!D28</f>
        <v>1209277</v>
      </c>
      <c r="J8" s="539">
        <f>'4.sz.m.ÖNK kiadás'!F8+'üres lap2'!E32+'üres lap3'!E31+'üres lap'!E28</f>
        <v>0</v>
      </c>
      <c r="K8" s="539">
        <f>'4.sz.m.ÖNK kiadás'!G8+'üres lap2'!F32+'üres lap3'!F31+'üres lap'!F28</f>
        <v>0</v>
      </c>
      <c r="L8" s="539">
        <f>'4.sz.m.ÖNK kiadás'!H8+'üres lap2'!G32+'üres lap3'!G31+'üres lap'!G28</f>
        <v>0</v>
      </c>
      <c r="M8" s="540">
        <f>'4.sz.m.ÖNK kiadás'!I8+'üres lap2'!H32+'üres lap3'!H31+'üres lap'!H28</f>
        <v>0</v>
      </c>
      <c r="N8" s="540">
        <f>'4.sz.m.ÖNK kiadás'!J8+'üres lap2'!I32+'üres lap3'!I31+'üres lap'!I28</f>
        <v>0</v>
      </c>
    </row>
    <row r="9" spans="1:14" ht="25.5">
      <c r="A9" s="411" t="s">
        <v>357</v>
      </c>
      <c r="B9" s="539">
        <f>'3.sz.m Önk  bev.'!E32+'üres lap2'!D11+'üres lap3'!D10</f>
        <v>15850009</v>
      </c>
      <c r="C9" s="539">
        <f>'3.sz.m Önk  bev.'!F32+'üres lap2'!E11+'üres lap3'!E10</f>
        <v>0</v>
      </c>
      <c r="D9" s="539">
        <f>'3.sz.m Önk  bev.'!G32+'üres lap2'!F11+'üres lap3'!F10</f>
        <v>0</v>
      </c>
      <c r="E9" s="539">
        <f>'3.sz.m Önk  bev.'!H32+'üres lap2'!G11+'üres lap3'!G10</f>
        <v>0</v>
      </c>
      <c r="F9" s="540"/>
      <c r="G9" s="540"/>
      <c r="H9" s="522" t="s">
        <v>144</v>
      </c>
      <c r="I9" s="539">
        <f>'4.sz.m.ÖNK kiadás'!E9+'üres lap2'!D33+'üres lap3'!D32+'üres lap'!D29</f>
        <v>6693226</v>
      </c>
      <c r="J9" s="539">
        <f>'4.sz.m.ÖNK kiadás'!F9+'üres lap2'!E33+'üres lap3'!E32+'üres lap'!E29</f>
        <v>0</v>
      </c>
      <c r="K9" s="539">
        <f>'4.sz.m.ÖNK kiadás'!G9+'üres lap2'!F33+'üres lap3'!F32+'üres lap'!F29</f>
        <v>0</v>
      </c>
      <c r="L9" s="539">
        <f>'4.sz.m.ÖNK kiadás'!H9+'üres lap2'!G33+'üres lap3'!G32+'üres lap'!G29</f>
        <v>0</v>
      </c>
      <c r="M9" s="540">
        <f>'4.sz.m.ÖNK kiadás'!I9+'üres lap2'!H33+'üres lap3'!H32+'üres lap'!H29</f>
        <v>0</v>
      </c>
      <c r="N9" s="540">
        <f>'4.sz.m.ÖNK kiadás'!J9+'üres lap2'!I33+'üres lap3'!I32+'üres lap'!I29</f>
        <v>0</v>
      </c>
    </row>
    <row r="10" spans="1:14" ht="12.75">
      <c r="A10" s="411" t="s">
        <v>358</v>
      </c>
      <c r="B10" s="539">
        <f>'3.sz.m Önk  bev.'!E49+'üres lap2'!D17+'üres lap3'!D16</f>
        <v>0</v>
      </c>
      <c r="C10" s="539">
        <f>'3.sz.m Önk  bev.'!F49+'üres lap2'!E17+'üres lap3'!E16</f>
        <v>0</v>
      </c>
      <c r="D10" s="539">
        <f>'3.sz.m Önk  bev.'!G49+'üres lap2'!F17+'üres lap3'!F16</f>
        <v>0</v>
      </c>
      <c r="E10" s="539">
        <f>'3.sz.m Önk  bev.'!H49+'üres lap2'!G17+'üres lap3'!G16</f>
        <v>0</v>
      </c>
      <c r="F10" s="540"/>
      <c r="G10" s="540"/>
      <c r="H10" s="522" t="s">
        <v>145</v>
      </c>
      <c r="I10" s="565">
        <f>'4.sz.m.ÖNK kiadás'!E10+'üres lap2'!D34+'üres lap3'!D33+'üres lap'!D30</f>
        <v>570000</v>
      </c>
      <c r="J10" s="565">
        <f>'4.sz.m.ÖNK kiadás'!F10+'üres lap2'!E34+'üres lap3'!E33+'üres lap'!E30</f>
        <v>0</v>
      </c>
      <c r="K10" s="565">
        <f>'4.sz.m.ÖNK kiadás'!G10+'üres lap2'!F34+'üres lap3'!F33+'üres lap'!F30</f>
        <v>0</v>
      </c>
      <c r="L10" s="565">
        <f>'4.sz.m.ÖNK kiadás'!H10+'üres lap2'!G34+'üres lap3'!G33+'üres lap'!G30</f>
        <v>0</v>
      </c>
      <c r="M10" s="566">
        <f>'4.sz.m.ÖNK kiadás'!I10+'üres lap2'!H34+'üres lap3'!H33+'üres lap'!H30</f>
        <v>0</v>
      </c>
      <c r="N10" s="566">
        <f>'4.sz.m.ÖNK kiadás'!J10+'üres lap2'!I34+'üres lap3'!I33+'üres lap'!I30</f>
        <v>0</v>
      </c>
    </row>
    <row r="11" spans="1:14" ht="12.75">
      <c r="A11" s="411"/>
      <c r="B11" s="539"/>
      <c r="C11" s="539"/>
      <c r="D11" s="539"/>
      <c r="E11" s="539"/>
      <c r="F11" s="540"/>
      <c r="G11" s="540"/>
      <c r="H11" s="523" t="s">
        <v>146</v>
      </c>
      <c r="I11" s="539">
        <f>'4.sz.m.ÖNK kiadás'!E11+'üres lap2'!D35+'üres lap3'!D34+'üres lap'!D31</f>
        <v>831280</v>
      </c>
      <c r="J11" s="539">
        <f>'4.sz.m.ÖNK kiadás'!F11+'üres lap2'!E35+'üres lap3'!E34+'üres lap'!E31</f>
        <v>0</v>
      </c>
      <c r="K11" s="539">
        <f>'4.sz.m.ÖNK kiadás'!G11+'üres lap2'!F35+'üres lap3'!F34+'üres lap'!F31</f>
        <v>0</v>
      </c>
      <c r="L11" s="539">
        <f>'4.sz.m.ÖNK kiadás'!H11+'üres lap2'!G35+'üres lap3'!G34+'üres lap'!G31</f>
        <v>0</v>
      </c>
      <c r="M11" s="540">
        <f>'4.sz.m.ÖNK kiadás'!I11+'üres lap2'!H35+'üres lap3'!H34+'üres lap'!H31</f>
        <v>0</v>
      </c>
      <c r="N11" s="540">
        <f>'4.sz.m.ÖNK kiadás'!J11+'üres lap2'!I35+'üres lap3'!I34+'üres lap'!I31</f>
        <v>0</v>
      </c>
    </row>
    <row r="12" spans="1:14" ht="12.75">
      <c r="A12" s="411"/>
      <c r="B12" s="539"/>
      <c r="C12" s="539"/>
      <c r="D12" s="539"/>
      <c r="E12" s="539"/>
      <c r="F12" s="540"/>
      <c r="G12" s="540"/>
      <c r="H12" s="522" t="s">
        <v>147</v>
      </c>
      <c r="I12" s="565">
        <f>'4.sz.m.ÖNK kiadás'!E25</f>
        <v>638861</v>
      </c>
      <c r="J12" s="565">
        <f>'4.sz.m.ÖNK kiadás'!F25</f>
        <v>0</v>
      </c>
      <c r="K12" s="565">
        <f>'4.sz.m.ÖNK kiadás'!G25</f>
        <v>0</v>
      </c>
      <c r="L12" s="565">
        <f>'4.sz.m.ÖNK kiadás'!H25</f>
        <v>0</v>
      </c>
      <c r="M12" s="566">
        <f>'4.sz.m.ÖNK kiadás'!I25+'üres lap'!H37</f>
        <v>0</v>
      </c>
      <c r="N12" s="566">
        <f>'4.sz.m.ÖNK kiadás'!J25+'üres lap'!I37</f>
        <v>0</v>
      </c>
    </row>
    <row r="13" spans="1:14" ht="12.75" hidden="1">
      <c r="A13" s="412"/>
      <c r="B13" s="541"/>
      <c r="C13" s="541"/>
      <c r="D13" s="541"/>
      <c r="E13" s="541"/>
      <c r="F13" s="542"/>
      <c r="G13" s="542"/>
      <c r="H13" s="524"/>
      <c r="I13" s="541"/>
      <c r="J13" s="541"/>
      <c r="K13" s="541"/>
      <c r="L13" s="541"/>
      <c r="M13" s="542"/>
      <c r="N13" s="542"/>
    </row>
    <row r="14" spans="1:14" ht="16.5" customHeight="1" hidden="1" thickBot="1">
      <c r="A14" s="413"/>
      <c r="B14" s="543"/>
      <c r="C14" s="543"/>
      <c r="D14" s="543"/>
      <c r="E14" s="543"/>
      <c r="F14" s="544"/>
      <c r="G14" s="544"/>
      <c r="H14" s="525"/>
      <c r="I14" s="543"/>
      <c r="J14" s="543"/>
      <c r="K14" s="543"/>
      <c r="L14" s="543"/>
      <c r="M14" s="544"/>
      <c r="N14" s="544"/>
    </row>
    <row r="15" spans="1:15" ht="24" customHeight="1" thickBot="1">
      <c r="A15" s="414" t="s">
        <v>149</v>
      </c>
      <c r="B15" s="545">
        <f>SUM(B7:B10)</f>
        <v>17711852</v>
      </c>
      <c r="C15" s="545">
        <f>SUM(C7:C10)</f>
        <v>0</v>
      </c>
      <c r="D15" s="545">
        <f>SUM(D7:D10)</f>
        <v>0</v>
      </c>
      <c r="E15" s="545">
        <f>SUM(E7:E10)</f>
        <v>0</v>
      </c>
      <c r="F15" s="546">
        <f>F7+F10+F11+F12+F14</f>
        <v>0</v>
      </c>
      <c r="G15" s="546">
        <f>G7+G10+G11+G12+G14</f>
        <v>0</v>
      </c>
      <c r="H15" s="940" t="s">
        <v>150</v>
      </c>
      <c r="I15" s="545">
        <f aca="true" t="shared" si="0" ref="I15:N15">SUM(I7:I14)</f>
        <v>16286472</v>
      </c>
      <c r="J15" s="545">
        <f>SUM(J7:J14)</f>
        <v>0</v>
      </c>
      <c r="K15" s="545">
        <f>SUM(K7:K14)</f>
        <v>0</v>
      </c>
      <c r="L15" s="545">
        <f>SUM(L7:L14)</f>
        <v>0</v>
      </c>
      <c r="M15" s="546">
        <f t="shared" si="0"/>
        <v>0</v>
      </c>
      <c r="N15" s="546">
        <f t="shared" si="0"/>
        <v>0</v>
      </c>
      <c r="O15" s="36"/>
    </row>
    <row r="16" spans="1:14" ht="18.75" customHeight="1">
      <c r="A16" s="415" t="s">
        <v>418</v>
      </c>
      <c r="B16" s="991">
        <f>'3.sz.m Önk  bev.'!E58-B27</f>
        <v>4986877</v>
      </c>
      <c r="C16" s="991">
        <f>'3.sz.m Önk  bev.'!F58-480000</f>
        <v>-480000</v>
      </c>
      <c r="D16" s="991">
        <f>'3.sz.m Önk  bev.'!G58-D27</f>
        <v>-3186394</v>
      </c>
      <c r="E16" s="991">
        <f>'3.sz.m Önk  bev.'!H58-E27</f>
        <v>-3186395</v>
      </c>
      <c r="F16" s="991">
        <f>'3.sz.m Önk  bev.'!I58-480000</f>
        <v>-480000</v>
      </c>
      <c r="G16" s="991">
        <f>'3.sz.m Önk  bev.'!J58-480000</f>
        <v>-480000</v>
      </c>
      <c r="H16" s="521" t="s">
        <v>134</v>
      </c>
      <c r="I16" s="537">
        <v>0</v>
      </c>
      <c r="J16" s="537">
        <v>0</v>
      </c>
      <c r="K16" s="537">
        <v>0</v>
      </c>
      <c r="L16" s="537">
        <v>0</v>
      </c>
      <c r="M16" s="538">
        <v>0</v>
      </c>
      <c r="N16" s="538">
        <v>0</v>
      </c>
    </row>
    <row r="17" spans="1:14" ht="15" customHeight="1" thickBot="1">
      <c r="A17" s="416" t="s">
        <v>457</v>
      </c>
      <c r="B17" s="547"/>
      <c r="C17" s="547"/>
      <c r="D17" s="547"/>
      <c r="E17" s="547">
        <f>+'3.sz.m Önk  bev.'!H57</f>
        <v>0</v>
      </c>
      <c r="F17" s="548"/>
      <c r="G17" s="548"/>
      <c r="H17" s="524" t="s">
        <v>406</v>
      </c>
      <c r="I17" s="541">
        <f>'4.sz.m.ÖNK kiadás'!E34</f>
        <v>594272</v>
      </c>
      <c r="J17" s="541">
        <f>'4.sz.m.ÖNK kiadás'!F34</f>
        <v>0</v>
      </c>
      <c r="K17" s="541">
        <f>'4.sz.m.ÖNK kiadás'!G34</f>
        <v>0</v>
      </c>
      <c r="L17" s="541">
        <f>'4.sz.m.ÖNK kiadás'!H34</f>
        <v>0</v>
      </c>
      <c r="M17" s="542"/>
      <c r="N17" s="542"/>
    </row>
    <row r="18" spans="1:14" ht="25.5" customHeight="1" thickBot="1">
      <c r="A18" s="417" t="s">
        <v>154</v>
      </c>
      <c r="B18" s="549">
        <f aca="true" t="shared" si="1" ref="B18:G18">SUM(B16:B17)</f>
        <v>4986877</v>
      </c>
      <c r="C18" s="549">
        <f>SUM(C16:C17)</f>
        <v>-480000</v>
      </c>
      <c r="D18" s="549">
        <f>SUM(D16:D17)</f>
        <v>-3186394</v>
      </c>
      <c r="E18" s="549">
        <f>SUM(E16:E17)</f>
        <v>-3186395</v>
      </c>
      <c r="F18" s="550">
        <f t="shared" si="1"/>
        <v>-480000</v>
      </c>
      <c r="G18" s="550">
        <f t="shared" si="1"/>
        <v>-480000</v>
      </c>
      <c r="H18" s="526" t="s">
        <v>161</v>
      </c>
      <c r="I18" s="549">
        <f aca="true" t="shared" si="2" ref="I18:N18">SUM(I16:I17)</f>
        <v>594272</v>
      </c>
      <c r="J18" s="549">
        <f>SUM(J16:J17)</f>
        <v>0</v>
      </c>
      <c r="K18" s="549">
        <f>SUM(K16:K17)</f>
        <v>0</v>
      </c>
      <c r="L18" s="549">
        <f>SUM(L16:L17)</f>
        <v>0</v>
      </c>
      <c r="M18" s="550">
        <f t="shared" si="2"/>
        <v>0</v>
      </c>
      <c r="N18" s="550">
        <f t="shared" si="2"/>
        <v>0</v>
      </c>
    </row>
    <row r="19" spans="1:14" ht="22.5" customHeight="1" thickBot="1">
      <c r="A19" s="418" t="s">
        <v>133</v>
      </c>
      <c r="B19" s="551">
        <f aca="true" t="shared" si="3" ref="B19:G19">B15+B18</f>
        <v>22698729</v>
      </c>
      <c r="C19" s="551">
        <f>C15+C18</f>
        <v>-480000</v>
      </c>
      <c r="D19" s="551">
        <f>D15+D18</f>
        <v>-3186394</v>
      </c>
      <c r="E19" s="551">
        <f>E15+E18</f>
        <v>-3186395</v>
      </c>
      <c r="F19" s="552">
        <f t="shared" si="3"/>
        <v>-480000</v>
      </c>
      <c r="G19" s="552">
        <f t="shared" si="3"/>
        <v>-480000</v>
      </c>
      <c r="H19" s="527" t="s">
        <v>135</v>
      </c>
      <c r="I19" s="551">
        <f aca="true" t="shared" si="4" ref="I19:N19">I15+I18</f>
        <v>16880744</v>
      </c>
      <c r="J19" s="551">
        <f>J15+J18</f>
        <v>0</v>
      </c>
      <c r="K19" s="551">
        <f>K15+K18</f>
        <v>0</v>
      </c>
      <c r="L19" s="551">
        <f>L15+L18</f>
        <v>0</v>
      </c>
      <c r="M19" s="552">
        <f t="shared" si="4"/>
        <v>0</v>
      </c>
      <c r="N19" s="552">
        <f t="shared" si="4"/>
        <v>0</v>
      </c>
    </row>
    <row r="20" spans="1:11" ht="22.5" customHeight="1" thickBot="1">
      <c r="A20" s="1300" t="s">
        <v>170</v>
      </c>
      <c r="B20" s="1301"/>
      <c r="C20" s="1301"/>
      <c r="D20" s="1301"/>
      <c r="E20" s="1301"/>
      <c r="F20" s="1301"/>
      <c r="G20" s="1301"/>
      <c r="H20" s="1300"/>
      <c r="I20" s="1301"/>
      <c r="J20" s="36"/>
      <c r="K20" s="36"/>
    </row>
    <row r="21" spans="1:14" ht="12.75">
      <c r="A21" s="410" t="s">
        <v>136</v>
      </c>
      <c r="B21" s="553">
        <f>'3.sz.m Önk  bev.'!E42+'üres lap2'!D14+'üres lap3'!D13+'3.sz.m Önk  bev.'!E41</f>
        <v>16477566</v>
      </c>
      <c r="C21" s="553">
        <f>'3.sz.m Önk  bev.'!F42+'üres lap2'!E14+'üres lap3'!E13</f>
        <v>0</v>
      </c>
      <c r="D21" s="553">
        <f>'3.sz.m Önk  bev.'!G42+'üres lap2'!F14+'üres lap3'!F13</f>
        <v>0</v>
      </c>
      <c r="E21" s="553">
        <f>'3.sz.m Önk  bev.'!H42+'üres lap2'!G14+'üres lap3'!G13+'3.sz.m Önk  bev.'!H41</f>
        <v>0</v>
      </c>
      <c r="F21" s="554"/>
      <c r="G21" s="554"/>
      <c r="H21" s="528" t="s">
        <v>139</v>
      </c>
      <c r="I21" s="563">
        <f>'4.sz.m.ÖNK kiadás'!E18+'üres lap2'!D37+'üres lap3'!D36</f>
        <v>250866</v>
      </c>
      <c r="J21" s="564">
        <f>'4.sz.m.ÖNK kiadás'!F18+'üres lap2'!E37</f>
        <v>0</v>
      </c>
      <c r="K21" s="564">
        <f>'4.sz.m.ÖNK kiadás'!G18+'üres lap2'!F37</f>
        <v>0</v>
      </c>
      <c r="L21" s="564">
        <f>'4.sz.m.ÖNK kiadás'!H18+'üres lap2'!G37</f>
        <v>0</v>
      </c>
      <c r="M21" s="564">
        <f>'4.sz.m.ÖNK kiadás'!I18+'üres lap2'!H37</f>
        <v>0</v>
      </c>
      <c r="N21" s="564">
        <f>'4.sz.m.ÖNK kiadás'!J18+'üres lap2'!I37</f>
        <v>0</v>
      </c>
    </row>
    <row r="22" spans="1:14" ht="12.75">
      <c r="A22" s="411" t="s">
        <v>137</v>
      </c>
      <c r="B22" s="539">
        <f>'3.sz.m Önk  bev.'!E50+'üres lap2'!D18+'üres lap3'!D17</f>
        <v>0</v>
      </c>
      <c r="C22" s="539">
        <f>'3.sz.m Önk  bev.'!F50+'üres lap2'!E18+'üres lap3'!E17</f>
        <v>0</v>
      </c>
      <c r="D22" s="539">
        <f>'3.sz.m Önk  bev.'!G50+'üres lap2'!F18+'üres lap3'!F17</f>
        <v>0</v>
      </c>
      <c r="E22" s="539">
        <f>'3.sz.m Önk  bev.'!H50+'üres lap2'!G18+'üres lap3'!G17</f>
        <v>0</v>
      </c>
      <c r="F22" s="540"/>
      <c r="G22" s="540"/>
      <c r="H22" s="522" t="s">
        <v>140</v>
      </c>
      <c r="I22" s="539">
        <f>'4.sz.m.ÖNK kiadás'!E19</f>
        <v>28685551</v>
      </c>
      <c r="J22" s="540">
        <f>'4.sz.m.ÖNK kiadás'!F19</f>
        <v>0</v>
      </c>
      <c r="K22" s="540">
        <f>'4.sz.m.ÖNK kiadás'!G19</f>
        <v>0</v>
      </c>
      <c r="L22" s="540">
        <f>'4.sz.m.ÖNK kiadás'!H19</f>
        <v>0</v>
      </c>
      <c r="M22" s="540">
        <f>'4.sz.m.ÖNK kiadás'!I19</f>
        <v>0</v>
      </c>
      <c r="N22" s="540">
        <f>'4.sz.m.ÖNK kiadás'!J19</f>
        <v>0</v>
      </c>
    </row>
    <row r="23" spans="1:14" ht="12.75">
      <c r="A23" s="411" t="s">
        <v>138</v>
      </c>
      <c r="B23" s="539">
        <f>'3.sz.m Önk  bev.'!E51</f>
        <v>0</v>
      </c>
      <c r="C23" s="539">
        <f>'3.sz.m Önk  bev.'!F51</f>
        <v>0</v>
      </c>
      <c r="D23" s="539">
        <f>'3.sz.m Önk  bev.'!G51</f>
        <v>0</v>
      </c>
      <c r="E23" s="539">
        <f>'3.sz.m Önk  bev.'!H51</f>
        <v>0</v>
      </c>
      <c r="F23" s="540"/>
      <c r="G23" s="540"/>
      <c r="H23" s="522" t="s">
        <v>141</v>
      </c>
      <c r="I23" s="539">
        <f>'4.sz.m.ÖNK kiadás'!E20</f>
        <v>300000</v>
      </c>
      <c r="J23" s="540">
        <f>'4.sz.m.ÖNK kiadás'!F20</f>
        <v>0</v>
      </c>
      <c r="K23" s="540">
        <f>'4.sz.m.ÖNK kiadás'!G20</f>
        <v>0</v>
      </c>
      <c r="L23" s="540">
        <f>'4.sz.m.ÖNK kiadás'!H20</f>
        <v>0</v>
      </c>
      <c r="M23" s="540">
        <f>'4.sz.m.ÖNK kiadás'!I20</f>
        <v>0</v>
      </c>
      <c r="N23" s="540">
        <f>'4.sz.m.ÖNK kiadás'!J20</f>
        <v>0</v>
      </c>
    </row>
    <row r="24" spans="1:14" ht="13.5" thickBot="1">
      <c r="A24" s="411"/>
      <c r="B24" s="539"/>
      <c r="C24" s="539"/>
      <c r="D24" s="539"/>
      <c r="E24" s="539"/>
      <c r="F24" s="540"/>
      <c r="G24" s="540"/>
      <c r="H24" s="522" t="s">
        <v>148</v>
      </c>
      <c r="I24" s="539"/>
      <c r="J24" s="540"/>
      <c r="K24" s="540"/>
      <c r="L24" s="540"/>
      <c r="M24" s="540"/>
      <c r="N24" s="540"/>
    </row>
    <row r="25" spans="1:14" ht="13.5" hidden="1" thickBot="1">
      <c r="A25" s="420"/>
      <c r="B25" s="541"/>
      <c r="C25" s="541"/>
      <c r="D25" s="541"/>
      <c r="E25" s="541"/>
      <c r="F25" s="542"/>
      <c r="G25" s="542"/>
      <c r="H25" s="524"/>
      <c r="I25" s="541"/>
      <c r="J25" s="542"/>
      <c r="K25" s="542"/>
      <c r="L25" s="542"/>
      <c r="M25" s="542"/>
      <c r="N25" s="542"/>
    </row>
    <row r="26" spans="1:14" ht="13.5" thickBot="1">
      <c r="A26" s="421" t="s">
        <v>152</v>
      </c>
      <c r="B26" s="551">
        <f aca="true" t="shared" si="5" ref="B26:G26">SUM(B21:B24)</f>
        <v>16477566</v>
      </c>
      <c r="C26" s="551">
        <f>SUM(C21:C24)</f>
        <v>0</v>
      </c>
      <c r="D26" s="551">
        <f>SUM(D21:D24)</f>
        <v>0</v>
      </c>
      <c r="E26" s="551">
        <f>SUM(E21:E24)</f>
        <v>0</v>
      </c>
      <c r="F26" s="552">
        <f t="shared" si="5"/>
        <v>0</v>
      </c>
      <c r="G26" s="552">
        <f t="shared" si="5"/>
        <v>0</v>
      </c>
      <c r="H26" s="529" t="s">
        <v>151</v>
      </c>
      <c r="I26" s="567">
        <f aca="true" t="shared" si="6" ref="I26:N26">SUM(I21:I25)</f>
        <v>29236417</v>
      </c>
      <c r="J26" s="568">
        <f t="shared" si="6"/>
        <v>0</v>
      </c>
      <c r="K26" s="568">
        <f>SUM(K21:K25)</f>
        <v>0</v>
      </c>
      <c r="L26" s="568">
        <f>SUM(L21:L25)</f>
        <v>0</v>
      </c>
      <c r="M26" s="568">
        <f t="shared" si="6"/>
        <v>0</v>
      </c>
      <c r="N26" s="568">
        <f t="shared" si="6"/>
        <v>0</v>
      </c>
    </row>
    <row r="27" spans="1:14" ht="15" customHeight="1">
      <c r="A27" s="415" t="s">
        <v>418</v>
      </c>
      <c r="B27" s="1179">
        <f>6190866+750000</f>
        <v>6940866</v>
      </c>
      <c r="C27" s="555">
        <v>480000</v>
      </c>
      <c r="D27" s="555">
        <v>3186394</v>
      </c>
      <c r="E27" s="555">
        <v>3186395</v>
      </c>
      <c r="F27" s="556"/>
      <c r="G27" s="556"/>
      <c r="H27" s="530" t="s">
        <v>153</v>
      </c>
      <c r="I27" s="537"/>
      <c r="J27" s="538"/>
      <c r="K27" s="538"/>
      <c r="L27" s="538"/>
      <c r="M27" s="538"/>
      <c r="N27" s="538"/>
    </row>
    <row r="28" spans="1:14" ht="13.5" thickBot="1">
      <c r="A28" s="416" t="s">
        <v>132</v>
      </c>
      <c r="B28" s="557">
        <f>'3.sz.m Önk  bev.'!E56</f>
        <v>0</v>
      </c>
      <c r="C28" s="557">
        <f>'3.sz.m Önk  bev.'!F56</f>
        <v>0</v>
      </c>
      <c r="D28" s="557">
        <f>'3.sz.m Önk  bev.'!G56</f>
        <v>0</v>
      </c>
      <c r="E28" s="557">
        <f>'3.sz.m Önk  bev.'!H56</f>
        <v>0</v>
      </c>
      <c r="F28" s="558"/>
      <c r="G28" s="558"/>
      <c r="H28" s="531"/>
      <c r="I28" s="541"/>
      <c r="J28" s="542"/>
      <c r="K28" s="542"/>
      <c r="L28" s="542"/>
      <c r="M28" s="542"/>
      <c r="N28" s="542"/>
    </row>
    <row r="29" spans="1:14" ht="25.5" customHeight="1" thickBot="1">
      <c r="A29" s="422" t="s">
        <v>155</v>
      </c>
      <c r="B29" s="549">
        <f aca="true" t="shared" si="7" ref="B29:G29">SUM(B27:B28)</f>
        <v>6940866</v>
      </c>
      <c r="C29" s="549">
        <f>SUM(C27:C28)</f>
        <v>480000</v>
      </c>
      <c r="D29" s="549">
        <f>SUM(D27:D28)</f>
        <v>3186394</v>
      </c>
      <c r="E29" s="549">
        <f>SUM(E27:E28)</f>
        <v>3186395</v>
      </c>
      <c r="F29" s="550">
        <f t="shared" si="7"/>
        <v>0</v>
      </c>
      <c r="G29" s="550">
        <f t="shared" si="7"/>
        <v>0</v>
      </c>
      <c r="H29" s="529" t="s">
        <v>156</v>
      </c>
      <c r="I29" s="551">
        <f aca="true" t="shared" si="8" ref="I29:N29">SUM(I27:I28)</f>
        <v>0</v>
      </c>
      <c r="J29" s="552">
        <f t="shared" si="8"/>
        <v>0</v>
      </c>
      <c r="K29" s="552">
        <f>SUM(K27:K28)</f>
        <v>0</v>
      </c>
      <c r="L29" s="552">
        <f>SUM(L27:L28)</f>
        <v>0</v>
      </c>
      <c r="M29" s="552">
        <f t="shared" si="8"/>
        <v>0</v>
      </c>
      <c r="N29" s="552">
        <f t="shared" si="8"/>
        <v>0</v>
      </c>
    </row>
    <row r="30" spans="1:14" ht="26.25" customHeight="1" thickBot="1">
      <c r="A30" s="419" t="s">
        <v>157</v>
      </c>
      <c r="B30" s="551">
        <f aca="true" t="shared" si="9" ref="B30:G30">B26+B29</f>
        <v>23418432</v>
      </c>
      <c r="C30" s="551">
        <f>C26+C29</f>
        <v>480000</v>
      </c>
      <c r="D30" s="551">
        <f>D26+D29</f>
        <v>3186394</v>
      </c>
      <c r="E30" s="551">
        <f>E26+E29</f>
        <v>3186395</v>
      </c>
      <c r="F30" s="552">
        <f t="shared" si="9"/>
        <v>0</v>
      </c>
      <c r="G30" s="552">
        <f t="shared" si="9"/>
        <v>0</v>
      </c>
      <c r="H30" s="532" t="s">
        <v>158</v>
      </c>
      <c r="I30" s="551">
        <f aca="true" t="shared" si="10" ref="I30:N30">I29+I26</f>
        <v>29236417</v>
      </c>
      <c r="J30" s="552">
        <f t="shared" si="10"/>
        <v>0</v>
      </c>
      <c r="K30" s="552">
        <f>K29+K26</f>
        <v>0</v>
      </c>
      <c r="L30" s="552">
        <f>L29+L26</f>
        <v>0</v>
      </c>
      <c r="M30" s="552">
        <f t="shared" si="10"/>
        <v>0</v>
      </c>
      <c r="N30" s="552">
        <f t="shared" si="10"/>
        <v>0</v>
      </c>
    </row>
    <row r="31" spans="1:14" ht="26.25" customHeight="1" hidden="1" thickBot="1">
      <c r="A31" s="419" t="s">
        <v>212</v>
      </c>
      <c r="B31" s="559"/>
      <c r="C31" s="559"/>
      <c r="D31" s="559"/>
      <c r="E31" s="559"/>
      <c r="F31" s="560"/>
      <c r="G31" s="560"/>
      <c r="H31" s="532" t="s">
        <v>211</v>
      </c>
      <c r="I31" s="551"/>
      <c r="J31" s="552"/>
      <c r="K31" s="552"/>
      <c r="L31" s="552"/>
      <c r="M31" s="552"/>
      <c r="N31" s="552"/>
    </row>
    <row r="32" spans="1:14" ht="29.25" customHeight="1" thickBot="1">
      <c r="A32" s="423" t="s">
        <v>159</v>
      </c>
      <c r="B32" s="561">
        <f>B19+B30</f>
        <v>46117161</v>
      </c>
      <c r="C32" s="561">
        <f>C19+C30</f>
        <v>0</v>
      </c>
      <c r="D32" s="561">
        <f>D19+D30</f>
        <v>0</v>
      </c>
      <c r="E32" s="561">
        <f>E19+E30</f>
        <v>0</v>
      </c>
      <c r="F32" s="562">
        <f>F19+F30+F31</f>
        <v>-480000</v>
      </c>
      <c r="G32" s="562">
        <f>G19+G30+G31</f>
        <v>-480000</v>
      </c>
      <c r="H32" s="533" t="s">
        <v>160</v>
      </c>
      <c r="I32" s="569">
        <f>I30+I19</f>
        <v>46117161</v>
      </c>
      <c r="J32" s="570">
        <f>J30+J19</f>
        <v>0</v>
      </c>
      <c r="K32" s="570">
        <f>K30+K19</f>
        <v>0</v>
      </c>
      <c r="L32" s="570">
        <f>L30+L19</f>
        <v>0</v>
      </c>
      <c r="M32" s="570">
        <f>M30+M19+M31</f>
        <v>0</v>
      </c>
      <c r="N32" s="570">
        <f>N30+N19+N31</f>
        <v>0</v>
      </c>
    </row>
    <row r="34" spans="2:9" ht="12.75">
      <c r="B34" s="36"/>
      <c r="C34" s="36"/>
      <c r="D34" s="36"/>
      <c r="E34" s="36"/>
      <c r="F34" s="36"/>
      <c r="G34" s="36"/>
      <c r="I34" s="36"/>
    </row>
    <row r="35" spans="6:13" ht="12.75">
      <c r="F35" s="36"/>
      <c r="M35" s="36"/>
    </row>
  </sheetData>
  <sheetProtection/>
  <mergeCells count="5">
    <mergeCell ref="A3:I3"/>
    <mergeCell ref="A20:I20"/>
    <mergeCell ref="A5:I5"/>
    <mergeCell ref="H2:K2"/>
    <mergeCell ref="J1:M1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85" zoomScaleNormal="85" workbookViewId="0" topLeftCell="A1">
      <selection activeCell="A2" sqref="A2:Q2"/>
    </sheetView>
  </sheetViews>
  <sheetFormatPr defaultColWidth="9.140625" defaultRowHeight="12.75"/>
  <cols>
    <col min="1" max="2" width="5.7109375" style="132" customWidth="1"/>
    <col min="3" max="3" width="8.8515625" style="132" customWidth="1"/>
    <col min="4" max="4" width="56.00390625" style="23" bestFit="1" customWidth="1"/>
    <col min="5" max="5" width="17.28125" style="395" bestFit="1" customWidth="1"/>
    <col min="6" max="6" width="14.57421875" style="395" hidden="1" customWidth="1"/>
    <col min="7" max="10" width="14.421875" style="395" hidden="1" customWidth="1"/>
    <col min="11" max="11" width="14.421875" style="396" customWidth="1"/>
    <col min="12" max="16" width="14.421875" style="396" hidden="1" customWidth="1"/>
    <col min="17" max="17" width="14.421875" style="397" customWidth="1"/>
    <col min="18" max="20" width="14.421875" style="396" hidden="1" customWidth="1"/>
    <col min="21" max="22" width="14.421875" style="397" hidden="1" customWidth="1"/>
    <col min="23" max="23" width="14.421875" style="397" customWidth="1"/>
    <col min="24" max="16384" width="9.140625" style="397" customWidth="1"/>
  </cols>
  <sheetData>
    <row r="1" spans="1:19" ht="12.75">
      <c r="A1" s="129"/>
      <c r="B1" s="129"/>
      <c r="C1" s="129"/>
      <c r="D1" s="130"/>
      <c r="M1" s="1254" t="s">
        <v>56</v>
      </c>
      <c r="N1" s="1254"/>
      <c r="O1" s="1254"/>
      <c r="P1" s="1254"/>
      <c r="Q1" s="1254"/>
      <c r="R1" s="1254"/>
      <c r="S1" s="1254"/>
    </row>
    <row r="2" spans="1:20" s="399" customFormat="1" ht="34.5" customHeight="1">
      <c r="A2" s="1257" t="s">
        <v>472</v>
      </c>
      <c r="B2" s="1257"/>
      <c r="C2" s="1257"/>
      <c r="D2" s="1257"/>
      <c r="E2" s="1257"/>
      <c r="F2" s="1257"/>
      <c r="G2" s="1257"/>
      <c r="H2" s="1257"/>
      <c r="I2" s="1257"/>
      <c r="J2" s="1257"/>
      <c r="K2" s="1257"/>
      <c r="L2" s="1257"/>
      <c r="M2" s="1257"/>
      <c r="N2" s="1257"/>
      <c r="O2" s="1257"/>
      <c r="P2" s="1257"/>
      <c r="Q2" s="1257"/>
      <c r="R2" s="288"/>
      <c r="S2" s="398"/>
      <c r="T2" s="398"/>
    </row>
    <row r="3" spans="1:17" ht="13.5" thickBot="1">
      <c r="A3" s="131"/>
      <c r="B3" s="131"/>
      <c r="C3" s="131"/>
      <c r="D3" s="127"/>
      <c r="K3" s="101"/>
      <c r="L3" s="101"/>
      <c r="M3" s="101"/>
      <c r="N3" s="101"/>
      <c r="O3" s="101"/>
      <c r="P3" s="101"/>
      <c r="Q3" s="58" t="s">
        <v>403</v>
      </c>
    </row>
    <row r="4" spans="1:22" ht="45.75" customHeight="1" thickBot="1">
      <c r="A4" s="1258" t="s">
        <v>5</v>
      </c>
      <c r="B4" s="1259"/>
      <c r="C4" s="1259"/>
      <c r="D4" s="407" t="s">
        <v>8</v>
      </c>
      <c r="E4" s="1303" t="s">
        <v>4</v>
      </c>
      <c r="F4" s="1304"/>
      <c r="G4" s="1304"/>
      <c r="H4" s="1304"/>
      <c r="I4" s="1304"/>
      <c r="J4" s="1305"/>
      <c r="K4" s="1303" t="s">
        <v>67</v>
      </c>
      <c r="L4" s="1304"/>
      <c r="M4" s="1304"/>
      <c r="N4" s="1304"/>
      <c r="O4" s="1304"/>
      <c r="P4" s="1305"/>
      <c r="Q4" s="1303" t="s">
        <v>68</v>
      </c>
      <c r="R4" s="1304"/>
      <c r="S4" s="1304"/>
      <c r="T4" s="1304"/>
      <c r="U4" s="1304"/>
      <c r="V4" s="1305"/>
    </row>
    <row r="5" spans="1:22" ht="45.75" customHeight="1" hidden="1" thickBot="1">
      <c r="A5" s="361"/>
      <c r="B5" s="362"/>
      <c r="C5" s="362"/>
      <c r="D5" s="407"/>
      <c r="E5" s="441" t="s">
        <v>73</v>
      </c>
      <c r="F5" s="442" t="s">
        <v>195</v>
      </c>
      <c r="G5" s="443" t="s">
        <v>201</v>
      </c>
      <c r="H5" s="1080" t="s">
        <v>204</v>
      </c>
      <c r="I5" s="442" t="s">
        <v>222</v>
      </c>
      <c r="J5" s="443" t="s">
        <v>255</v>
      </c>
      <c r="K5" s="441" t="s">
        <v>73</v>
      </c>
      <c r="L5" s="442" t="s">
        <v>195</v>
      </c>
      <c r="M5" s="443" t="s">
        <v>201</v>
      </c>
      <c r="N5" s="1080" t="s">
        <v>204</v>
      </c>
      <c r="O5" s="442" t="s">
        <v>222</v>
      </c>
      <c r="P5" s="443" t="s">
        <v>255</v>
      </c>
      <c r="Q5" s="441" t="s">
        <v>73</v>
      </c>
      <c r="R5" s="442" t="s">
        <v>195</v>
      </c>
      <c r="S5" s="443" t="s">
        <v>201</v>
      </c>
      <c r="T5" s="1080" t="s">
        <v>204</v>
      </c>
      <c r="U5" s="442" t="s">
        <v>222</v>
      </c>
      <c r="V5" s="443" t="s">
        <v>255</v>
      </c>
    </row>
    <row r="6" spans="1:22" s="7" customFormat="1" ht="21.75" customHeight="1" thickBot="1">
      <c r="A6" s="142"/>
      <c r="B6" s="1234"/>
      <c r="C6" s="1234"/>
      <c r="D6" s="1234"/>
      <c r="E6" s="444"/>
      <c r="F6" s="335"/>
      <c r="G6" s="1082"/>
      <c r="H6" s="1081"/>
      <c r="I6" s="335"/>
      <c r="J6" s="335"/>
      <c r="K6" s="444"/>
      <c r="L6" s="335"/>
      <c r="M6" s="335"/>
      <c r="N6" s="1081"/>
      <c r="O6" s="335"/>
      <c r="P6" s="335"/>
      <c r="Q6" s="444"/>
      <c r="R6" s="335"/>
      <c r="S6" s="1082"/>
      <c r="T6" s="1081"/>
      <c r="U6" s="335"/>
      <c r="V6" s="335"/>
    </row>
    <row r="7" spans="1:25" s="7" customFormat="1" ht="21.75" customHeight="1" thickBot="1">
      <c r="A7" s="142" t="s">
        <v>25</v>
      </c>
      <c r="B7" s="1234" t="s">
        <v>303</v>
      </c>
      <c r="C7" s="1234"/>
      <c r="D7" s="1234"/>
      <c r="E7" s="444">
        <f>E8+E13+E16+E17+E20</f>
        <v>1754689</v>
      </c>
      <c r="F7" s="444">
        <f>F8+F13+F16+F17+F20</f>
        <v>0</v>
      </c>
      <c r="G7" s="444">
        <f>G8+G13+G16+G17+G20</f>
        <v>0</v>
      </c>
      <c r="H7" s="444">
        <f>H8+H13+H16+H17+H20</f>
        <v>0</v>
      </c>
      <c r="I7" s="335">
        <f>I8+I13+I16</f>
        <v>0</v>
      </c>
      <c r="J7" s="335">
        <f>J8+J13+J16</f>
        <v>0</v>
      </c>
      <c r="K7" s="444">
        <f aca="true" t="shared" si="0" ref="K7:T7">K8+K13+K16+K17+K20</f>
        <v>1040505</v>
      </c>
      <c r="L7" s="444">
        <f t="shared" si="0"/>
        <v>0</v>
      </c>
      <c r="M7" s="444">
        <f t="shared" si="0"/>
        <v>0</v>
      </c>
      <c r="N7" s="444">
        <f t="shared" si="0"/>
        <v>0</v>
      </c>
      <c r="O7" s="444">
        <f t="shared" si="0"/>
        <v>0</v>
      </c>
      <c r="P7" s="444">
        <f t="shared" si="0"/>
        <v>0</v>
      </c>
      <c r="Q7" s="444">
        <f t="shared" si="0"/>
        <v>714184</v>
      </c>
      <c r="R7" s="335">
        <f t="shared" si="0"/>
        <v>0</v>
      </c>
      <c r="S7" s="1082">
        <f t="shared" si="0"/>
        <v>0</v>
      </c>
      <c r="T7" s="1082">
        <f t="shared" si="0"/>
        <v>0</v>
      </c>
      <c r="U7" s="335">
        <f>U8+U13+U16</f>
        <v>0</v>
      </c>
      <c r="V7" s="335">
        <f>V8+V13+V16</f>
        <v>0</v>
      </c>
      <c r="Y7" s="7" t="s">
        <v>219</v>
      </c>
    </row>
    <row r="8" spans="1:22" ht="21.75" customHeight="1">
      <c r="A8" s="929"/>
      <c r="B8" s="290" t="s">
        <v>35</v>
      </c>
      <c r="C8" s="1255" t="s">
        <v>304</v>
      </c>
      <c r="D8" s="1255"/>
      <c r="E8" s="579">
        <f aca="true" t="shared" si="1" ref="E8:J8">SUM(E9:E12)</f>
        <v>1264689</v>
      </c>
      <c r="F8" s="579">
        <f t="shared" si="1"/>
        <v>0</v>
      </c>
      <c r="G8" s="579">
        <f t="shared" si="1"/>
        <v>0</v>
      </c>
      <c r="H8" s="579">
        <f t="shared" si="1"/>
        <v>0</v>
      </c>
      <c r="I8" s="580">
        <f t="shared" si="1"/>
        <v>0</v>
      </c>
      <c r="J8" s="580">
        <f t="shared" si="1"/>
        <v>0</v>
      </c>
      <c r="K8" s="579">
        <f aca="true" t="shared" si="2" ref="K8:P8">SUM(K9:K12)</f>
        <v>550505</v>
      </c>
      <c r="L8" s="579">
        <f t="shared" si="2"/>
        <v>0</v>
      </c>
      <c r="M8" s="579">
        <f t="shared" si="2"/>
        <v>0</v>
      </c>
      <c r="N8" s="579">
        <f t="shared" si="2"/>
        <v>0</v>
      </c>
      <c r="O8" s="579">
        <f t="shared" si="2"/>
        <v>0</v>
      </c>
      <c r="P8" s="579">
        <f t="shared" si="2"/>
        <v>0</v>
      </c>
      <c r="Q8" s="579">
        <f>SUM(Q9:Q12)</f>
        <v>714184</v>
      </c>
      <c r="R8" s="580">
        <f>SUM(R9:R12)</f>
        <v>0</v>
      </c>
      <c r="S8" s="1083">
        <f>SUM(S9:S12)</f>
        <v>0</v>
      </c>
      <c r="T8" s="1083">
        <f>SUM(T9:T12)</f>
        <v>0</v>
      </c>
      <c r="U8" s="336"/>
      <c r="V8" s="336"/>
    </row>
    <row r="9" spans="1:22" ht="21.75" customHeight="1">
      <c r="A9" s="139"/>
      <c r="B9" s="135"/>
      <c r="C9" s="135" t="s">
        <v>309</v>
      </c>
      <c r="D9" s="408" t="s">
        <v>305</v>
      </c>
      <c r="E9" s="446"/>
      <c r="F9" s="446"/>
      <c r="G9" s="446"/>
      <c r="H9" s="446"/>
      <c r="I9" s="337"/>
      <c r="J9" s="337"/>
      <c r="K9" s="446"/>
      <c r="L9" s="446"/>
      <c r="M9" s="446"/>
      <c r="N9" s="446"/>
      <c r="O9" s="446"/>
      <c r="P9" s="446"/>
      <c r="Q9" s="446"/>
      <c r="R9" s="337"/>
      <c r="S9" s="1084"/>
      <c r="T9" s="1084"/>
      <c r="U9" s="337"/>
      <c r="V9" s="337"/>
    </row>
    <row r="10" spans="1:22" ht="21.75" customHeight="1">
      <c r="A10" s="139"/>
      <c r="B10" s="135"/>
      <c r="C10" s="135" t="s">
        <v>310</v>
      </c>
      <c r="D10" s="408" t="s">
        <v>290</v>
      </c>
      <c r="E10" s="446">
        <v>1000000</v>
      </c>
      <c r="F10" s="446"/>
      <c r="G10" s="446"/>
      <c r="H10" s="446"/>
      <c r="I10" s="337"/>
      <c r="J10" s="337"/>
      <c r="K10" s="446">
        <f aca="true" t="shared" si="3" ref="K10:M11">E10-Q10</f>
        <v>285816</v>
      </c>
      <c r="L10" s="446">
        <f t="shared" si="3"/>
        <v>0</v>
      </c>
      <c r="M10" s="446">
        <f t="shared" si="3"/>
        <v>0</v>
      </c>
      <c r="N10" s="446">
        <f aca="true" t="shared" si="4" ref="N10:P11">H10-T10</f>
        <v>0</v>
      </c>
      <c r="O10" s="446">
        <f t="shared" si="4"/>
        <v>0</v>
      </c>
      <c r="P10" s="446">
        <f t="shared" si="4"/>
        <v>0</v>
      </c>
      <c r="Q10" s="446">
        <f>'4.sz.m.ÖNK kiadás'!Q36</f>
        <v>714184</v>
      </c>
      <c r="R10" s="337"/>
      <c r="S10" s="1084"/>
      <c r="T10" s="1084"/>
      <c r="U10" s="337"/>
      <c r="V10" s="337"/>
    </row>
    <row r="11" spans="1:22" ht="21.75" customHeight="1">
      <c r="A11" s="139"/>
      <c r="B11" s="135"/>
      <c r="C11" s="135" t="s">
        <v>311</v>
      </c>
      <c r="D11" s="408" t="s">
        <v>287</v>
      </c>
      <c r="E11" s="446">
        <v>264689</v>
      </c>
      <c r="F11" s="446"/>
      <c r="G11" s="446"/>
      <c r="H11" s="446"/>
      <c r="I11" s="337"/>
      <c r="J11" s="337"/>
      <c r="K11" s="446">
        <f t="shared" si="3"/>
        <v>264689</v>
      </c>
      <c r="L11" s="446">
        <f t="shared" si="3"/>
        <v>0</v>
      </c>
      <c r="M11" s="446">
        <f t="shared" si="3"/>
        <v>0</v>
      </c>
      <c r="N11" s="446">
        <f t="shared" si="4"/>
        <v>0</v>
      </c>
      <c r="O11" s="446">
        <f t="shared" si="4"/>
        <v>0</v>
      </c>
      <c r="P11" s="446">
        <f t="shared" si="4"/>
        <v>0</v>
      </c>
      <c r="Q11" s="446"/>
      <c r="R11" s="337"/>
      <c r="S11" s="1084"/>
      <c r="T11" s="1084"/>
      <c r="U11" s="337"/>
      <c r="V11" s="337"/>
    </row>
    <row r="12" spans="1:32" ht="21.75" customHeight="1" hidden="1">
      <c r="A12" s="139"/>
      <c r="B12" s="135"/>
      <c r="C12" s="135"/>
      <c r="D12" s="408"/>
      <c r="E12" s="446"/>
      <c r="F12" s="446"/>
      <c r="G12" s="446"/>
      <c r="H12" s="446"/>
      <c r="I12" s="337"/>
      <c r="J12" s="337"/>
      <c r="K12" s="446"/>
      <c r="L12" s="446"/>
      <c r="M12" s="446"/>
      <c r="N12" s="446"/>
      <c r="O12" s="446"/>
      <c r="P12" s="446"/>
      <c r="Q12" s="446"/>
      <c r="R12" s="337"/>
      <c r="S12" s="1084"/>
      <c r="T12" s="1084"/>
      <c r="U12" s="337"/>
      <c r="V12" s="337"/>
      <c r="AF12" s="397" t="s">
        <v>219</v>
      </c>
    </row>
    <row r="13" spans="1:22" ht="21.75" customHeight="1">
      <c r="A13" s="139"/>
      <c r="B13" s="135" t="s">
        <v>36</v>
      </c>
      <c r="C13" s="1256" t="s">
        <v>306</v>
      </c>
      <c r="D13" s="1256"/>
      <c r="E13" s="446">
        <f>SUM(E14:E15)</f>
        <v>0</v>
      </c>
      <c r="F13" s="446">
        <f>SUM(F14:F15)</f>
        <v>0</v>
      </c>
      <c r="G13" s="446">
        <f>SUM(G14:G15)</f>
        <v>0</v>
      </c>
      <c r="H13" s="446">
        <f>SUM(H14:H15)</f>
        <v>0</v>
      </c>
      <c r="I13" s="337"/>
      <c r="J13" s="337"/>
      <c r="K13" s="446">
        <f aca="true" t="shared" si="5" ref="K13:T13">SUM(K14:K15)</f>
        <v>0</v>
      </c>
      <c r="L13" s="446">
        <f t="shared" si="5"/>
        <v>0</v>
      </c>
      <c r="M13" s="446">
        <f t="shared" si="5"/>
        <v>0</v>
      </c>
      <c r="N13" s="446">
        <f t="shared" si="5"/>
        <v>0</v>
      </c>
      <c r="O13" s="446">
        <f t="shared" si="5"/>
        <v>0</v>
      </c>
      <c r="P13" s="446">
        <f t="shared" si="5"/>
        <v>0</v>
      </c>
      <c r="Q13" s="446">
        <f t="shared" si="5"/>
        <v>0</v>
      </c>
      <c r="R13" s="337">
        <f t="shared" si="5"/>
        <v>0</v>
      </c>
      <c r="S13" s="1084">
        <f t="shared" si="5"/>
        <v>0</v>
      </c>
      <c r="T13" s="1084">
        <f t="shared" si="5"/>
        <v>0</v>
      </c>
      <c r="U13" s="337"/>
      <c r="V13" s="337"/>
    </row>
    <row r="14" spans="1:22" ht="21.75" customHeight="1">
      <c r="A14" s="139"/>
      <c r="B14" s="135"/>
      <c r="C14" s="135" t="s">
        <v>307</v>
      </c>
      <c r="D14" s="751" t="s">
        <v>484</v>
      </c>
      <c r="E14" s="446"/>
      <c r="F14" s="446"/>
      <c r="G14" s="446"/>
      <c r="H14" s="446"/>
      <c r="I14" s="337"/>
      <c r="J14" s="337"/>
      <c r="K14" s="446"/>
      <c r="L14" s="446"/>
      <c r="M14" s="446"/>
      <c r="N14" s="446"/>
      <c r="O14" s="446"/>
      <c r="P14" s="446"/>
      <c r="Q14" s="446"/>
      <c r="R14" s="337"/>
      <c r="S14" s="1084"/>
      <c r="T14" s="1084"/>
      <c r="U14" s="447"/>
      <c r="V14" s="447"/>
    </row>
    <row r="15" spans="1:22" ht="21.75" customHeight="1">
      <c r="A15" s="139"/>
      <c r="B15" s="135"/>
      <c r="C15" s="135" t="s">
        <v>308</v>
      </c>
      <c r="D15" s="751" t="s">
        <v>313</v>
      </c>
      <c r="E15" s="446"/>
      <c r="F15" s="446"/>
      <c r="G15" s="446"/>
      <c r="H15" s="446"/>
      <c r="I15" s="337"/>
      <c r="J15" s="337"/>
      <c r="K15" s="446"/>
      <c r="L15" s="446"/>
      <c r="M15" s="446"/>
      <c r="N15" s="446"/>
      <c r="O15" s="446"/>
      <c r="P15" s="446"/>
      <c r="Q15" s="446"/>
      <c r="R15" s="337"/>
      <c r="S15" s="1084"/>
      <c r="T15" s="1084"/>
      <c r="U15" s="447"/>
      <c r="V15" s="447"/>
    </row>
    <row r="16" spans="1:22" ht="21.75" customHeight="1">
      <c r="A16" s="139"/>
      <c r="B16" s="135" t="s">
        <v>116</v>
      </c>
      <c r="C16" s="1256" t="s">
        <v>314</v>
      </c>
      <c r="D16" s="1256"/>
      <c r="E16" s="446">
        <v>300000</v>
      </c>
      <c r="F16" s="446"/>
      <c r="G16" s="446"/>
      <c r="H16" s="446"/>
      <c r="I16" s="930"/>
      <c r="J16" s="930"/>
      <c r="K16" s="446">
        <f aca="true" t="shared" si="6" ref="K16:P16">E16-Q16</f>
        <v>300000</v>
      </c>
      <c r="L16" s="446">
        <f t="shared" si="6"/>
        <v>0</v>
      </c>
      <c r="M16" s="446">
        <f t="shared" si="6"/>
        <v>0</v>
      </c>
      <c r="N16" s="446">
        <f t="shared" si="6"/>
        <v>0</v>
      </c>
      <c r="O16" s="446">
        <f t="shared" si="6"/>
        <v>0</v>
      </c>
      <c r="P16" s="446">
        <f t="shared" si="6"/>
        <v>0</v>
      </c>
      <c r="Q16" s="446"/>
      <c r="R16" s="337"/>
      <c r="S16" s="1084"/>
      <c r="T16" s="1084"/>
      <c r="U16" s="514"/>
      <c r="V16" s="514"/>
    </row>
    <row r="17" spans="1:22" ht="21.75" customHeight="1">
      <c r="A17" s="139"/>
      <c r="B17" s="135" t="s">
        <v>50</v>
      </c>
      <c r="C17" s="1235" t="s">
        <v>315</v>
      </c>
      <c r="D17" s="1236"/>
      <c r="E17" s="446">
        <f>SUM(E18:E19)</f>
        <v>0</v>
      </c>
      <c r="F17" s="446">
        <f>SUM(F18:F19)</f>
        <v>0</v>
      </c>
      <c r="G17" s="446">
        <f>SUM(G18:G19)</f>
        <v>0</v>
      </c>
      <c r="H17" s="446">
        <f>SUM(H18:H19)</f>
        <v>0</v>
      </c>
      <c r="I17" s="930"/>
      <c r="J17" s="930"/>
      <c r="K17" s="446">
        <f aca="true" t="shared" si="7" ref="K17:T17">SUM(K18:K19)</f>
        <v>0</v>
      </c>
      <c r="L17" s="446">
        <f t="shared" si="7"/>
        <v>0</v>
      </c>
      <c r="M17" s="446">
        <f t="shared" si="7"/>
        <v>0</v>
      </c>
      <c r="N17" s="446">
        <f t="shared" si="7"/>
        <v>0</v>
      </c>
      <c r="O17" s="446">
        <f t="shared" si="7"/>
        <v>0</v>
      </c>
      <c r="P17" s="446">
        <f t="shared" si="7"/>
        <v>0</v>
      </c>
      <c r="Q17" s="446">
        <f t="shared" si="7"/>
        <v>0</v>
      </c>
      <c r="R17" s="337">
        <f t="shared" si="7"/>
        <v>0</v>
      </c>
      <c r="S17" s="1084">
        <f t="shared" si="7"/>
        <v>0</v>
      </c>
      <c r="T17" s="1084">
        <f t="shared" si="7"/>
        <v>0</v>
      </c>
      <c r="U17" s="928"/>
      <c r="V17" s="928"/>
    </row>
    <row r="18" spans="1:22" ht="21.75" customHeight="1">
      <c r="A18" s="139"/>
      <c r="B18" s="135"/>
      <c r="C18" s="135" t="s">
        <v>316</v>
      </c>
      <c r="D18" s="751" t="s">
        <v>318</v>
      </c>
      <c r="E18" s="446"/>
      <c r="F18" s="446"/>
      <c r="G18" s="446"/>
      <c r="H18" s="446"/>
      <c r="I18" s="930"/>
      <c r="J18" s="930"/>
      <c r="K18" s="446"/>
      <c r="L18" s="446"/>
      <c r="M18" s="446"/>
      <c r="N18" s="446"/>
      <c r="O18" s="446"/>
      <c r="P18" s="446"/>
      <c r="Q18" s="446"/>
      <c r="R18" s="337"/>
      <c r="S18" s="1084"/>
      <c r="T18" s="1084"/>
      <c r="U18" s="928"/>
      <c r="V18" s="928"/>
    </row>
    <row r="19" spans="1:22" ht="21.75" customHeight="1">
      <c r="A19" s="139"/>
      <c r="B19" s="135"/>
      <c r="C19" s="135" t="s">
        <v>317</v>
      </c>
      <c r="D19" s="751" t="s">
        <v>291</v>
      </c>
      <c r="E19" s="446"/>
      <c r="F19" s="446"/>
      <c r="G19" s="446"/>
      <c r="H19" s="446"/>
      <c r="I19" s="930"/>
      <c r="J19" s="930"/>
      <c r="K19" s="446"/>
      <c r="L19" s="446"/>
      <c r="M19" s="446"/>
      <c r="N19" s="446"/>
      <c r="O19" s="446"/>
      <c r="P19" s="446"/>
      <c r="Q19" s="446"/>
      <c r="R19" s="337"/>
      <c r="S19" s="1084"/>
      <c r="T19" s="1084"/>
      <c r="U19" s="928"/>
      <c r="V19" s="928"/>
    </row>
    <row r="20" spans="1:22" ht="21.75" customHeight="1" thickBot="1">
      <c r="A20" s="583"/>
      <c r="B20" s="931" t="s">
        <v>51</v>
      </c>
      <c r="C20" s="1237" t="s">
        <v>319</v>
      </c>
      <c r="D20" s="1238"/>
      <c r="E20" s="581">
        <v>190000</v>
      </c>
      <c r="F20" s="581"/>
      <c r="G20" s="581"/>
      <c r="H20" s="581"/>
      <c r="I20" s="932"/>
      <c r="J20" s="932"/>
      <c r="K20" s="581">
        <f aca="true" t="shared" si="8" ref="K20:P20">E20-Q20</f>
        <v>190000</v>
      </c>
      <c r="L20" s="581">
        <f t="shared" si="8"/>
        <v>0</v>
      </c>
      <c r="M20" s="581">
        <f t="shared" si="8"/>
        <v>0</v>
      </c>
      <c r="N20" s="581">
        <f t="shared" si="8"/>
        <v>0</v>
      </c>
      <c r="O20" s="581">
        <f t="shared" si="8"/>
        <v>0</v>
      </c>
      <c r="P20" s="581">
        <f t="shared" si="8"/>
        <v>0</v>
      </c>
      <c r="Q20" s="581"/>
      <c r="R20" s="582"/>
      <c r="S20" s="1085"/>
      <c r="T20" s="1085"/>
      <c r="U20" s="928"/>
      <c r="V20" s="928"/>
    </row>
    <row r="21" spans="1:22" ht="21.75" customHeight="1" thickBot="1">
      <c r="A21" s="142" t="s">
        <v>320</v>
      </c>
      <c r="B21" s="1234" t="s">
        <v>321</v>
      </c>
      <c r="C21" s="1234"/>
      <c r="D21" s="1234"/>
      <c r="E21" s="444">
        <f>E22+E23+E24+E28+E29+E30+E31</f>
        <v>107154</v>
      </c>
      <c r="F21" s="444">
        <f>F22+F23+F24+F28+F29+F30+F31</f>
        <v>0</v>
      </c>
      <c r="G21" s="444">
        <f>G22+G23+G24+G28+G29+G30+G31</f>
        <v>0</v>
      </c>
      <c r="H21" s="444">
        <f>H22+H23+H24+H28+H29+H30+H31</f>
        <v>0</v>
      </c>
      <c r="I21" s="515">
        <f>SUM(I22:I31)</f>
        <v>0</v>
      </c>
      <c r="J21" s="515">
        <f>SUM(J22:J31)</f>
        <v>0</v>
      </c>
      <c r="K21" s="444">
        <f aca="true" t="shared" si="9" ref="K21:T21">K22+K23+K24+K28+K29+K30+K31</f>
        <v>107154</v>
      </c>
      <c r="L21" s="444">
        <f t="shared" si="9"/>
        <v>0</v>
      </c>
      <c r="M21" s="444">
        <f t="shared" si="9"/>
        <v>0</v>
      </c>
      <c r="N21" s="444">
        <f t="shared" si="9"/>
        <v>0</v>
      </c>
      <c r="O21" s="444">
        <f t="shared" si="9"/>
        <v>0</v>
      </c>
      <c r="P21" s="444">
        <f t="shared" si="9"/>
        <v>0</v>
      </c>
      <c r="Q21" s="444">
        <f t="shared" si="9"/>
        <v>0</v>
      </c>
      <c r="R21" s="335">
        <f t="shared" si="9"/>
        <v>0</v>
      </c>
      <c r="S21" s="1082">
        <f t="shared" si="9"/>
        <v>0</v>
      </c>
      <c r="T21" s="1082">
        <f t="shared" si="9"/>
        <v>0</v>
      </c>
      <c r="U21" s="515">
        <f>SUM(U22:U31)</f>
        <v>0</v>
      </c>
      <c r="V21" s="515">
        <f>SUM(V22:V31)</f>
        <v>0</v>
      </c>
    </row>
    <row r="22" spans="1:22" ht="21.75" customHeight="1">
      <c r="A22" s="140"/>
      <c r="B22" s="141" t="s">
        <v>38</v>
      </c>
      <c r="C22" s="1239" t="s">
        <v>322</v>
      </c>
      <c r="D22" s="1239"/>
      <c r="E22" s="445">
        <v>50000</v>
      </c>
      <c r="F22" s="445"/>
      <c r="G22" s="445"/>
      <c r="H22" s="445"/>
      <c r="I22" s="516"/>
      <c r="J22" s="516"/>
      <c r="K22" s="451">
        <f>E22-Q22</f>
        <v>50000</v>
      </c>
      <c r="L22" s="445"/>
      <c r="M22" s="445">
        <f>G22-S22</f>
        <v>0</v>
      </c>
      <c r="N22" s="445">
        <f>H22-T22</f>
        <v>0</v>
      </c>
      <c r="O22" s="445">
        <f>I22-U22</f>
        <v>0</v>
      </c>
      <c r="P22" s="445">
        <f>J22-V22</f>
        <v>0</v>
      </c>
      <c r="Q22" s="445"/>
      <c r="R22" s="336"/>
      <c r="S22" s="1086"/>
      <c r="T22" s="1086"/>
      <c r="U22" s="516"/>
      <c r="V22" s="516"/>
    </row>
    <row r="23" spans="1:22" ht="21.75" customHeight="1">
      <c r="A23" s="139"/>
      <c r="B23" s="135" t="s">
        <v>39</v>
      </c>
      <c r="C23" s="1232" t="s">
        <v>359</v>
      </c>
      <c r="D23" s="1232"/>
      <c r="E23" s="451"/>
      <c r="F23" s="451"/>
      <c r="G23" s="451"/>
      <c r="H23" s="451"/>
      <c r="I23" s="339"/>
      <c r="J23" s="339"/>
      <c r="K23" s="451"/>
      <c r="L23" s="451"/>
      <c r="M23" s="451"/>
      <c r="N23" s="451"/>
      <c r="O23" s="451"/>
      <c r="P23" s="451"/>
      <c r="Q23" s="451"/>
      <c r="R23" s="339"/>
      <c r="S23" s="752"/>
      <c r="T23" s="752"/>
      <c r="U23" s="339"/>
      <c r="V23" s="339"/>
    </row>
    <row r="24" spans="1:22" ht="21.75" customHeight="1">
      <c r="A24" s="139"/>
      <c r="B24" s="135" t="s">
        <v>40</v>
      </c>
      <c r="C24" s="1232" t="s">
        <v>324</v>
      </c>
      <c r="D24" s="1232"/>
      <c r="E24" s="339">
        <f>SUM(E25:E27)</f>
        <v>52154</v>
      </c>
      <c r="F24" s="339">
        <f>SUM(F25:F27)</f>
        <v>0</v>
      </c>
      <c r="G24" s="339">
        <f>SUM(G25:G27)</f>
        <v>0</v>
      </c>
      <c r="H24" s="339">
        <f>SUM(H25:H27)</f>
        <v>0</v>
      </c>
      <c r="I24" s="339"/>
      <c r="J24" s="339"/>
      <c r="K24" s="339">
        <f aca="true" t="shared" si="10" ref="K24:T24">SUM(K25:K27)</f>
        <v>52154</v>
      </c>
      <c r="L24" s="339">
        <f t="shared" si="10"/>
        <v>0</v>
      </c>
      <c r="M24" s="339">
        <f t="shared" si="10"/>
        <v>0</v>
      </c>
      <c r="N24" s="339">
        <f t="shared" si="10"/>
        <v>0</v>
      </c>
      <c r="O24" s="339">
        <f t="shared" si="10"/>
        <v>0</v>
      </c>
      <c r="P24" s="339">
        <f t="shared" si="10"/>
        <v>0</v>
      </c>
      <c r="Q24" s="339">
        <f t="shared" si="10"/>
        <v>0</v>
      </c>
      <c r="R24" s="339">
        <f t="shared" si="10"/>
        <v>0</v>
      </c>
      <c r="S24" s="339">
        <f t="shared" si="10"/>
        <v>0</v>
      </c>
      <c r="T24" s="339">
        <f t="shared" si="10"/>
        <v>0</v>
      </c>
      <c r="U24" s="339"/>
      <c r="V24" s="339"/>
    </row>
    <row r="25" spans="1:22" ht="42.75" customHeight="1">
      <c r="A25" s="139"/>
      <c r="B25" s="135"/>
      <c r="C25" s="135" t="s">
        <v>105</v>
      </c>
      <c r="D25" s="408" t="s">
        <v>523</v>
      </c>
      <c r="E25" s="451">
        <v>34348</v>
      </c>
      <c r="F25" s="451"/>
      <c r="G25" s="451"/>
      <c r="H25" s="451"/>
      <c r="I25" s="339"/>
      <c r="J25" s="339"/>
      <c r="K25" s="451">
        <f aca="true" t="shared" si="11" ref="K25:L27">E25-Q25</f>
        <v>34348</v>
      </c>
      <c r="L25" s="451">
        <f t="shared" si="11"/>
        <v>0</v>
      </c>
      <c r="M25" s="451">
        <f>G25-S25</f>
        <v>0</v>
      </c>
      <c r="N25" s="451">
        <f aca="true" t="shared" si="12" ref="N25:P27">H25-T25</f>
        <v>0</v>
      </c>
      <c r="O25" s="451">
        <f t="shared" si="12"/>
        <v>0</v>
      </c>
      <c r="P25" s="451">
        <f t="shared" si="12"/>
        <v>0</v>
      </c>
      <c r="Q25" s="451"/>
      <c r="R25" s="339"/>
      <c r="S25" s="752"/>
      <c r="T25" s="752"/>
      <c r="U25" s="339"/>
      <c r="V25" s="339"/>
    </row>
    <row r="26" spans="1:22" ht="41.25" customHeight="1">
      <c r="A26" s="139"/>
      <c r="B26" s="135"/>
      <c r="C26" s="135" t="s">
        <v>106</v>
      </c>
      <c r="D26" s="408" t="s">
        <v>325</v>
      </c>
      <c r="E26" s="451">
        <v>17806</v>
      </c>
      <c r="F26" s="451"/>
      <c r="G26" s="451"/>
      <c r="H26" s="451"/>
      <c r="I26" s="339"/>
      <c r="J26" s="339"/>
      <c r="K26" s="451">
        <f t="shared" si="11"/>
        <v>17806</v>
      </c>
      <c r="L26" s="451">
        <f t="shared" si="11"/>
        <v>0</v>
      </c>
      <c r="M26" s="451">
        <f>G26-S26</f>
        <v>0</v>
      </c>
      <c r="N26" s="451">
        <f t="shared" si="12"/>
        <v>0</v>
      </c>
      <c r="O26" s="451">
        <f t="shared" si="12"/>
        <v>0</v>
      </c>
      <c r="P26" s="451">
        <f t="shared" si="12"/>
        <v>0</v>
      </c>
      <c r="Q26" s="451"/>
      <c r="R26" s="339"/>
      <c r="S26" s="752"/>
      <c r="T26" s="752"/>
      <c r="U26" s="339"/>
      <c r="V26" s="339"/>
    </row>
    <row r="27" spans="1:22" ht="21.75" customHeight="1">
      <c r="A27" s="139"/>
      <c r="B27" s="135"/>
      <c r="C27" s="135" t="s">
        <v>107</v>
      </c>
      <c r="D27" s="408" t="s">
        <v>437</v>
      </c>
      <c r="E27" s="451"/>
      <c r="F27" s="451"/>
      <c r="G27" s="451"/>
      <c r="H27" s="451"/>
      <c r="I27" s="339"/>
      <c r="J27" s="339"/>
      <c r="K27" s="451">
        <f t="shared" si="11"/>
        <v>0</v>
      </c>
      <c r="L27" s="451">
        <f t="shared" si="11"/>
        <v>0</v>
      </c>
      <c r="M27" s="451">
        <f>G27-S27</f>
        <v>0</v>
      </c>
      <c r="N27" s="451">
        <f t="shared" si="12"/>
        <v>0</v>
      </c>
      <c r="O27" s="451">
        <f t="shared" si="12"/>
        <v>0</v>
      </c>
      <c r="P27" s="451">
        <f t="shared" si="12"/>
        <v>0</v>
      </c>
      <c r="Q27" s="451"/>
      <c r="R27" s="339"/>
      <c r="S27" s="752"/>
      <c r="T27" s="752"/>
      <c r="U27" s="339"/>
      <c r="V27" s="339"/>
    </row>
    <row r="28" spans="1:22" ht="21.75" customHeight="1">
      <c r="A28" s="139"/>
      <c r="B28" s="135" t="s">
        <v>296</v>
      </c>
      <c r="C28" s="1232" t="s">
        <v>327</v>
      </c>
      <c r="D28" s="1232"/>
      <c r="E28" s="451"/>
      <c r="F28" s="451"/>
      <c r="G28" s="451"/>
      <c r="H28" s="451"/>
      <c r="I28" s="339"/>
      <c r="J28" s="339"/>
      <c r="K28" s="451"/>
      <c r="L28" s="451"/>
      <c r="M28" s="451"/>
      <c r="N28" s="451"/>
      <c r="O28" s="451"/>
      <c r="P28" s="451"/>
      <c r="Q28" s="451"/>
      <c r="R28" s="339"/>
      <c r="S28" s="752"/>
      <c r="T28" s="752"/>
      <c r="U28" s="339"/>
      <c r="V28" s="339"/>
    </row>
    <row r="29" spans="1:22" ht="21.75" customHeight="1">
      <c r="A29" s="143"/>
      <c r="B29" s="144" t="s">
        <v>328</v>
      </c>
      <c r="C29" s="1232" t="s">
        <v>329</v>
      </c>
      <c r="D29" s="1233"/>
      <c r="E29" s="451"/>
      <c r="F29" s="451"/>
      <c r="G29" s="451"/>
      <c r="H29" s="451"/>
      <c r="I29" s="339"/>
      <c r="J29" s="339"/>
      <c r="K29" s="451"/>
      <c r="L29" s="451"/>
      <c r="M29" s="451"/>
      <c r="N29" s="451"/>
      <c r="O29" s="451"/>
      <c r="P29" s="451"/>
      <c r="Q29" s="451"/>
      <c r="R29" s="339"/>
      <c r="S29" s="752"/>
      <c r="T29" s="752"/>
      <c r="U29" s="339"/>
      <c r="V29" s="339"/>
    </row>
    <row r="30" spans="1:22" ht="21.75" customHeight="1">
      <c r="A30" s="143"/>
      <c r="B30" s="144" t="s">
        <v>330</v>
      </c>
      <c r="C30" s="1232" t="s">
        <v>331</v>
      </c>
      <c r="D30" s="1233"/>
      <c r="E30" s="451"/>
      <c r="F30" s="451"/>
      <c r="G30" s="451"/>
      <c r="H30" s="451"/>
      <c r="I30" s="339"/>
      <c r="J30" s="339"/>
      <c r="K30" s="451">
        <f aca="true" t="shared" si="13" ref="K30:M31">E30-Q30</f>
        <v>0</v>
      </c>
      <c r="L30" s="451">
        <f t="shared" si="13"/>
        <v>0</v>
      </c>
      <c r="M30" s="451">
        <f t="shared" si="13"/>
        <v>0</v>
      </c>
      <c r="N30" s="451">
        <f aca="true" t="shared" si="14" ref="N30:P31">H30-T30</f>
        <v>0</v>
      </c>
      <c r="O30" s="451">
        <f t="shared" si="14"/>
        <v>0</v>
      </c>
      <c r="P30" s="451">
        <f t="shared" si="14"/>
        <v>0</v>
      </c>
      <c r="Q30" s="451"/>
      <c r="R30" s="339"/>
      <c r="S30" s="752"/>
      <c r="T30" s="752"/>
      <c r="U30" s="339"/>
      <c r="V30" s="339"/>
    </row>
    <row r="31" spans="1:22" ht="21.75" customHeight="1" thickBot="1">
      <c r="A31" s="143"/>
      <c r="B31" s="144" t="s">
        <v>78</v>
      </c>
      <c r="C31" s="1251" t="s">
        <v>79</v>
      </c>
      <c r="D31" s="1251"/>
      <c r="E31" s="451">
        <v>5000</v>
      </c>
      <c r="F31" s="451"/>
      <c r="G31" s="451"/>
      <c r="H31" s="451"/>
      <c r="I31" s="339"/>
      <c r="J31" s="339"/>
      <c r="K31" s="451">
        <f t="shared" si="13"/>
        <v>5000</v>
      </c>
      <c r="L31" s="451">
        <f t="shared" si="13"/>
        <v>0</v>
      </c>
      <c r="M31" s="451">
        <f t="shared" si="13"/>
        <v>0</v>
      </c>
      <c r="N31" s="451">
        <f t="shared" si="14"/>
        <v>0</v>
      </c>
      <c r="O31" s="451">
        <f t="shared" si="14"/>
        <v>0</v>
      </c>
      <c r="P31" s="451">
        <f t="shared" si="14"/>
        <v>0</v>
      </c>
      <c r="Q31" s="451"/>
      <c r="R31" s="339"/>
      <c r="S31" s="752"/>
      <c r="T31" s="752"/>
      <c r="U31" s="339"/>
      <c r="V31" s="339"/>
    </row>
    <row r="32" spans="1:22" ht="21.75" customHeight="1" thickBot="1">
      <c r="A32" s="146" t="s">
        <v>9</v>
      </c>
      <c r="B32" s="1234" t="s">
        <v>332</v>
      </c>
      <c r="C32" s="1234"/>
      <c r="D32" s="1234"/>
      <c r="E32" s="439">
        <f>SUM(E33:E36)</f>
        <v>15850009</v>
      </c>
      <c r="F32" s="439">
        <f>SUM(F33:F36)</f>
        <v>0</v>
      </c>
      <c r="G32" s="439">
        <f>SUM(G33:G36)</f>
        <v>0</v>
      </c>
      <c r="H32" s="439">
        <f>SUM(H33:H36)</f>
        <v>0</v>
      </c>
      <c r="I32" s="149"/>
      <c r="J32" s="149"/>
      <c r="K32" s="439">
        <f aca="true" t="shared" si="15" ref="K32:T32">SUM(K33:K36)</f>
        <v>15850009</v>
      </c>
      <c r="L32" s="439">
        <f t="shared" si="15"/>
        <v>0</v>
      </c>
      <c r="M32" s="439">
        <f t="shared" si="15"/>
        <v>0</v>
      </c>
      <c r="N32" s="439">
        <f t="shared" si="15"/>
        <v>0</v>
      </c>
      <c r="O32" s="439">
        <f t="shared" si="15"/>
        <v>0</v>
      </c>
      <c r="P32" s="439">
        <f t="shared" si="15"/>
        <v>0</v>
      </c>
      <c r="Q32" s="439">
        <f t="shared" si="15"/>
        <v>0</v>
      </c>
      <c r="R32" s="149">
        <f t="shared" si="15"/>
        <v>0</v>
      </c>
      <c r="S32" s="1087">
        <f t="shared" si="15"/>
        <v>0</v>
      </c>
      <c r="T32" s="1087">
        <f t="shared" si="15"/>
        <v>0</v>
      </c>
      <c r="U32" s="149"/>
      <c r="V32" s="149"/>
    </row>
    <row r="33" spans="1:22" ht="21.75" customHeight="1" thickBot="1">
      <c r="A33" s="140"/>
      <c r="B33" s="144" t="s">
        <v>41</v>
      </c>
      <c r="C33" s="1252" t="s">
        <v>333</v>
      </c>
      <c r="D33" s="1253"/>
      <c r="E33" s="1049">
        <f>8946790+4110000+1800000</f>
        <v>14856790</v>
      </c>
      <c r="F33" s="1049"/>
      <c r="G33" s="1049"/>
      <c r="H33" s="1049"/>
      <c r="I33" s="1050"/>
      <c r="J33" s="1050"/>
      <c r="K33" s="1049">
        <f>E33-Q33</f>
        <v>14856790</v>
      </c>
      <c r="L33" s="1049">
        <f>F33-R33</f>
        <v>0</v>
      </c>
      <c r="M33" s="1049">
        <f>G33-S33</f>
        <v>0</v>
      </c>
      <c r="N33" s="1049">
        <f aca="true" t="shared" si="16" ref="N33:P34">H33-T33</f>
        <v>0</v>
      </c>
      <c r="O33" s="1049">
        <f t="shared" si="16"/>
        <v>0</v>
      </c>
      <c r="P33" s="1049">
        <f t="shared" si="16"/>
        <v>0</v>
      </c>
      <c r="Q33" s="934"/>
      <c r="R33" s="935"/>
      <c r="S33" s="1088"/>
      <c r="T33" s="1088"/>
      <c r="U33" s="149"/>
      <c r="V33" s="149"/>
    </row>
    <row r="34" spans="1:22" ht="33" customHeight="1" thickBot="1">
      <c r="A34" s="139"/>
      <c r="B34" s="144" t="s">
        <v>42</v>
      </c>
      <c r="C34" s="1232" t="s">
        <v>419</v>
      </c>
      <c r="D34" s="1233"/>
      <c r="E34" s="451"/>
      <c r="F34" s="451"/>
      <c r="G34" s="451"/>
      <c r="H34" s="451"/>
      <c r="I34" s="339"/>
      <c r="J34" s="339"/>
      <c r="K34" s="451"/>
      <c r="L34" s="451">
        <f>F34-R34</f>
        <v>0</v>
      </c>
      <c r="M34" s="451">
        <f>G34-S34</f>
        <v>0</v>
      </c>
      <c r="N34" s="451">
        <f t="shared" si="16"/>
        <v>0</v>
      </c>
      <c r="O34" s="451">
        <f t="shared" si="16"/>
        <v>0</v>
      </c>
      <c r="P34" s="451">
        <f t="shared" si="16"/>
        <v>0</v>
      </c>
      <c r="Q34" s="936"/>
      <c r="R34" s="937"/>
      <c r="S34" s="1089"/>
      <c r="T34" s="1089"/>
      <c r="U34" s="149"/>
      <c r="V34" s="149"/>
    </row>
    <row r="35" spans="1:22" ht="21.75" customHeight="1" thickBot="1">
      <c r="A35" s="139"/>
      <c r="B35" s="144" t="s">
        <v>76</v>
      </c>
      <c r="C35" s="1232" t="s">
        <v>334</v>
      </c>
      <c r="D35" s="1233"/>
      <c r="E35" s="936"/>
      <c r="F35" s="936"/>
      <c r="G35" s="936"/>
      <c r="H35" s="936"/>
      <c r="I35" s="937"/>
      <c r="J35" s="937"/>
      <c r="K35" s="936"/>
      <c r="L35" s="936"/>
      <c r="M35" s="936"/>
      <c r="N35" s="936"/>
      <c r="O35" s="936"/>
      <c r="P35" s="936"/>
      <c r="Q35" s="936"/>
      <c r="R35" s="937"/>
      <c r="S35" s="1089"/>
      <c r="T35" s="1089"/>
      <c r="U35" s="149"/>
      <c r="V35" s="149"/>
    </row>
    <row r="36" spans="1:22" ht="21.75" customHeight="1" thickBot="1">
      <c r="A36" s="139"/>
      <c r="B36" s="144" t="s">
        <v>77</v>
      </c>
      <c r="C36" s="1232" t="s">
        <v>335</v>
      </c>
      <c r="D36" s="1233"/>
      <c r="E36" s="937">
        <f>SUM(E37:E39)</f>
        <v>993219</v>
      </c>
      <c r="F36" s="937">
        <f>SUM(F37:F39)</f>
        <v>0</v>
      </c>
      <c r="G36" s="937">
        <f>SUM(G37:G39)</f>
        <v>0</v>
      </c>
      <c r="H36" s="937">
        <f>SUM(H37:H39)</f>
        <v>0</v>
      </c>
      <c r="I36" s="937"/>
      <c r="J36" s="937"/>
      <c r="K36" s="937">
        <f aca="true" t="shared" si="17" ref="K36:T36">SUM(K37:K39)</f>
        <v>993219</v>
      </c>
      <c r="L36" s="937">
        <f t="shared" si="17"/>
        <v>0</v>
      </c>
      <c r="M36" s="937">
        <f t="shared" si="17"/>
        <v>0</v>
      </c>
      <c r="N36" s="937">
        <f t="shared" si="17"/>
        <v>0</v>
      </c>
      <c r="O36" s="937">
        <f t="shared" si="17"/>
        <v>0</v>
      </c>
      <c r="P36" s="937">
        <f t="shared" si="17"/>
        <v>0</v>
      </c>
      <c r="Q36" s="936">
        <f t="shared" si="17"/>
        <v>0</v>
      </c>
      <c r="R36" s="937">
        <f t="shared" si="17"/>
        <v>0</v>
      </c>
      <c r="S36" s="1089">
        <f t="shared" si="17"/>
        <v>0</v>
      </c>
      <c r="T36" s="1089">
        <f t="shared" si="17"/>
        <v>0</v>
      </c>
      <c r="U36" s="149"/>
      <c r="V36" s="149"/>
    </row>
    <row r="37" spans="1:22" ht="21.75" customHeight="1" thickBot="1">
      <c r="A37" s="139"/>
      <c r="B37" s="144"/>
      <c r="C37" s="141" t="s">
        <v>336</v>
      </c>
      <c r="D37" s="933" t="s">
        <v>30</v>
      </c>
      <c r="E37" s="936"/>
      <c r="F37" s="936"/>
      <c r="G37" s="936"/>
      <c r="H37" s="936"/>
      <c r="I37" s="937"/>
      <c r="J37" s="937"/>
      <c r="K37" s="936"/>
      <c r="L37" s="936"/>
      <c r="M37" s="936"/>
      <c r="N37" s="936"/>
      <c r="O37" s="936"/>
      <c r="P37" s="936"/>
      <c r="Q37" s="936"/>
      <c r="R37" s="937"/>
      <c r="S37" s="1089"/>
      <c r="T37" s="1089"/>
      <c r="U37" s="149"/>
      <c r="V37" s="149"/>
    </row>
    <row r="38" spans="1:22" ht="21.75" customHeight="1" thickBot="1">
      <c r="A38" s="139"/>
      <c r="B38" s="144"/>
      <c r="C38" s="135" t="s">
        <v>337</v>
      </c>
      <c r="D38" s="408" t="s">
        <v>29</v>
      </c>
      <c r="E38" s="936"/>
      <c r="F38" s="936"/>
      <c r="G38" s="936"/>
      <c r="H38" s="936"/>
      <c r="I38" s="937"/>
      <c r="J38" s="937"/>
      <c r="K38" s="936"/>
      <c r="L38" s="936"/>
      <c r="M38" s="936"/>
      <c r="N38" s="936"/>
      <c r="O38" s="936"/>
      <c r="P38" s="936"/>
      <c r="Q38" s="936"/>
      <c r="R38" s="937"/>
      <c r="S38" s="1089"/>
      <c r="T38" s="1089"/>
      <c r="U38" s="149"/>
      <c r="V38" s="149"/>
    </row>
    <row r="39" spans="1:22" ht="21.75" customHeight="1" thickBot="1">
      <c r="A39" s="139"/>
      <c r="B39" s="144"/>
      <c r="C39" s="135" t="s">
        <v>338</v>
      </c>
      <c r="D39" s="408" t="s">
        <v>31</v>
      </c>
      <c r="E39" s="753">
        <v>993219</v>
      </c>
      <c r="F39" s="753"/>
      <c r="G39" s="753"/>
      <c r="H39" s="753"/>
      <c r="I39" s="754"/>
      <c r="J39" s="754"/>
      <c r="K39" s="753">
        <f aca="true" t="shared" si="18" ref="K39:P39">E39-Q39</f>
        <v>993219</v>
      </c>
      <c r="L39" s="753">
        <f t="shared" si="18"/>
        <v>0</v>
      </c>
      <c r="M39" s="753">
        <f t="shared" si="18"/>
        <v>0</v>
      </c>
      <c r="N39" s="753">
        <f t="shared" si="18"/>
        <v>0</v>
      </c>
      <c r="O39" s="753">
        <f t="shared" si="18"/>
        <v>0</v>
      </c>
      <c r="P39" s="753">
        <f t="shared" si="18"/>
        <v>0</v>
      </c>
      <c r="Q39" s="938"/>
      <c r="R39" s="939"/>
      <c r="S39" s="1090"/>
      <c r="T39" s="1090"/>
      <c r="U39" s="149"/>
      <c r="V39" s="149"/>
    </row>
    <row r="40" spans="1:22" ht="21.75" customHeight="1" thickBot="1">
      <c r="A40" s="146" t="s">
        <v>10</v>
      </c>
      <c r="B40" s="1240" t="s">
        <v>339</v>
      </c>
      <c r="C40" s="1240"/>
      <c r="D40" s="1240"/>
      <c r="E40" s="439">
        <f>SUM(E41:E42)</f>
        <v>16477566</v>
      </c>
      <c r="F40" s="439">
        <f>SUM(F41:F42)</f>
        <v>0</v>
      </c>
      <c r="G40" s="439">
        <f>SUM(G41:G42)</f>
        <v>0</v>
      </c>
      <c r="H40" s="439">
        <f>SUM(H41:H42)</f>
        <v>0</v>
      </c>
      <c r="I40" s="149">
        <f>SUM(I41:I45)</f>
        <v>0</v>
      </c>
      <c r="J40" s="149">
        <f>SUM(J41:J47)</f>
        <v>0</v>
      </c>
      <c r="K40" s="439">
        <f>SUM(K41:K42)</f>
        <v>16477566</v>
      </c>
      <c r="L40" s="439">
        <f>SUM(L41:L42)</f>
        <v>0</v>
      </c>
      <c r="M40" s="439">
        <f aca="true" t="shared" si="19" ref="M40:T40">SUM(M41:M42)</f>
        <v>0</v>
      </c>
      <c r="N40" s="439">
        <f t="shared" si="19"/>
        <v>0</v>
      </c>
      <c r="O40" s="439">
        <f t="shared" si="19"/>
        <v>2</v>
      </c>
      <c r="P40" s="439">
        <f t="shared" si="19"/>
        <v>3</v>
      </c>
      <c r="Q40" s="439">
        <f t="shared" si="19"/>
        <v>0</v>
      </c>
      <c r="R40" s="149">
        <f t="shared" si="19"/>
        <v>0</v>
      </c>
      <c r="S40" s="1087">
        <f t="shared" si="19"/>
        <v>0</v>
      </c>
      <c r="T40" s="1087">
        <f t="shared" si="19"/>
        <v>0</v>
      </c>
      <c r="U40" s="149"/>
      <c r="V40" s="149"/>
    </row>
    <row r="41" spans="1:22" ht="21.75" customHeight="1">
      <c r="A41" s="140"/>
      <c r="B41" s="147" t="s">
        <v>340</v>
      </c>
      <c r="C41" s="1239" t="s">
        <v>342</v>
      </c>
      <c r="D41" s="1239"/>
      <c r="E41" s="448">
        <v>10286700</v>
      </c>
      <c r="F41" s="448"/>
      <c r="G41" s="448"/>
      <c r="H41" s="448"/>
      <c r="I41" s="449"/>
      <c r="J41" s="449"/>
      <c r="K41" s="451">
        <f>E41-Q41</f>
        <v>10286700</v>
      </c>
      <c r="L41" s="448"/>
      <c r="M41" s="448"/>
      <c r="N41" s="430">
        <f>+H41-T41</f>
        <v>0</v>
      </c>
      <c r="O41" s="448"/>
      <c r="P41" s="448"/>
      <c r="Q41" s="448"/>
      <c r="R41" s="449"/>
      <c r="S41" s="1091"/>
      <c r="T41" s="1091"/>
      <c r="U41" s="449"/>
      <c r="V41" s="449"/>
    </row>
    <row r="42" spans="1:22" ht="21.75" customHeight="1">
      <c r="A42" s="139"/>
      <c r="B42" s="136" t="s">
        <v>341</v>
      </c>
      <c r="C42" s="1232" t="s">
        <v>456</v>
      </c>
      <c r="D42" s="1232"/>
      <c r="E42" s="451">
        <f>SUM(E43:E45)</f>
        <v>6190866</v>
      </c>
      <c r="F42" s="451">
        <f>SUM(F43:F45)</f>
        <v>0</v>
      </c>
      <c r="G42" s="451">
        <f>SUM(G43:G45)</f>
        <v>0</v>
      </c>
      <c r="H42" s="451">
        <f>SUM(H43:H45)</f>
        <v>0</v>
      </c>
      <c r="I42" s="339"/>
      <c r="J42" s="339"/>
      <c r="K42" s="451">
        <f>SUM(K43:K45)</f>
        <v>6190866</v>
      </c>
      <c r="L42" s="451">
        <f>SUM(L43:L45)</f>
        <v>0</v>
      </c>
      <c r="M42" s="451">
        <f aca="true" t="shared" si="20" ref="M42:T42">SUM(M43:M45)</f>
        <v>0</v>
      </c>
      <c r="N42" s="451">
        <f t="shared" si="20"/>
        <v>0</v>
      </c>
      <c r="O42" s="451">
        <f t="shared" si="20"/>
        <v>2</v>
      </c>
      <c r="P42" s="451">
        <f t="shared" si="20"/>
        <v>3</v>
      </c>
      <c r="Q42" s="451">
        <f t="shared" si="20"/>
        <v>0</v>
      </c>
      <c r="R42" s="339">
        <f t="shared" si="20"/>
        <v>0</v>
      </c>
      <c r="S42" s="752">
        <f t="shared" si="20"/>
        <v>0</v>
      </c>
      <c r="T42" s="752">
        <f t="shared" si="20"/>
        <v>0</v>
      </c>
      <c r="U42" s="339"/>
      <c r="V42" s="339"/>
    </row>
    <row r="43" spans="1:22" ht="31.5" customHeight="1">
      <c r="A43" s="139"/>
      <c r="B43" s="147"/>
      <c r="C43" s="141" t="s">
        <v>344</v>
      </c>
      <c r="D43" s="933" t="s">
        <v>30</v>
      </c>
      <c r="E43" s="451"/>
      <c r="F43" s="451"/>
      <c r="G43" s="451"/>
      <c r="H43" s="451"/>
      <c r="I43" s="339"/>
      <c r="J43" s="339"/>
      <c r="K43" s="451"/>
      <c r="L43" s="451"/>
      <c r="M43" s="451"/>
      <c r="N43" s="451"/>
      <c r="O43" s="451"/>
      <c r="P43" s="451"/>
      <c r="Q43" s="451"/>
      <c r="R43" s="339"/>
      <c r="S43" s="752"/>
      <c r="T43" s="752"/>
      <c r="U43" s="339"/>
      <c r="V43" s="339"/>
    </row>
    <row r="44" spans="1:22" ht="21.75" customHeight="1">
      <c r="A44" s="139"/>
      <c r="B44" s="136"/>
      <c r="C44" s="135" t="s">
        <v>345</v>
      </c>
      <c r="D44" s="933" t="s">
        <v>29</v>
      </c>
      <c r="E44" s="451">
        <v>6190866</v>
      </c>
      <c r="F44" s="451"/>
      <c r="G44" s="451"/>
      <c r="H44" s="451"/>
      <c r="I44" s="339"/>
      <c r="J44" s="752"/>
      <c r="K44" s="451">
        <f aca="true" t="shared" si="21" ref="K44:P44">E44-Q44</f>
        <v>6190866</v>
      </c>
      <c r="L44" s="451">
        <f t="shared" si="21"/>
        <v>0</v>
      </c>
      <c r="M44" s="451">
        <f t="shared" si="21"/>
        <v>0</v>
      </c>
      <c r="N44" s="451">
        <f t="shared" si="21"/>
        <v>0</v>
      </c>
      <c r="O44" s="451">
        <f t="shared" si="21"/>
        <v>0</v>
      </c>
      <c r="P44" s="451">
        <f t="shared" si="21"/>
        <v>0</v>
      </c>
      <c r="Q44" s="451"/>
      <c r="R44" s="339"/>
      <c r="S44" s="752"/>
      <c r="T44" s="752"/>
      <c r="U44" s="339"/>
      <c r="V44" s="339"/>
    </row>
    <row r="45" spans="1:22" ht="21.75" customHeight="1" thickBot="1">
      <c r="A45" s="143"/>
      <c r="B45" s="147"/>
      <c r="C45" s="141" t="s">
        <v>346</v>
      </c>
      <c r="D45" s="933" t="s">
        <v>347</v>
      </c>
      <c r="E45" s="451">
        <v>0</v>
      </c>
      <c r="F45" s="451">
        <v>0</v>
      </c>
      <c r="G45" s="451">
        <v>0</v>
      </c>
      <c r="H45" s="451">
        <v>0</v>
      </c>
      <c r="I45" s="339"/>
      <c r="J45" s="752"/>
      <c r="K45" s="451">
        <v>0</v>
      </c>
      <c r="L45" s="451">
        <v>0</v>
      </c>
      <c r="M45" s="451">
        <v>0</v>
      </c>
      <c r="N45" s="451">
        <v>0</v>
      </c>
      <c r="O45" s="451">
        <v>2</v>
      </c>
      <c r="P45" s="451">
        <v>3</v>
      </c>
      <c r="Q45" s="451">
        <v>0</v>
      </c>
      <c r="R45" s="339">
        <v>0</v>
      </c>
      <c r="S45" s="752">
        <v>0</v>
      </c>
      <c r="T45" s="752">
        <v>0</v>
      </c>
      <c r="U45" s="513"/>
      <c r="V45" s="513"/>
    </row>
    <row r="46" spans="1:22" ht="21.75" customHeight="1" hidden="1">
      <c r="A46" s="460"/>
      <c r="B46" s="136"/>
      <c r="C46" s="1232"/>
      <c r="D46" s="1233"/>
      <c r="E46" s="451"/>
      <c r="F46" s="451"/>
      <c r="G46" s="451"/>
      <c r="H46" s="451"/>
      <c r="I46" s="339"/>
      <c r="J46" s="752"/>
      <c r="K46" s="451"/>
      <c r="L46" s="451"/>
      <c r="M46" s="451"/>
      <c r="N46" s="451"/>
      <c r="O46" s="451"/>
      <c r="P46" s="451"/>
      <c r="Q46" s="451"/>
      <c r="R46" s="339"/>
      <c r="S46" s="752"/>
      <c r="T46" s="752"/>
      <c r="U46" s="461"/>
      <c r="V46" s="461"/>
    </row>
    <row r="47" spans="1:22" ht="21.75" customHeight="1" hidden="1" thickBot="1">
      <c r="A47" s="460"/>
      <c r="B47" s="147"/>
      <c r="C47" s="1241"/>
      <c r="D47" s="1242"/>
      <c r="E47" s="753"/>
      <c r="F47" s="753"/>
      <c r="G47" s="753"/>
      <c r="H47" s="753"/>
      <c r="I47" s="754"/>
      <c r="J47" s="755"/>
      <c r="K47" s="753"/>
      <c r="L47" s="753"/>
      <c r="M47" s="753"/>
      <c r="N47" s="753"/>
      <c r="O47" s="753"/>
      <c r="P47" s="753"/>
      <c r="Q47" s="753"/>
      <c r="R47" s="754"/>
      <c r="S47" s="755"/>
      <c r="T47" s="755"/>
      <c r="U47" s="461"/>
      <c r="V47" s="461"/>
    </row>
    <row r="48" spans="1:22" ht="21.75" customHeight="1" thickBot="1">
      <c r="A48" s="146" t="s">
        <v>11</v>
      </c>
      <c r="B48" s="1234" t="s">
        <v>83</v>
      </c>
      <c r="C48" s="1234"/>
      <c r="D48" s="1234"/>
      <c r="E48" s="439">
        <f aca="true" t="shared" si="22" ref="E48:V48">E49+E50</f>
        <v>0</v>
      </c>
      <c r="F48" s="439">
        <f t="shared" si="22"/>
        <v>0</v>
      </c>
      <c r="G48" s="439">
        <f t="shared" si="22"/>
        <v>0</v>
      </c>
      <c r="H48" s="439">
        <f t="shared" si="22"/>
        <v>0</v>
      </c>
      <c r="I48" s="149">
        <f t="shared" si="22"/>
        <v>0</v>
      </c>
      <c r="J48" s="149">
        <f t="shared" si="22"/>
        <v>0</v>
      </c>
      <c r="K48" s="439">
        <f>K49+K50</f>
        <v>0</v>
      </c>
      <c r="L48" s="439">
        <f>L49+L50</f>
        <v>0</v>
      </c>
      <c r="M48" s="439">
        <f t="shared" si="22"/>
        <v>0</v>
      </c>
      <c r="N48" s="439">
        <f>N49+N50</f>
        <v>0</v>
      </c>
      <c r="O48" s="439">
        <f>O49+O50</f>
        <v>0</v>
      </c>
      <c r="P48" s="439">
        <f>P49+P50</f>
        <v>0</v>
      </c>
      <c r="Q48" s="439">
        <f t="shared" si="22"/>
        <v>0</v>
      </c>
      <c r="R48" s="149">
        <f t="shared" si="22"/>
        <v>0</v>
      </c>
      <c r="S48" s="1087">
        <f t="shared" si="22"/>
        <v>0</v>
      </c>
      <c r="T48" s="1087">
        <f t="shared" si="22"/>
        <v>0</v>
      </c>
      <c r="U48" s="149" t="e">
        <f t="shared" si="22"/>
        <v>#REF!</v>
      </c>
      <c r="V48" s="149" t="e">
        <f t="shared" si="22"/>
        <v>#REF!</v>
      </c>
    </row>
    <row r="49" spans="1:22" s="7" customFormat="1" ht="21.75" customHeight="1">
      <c r="A49" s="148"/>
      <c r="B49" s="147" t="s">
        <v>43</v>
      </c>
      <c r="C49" s="1239" t="s">
        <v>360</v>
      </c>
      <c r="D49" s="1239"/>
      <c r="E49" s="450"/>
      <c r="F49" s="450"/>
      <c r="G49" s="450"/>
      <c r="H49" s="450"/>
      <c r="I49" s="338"/>
      <c r="J49" s="338"/>
      <c r="K49" s="450"/>
      <c r="L49" s="450"/>
      <c r="M49" s="450"/>
      <c r="N49" s="450"/>
      <c r="O49" s="450"/>
      <c r="P49" s="450"/>
      <c r="Q49" s="450"/>
      <c r="R49" s="338"/>
      <c r="S49" s="1092"/>
      <c r="T49" s="1092"/>
      <c r="U49" s="338" t="e">
        <f>SUM(#REF!)</f>
        <v>#REF!</v>
      </c>
      <c r="V49" s="338" t="e">
        <f>SUM(#REF!)</f>
        <v>#REF!</v>
      </c>
    </row>
    <row r="50" spans="1:22" ht="21.75" customHeight="1" thickBot="1">
      <c r="A50" s="139"/>
      <c r="B50" s="135" t="s">
        <v>44</v>
      </c>
      <c r="C50" s="1232" t="s">
        <v>361</v>
      </c>
      <c r="D50" s="1232"/>
      <c r="E50" s="429"/>
      <c r="F50" s="429"/>
      <c r="G50" s="429"/>
      <c r="H50" s="429"/>
      <c r="I50" s="340"/>
      <c r="J50" s="340"/>
      <c r="K50" s="429"/>
      <c r="L50" s="429"/>
      <c r="M50" s="429"/>
      <c r="N50" s="429"/>
      <c r="O50" s="429"/>
      <c r="P50" s="429"/>
      <c r="Q50" s="429"/>
      <c r="R50" s="340"/>
      <c r="S50" s="1093"/>
      <c r="T50" s="1093"/>
      <c r="U50" s="340" t="e">
        <f>SUM(#REF!)</f>
        <v>#REF!</v>
      </c>
      <c r="V50" s="340" t="e">
        <f>SUM(#REF!)</f>
        <v>#REF!</v>
      </c>
    </row>
    <row r="51" spans="1:22" ht="21.75" customHeight="1" thickBot="1">
      <c r="A51" s="146" t="s">
        <v>12</v>
      </c>
      <c r="B51" s="1234" t="s">
        <v>348</v>
      </c>
      <c r="C51" s="1234"/>
      <c r="D51" s="1234"/>
      <c r="E51" s="434">
        <f aca="true" t="shared" si="23" ref="E51:V51">SUM(E52:E53)</f>
        <v>0</v>
      </c>
      <c r="F51" s="434">
        <f t="shared" si="23"/>
        <v>0</v>
      </c>
      <c r="G51" s="434">
        <f t="shared" si="23"/>
        <v>0</v>
      </c>
      <c r="H51" s="434">
        <f t="shared" si="23"/>
        <v>0</v>
      </c>
      <c r="I51" s="342">
        <f t="shared" si="23"/>
        <v>0</v>
      </c>
      <c r="J51" s="342">
        <f t="shared" si="23"/>
        <v>0</v>
      </c>
      <c r="K51" s="434">
        <f>SUM(K52:K53)</f>
        <v>0</v>
      </c>
      <c r="L51" s="434">
        <f>SUM(L52:L53)</f>
        <v>0</v>
      </c>
      <c r="M51" s="434">
        <f t="shared" si="23"/>
        <v>0</v>
      </c>
      <c r="N51" s="434">
        <f>SUM(N52:N53)</f>
        <v>0</v>
      </c>
      <c r="O51" s="434">
        <f>SUM(O52:O53)</f>
        <v>0</v>
      </c>
      <c r="P51" s="434">
        <f>SUM(P52:P53)</f>
        <v>0</v>
      </c>
      <c r="Q51" s="434">
        <f t="shared" si="23"/>
        <v>0</v>
      </c>
      <c r="R51" s="342">
        <f t="shared" si="23"/>
        <v>0</v>
      </c>
      <c r="S51" s="1094">
        <f t="shared" si="23"/>
        <v>0</v>
      </c>
      <c r="T51" s="1094">
        <f t="shared" si="23"/>
        <v>0</v>
      </c>
      <c r="U51" s="342">
        <f t="shared" si="23"/>
        <v>0</v>
      </c>
      <c r="V51" s="342">
        <f t="shared" si="23"/>
        <v>0</v>
      </c>
    </row>
    <row r="52" spans="1:22" s="7" customFormat="1" ht="21.75" customHeight="1">
      <c r="A52" s="148"/>
      <c r="B52" s="141" t="s">
        <v>45</v>
      </c>
      <c r="C52" s="1239" t="s">
        <v>350</v>
      </c>
      <c r="D52" s="1239"/>
      <c r="E52" s="435">
        <v>0</v>
      </c>
      <c r="F52" s="435">
        <v>0</v>
      </c>
      <c r="G52" s="435">
        <v>0</v>
      </c>
      <c r="H52" s="435">
        <v>0</v>
      </c>
      <c r="I52" s="343"/>
      <c r="J52" s="343"/>
      <c r="K52" s="435">
        <v>0</v>
      </c>
      <c r="L52" s="435">
        <v>0</v>
      </c>
      <c r="M52" s="435">
        <v>0</v>
      </c>
      <c r="N52" s="435">
        <v>0</v>
      </c>
      <c r="O52" s="435">
        <v>0</v>
      </c>
      <c r="P52" s="435">
        <v>0</v>
      </c>
      <c r="Q52" s="454"/>
      <c r="R52" s="343"/>
      <c r="S52" s="1095"/>
      <c r="T52" s="1095"/>
      <c r="U52" s="343"/>
      <c r="V52" s="343"/>
    </row>
    <row r="53" spans="1:22" ht="21.75" customHeight="1" thickBot="1">
      <c r="A53" s="143"/>
      <c r="B53" s="144" t="s">
        <v>349</v>
      </c>
      <c r="C53" s="1251" t="s">
        <v>351</v>
      </c>
      <c r="D53" s="1251"/>
      <c r="E53" s="452">
        <v>0</v>
      </c>
      <c r="F53" s="452">
        <v>0</v>
      </c>
      <c r="G53" s="452">
        <v>0</v>
      </c>
      <c r="H53" s="452">
        <v>0</v>
      </c>
      <c r="I53" s="453">
        <v>0</v>
      </c>
      <c r="J53" s="453">
        <v>0</v>
      </c>
      <c r="K53" s="452">
        <v>0</v>
      </c>
      <c r="L53" s="452">
        <v>0</v>
      </c>
      <c r="M53" s="452">
        <v>0</v>
      </c>
      <c r="N53" s="452">
        <v>0</v>
      </c>
      <c r="O53" s="452">
        <v>0</v>
      </c>
      <c r="P53" s="452">
        <v>0</v>
      </c>
      <c r="Q53" s="452">
        <v>0</v>
      </c>
      <c r="R53" s="453">
        <v>0</v>
      </c>
      <c r="S53" s="1096">
        <v>0</v>
      </c>
      <c r="T53" s="1096">
        <v>0</v>
      </c>
      <c r="U53" s="453"/>
      <c r="V53" s="453"/>
    </row>
    <row r="54" spans="1:22" ht="21.75" customHeight="1" thickBot="1">
      <c r="A54" s="146" t="s">
        <v>13</v>
      </c>
      <c r="B54" s="1245" t="s">
        <v>85</v>
      </c>
      <c r="C54" s="1245"/>
      <c r="D54" s="1245"/>
      <c r="E54" s="434">
        <f aca="true" t="shared" si="24" ref="E54:L54">E7+E21+E40+E48+E51+E32</f>
        <v>34189418</v>
      </c>
      <c r="F54" s="434">
        <f t="shared" si="24"/>
        <v>0</v>
      </c>
      <c r="G54" s="434">
        <f t="shared" si="24"/>
        <v>0</v>
      </c>
      <c r="H54" s="434">
        <f t="shared" si="24"/>
        <v>0</v>
      </c>
      <c r="I54" s="434">
        <f t="shared" si="24"/>
        <v>0</v>
      </c>
      <c r="J54" s="434">
        <f t="shared" si="24"/>
        <v>0</v>
      </c>
      <c r="K54" s="434">
        <f t="shared" si="24"/>
        <v>33475234</v>
      </c>
      <c r="L54" s="434">
        <f t="shared" si="24"/>
        <v>0</v>
      </c>
      <c r="M54" s="434">
        <f aca="true" t="shared" si="25" ref="M54:T54">M7+M21+M40+M48+M51+M32</f>
        <v>0</v>
      </c>
      <c r="N54" s="434">
        <f t="shared" si="25"/>
        <v>0</v>
      </c>
      <c r="O54" s="434">
        <f t="shared" si="25"/>
        <v>2</v>
      </c>
      <c r="P54" s="434">
        <f t="shared" si="25"/>
        <v>3</v>
      </c>
      <c r="Q54" s="434">
        <f t="shared" si="25"/>
        <v>714184</v>
      </c>
      <c r="R54" s="342">
        <f t="shared" si="25"/>
        <v>0</v>
      </c>
      <c r="S54" s="1094">
        <f t="shared" si="25"/>
        <v>0</v>
      </c>
      <c r="T54" s="1094">
        <f t="shared" si="25"/>
        <v>0</v>
      </c>
      <c r="U54" s="342" t="e">
        <f>U7+U21+U40+U48+U51+#REF!+#REF!+U32</f>
        <v>#REF!</v>
      </c>
      <c r="V54" s="342" t="e">
        <f>V7+V21+V40+V48+V51+#REF!+#REF!+V32</f>
        <v>#REF!</v>
      </c>
    </row>
    <row r="55" spans="1:22" ht="24" customHeight="1" thickBot="1">
      <c r="A55" s="142" t="s">
        <v>59</v>
      </c>
      <c r="B55" s="1234" t="s">
        <v>352</v>
      </c>
      <c r="C55" s="1234"/>
      <c r="D55" s="1234"/>
      <c r="E55" s="434">
        <f aca="true" t="shared" si="26" ref="E55:L55">SUM(E56:E58)</f>
        <v>11927743</v>
      </c>
      <c r="F55" s="434">
        <f t="shared" si="26"/>
        <v>0</v>
      </c>
      <c r="G55" s="434">
        <f t="shared" si="26"/>
        <v>0</v>
      </c>
      <c r="H55" s="434">
        <f t="shared" si="26"/>
        <v>0</v>
      </c>
      <c r="I55" s="434">
        <f t="shared" si="26"/>
        <v>0</v>
      </c>
      <c r="J55" s="434">
        <f t="shared" si="26"/>
        <v>0</v>
      </c>
      <c r="K55" s="434">
        <f t="shared" si="26"/>
        <v>11927743</v>
      </c>
      <c r="L55" s="434">
        <f t="shared" si="26"/>
        <v>0</v>
      </c>
      <c r="M55" s="434">
        <f aca="true" t="shared" si="27" ref="M55:V55">SUM(M56:M58)</f>
        <v>0</v>
      </c>
      <c r="N55" s="434">
        <f t="shared" si="27"/>
        <v>0</v>
      </c>
      <c r="O55" s="434" t="e">
        <f t="shared" si="27"/>
        <v>#DIV/0!</v>
      </c>
      <c r="P55" s="434">
        <f t="shared" si="27"/>
        <v>-570000</v>
      </c>
      <c r="Q55" s="434">
        <f t="shared" si="27"/>
        <v>0</v>
      </c>
      <c r="R55" s="342">
        <f t="shared" si="27"/>
        <v>0</v>
      </c>
      <c r="S55" s="342">
        <f t="shared" si="27"/>
        <v>0</v>
      </c>
      <c r="T55" s="342">
        <f t="shared" si="27"/>
        <v>0</v>
      </c>
      <c r="U55" s="342" t="e">
        <f t="shared" si="27"/>
        <v>#DIV/0!</v>
      </c>
      <c r="V55" s="342">
        <f t="shared" si="27"/>
        <v>570000</v>
      </c>
    </row>
    <row r="56" spans="1:22" ht="21.75" customHeight="1">
      <c r="A56" s="140"/>
      <c r="B56" s="141" t="s">
        <v>46</v>
      </c>
      <c r="C56" s="1239" t="s">
        <v>353</v>
      </c>
      <c r="D56" s="1239"/>
      <c r="E56" s="454"/>
      <c r="F56" s="454"/>
      <c r="G56" s="454"/>
      <c r="H56" s="454"/>
      <c r="I56" s="343"/>
      <c r="J56" s="343"/>
      <c r="K56" s="454"/>
      <c r="L56" s="454"/>
      <c r="M56" s="454"/>
      <c r="N56" s="454"/>
      <c r="O56" s="454"/>
      <c r="P56" s="454"/>
      <c r="Q56" s="454"/>
      <c r="R56" s="343"/>
      <c r="S56" s="343"/>
      <c r="T56" s="343"/>
      <c r="U56" s="343"/>
      <c r="V56" s="343"/>
    </row>
    <row r="57" spans="1:22" ht="21.75" customHeight="1">
      <c r="A57" s="139"/>
      <c r="B57" s="136" t="s">
        <v>47</v>
      </c>
      <c r="C57" s="1239" t="s">
        <v>457</v>
      </c>
      <c r="D57" s="1239"/>
      <c r="E57" s="430"/>
      <c r="F57" s="430"/>
      <c r="G57" s="430"/>
      <c r="H57" s="430"/>
      <c r="I57" s="341"/>
      <c r="J57" s="341"/>
      <c r="K57" s="430"/>
      <c r="L57" s="430"/>
      <c r="M57" s="430"/>
      <c r="N57" s="430">
        <f>+H57-T57</f>
        <v>0</v>
      </c>
      <c r="O57" s="430"/>
      <c r="P57" s="430"/>
      <c r="Q57" s="430"/>
      <c r="R57" s="341"/>
      <c r="S57" s="341"/>
      <c r="T57" s="341"/>
      <c r="U57" s="341"/>
      <c r="V57" s="341"/>
    </row>
    <row r="58" spans="1:22" ht="21.75" customHeight="1" thickBot="1">
      <c r="A58" s="139"/>
      <c r="B58" s="136" t="s">
        <v>84</v>
      </c>
      <c r="C58" s="1239" t="s">
        <v>354</v>
      </c>
      <c r="D58" s="1239"/>
      <c r="E58" s="430">
        <v>11927743</v>
      </c>
      <c r="F58" s="430"/>
      <c r="G58" s="430"/>
      <c r="H58" s="430"/>
      <c r="I58" s="341"/>
      <c r="J58" s="341"/>
      <c r="K58" s="430">
        <f aca="true" t="shared" si="28" ref="K58:P58">E58-Q58</f>
        <v>11927743</v>
      </c>
      <c r="L58" s="430">
        <f t="shared" si="28"/>
        <v>0</v>
      </c>
      <c r="M58" s="430">
        <f t="shared" si="28"/>
        <v>0</v>
      </c>
      <c r="N58" s="430">
        <f t="shared" si="28"/>
        <v>0</v>
      </c>
      <c r="O58" s="430" t="e">
        <f t="shared" si="28"/>
        <v>#DIV/0!</v>
      </c>
      <c r="P58" s="430">
        <f t="shared" si="28"/>
        <v>-570000</v>
      </c>
      <c r="Q58" s="430"/>
      <c r="R58" s="430">
        <f>'4.sz.m.ÖNK kiadás'!R36</f>
        <v>0</v>
      </c>
      <c r="S58" s="430">
        <f>'4.sz.m.ÖNK kiadás'!S36</f>
        <v>0</v>
      </c>
      <c r="T58" s="430">
        <f>'4.sz.m.ÖNK kiadás'!T36</f>
        <v>0</v>
      </c>
      <c r="U58" s="430" t="e">
        <f>'4.sz.m.ÖNK kiadás'!U36</f>
        <v>#DIV/0!</v>
      </c>
      <c r="V58" s="430">
        <f>'4.sz.m.ÖNK kiadás'!V36</f>
        <v>570000</v>
      </c>
    </row>
    <row r="59" spans="1:22" ht="35.25" customHeight="1" thickBot="1">
      <c r="A59" s="146" t="s">
        <v>60</v>
      </c>
      <c r="B59" s="1244" t="s">
        <v>86</v>
      </c>
      <c r="C59" s="1244"/>
      <c r="D59" s="1244"/>
      <c r="E59" s="436">
        <f aca="true" t="shared" si="29" ref="E59:L59">E54+E55</f>
        <v>46117161</v>
      </c>
      <c r="F59" s="436">
        <f t="shared" si="29"/>
        <v>0</v>
      </c>
      <c r="G59" s="436">
        <f t="shared" si="29"/>
        <v>0</v>
      </c>
      <c r="H59" s="436">
        <f t="shared" si="29"/>
        <v>0</v>
      </c>
      <c r="I59" s="97">
        <f t="shared" si="29"/>
        <v>0</v>
      </c>
      <c r="J59" s="97">
        <f t="shared" si="29"/>
        <v>0</v>
      </c>
      <c r="K59" s="436">
        <f t="shared" si="29"/>
        <v>45402977</v>
      </c>
      <c r="L59" s="436">
        <f t="shared" si="29"/>
        <v>0</v>
      </c>
      <c r="M59" s="436">
        <f aca="true" t="shared" si="30" ref="M59:V59">M54+M55</f>
        <v>0</v>
      </c>
      <c r="N59" s="436">
        <f t="shared" si="30"/>
        <v>0</v>
      </c>
      <c r="O59" s="436" t="e">
        <f t="shared" si="30"/>
        <v>#DIV/0!</v>
      </c>
      <c r="P59" s="436">
        <f t="shared" si="30"/>
        <v>-569997</v>
      </c>
      <c r="Q59" s="436">
        <f t="shared" si="30"/>
        <v>714184</v>
      </c>
      <c r="R59" s="97">
        <f t="shared" si="30"/>
        <v>0</v>
      </c>
      <c r="S59" s="97">
        <f t="shared" si="30"/>
        <v>0</v>
      </c>
      <c r="T59" s="97">
        <f t="shared" si="30"/>
        <v>0</v>
      </c>
      <c r="U59" s="97" t="e">
        <f t="shared" si="30"/>
        <v>#REF!</v>
      </c>
      <c r="V59" s="97" t="e">
        <f t="shared" si="30"/>
        <v>#REF!</v>
      </c>
    </row>
    <row r="60" spans="1:22" ht="21.75" customHeight="1" hidden="1" thickBot="1">
      <c r="A60" s="1246" t="s">
        <v>220</v>
      </c>
      <c r="B60" s="1247"/>
      <c r="C60" s="1247"/>
      <c r="D60" s="1247"/>
      <c r="E60" s="756"/>
      <c r="F60" s="756"/>
      <c r="G60" s="756"/>
      <c r="H60" s="757"/>
      <c r="I60" s="757"/>
      <c r="J60" s="758"/>
      <c r="K60" s="756"/>
      <c r="L60" s="756"/>
      <c r="M60" s="757"/>
      <c r="N60" s="757"/>
      <c r="O60" s="757"/>
      <c r="P60" s="758"/>
      <c r="Q60" s="756"/>
      <c r="R60" s="757"/>
      <c r="S60" s="757"/>
      <c r="T60" s="757"/>
      <c r="U60" s="757"/>
      <c r="V60" s="758"/>
    </row>
    <row r="61" spans="1:22" ht="21.75" customHeight="1" hidden="1" thickBot="1">
      <c r="A61" s="1243" t="s">
        <v>6</v>
      </c>
      <c r="B61" s="1244"/>
      <c r="C61" s="1244"/>
      <c r="D61" s="1244"/>
      <c r="E61" s="517"/>
      <c r="F61" s="517"/>
      <c r="G61" s="517"/>
      <c r="H61" s="518"/>
      <c r="I61" s="518"/>
      <c r="J61" s="519"/>
      <c r="K61" s="517"/>
      <c r="L61" s="517"/>
      <c r="M61" s="518"/>
      <c r="N61" s="518"/>
      <c r="O61" s="518"/>
      <c r="P61" s="519"/>
      <c r="Q61" s="517"/>
      <c r="R61" s="518"/>
      <c r="S61" s="518"/>
      <c r="T61" s="518"/>
      <c r="U61" s="518"/>
      <c r="V61" s="520"/>
    </row>
    <row r="62" spans="1:22" ht="21.75" customHeight="1">
      <c r="A62" s="759"/>
      <c r="B62" s="760"/>
      <c r="C62" s="760"/>
      <c r="D62" s="760"/>
      <c r="E62" s="761"/>
      <c r="F62" s="761"/>
      <c r="G62" s="761"/>
      <c r="H62" s="761"/>
      <c r="I62" s="761"/>
      <c r="J62" s="761"/>
      <c r="K62" s="761"/>
      <c r="L62" s="761"/>
      <c r="M62" s="761"/>
      <c r="N62" s="761"/>
      <c r="O62" s="761"/>
      <c r="P62" s="761"/>
      <c r="Q62" s="761"/>
      <c r="R62" s="761"/>
      <c r="S62" s="761"/>
      <c r="T62" s="761"/>
      <c r="U62" s="761"/>
      <c r="V62" s="761"/>
    </row>
    <row r="63" spans="1:11" ht="21.75" customHeight="1">
      <c r="A63" s="124"/>
      <c r="B63" s="171"/>
      <c r="C63" s="171"/>
      <c r="D63" s="171"/>
      <c r="E63" s="397"/>
      <c r="F63" s="396"/>
      <c r="G63" s="396"/>
      <c r="H63" s="397"/>
      <c r="I63" s="397"/>
      <c r="J63" s="397"/>
      <c r="K63" s="397"/>
    </row>
    <row r="64" spans="1:20" ht="35.25" customHeight="1">
      <c r="A64" s="124"/>
      <c r="B64" s="171"/>
      <c r="C64" s="171"/>
      <c r="D64" s="171"/>
      <c r="E64" s="397"/>
      <c r="F64" s="396"/>
      <c r="G64" s="396"/>
      <c r="H64" s="397"/>
      <c r="I64" s="397"/>
      <c r="J64" s="397"/>
      <c r="K64" s="397"/>
      <c r="M64" s="397"/>
      <c r="N64" s="397"/>
      <c r="O64" s="397"/>
      <c r="P64" s="397"/>
      <c r="R64" s="397"/>
      <c r="S64" s="397"/>
      <c r="T64" s="397"/>
    </row>
    <row r="65" spans="1:20" ht="35.25" customHeight="1">
      <c r="A65" s="124"/>
      <c r="B65" s="171"/>
      <c r="C65" s="171"/>
      <c r="D65" s="171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R65" s="397"/>
      <c r="S65" s="397"/>
      <c r="T65" s="397"/>
    </row>
    <row r="66" spans="5:20" ht="12.75"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R66" s="397"/>
      <c r="S66" s="397"/>
      <c r="T66" s="397"/>
    </row>
    <row r="67" spans="5:20" ht="12.75"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  <c r="P67" s="397"/>
      <c r="R67" s="397"/>
      <c r="S67" s="397"/>
      <c r="T67" s="397"/>
    </row>
    <row r="68" spans="5:20" ht="12.75"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  <c r="R68" s="397"/>
      <c r="S68" s="397"/>
      <c r="T68" s="397"/>
    </row>
    <row r="69" spans="4:20" ht="12.75">
      <c r="D69" s="133"/>
      <c r="E69" s="397"/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P69" s="397"/>
      <c r="R69" s="397"/>
      <c r="S69" s="397"/>
      <c r="T69" s="397"/>
    </row>
    <row r="70" spans="4:20" ht="48.75" customHeight="1">
      <c r="D70" s="133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R70" s="397"/>
      <c r="S70" s="397"/>
      <c r="T70" s="397"/>
    </row>
    <row r="71" spans="4:20" ht="46.5" customHeight="1">
      <c r="D71" s="133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R71" s="397"/>
      <c r="S71" s="397"/>
      <c r="T71" s="397"/>
    </row>
    <row r="72" spans="5:20" ht="41.25" customHeight="1"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R72" s="397"/>
      <c r="S72" s="397"/>
      <c r="T72" s="397"/>
    </row>
    <row r="73" spans="5:20" ht="12.75"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R73" s="397"/>
      <c r="S73" s="397"/>
      <c r="T73" s="397"/>
    </row>
    <row r="74" spans="5:20" ht="12.75"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R74" s="397"/>
      <c r="S74" s="397"/>
      <c r="T74" s="397"/>
    </row>
    <row r="75" spans="5:20" ht="12.75"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R75" s="397"/>
      <c r="S75" s="397"/>
      <c r="T75" s="397"/>
    </row>
    <row r="76" spans="5:20" ht="12.75"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R76" s="397"/>
      <c r="S76" s="397"/>
      <c r="T76" s="397"/>
    </row>
    <row r="77" spans="5:20" ht="12.75"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R77" s="397"/>
      <c r="S77" s="397"/>
      <c r="T77" s="397"/>
    </row>
    <row r="78" spans="5:20" ht="12.75"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R78" s="397"/>
      <c r="S78" s="397"/>
      <c r="T78" s="397"/>
    </row>
    <row r="79" spans="5:20" ht="12.75"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R79" s="397"/>
      <c r="S79" s="397"/>
      <c r="T79" s="397"/>
    </row>
    <row r="80" spans="5:20" ht="12.75"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R80" s="397"/>
      <c r="S80" s="397"/>
      <c r="T80" s="397"/>
    </row>
    <row r="81" spans="5:20" ht="12.75"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R81" s="397"/>
      <c r="S81" s="397"/>
      <c r="T81" s="397"/>
    </row>
    <row r="82" spans="5:20" ht="12.75"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397"/>
      <c r="R82" s="397"/>
      <c r="S82" s="397"/>
      <c r="T82" s="397"/>
    </row>
    <row r="83" spans="5:20" ht="12.75"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R83" s="397"/>
      <c r="S83" s="397"/>
      <c r="T83" s="397"/>
    </row>
    <row r="84" spans="5:20" ht="12.75"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R84" s="397"/>
      <c r="S84" s="397"/>
      <c r="T84" s="397"/>
    </row>
    <row r="85" spans="5:20" ht="12.75"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R85" s="397"/>
      <c r="S85" s="397"/>
      <c r="T85" s="397"/>
    </row>
    <row r="86" spans="5:20" ht="12.75"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R86" s="397"/>
      <c r="S86" s="397"/>
      <c r="T86" s="397"/>
    </row>
    <row r="87" spans="5:20" ht="12.75"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R87" s="397"/>
      <c r="S87" s="397"/>
      <c r="T87" s="397"/>
    </row>
    <row r="88" spans="5:20" ht="12.75"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R88" s="397"/>
      <c r="S88" s="397"/>
      <c r="T88" s="397"/>
    </row>
    <row r="89" spans="5:20" ht="12.75"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R89" s="397"/>
      <c r="S89" s="397"/>
      <c r="T89" s="397"/>
    </row>
    <row r="90" spans="5:20" ht="12.75"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R90" s="397"/>
      <c r="S90" s="397"/>
      <c r="T90" s="397"/>
    </row>
    <row r="91" spans="5:20" ht="12.75"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R91" s="397"/>
      <c r="S91" s="397"/>
      <c r="T91" s="397"/>
    </row>
    <row r="92" spans="5:20" ht="12.75"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R92" s="397"/>
      <c r="S92" s="397"/>
      <c r="T92" s="397"/>
    </row>
    <row r="93" spans="5:20" ht="12.75"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397"/>
      <c r="R93" s="397"/>
      <c r="S93" s="397"/>
      <c r="T93" s="397"/>
    </row>
    <row r="94" spans="5:20" ht="12.75"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R94" s="397"/>
      <c r="S94" s="397"/>
      <c r="T94" s="397"/>
    </row>
    <row r="95" spans="5:20" ht="12.75"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R95" s="397"/>
      <c r="S95" s="397"/>
      <c r="T95" s="397"/>
    </row>
    <row r="96" spans="5:20" ht="12.75"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7"/>
      <c r="R96" s="397"/>
      <c r="S96" s="397"/>
      <c r="T96" s="397"/>
    </row>
    <row r="97" spans="5:20" ht="12.75"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R97" s="397"/>
      <c r="S97" s="397"/>
      <c r="T97" s="397"/>
    </row>
    <row r="98" spans="5:20" ht="12.75"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397"/>
      <c r="P98" s="397"/>
      <c r="R98" s="397"/>
      <c r="S98" s="397"/>
      <c r="T98" s="397"/>
    </row>
    <row r="99" spans="5:20" ht="12.75"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7"/>
      <c r="R99" s="397"/>
      <c r="S99" s="397"/>
      <c r="T99" s="397"/>
    </row>
    <row r="100" spans="5:20" ht="12.75"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7"/>
      <c r="P100" s="397"/>
      <c r="R100" s="397"/>
      <c r="S100" s="397"/>
      <c r="T100" s="397"/>
    </row>
    <row r="101" spans="5:20" ht="12.75"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397"/>
      <c r="P101" s="397"/>
      <c r="R101" s="397"/>
      <c r="S101" s="397"/>
      <c r="T101" s="397"/>
    </row>
    <row r="102" spans="5:20" ht="12.75">
      <c r="E102" s="397"/>
      <c r="F102" s="397"/>
      <c r="G102" s="397"/>
      <c r="H102" s="397"/>
      <c r="I102" s="397"/>
      <c r="J102" s="397"/>
      <c r="K102" s="397"/>
      <c r="L102" s="397"/>
      <c r="M102" s="397"/>
      <c r="N102" s="397"/>
      <c r="O102" s="397"/>
      <c r="P102" s="397"/>
      <c r="R102" s="397"/>
      <c r="S102" s="397"/>
      <c r="T102" s="397"/>
    </row>
    <row r="103" spans="5:20" ht="12.75"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7"/>
      <c r="R103" s="397"/>
      <c r="S103" s="397"/>
      <c r="T103" s="397"/>
    </row>
    <row r="104" spans="5:20" ht="12.75"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397"/>
      <c r="P104" s="397"/>
      <c r="R104" s="397"/>
      <c r="S104" s="397"/>
      <c r="T104" s="397"/>
    </row>
    <row r="105" spans="5:20" ht="12.75"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R105" s="397"/>
      <c r="S105" s="397"/>
      <c r="T105" s="397"/>
    </row>
    <row r="106" spans="5:20" ht="12.75"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  <c r="P106" s="397"/>
      <c r="R106" s="397"/>
      <c r="S106" s="397"/>
      <c r="T106" s="397"/>
    </row>
    <row r="107" spans="5:20" ht="12.75"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R107" s="397"/>
      <c r="S107" s="397"/>
      <c r="T107" s="397"/>
    </row>
    <row r="108" spans="5:20" ht="12.75"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  <c r="R108" s="397"/>
      <c r="S108" s="397"/>
      <c r="T108" s="397"/>
    </row>
    <row r="109" spans="5:20" ht="12.75"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397"/>
      <c r="P109" s="397"/>
      <c r="R109" s="397"/>
      <c r="S109" s="397"/>
      <c r="T109" s="397"/>
    </row>
    <row r="110" spans="5:20" ht="12.75"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397"/>
      <c r="P110" s="397"/>
      <c r="R110" s="397"/>
      <c r="S110" s="397"/>
      <c r="T110" s="397"/>
    </row>
  </sheetData>
  <sheetProtection/>
  <mergeCells count="45">
    <mergeCell ref="M1:S1"/>
    <mergeCell ref="C49:D49"/>
    <mergeCell ref="C50:D50"/>
    <mergeCell ref="C58:D58"/>
    <mergeCell ref="B54:D54"/>
    <mergeCell ref="B55:D55"/>
    <mergeCell ref="C56:D56"/>
    <mergeCell ref="C42:D42"/>
    <mergeCell ref="C46:D46"/>
    <mergeCell ref="C33:D33"/>
    <mergeCell ref="A60:D60"/>
    <mergeCell ref="A61:D61"/>
    <mergeCell ref="Q4:V4"/>
    <mergeCell ref="C57:D57"/>
    <mergeCell ref="B48:D48"/>
    <mergeCell ref="B51:D51"/>
    <mergeCell ref="C52:D52"/>
    <mergeCell ref="C53:D53"/>
    <mergeCell ref="C47:D47"/>
    <mergeCell ref="B59:D59"/>
    <mergeCell ref="C34:D34"/>
    <mergeCell ref="C35:D35"/>
    <mergeCell ref="C36:D36"/>
    <mergeCell ref="C30:D30"/>
    <mergeCell ref="B32:D32"/>
    <mergeCell ref="B40:D40"/>
    <mergeCell ref="C41:D41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29:D29"/>
    <mergeCell ref="C8:D8"/>
    <mergeCell ref="C28:D28"/>
    <mergeCell ref="A2:Q2"/>
    <mergeCell ref="A4:C4"/>
    <mergeCell ref="B6:D6"/>
    <mergeCell ref="B7:D7"/>
    <mergeCell ref="E4:J4"/>
    <mergeCell ref="K4:P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5" zoomScaleNormal="85" workbookViewId="0" topLeftCell="A1">
      <selection activeCell="A2" sqref="A2:Q2"/>
    </sheetView>
  </sheetViews>
  <sheetFormatPr defaultColWidth="9.140625" defaultRowHeight="12.75"/>
  <cols>
    <col min="1" max="1" width="5.8515625" style="154" customWidth="1"/>
    <col min="2" max="2" width="8.140625" style="161" customWidth="1"/>
    <col min="3" max="3" width="6.8515625" style="161" customWidth="1"/>
    <col min="4" max="4" width="50.140625" style="162" bestFit="1" customWidth="1"/>
    <col min="5" max="5" width="17.421875" style="1" customWidth="1"/>
    <col min="6" max="10" width="16.28125" style="1" hidden="1" customWidth="1"/>
    <col min="11" max="11" width="16.28125" style="99" customWidth="1"/>
    <col min="12" max="16" width="16.28125" style="99" hidden="1" customWidth="1"/>
    <col min="17" max="17" width="16.28125" style="99" customWidth="1"/>
    <col min="18" max="18" width="16.28125" style="99" hidden="1" customWidth="1"/>
    <col min="19" max="22" width="16.28125" style="1" hidden="1" customWidth="1"/>
    <col min="23" max="23" width="16.28125" style="1" customWidth="1"/>
    <col min="24" max="16384" width="9.140625" style="1" customWidth="1"/>
  </cols>
  <sheetData>
    <row r="1" spans="5:17" ht="15.75">
      <c r="E1" s="1309" t="s">
        <v>57</v>
      </c>
      <c r="F1" s="1309"/>
      <c r="G1" s="1309"/>
      <c r="H1" s="1309"/>
      <c r="I1" s="1309"/>
      <c r="J1" s="1309"/>
      <c r="K1" s="1309"/>
      <c r="L1" s="1309"/>
      <c r="M1" s="1309"/>
      <c r="N1" s="1309"/>
      <c r="O1" s="1309"/>
      <c r="P1" s="1309"/>
      <c r="Q1" s="1309"/>
    </row>
    <row r="2" spans="1:18" ht="37.5" customHeight="1">
      <c r="A2" s="1310" t="s">
        <v>473</v>
      </c>
      <c r="B2" s="1310"/>
      <c r="C2" s="1310"/>
      <c r="D2" s="1310"/>
      <c r="E2" s="1310"/>
      <c r="F2" s="1310"/>
      <c r="G2" s="1310"/>
      <c r="H2" s="1310"/>
      <c r="I2" s="1310"/>
      <c r="J2" s="1310"/>
      <c r="K2" s="1310"/>
      <c r="L2" s="1310"/>
      <c r="M2" s="1310"/>
      <c r="N2" s="1310"/>
      <c r="O2" s="1310"/>
      <c r="P2" s="1310"/>
      <c r="Q2" s="1310"/>
      <c r="R2" s="289"/>
    </row>
    <row r="3" spans="1:17" ht="14.25" customHeight="1" thickBot="1">
      <c r="A3" s="124"/>
      <c r="B3" s="153"/>
      <c r="C3" s="153"/>
      <c r="D3" s="163"/>
      <c r="Q3" s="990" t="s">
        <v>403</v>
      </c>
    </row>
    <row r="4" spans="1:22" s="2" customFormat="1" ht="48.75" customHeight="1" thickBot="1">
      <c r="A4" s="1284" t="s">
        <v>3</v>
      </c>
      <c r="B4" s="1245"/>
      <c r="C4" s="1245"/>
      <c r="D4" s="1245"/>
      <c r="E4" s="358" t="s">
        <v>4</v>
      </c>
      <c r="F4" s="358"/>
      <c r="G4" s="358"/>
      <c r="H4" s="358"/>
      <c r="I4" s="358"/>
      <c r="J4" s="358"/>
      <c r="K4" s="358" t="s">
        <v>67</v>
      </c>
      <c r="L4" s="358"/>
      <c r="M4" s="358"/>
      <c r="N4" s="358"/>
      <c r="O4" s="358"/>
      <c r="P4" s="358"/>
      <c r="Q4" s="1284" t="s">
        <v>68</v>
      </c>
      <c r="R4" s="1245"/>
      <c r="S4" s="1245"/>
      <c r="T4" s="1245"/>
      <c r="U4" s="1245"/>
      <c r="V4" s="1286"/>
    </row>
    <row r="5" spans="1:22" s="2" customFormat="1" ht="16.5" hidden="1" thickBot="1">
      <c r="A5" s="354"/>
      <c r="B5" s="352"/>
      <c r="C5" s="352"/>
      <c r="D5" s="352"/>
      <c r="E5" s="504" t="s">
        <v>73</v>
      </c>
      <c r="F5" s="505" t="s">
        <v>196</v>
      </c>
      <c r="G5" s="506" t="s">
        <v>200</v>
      </c>
      <c r="H5" s="1100" t="s">
        <v>205</v>
      </c>
      <c r="I5" s="505" t="s">
        <v>221</v>
      </c>
      <c r="J5" s="512" t="s">
        <v>254</v>
      </c>
      <c r="K5" s="504" t="s">
        <v>73</v>
      </c>
      <c r="L5" s="505" t="s">
        <v>196</v>
      </c>
      <c r="M5" s="505" t="s">
        <v>200</v>
      </c>
      <c r="N5" s="505" t="s">
        <v>205</v>
      </c>
      <c r="O5" s="505" t="s">
        <v>221</v>
      </c>
      <c r="P5" s="512" t="s">
        <v>254</v>
      </c>
      <c r="Q5" s="504" t="s">
        <v>73</v>
      </c>
      <c r="R5" s="505" t="s">
        <v>196</v>
      </c>
      <c r="S5" s="505" t="s">
        <v>200</v>
      </c>
      <c r="T5" s="505" t="s">
        <v>205</v>
      </c>
      <c r="U5" s="505" t="s">
        <v>221</v>
      </c>
      <c r="V5" s="512" t="s">
        <v>254</v>
      </c>
    </row>
    <row r="6" spans="1:22" s="98" customFormat="1" ht="22.5" customHeight="1" thickBot="1">
      <c r="A6" s="146" t="s">
        <v>25</v>
      </c>
      <c r="B6" s="1263" t="s">
        <v>87</v>
      </c>
      <c r="C6" s="1263"/>
      <c r="D6" s="1263"/>
      <c r="E6" s="434">
        <f aca="true" t="shared" si="0" ref="E6:S6">SUM(E7:E11)</f>
        <v>15647611</v>
      </c>
      <c r="F6" s="434">
        <f>SUM(F7:F11)</f>
        <v>0</v>
      </c>
      <c r="G6" s="434">
        <f>SUM(G7:G11)</f>
        <v>0</v>
      </c>
      <c r="H6" s="434">
        <f>SUM(H7:H11)</f>
        <v>0</v>
      </c>
      <c r="I6" s="342">
        <f t="shared" si="0"/>
        <v>0</v>
      </c>
      <c r="J6" s="342">
        <f t="shared" si="0"/>
        <v>0</v>
      </c>
      <c r="K6" s="434">
        <f>SUM(K7:K11)</f>
        <v>15233427</v>
      </c>
      <c r="L6" s="342">
        <f t="shared" si="0"/>
        <v>0</v>
      </c>
      <c r="M6" s="342">
        <f>SUM(M7:M11)</f>
        <v>0</v>
      </c>
      <c r="N6" s="342">
        <f>SUM(N7:N11)</f>
        <v>0</v>
      </c>
      <c r="O6" s="342">
        <f t="shared" si="0"/>
        <v>0</v>
      </c>
      <c r="P6" s="342">
        <f t="shared" si="0"/>
        <v>0</v>
      </c>
      <c r="Q6" s="434">
        <f>SUM(Q7:Q11)</f>
        <v>414184</v>
      </c>
      <c r="R6" s="342">
        <f t="shared" si="0"/>
        <v>0</v>
      </c>
      <c r="S6" s="342">
        <f t="shared" si="0"/>
        <v>0</v>
      </c>
      <c r="T6" s="342">
        <f>SUM(T7:T11)</f>
        <v>0</v>
      </c>
      <c r="U6" s="342" t="e">
        <f>SUM(U7:U11)</f>
        <v>#DIV/0!</v>
      </c>
      <c r="V6" s="342">
        <f>SUM(V7:V11)</f>
        <v>570000</v>
      </c>
    </row>
    <row r="7" spans="1:22" s="5" customFormat="1" ht="22.5" customHeight="1">
      <c r="A7" s="145"/>
      <c r="B7" s="150" t="s">
        <v>35</v>
      </c>
      <c r="C7" s="150"/>
      <c r="D7" s="424" t="s">
        <v>0</v>
      </c>
      <c r="E7" s="435">
        <v>6343828</v>
      </c>
      <c r="F7" s="435"/>
      <c r="G7" s="435"/>
      <c r="H7" s="435"/>
      <c r="I7" s="344"/>
      <c r="J7" s="344"/>
      <c r="K7" s="344">
        <f aca="true" t="shared" si="1" ref="K7:N9">E7-Q7</f>
        <v>6343828</v>
      </c>
      <c r="L7" s="344">
        <f t="shared" si="1"/>
        <v>0</v>
      </c>
      <c r="M7" s="344">
        <f t="shared" si="1"/>
        <v>0</v>
      </c>
      <c r="N7" s="344">
        <f t="shared" si="1"/>
        <v>0</v>
      </c>
      <c r="O7" s="344"/>
      <c r="P7" s="344"/>
      <c r="Q7" s="344">
        <v>0</v>
      </c>
      <c r="R7" s="344"/>
      <c r="S7" s="344"/>
      <c r="T7" s="344"/>
      <c r="U7" s="344"/>
      <c r="V7" s="344"/>
    </row>
    <row r="8" spans="1:22" s="5" customFormat="1" ht="22.5" customHeight="1">
      <c r="A8" s="128"/>
      <c r="B8" s="137" t="s">
        <v>36</v>
      </c>
      <c r="C8" s="137"/>
      <c r="D8" s="425" t="s">
        <v>88</v>
      </c>
      <c r="E8" s="507">
        <v>1209277</v>
      </c>
      <c r="F8" s="507"/>
      <c r="G8" s="507"/>
      <c r="H8" s="507"/>
      <c r="I8" s="508"/>
      <c r="J8" s="508"/>
      <c r="K8" s="344">
        <f t="shared" si="1"/>
        <v>1209277</v>
      </c>
      <c r="L8" s="344">
        <f t="shared" si="1"/>
        <v>0</v>
      </c>
      <c r="M8" s="344">
        <f t="shared" si="1"/>
        <v>0</v>
      </c>
      <c r="N8" s="344">
        <f t="shared" si="1"/>
        <v>0</v>
      </c>
      <c r="O8" s="509"/>
      <c r="P8" s="344"/>
      <c r="Q8" s="508">
        <v>0</v>
      </c>
      <c r="R8" s="508"/>
      <c r="S8" s="508"/>
      <c r="T8" s="508"/>
      <c r="U8" s="508"/>
      <c r="V8" s="508"/>
    </row>
    <row r="9" spans="1:22" s="5" customFormat="1" ht="22.5" customHeight="1">
      <c r="A9" s="128"/>
      <c r="B9" s="137" t="s">
        <v>37</v>
      </c>
      <c r="C9" s="137"/>
      <c r="D9" s="425" t="s">
        <v>89</v>
      </c>
      <c r="E9" s="507">
        <v>6693226</v>
      </c>
      <c r="F9" s="507"/>
      <c r="G9" s="507"/>
      <c r="H9" s="507"/>
      <c r="I9" s="508"/>
      <c r="J9" s="508"/>
      <c r="K9" s="344">
        <f t="shared" si="1"/>
        <v>6693226</v>
      </c>
      <c r="L9" s="344">
        <f t="shared" si="1"/>
        <v>0</v>
      </c>
      <c r="M9" s="344">
        <f t="shared" si="1"/>
        <v>0</v>
      </c>
      <c r="N9" s="344">
        <f t="shared" si="1"/>
        <v>0</v>
      </c>
      <c r="O9" s="509"/>
      <c r="P9" s="344"/>
      <c r="Q9" s="508">
        <v>0</v>
      </c>
      <c r="R9" s="508"/>
      <c r="S9" s="508"/>
      <c r="T9" s="508"/>
      <c r="U9" s="508"/>
      <c r="V9" s="508"/>
    </row>
    <row r="10" spans="1:22" s="5" customFormat="1" ht="22.5" customHeight="1">
      <c r="A10" s="128"/>
      <c r="B10" s="137" t="s">
        <v>50</v>
      </c>
      <c r="C10" s="137"/>
      <c r="D10" s="425" t="s">
        <v>90</v>
      </c>
      <c r="E10" s="430">
        <v>570000</v>
      </c>
      <c r="F10" s="430"/>
      <c r="G10" s="430"/>
      <c r="H10" s="430"/>
      <c r="I10" s="341"/>
      <c r="J10" s="341"/>
      <c r="K10" s="341">
        <f>+'8.sz.m.szociális kiadások'!C17</f>
        <v>570000</v>
      </c>
      <c r="L10" s="341"/>
      <c r="M10" s="341"/>
      <c r="N10" s="341">
        <f>+'8.sz.m.szociális kiadások'!F17</f>
        <v>0</v>
      </c>
      <c r="O10" s="344"/>
      <c r="P10" s="344"/>
      <c r="Q10" s="341"/>
      <c r="R10" s="341">
        <f>'8.sz.m.szociális kiadások'!D17</f>
        <v>0</v>
      </c>
      <c r="S10" s="341">
        <f>'8.sz.m.szociális kiadások'!E17</f>
        <v>0</v>
      </c>
      <c r="T10" s="341"/>
      <c r="U10" s="341" t="e">
        <f>'8.sz.m.szociális kiadások'!G17</f>
        <v>#DIV/0!</v>
      </c>
      <c r="V10" s="341">
        <f>'8.sz.m.szociális kiadások'!H17</f>
        <v>570000</v>
      </c>
    </row>
    <row r="11" spans="1:22" s="5" customFormat="1" ht="22.5" customHeight="1">
      <c r="A11" s="128"/>
      <c r="B11" s="137" t="s">
        <v>51</v>
      </c>
      <c r="C11" s="137"/>
      <c r="D11" s="426" t="s">
        <v>92</v>
      </c>
      <c r="E11" s="507">
        <f>SUM(E12:E14)</f>
        <v>831280</v>
      </c>
      <c r="F11" s="507">
        <f>SUM(F12:F14)</f>
        <v>0</v>
      </c>
      <c r="G11" s="507">
        <f>SUM(G12:G14)</f>
        <v>0</v>
      </c>
      <c r="H11" s="507">
        <f>SUM(H12:H14)</f>
        <v>0</v>
      </c>
      <c r="I11" s="508">
        <f>SUM(I12:I16)</f>
        <v>0</v>
      </c>
      <c r="J11" s="508">
        <f>SUM(J12:J16)</f>
        <v>0</v>
      </c>
      <c r="K11" s="508">
        <f>E11-Q11</f>
        <v>417096</v>
      </c>
      <c r="L11" s="508">
        <f>F11-R11</f>
        <v>0</v>
      </c>
      <c r="M11" s="508">
        <f>G11-S11</f>
        <v>0</v>
      </c>
      <c r="N11" s="508">
        <f>H11-T11</f>
        <v>0</v>
      </c>
      <c r="O11" s="508"/>
      <c r="P11" s="344"/>
      <c r="Q11" s="508">
        <f aca="true" t="shared" si="2" ref="Q11:V11">SUM(Q12:Q16)</f>
        <v>414184</v>
      </c>
      <c r="R11" s="508">
        <f t="shared" si="2"/>
        <v>0</v>
      </c>
      <c r="S11" s="508">
        <f t="shared" si="2"/>
        <v>0</v>
      </c>
      <c r="T11" s="508">
        <f t="shared" si="2"/>
        <v>0</v>
      </c>
      <c r="U11" s="508">
        <f t="shared" si="2"/>
        <v>0</v>
      </c>
      <c r="V11" s="508">
        <f t="shared" si="2"/>
        <v>0</v>
      </c>
    </row>
    <row r="12" spans="1:22" s="5" customFormat="1" ht="22.5" customHeight="1">
      <c r="A12" s="128"/>
      <c r="B12" s="160"/>
      <c r="C12" s="137" t="s">
        <v>91</v>
      </c>
      <c r="D12" s="427" t="s">
        <v>297</v>
      </c>
      <c r="E12" s="430"/>
      <c r="F12" s="430"/>
      <c r="G12" s="430"/>
      <c r="H12" s="430"/>
      <c r="I12" s="341"/>
      <c r="J12" s="341"/>
      <c r="K12" s="341">
        <v>0</v>
      </c>
      <c r="L12" s="341"/>
      <c r="M12" s="341"/>
      <c r="N12" s="341"/>
      <c r="O12" s="344"/>
      <c r="P12" s="344"/>
      <c r="Q12" s="341">
        <v>0</v>
      </c>
      <c r="R12" s="341">
        <v>0</v>
      </c>
      <c r="S12" s="341"/>
      <c r="T12" s="341"/>
      <c r="U12" s="341"/>
      <c r="V12" s="341"/>
    </row>
    <row r="13" spans="1:22" s="5" customFormat="1" ht="31.5" customHeight="1">
      <c r="A13" s="128"/>
      <c r="B13" s="137"/>
      <c r="C13" s="137" t="s">
        <v>93</v>
      </c>
      <c r="D13" s="425" t="s">
        <v>298</v>
      </c>
      <c r="E13" s="430">
        <v>354520</v>
      </c>
      <c r="F13" s="430"/>
      <c r="G13" s="430"/>
      <c r="H13" s="430"/>
      <c r="I13" s="341"/>
      <c r="J13" s="341"/>
      <c r="K13" s="341">
        <f>'9.sz.m.átadott pe (2)'!B27</f>
        <v>0</v>
      </c>
      <c r="L13" s="341">
        <f>'9.sz.m.átadott pe (2)'!C27</f>
        <v>0</v>
      </c>
      <c r="M13" s="341">
        <f>'9.sz.m.átadott pe (2)'!D27</f>
        <v>0</v>
      </c>
      <c r="N13" s="341">
        <f>'9.sz.m.átadott pe (2)'!E27</f>
        <v>0</v>
      </c>
      <c r="O13" s="344"/>
      <c r="P13" s="344"/>
      <c r="Q13" s="341">
        <f>'9.sz.m.átadott pe (2)'!G27</f>
        <v>354520</v>
      </c>
      <c r="R13" s="341">
        <f>'9.sz.m.átadott pe (2)'!H27</f>
        <v>0</v>
      </c>
      <c r="S13" s="341">
        <f>'9.sz.m.átadott pe (2)'!I27</f>
        <v>0</v>
      </c>
      <c r="T13" s="341">
        <f>'9.sz.m.átadott pe (2)'!J27</f>
        <v>0</v>
      </c>
      <c r="U13" s="341">
        <f>'9.sz.m.átadott pe (2)'!K27</f>
        <v>0</v>
      </c>
      <c r="V13" s="341">
        <f>'9.sz.m.átadott pe (2)'!L27</f>
        <v>0</v>
      </c>
    </row>
    <row r="14" spans="1:22" s="5" customFormat="1" ht="36.75" customHeight="1" thickBot="1">
      <c r="A14" s="156"/>
      <c r="B14" s="157"/>
      <c r="C14" s="137" t="s">
        <v>94</v>
      </c>
      <c r="D14" s="425" t="s">
        <v>299</v>
      </c>
      <c r="E14" s="430">
        <v>476760</v>
      </c>
      <c r="F14" s="430"/>
      <c r="G14" s="430"/>
      <c r="H14" s="430"/>
      <c r="I14" s="341"/>
      <c r="J14" s="769"/>
      <c r="K14" s="341">
        <f>'9.sz.m.átadott pe (2)'!B52</f>
        <v>417096</v>
      </c>
      <c r="L14" s="341">
        <f>'9.sz.m.átadott pe (2)'!C52</f>
        <v>0</v>
      </c>
      <c r="M14" s="341">
        <f>'9.sz.m.átadott pe (2)'!D52</f>
        <v>0</v>
      </c>
      <c r="N14" s="341">
        <f>'9.sz.m.átadott pe (2)'!E52</f>
        <v>70000</v>
      </c>
      <c r="O14" s="344"/>
      <c r="P14" s="344"/>
      <c r="Q14" s="341">
        <f>'9.sz.m.átadott pe (2)'!G52</f>
        <v>59664</v>
      </c>
      <c r="R14" s="341"/>
      <c r="S14" s="341"/>
      <c r="T14" s="341"/>
      <c r="U14" s="341">
        <f>'9.sz.m.átadott pe (2)'!K52</f>
        <v>0</v>
      </c>
      <c r="V14" s="341">
        <f>'9.sz.m.átadott pe (2)'!L52</f>
        <v>0</v>
      </c>
    </row>
    <row r="15" spans="1:22" s="5" customFormat="1" ht="22.5" customHeight="1" hidden="1">
      <c r="A15" s="128"/>
      <c r="B15" s="137"/>
      <c r="C15" s="137" t="s">
        <v>97</v>
      </c>
      <c r="D15" s="425" t="s">
        <v>99</v>
      </c>
      <c r="E15" s="507"/>
      <c r="F15" s="507"/>
      <c r="G15" s="507"/>
      <c r="H15" s="507"/>
      <c r="I15" s="508"/>
      <c r="J15" s="508"/>
      <c r="K15" s="508"/>
      <c r="L15" s="508"/>
      <c r="M15" s="508"/>
      <c r="N15" s="508"/>
      <c r="O15" s="509"/>
      <c r="P15" s="344"/>
      <c r="Q15" s="508"/>
      <c r="R15" s="508"/>
      <c r="S15" s="508"/>
      <c r="T15" s="508"/>
      <c r="U15" s="508"/>
      <c r="V15" s="508"/>
    </row>
    <row r="16" spans="1:22" s="5" customFormat="1" ht="22.5" customHeight="1" hidden="1" thickBot="1">
      <c r="A16" s="164"/>
      <c r="B16" s="151"/>
      <c r="C16" s="151" t="s">
        <v>98</v>
      </c>
      <c r="D16" s="428" t="s">
        <v>100</v>
      </c>
      <c r="E16" s="440"/>
      <c r="F16" s="440"/>
      <c r="G16" s="440"/>
      <c r="H16" s="440"/>
      <c r="I16" s="167"/>
      <c r="J16" s="167"/>
      <c r="K16" s="167"/>
      <c r="L16" s="167"/>
      <c r="M16" s="167"/>
      <c r="N16" s="167"/>
      <c r="O16" s="510"/>
      <c r="P16" s="344"/>
      <c r="Q16" s="167"/>
      <c r="R16" s="167"/>
      <c r="S16" s="167"/>
      <c r="T16" s="167"/>
      <c r="U16" s="167"/>
      <c r="V16" s="167"/>
    </row>
    <row r="17" spans="1:22" s="5" customFormat="1" ht="22.5" customHeight="1" thickBot="1">
      <c r="A17" s="146" t="s">
        <v>26</v>
      </c>
      <c r="B17" s="1263" t="s">
        <v>101</v>
      </c>
      <c r="C17" s="1263"/>
      <c r="D17" s="1263"/>
      <c r="E17" s="436">
        <f>SUM(E18:E20)</f>
        <v>29236417</v>
      </c>
      <c r="F17" s="436">
        <f>SUM(F18:F20)</f>
        <v>0</v>
      </c>
      <c r="G17" s="436">
        <f>SUM(G18:G20)</f>
        <v>0</v>
      </c>
      <c r="H17" s="436">
        <f>SUM(H18:H20)</f>
        <v>0</v>
      </c>
      <c r="I17" s="97">
        <f aca="true" t="shared" si="3" ref="I17:P17">SUM(I18:I20)</f>
        <v>0</v>
      </c>
      <c r="J17" s="97">
        <f t="shared" si="3"/>
        <v>0</v>
      </c>
      <c r="K17" s="97">
        <f>SUM(K18:K20)</f>
        <v>28936417.18</v>
      </c>
      <c r="L17" s="97">
        <f t="shared" si="3"/>
        <v>0</v>
      </c>
      <c r="M17" s="97">
        <f>SUM(M18:M20)</f>
        <v>0</v>
      </c>
      <c r="N17" s="97">
        <f>SUM(N18:N20)</f>
        <v>0</v>
      </c>
      <c r="O17" s="97">
        <f t="shared" si="3"/>
        <v>0</v>
      </c>
      <c r="P17" s="97">
        <f t="shared" si="3"/>
        <v>0</v>
      </c>
      <c r="Q17" s="97">
        <f aca="true" t="shared" si="4" ref="Q17:V17">SUM(Q18:Q20)</f>
        <v>300000</v>
      </c>
      <c r="R17" s="97">
        <f t="shared" si="4"/>
        <v>0</v>
      </c>
      <c r="S17" s="97">
        <f t="shared" si="4"/>
        <v>0</v>
      </c>
      <c r="T17" s="97">
        <f t="shared" si="4"/>
        <v>0</v>
      </c>
      <c r="U17" s="97">
        <f t="shared" si="4"/>
        <v>0</v>
      </c>
      <c r="V17" s="97">
        <f t="shared" si="4"/>
        <v>0</v>
      </c>
    </row>
    <row r="18" spans="1:22" s="5" customFormat="1" ht="22.5" customHeight="1">
      <c r="A18" s="145"/>
      <c r="B18" s="150" t="s">
        <v>38</v>
      </c>
      <c r="C18" s="1264" t="s">
        <v>102</v>
      </c>
      <c r="D18" s="1264"/>
      <c r="E18" s="435">
        <v>250866</v>
      </c>
      <c r="F18" s="435"/>
      <c r="G18" s="435"/>
      <c r="H18" s="435"/>
      <c r="I18" s="344"/>
      <c r="J18" s="344"/>
      <c r="K18" s="344">
        <f>'6.sz.m.fejlesztés (2)'!D12</f>
        <v>250866</v>
      </c>
      <c r="L18" s="344">
        <f>'6.sz.m.fejlesztés (2)'!E12</f>
        <v>0</v>
      </c>
      <c r="M18" s="344">
        <f>'6.sz.m.fejlesztés (2)'!F12</f>
        <v>0</v>
      </c>
      <c r="N18" s="344">
        <f>'6.sz.m.fejlesztés (2)'!G12</f>
        <v>0</v>
      </c>
      <c r="O18" s="344"/>
      <c r="P18" s="344"/>
      <c r="Q18" s="344">
        <v>0</v>
      </c>
      <c r="R18" s="344">
        <v>0</v>
      </c>
      <c r="S18" s="344"/>
      <c r="T18" s="344"/>
      <c r="U18" s="344"/>
      <c r="V18" s="344"/>
    </row>
    <row r="19" spans="1:22" s="5" customFormat="1" ht="22.5" customHeight="1">
      <c r="A19" s="128"/>
      <c r="B19" s="137" t="s">
        <v>39</v>
      </c>
      <c r="C19" s="1279" t="s">
        <v>103</v>
      </c>
      <c r="D19" s="1279"/>
      <c r="E19" s="430">
        <v>28685551</v>
      </c>
      <c r="F19" s="430"/>
      <c r="G19" s="430"/>
      <c r="H19" s="430"/>
      <c r="I19" s="341"/>
      <c r="J19" s="341"/>
      <c r="K19" s="341">
        <f>'6.sz.m.fejlesztés (2)'!D29</f>
        <v>28685551.18</v>
      </c>
      <c r="L19" s="341">
        <f>'6.sz.m.fejlesztés (2)'!E29</f>
        <v>0</v>
      </c>
      <c r="M19" s="341">
        <f>'6.sz.m.fejlesztés (2)'!F29</f>
        <v>0</v>
      </c>
      <c r="N19" s="341">
        <f>'6.sz.m.fejlesztés (2)'!G29</f>
        <v>0</v>
      </c>
      <c r="O19" s="341"/>
      <c r="P19" s="341"/>
      <c r="Q19" s="341">
        <v>0</v>
      </c>
      <c r="R19" s="341">
        <v>0</v>
      </c>
      <c r="S19" s="341"/>
      <c r="T19" s="341"/>
      <c r="U19" s="341"/>
      <c r="V19" s="341"/>
    </row>
    <row r="20" spans="1:22" s="5" customFormat="1" ht="22.5" customHeight="1">
      <c r="A20" s="158"/>
      <c r="B20" s="137" t="s">
        <v>40</v>
      </c>
      <c r="C20" s="1262" t="s">
        <v>104</v>
      </c>
      <c r="D20" s="1262"/>
      <c r="E20" s="507">
        <f aca="true" t="shared" si="5" ref="E20:M20">SUM(E21:E24)</f>
        <v>300000</v>
      </c>
      <c r="F20" s="507">
        <f t="shared" si="5"/>
        <v>0</v>
      </c>
      <c r="G20" s="507">
        <f>SUM(G21:G24)</f>
        <v>0</v>
      </c>
      <c r="H20" s="507">
        <f>SUM(H21:H24)</f>
        <v>0</v>
      </c>
      <c r="I20" s="508">
        <f t="shared" si="5"/>
        <v>0</v>
      </c>
      <c r="J20" s="508">
        <f t="shared" si="5"/>
        <v>0</v>
      </c>
      <c r="K20" s="508">
        <f t="shared" si="5"/>
        <v>0</v>
      </c>
      <c r="L20" s="508">
        <f t="shared" si="5"/>
        <v>0</v>
      </c>
      <c r="M20" s="508">
        <f t="shared" si="5"/>
        <v>0</v>
      </c>
      <c r="N20" s="508">
        <f>SUM(N21:N24)</f>
        <v>0</v>
      </c>
      <c r="O20" s="508"/>
      <c r="P20" s="508"/>
      <c r="Q20" s="508">
        <f aca="true" t="shared" si="6" ref="Q20:V20">SUM(Q21:Q24)</f>
        <v>300000</v>
      </c>
      <c r="R20" s="508">
        <f t="shared" si="6"/>
        <v>0</v>
      </c>
      <c r="S20" s="508">
        <f t="shared" si="6"/>
        <v>0</v>
      </c>
      <c r="T20" s="508">
        <f t="shared" si="6"/>
        <v>0</v>
      </c>
      <c r="U20" s="508">
        <f t="shared" si="6"/>
        <v>0</v>
      </c>
      <c r="V20" s="508">
        <f t="shared" si="6"/>
        <v>0</v>
      </c>
    </row>
    <row r="21" spans="1:22" s="5" customFormat="1" ht="22.5" customHeight="1">
      <c r="A21" s="134"/>
      <c r="B21" s="138"/>
      <c r="C21" s="138" t="s">
        <v>105</v>
      </c>
      <c r="D21" s="292" t="s">
        <v>95</v>
      </c>
      <c r="E21" s="430">
        <v>300000</v>
      </c>
      <c r="F21" s="430"/>
      <c r="G21" s="430"/>
      <c r="H21" s="430"/>
      <c r="I21" s="341"/>
      <c r="J21" s="341"/>
      <c r="K21" s="341">
        <v>0</v>
      </c>
      <c r="L21" s="341"/>
      <c r="M21" s="341"/>
      <c r="N21" s="341"/>
      <c r="O21" s="344"/>
      <c r="P21" s="344"/>
      <c r="Q21" s="341">
        <f>'9.sz.m.átadott pe (2)'!Q27</f>
        <v>300000</v>
      </c>
      <c r="R21" s="341">
        <f>'9.sz.m.átadott pe (2)'!R27</f>
        <v>0</v>
      </c>
      <c r="S21" s="341">
        <f>'9.sz.m.átadott pe (2)'!S27</f>
        <v>0</v>
      </c>
      <c r="T21" s="341">
        <f>'9.sz.m.átadott pe (2)'!T27</f>
        <v>0</v>
      </c>
      <c r="U21" s="341">
        <f>'9.sz.m.átadott pe (2)'!U27</f>
        <v>0</v>
      </c>
      <c r="V21" s="341">
        <f>'9.sz.m.átadott pe (2)'!V27</f>
        <v>0</v>
      </c>
    </row>
    <row r="22" spans="1:22" s="5" customFormat="1" ht="22.5" customHeight="1">
      <c r="A22" s="134"/>
      <c r="B22" s="138"/>
      <c r="C22" s="138" t="s">
        <v>106</v>
      </c>
      <c r="D22" s="292" t="s">
        <v>96</v>
      </c>
      <c r="E22" s="430">
        <v>0</v>
      </c>
      <c r="F22" s="430">
        <v>0</v>
      </c>
      <c r="G22" s="430">
        <v>0</v>
      </c>
      <c r="H22" s="430">
        <v>0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  <c r="O22" s="341">
        <v>0</v>
      </c>
      <c r="P22" s="341">
        <v>0</v>
      </c>
      <c r="Q22" s="341">
        <v>0</v>
      </c>
      <c r="R22" s="341">
        <v>0</v>
      </c>
      <c r="S22" s="341">
        <v>0</v>
      </c>
      <c r="T22" s="341">
        <v>0</v>
      </c>
      <c r="U22" s="341">
        <v>0</v>
      </c>
      <c r="V22" s="341">
        <v>0</v>
      </c>
    </row>
    <row r="23" spans="1:22" s="5" customFormat="1" ht="22.5" customHeight="1">
      <c r="A23" s="158"/>
      <c r="B23" s="292"/>
      <c r="C23" s="138" t="s">
        <v>107</v>
      </c>
      <c r="D23" s="292" t="s">
        <v>99</v>
      </c>
      <c r="E23" s="507">
        <v>0</v>
      </c>
      <c r="F23" s="507">
        <v>0</v>
      </c>
      <c r="G23" s="507">
        <v>0</v>
      </c>
      <c r="H23" s="507">
        <v>0</v>
      </c>
      <c r="I23" s="508">
        <v>0</v>
      </c>
      <c r="J23" s="508">
        <v>0</v>
      </c>
      <c r="K23" s="508">
        <v>0</v>
      </c>
      <c r="L23" s="508">
        <v>0</v>
      </c>
      <c r="M23" s="508">
        <v>0</v>
      </c>
      <c r="N23" s="508">
        <v>0</v>
      </c>
      <c r="O23" s="508">
        <v>0</v>
      </c>
      <c r="P23" s="508">
        <v>0</v>
      </c>
      <c r="Q23" s="508">
        <v>0</v>
      </c>
      <c r="R23" s="508">
        <v>0</v>
      </c>
      <c r="S23" s="508">
        <v>0</v>
      </c>
      <c r="T23" s="508">
        <v>0</v>
      </c>
      <c r="U23" s="508">
        <v>0</v>
      </c>
      <c r="V23" s="508">
        <v>0</v>
      </c>
    </row>
    <row r="24" spans="1:22" s="5" customFormat="1" ht="22.5" customHeight="1" thickBot="1">
      <c r="A24" s="322"/>
      <c r="B24" s="323"/>
      <c r="C24" s="324" t="s">
        <v>180</v>
      </c>
      <c r="D24" s="323" t="s">
        <v>181</v>
      </c>
      <c r="E24" s="511">
        <v>0</v>
      </c>
      <c r="F24" s="511">
        <v>0</v>
      </c>
      <c r="G24" s="511">
        <v>0</v>
      </c>
      <c r="H24" s="511">
        <v>0</v>
      </c>
      <c r="I24" s="510">
        <v>0</v>
      </c>
      <c r="J24" s="510">
        <v>0</v>
      </c>
      <c r="K24" s="510">
        <v>0</v>
      </c>
      <c r="L24" s="510">
        <v>0</v>
      </c>
      <c r="M24" s="510">
        <v>0</v>
      </c>
      <c r="N24" s="510">
        <v>0</v>
      </c>
      <c r="O24" s="510">
        <v>0</v>
      </c>
      <c r="P24" s="510">
        <v>0</v>
      </c>
      <c r="Q24" s="510">
        <v>0</v>
      </c>
      <c r="R24" s="510">
        <v>0</v>
      </c>
      <c r="S24" s="510">
        <v>0</v>
      </c>
      <c r="T24" s="510">
        <v>0</v>
      </c>
      <c r="U24" s="510">
        <v>0</v>
      </c>
      <c r="V24" s="510">
        <v>0</v>
      </c>
    </row>
    <row r="25" spans="1:22" s="5" customFormat="1" ht="22.5" customHeight="1" thickBot="1">
      <c r="A25" s="146" t="s">
        <v>9</v>
      </c>
      <c r="B25" s="1263" t="s">
        <v>108</v>
      </c>
      <c r="C25" s="1263"/>
      <c r="D25" s="1263"/>
      <c r="E25" s="436">
        <f aca="true" t="shared" si="7" ref="E25:P25">SUM(E26:E28)</f>
        <v>638861</v>
      </c>
      <c r="F25" s="436">
        <f>SUM(F26:F28)</f>
        <v>0</v>
      </c>
      <c r="G25" s="436">
        <f>SUM(G26:G28)</f>
        <v>0</v>
      </c>
      <c r="H25" s="436">
        <f>SUM(H26:H28)</f>
        <v>0</v>
      </c>
      <c r="I25" s="97">
        <f t="shared" si="7"/>
        <v>0</v>
      </c>
      <c r="J25" s="97">
        <f t="shared" si="7"/>
        <v>0</v>
      </c>
      <c r="K25" s="97">
        <f>SUM(K26:K28)</f>
        <v>638861</v>
      </c>
      <c r="L25" s="97">
        <f t="shared" si="7"/>
        <v>0</v>
      </c>
      <c r="M25" s="97">
        <f>SUM(M26:M28)</f>
        <v>0</v>
      </c>
      <c r="N25" s="97">
        <f>SUM(N26:N28)</f>
        <v>0</v>
      </c>
      <c r="O25" s="97">
        <f t="shared" si="7"/>
        <v>0</v>
      </c>
      <c r="P25" s="97">
        <f t="shared" si="7"/>
        <v>0</v>
      </c>
      <c r="Q25" s="97">
        <f aca="true" t="shared" si="8" ref="Q25:V25">SUM(Q26:Q28)</f>
        <v>0</v>
      </c>
      <c r="R25" s="97">
        <f t="shared" si="8"/>
        <v>0</v>
      </c>
      <c r="S25" s="97">
        <f t="shared" si="8"/>
        <v>0</v>
      </c>
      <c r="T25" s="97">
        <f t="shared" si="8"/>
        <v>0</v>
      </c>
      <c r="U25" s="97">
        <f t="shared" si="8"/>
        <v>0</v>
      </c>
      <c r="V25" s="97">
        <f t="shared" si="8"/>
        <v>0</v>
      </c>
    </row>
    <row r="26" spans="1:22" s="5" customFormat="1" ht="22.5" customHeight="1">
      <c r="A26" s="145"/>
      <c r="B26" s="150" t="s">
        <v>41</v>
      </c>
      <c r="C26" s="1264" t="s">
        <v>2</v>
      </c>
      <c r="D26" s="1264"/>
      <c r="E26" s="435">
        <f>621861+5000+12000</f>
        <v>638861</v>
      </c>
      <c r="F26" s="435"/>
      <c r="G26" s="435"/>
      <c r="H26" s="435">
        <v>0</v>
      </c>
      <c r="I26" s="344"/>
      <c r="J26" s="344"/>
      <c r="K26" s="344">
        <f>E26-Q26</f>
        <v>638861</v>
      </c>
      <c r="L26" s="344">
        <f>F26-R26</f>
        <v>0</v>
      </c>
      <c r="M26" s="344">
        <f>G26-S26</f>
        <v>0</v>
      </c>
      <c r="N26" s="344">
        <f>H26-T26</f>
        <v>0</v>
      </c>
      <c r="O26" s="344"/>
      <c r="P26" s="344"/>
      <c r="Q26" s="344">
        <v>0</v>
      </c>
      <c r="R26" s="344">
        <v>0</v>
      </c>
      <c r="S26" s="344">
        <v>0</v>
      </c>
      <c r="T26" s="344">
        <v>0</v>
      </c>
      <c r="U26" s="344">
        <v>0</v>
      </c>
      <c r="V26" s="344">
        <v>0</v>
      </c>
    </row>
    <row r="27" spans="1:22" s="9" customFormat="1" ht="22.5" customHeight="1">
      <c r="A27" s="159"/>
      <c r="B27" s="137" t="s">
        <v>42</v>
      </c>
      <c r="C27" s="1280" t="s">
        <v>300</v>
      </c>
      <c r="D27" s="1280"/>
      <c r="E27" s="430">
        <v>0</v>
      </c>
      <c r="F27" s="430">
        <v>0</v>
      </c>
      <c r="G27" s="430">
        <v>0</v>
      </c>
      <c r="H27" s="430">
        <v>0</v>
      </c>
      <c r="I27" s="341">
        <v>0</v>
      </c>
      <c r="J27" s="341">
        <v>0</v>
      </c>
      <c r="K27" s="341">
        <v>0</v>
      </c>
      <c r="L27" s="341">
        <v>0</v>
      </c>
      <c r="M27" s="341">
        <v>0</v>
      </c>
      <c r="N27" s="341">
        <v>0</v>
      </c>
      <c r="O27" s="341">
        <v>0</v>
      </c>
      <c r="P27" s="341">
        <v>0</v>
      </c>
      <c r="Q27" s="341">
        <v>0</v>
      </c>
      <c r="R27" s="341">
        <v>0</v>
      </c>
      <c r="S27" s="341">
        <v>0</v>
      </c>
      <c r="T27" s="341">
        <v>0</v>
      </c>
      <c r="U27" s="341">
        <v>0</v>
      </c>
      <c r="V27" s="341">
        <v>0</v>
      </c>
    </row>
    <row r="28" spans="1:22" s="9" customFormat="1" ht="22.5" customHeight="1" thickBot="1">
      <c r="A28" s="165"/>
      <c r="B28" s="151" t="s">
        <v>76</v>
      </c>
      <c r="C28" s="166" t="s">
        <v>109</v>
      </c>
      <c r="D28" s="166"/>
      <c r="E28" s="452">
        <v>0</v>
      </c>
      <c r="F28" s="452">
        <v>0</v>
      </c>
      <c r="G28" s="452">
        <v>0</v>
      </c>
      <c r="H28" s="452">
        <v>0</v>
      </c>
      <c r="I28" s="453">
        <v>0</v>
      </c>
      <c r="J28" s="453">
        <v>0</v>
      </c>
      <c r="K28" s="453">
        <v>0</v>
      </c>
      <c r="L28" s="453">
        <v>0</v>
      </c>
      <c r="M28" s="453">
        <v>0</v>
      </c>
      <c r="N28" s="453">
        <v>0</v>
      </c>
      <c r="O28" s="453">
        <v>0</v>
      </c>
      <c r="P28" s="453">
        <v>0</v>
      </c>
      <c r="Q28" s="453">
        <v>0</v>
      </c>
      <c r="R28" s="453">
        <v>0</v>
      </c>
      <c r="S28" s="453">
        <v>0</v>
      </c>
      <c r="T28" s="453">
        <v>0</v>
      </c>
      <c r="U28" s="453">
        <v>0</v>
      </c>
      <c r="V28" s="453">
        <v>0</v>
      </c>
    </row>
    <row r="29" spans="1:22" s="98" customFormat="1" ht="22.5" customHeight="1" hidden="1" thickBot="1">
      <c r="A29" s="125" t="s">
        <v>10</v>
      </c>
      <c r="B29" s="152" t="s">
        <v>110</v>
      </c>
      <c r="C29" s="152"/>
      <c r="D29" s="152"/>
      <c r="E29" s="437">
        <v>0</v>
      </c>
      <c r="F29" s="437">
        <v>0</v>
      </c>
      <c r="G29" s="437">
        <v>0</v>
      </c>
      <c r="H29" s="437">
        <v>0</v>
      </c>
      <c r="I29" s="438">
        <v>0</v>
      </c>
      <c r="J29" s="438">
        <v>0</v>
      </c>
      <c r="K29" s="438">
        <v>0</v>
      </c>
      <c r="L29" s="438">
        <v>0</v>
      </c>
      <c r="M29" s="438">
        <v>0</v>
      </c>
      <c r="N29" s="438">
        <v>0</v>
      </c>
      <c r="O29" s="438">
        <v>0</v>
      </c>
      <c r="P29" s="438">
        <v>0</v>
      </c>
      <c r="Q29" s="438">
        <v>0</v>
      </c>
      <c r="R29" s="438">
        <v>0</v>
      </c>
      <c r="S29" s="438">
        <v>0</v>
      </c>
      <c r="T29" s="438">
        <v>0</v>
      </c>
      <c r="U29" s="438">
        <v>0</v>
      </c>
      <c r="V29" s="438">
        <v>0</v>
      </c>
    </row>
    <row r="30" spans="1:22" s="98" customFormat="1" ht="22.5" customHeight="1" hidden="1" thickBot="1">
      <c r="A30" s="146"/>
      <c r="B30" s="1263"/>
      <c r="C30" s="1263"/>
      <c r="D30" s="1263"/>
      <c r="E30" s="1101"/>
      <c r="F30" s="1101"/>
      <c r="G30" s="1101"/>
      <c r="H30" s="1101"/>
      <c r="Q30" s="342">
        <v>0</v>
      </c>
      <c r="R30" s="342">
        <v>0</v>
      </c>
      <c r="S30" s="342">
        <v>0</v>
      </c>
      <c r="T30" s="342">
        <v>0</v>
      </c>
      <c r="U30" s="342">
        <v>0</v>
      </c>
      <c r="V30" s="342">
        <v>0</v>
      </c>
    </row>
    <row r="31" spans="1:22" s="98" customFormat="1" ht="22.5" customHeight="1" thickBot="1">
      <c r="A31" s="146" t="s">
        <v>10</v>
      </c>
      <c r="B31" s="1244" t="s">
        <v>111</v>
      </c>
      <c r="C31" s="1244"/>
      <c r="D31" s="1244"/>
      <c r="E31" s="434">
        <f>E6+E17+E25+E29</f>
        <v>45522889</v>
      </c>
      <c r="F31" s="434">
        <f>F6+F17+F25+F29</f>
        <v>0</v>
      </c>
      <c r="G31" s="434">
        <f>G6+G17+G25+G29</f>
        <v>0</v>
      </c>
      <c r="H31" s="434">
        <f>H6+H17+H25+H29</f>
        <v>0</v>
      </c>
      <c r="I31" s="342">
        <f aca="true" t="shared" si="9" ref="I31:P31">I6+I17+I25+I29+I35</f>
        <v>0</v>
      </c>
      <c r="J31" s="342">
        <f t="shared" si="9"/>
        <v>0</v>
      </c>
      <c r="K31" s="342">
        <f>K6+K17+K25+K29+K35</f>
        <v>44808705.18</v>
      </c>
      <c r="L31" s="342">
        <f t="shared" si="9"/>
        <v>0</v>
      </c>
      <c r="M31" s="342">
        <f>M6+M17+M25+M29+M35</f>
        <v>0</v>
      </c>
      <c r="N31" s="342">
        <f>N6+N17+N25+N29+N35</f>
        <v>0</v>
      </c>
      <c r="O31" s="342">
        <f t="shared" si="9"/>
        <v>0</v>
      </c>
      <c r="P31" s="342">
        <f t="shared" si="9"/>
        <v>0</v>
      </c>
      <c r="Q31" s="342">
        <f aca="true" t="shared" si="10" ref="Q31:V31">Q6+Q17+Q25+Q29+Q30</f>
        <v>714184</v>
      </c>
      <c r="R31" s="342">
        <f t="shared" si="10"/>
        <v>0</v>
      </c>
      <c r="S31" s="342">
        <f t="shared" si="10"/>
        <v>0</v>
      </c>
      <c r="T31" s="342">
        <f t="shared" si="10"/>
        <v>0</v>
      </c>
      <c r="U31" s="342" t="e">
        <f t="shared" si="10"/>
        <v>#DIV/0!</v>
      </c>
      <c r="V31" s="342">
        <f t="shared" si="10"/>
        <v>570000</v>
      </c>
    </row>
    <row r="32" spans="1:22" s="98" customFormat="1" ht="22.5" customHeight="1" thickBot="1">
      <c r="A32" s="123">
        <v>5</v>
      </c>
      <c r="B32" s="1281" t="s">
        <v>112</v>
      </c>
      <c r="C32" s="1281"/>
      <c r="D32" s="1281"/>
      <c r="E32" s="439">
        <f aca="true" t="shared" si="11" ref="E32:P32">SUM(E33:E35)</f>
        <v>594272</v>
      </c>
      <c r="F32" s="439">
        <f>SUM(F33:F35)</f>
        <v>0</v>
      </c>
      <c r="G32" s="439">
        <f>SUM(G33:G35)</f>
        <v>0</v>
      </c>
      <c r="H32" s="439">
        <f>SUM(H33:H35)</f>
        <v>0</v>
      </c>
      <c r="I32" s="439">
        <f t="shared" si="11"/>
        <v>0</v>
      </c>
      <c r="J32" s="439">
        <f t="shared" si="11"/>
        <v>0</v>
      </c>
      <c r="K32" s="439">
        <f>SUM(K33:K35)</f>
        <v>594272</v>
      </c>
      <c r="L32" s="439">
        <f t="shared" si="11"/>
        <v>0</v>
      </c>
      <c r="M32" s="439">
        <f>SUM(M33:M35)</f>
        <v>0</v>
      </c>
      <c r="N32" s="439">
        <f>SUM(N33:N35)</f>
        <v>0</v>
      </c>
      <c r="O32" s="439">
        <f t="shared" si="11"/>
        <v>0</v>
      </c>
      <c r="P32" s="439">
        <f t="shared" si="11"/>
        <v>0</v>
      </c>
      <c r="Q32" s="149">
        <f>SUM(Q33:Q35)</f>
        <v>0</v>
      </c>
      <c r="R32" s="149">
        <f>SUM(R33:R35)</f>
        <v>0</v>
      </c>
      <c r="S32" s="149"/>
      <c r="T32" s="149"/>
      <c r="U32" s="149"/>
      <c r="V32" s="149"/>
    </row>
    <row r="33" spans="1:22" s="5" customFormat="1" ht="22.5" customHeight="1">
      <c r="A33" s="168"/>
      <c r="B33" s="150" t="s">
        <v>43</v>
      </c>
      <c r="C33" s="1308" t="s">
        <v>302</v>
      </c>
      <c r="D33" s="1308"/>
      <c r="E33" s="435">
        <v>0</v>
      </c>
      <c r="F33" s="435">
        <v>0</v>
      </c>
      <c r="G33" s="435">
        <v>0</v>
      </c>
      <c r="H33" s="435">
        <v>0</v>
      </c>
      <c r="I33" s="344"/>
      <c r="J33" s="344"/>
      <c r="K33" s="344">
        <v>0</v>
      </c>
      <c r="L33" s="344"/>
      <c r="M33" s="344"/>
      <c r="N33" s="344"/>
      <c r="O33" s="344"/>
      <c r="P33" s="344"/>
      <c r="Q33" s="344">
        <v>0</v>
      </c>
      <c r="R33" s="344">
        <v>0</v>
      </c>
      <c r="S33" s="344"/>
      <c r="T33" s="344"/>
      <c r="U33" s="344"/>
      <c r="V33" s="344"/>
    </row>
    <row r="34" spans="1:22" s="5" customFormat="1" ht="22.5" customHeight="1" thickBot="1">
      <c r="A34" s="128"/>
      <c r="B34" s="137" t="s">
        <v>44</v>
      </c>
      <c r="C34" s="1279" t="s">
        <v>406</v>
      </c>
      <c r="D34" s="1279"/>
      <c r="E34" s="507">
        <v>594272</v>
      </c>
      <c r="F34" s="507"/>
      <c r="G34" s="507"/>
      <c r="H34" s="507"/>
      <c r="I34" s="508"/>
      <c r="J34" s="508"/>
      <c r="K34" s="341">
        <f>E34-Q34</f>
        <v>594272</v>
      </c>
      <c r="L34" s="341">
        <f>F34-R34</f>
        <v>0</v>
      </c>
      <c r="M34" s="341">
        <f>G34-S34</f>
        <v>0</v>
      </c>
      <c r="N34" s="341">
        <f>H34-T34</f>
        <v>0</v>
      </c>
      <c r="O34" s="508"/>
      <c r="P34" s="508"/>
      <c r="Q34" s="341">
        <v>0</v>
      </c>
      <c r="R34" s="341">
        <v>0</v>
      </c>
      <c r="S34" s="344"/>
      <c r="T34" s="344"/>
      <c r="U34" s="344"/>
      <c r="V34" s="344"/>
    </row>
    <row r="35" spans="1:22" s="5" customFormat="1" ht="40.5" customHeight="1" thickBot="1">
      <c r="A35" s="128"/>
      <c r="B35" s="137" t="s">
        <v>80</v>
      </c>
      <c r="C35" s="1306" t="s">
        <v>301</v>
      </c>
      <c r="D35" s="1307"/>
      <c r="E35" s="1108">
        <v>0</v>
      </c>
      <c r="F35" s="1108">
        <v>0</v>
      </c>
      <c r="G35" s="1108">
        <v>0</v>
      </c>
      <c r="H35" s="1108">
        <v>0</v>
      </c>
      <c r="I35" s="1110"/>
      <c r="J35" s="1110"/>
      <c r="K35" s="1109">
        <v>0</v>
      </c>
      <c r="L35" s="1109"/>
      <c r="M35" s="1109"/>
      <c r="N35" s="1109"/>
      <c r="O35" s="1109"/>
      <c r="P35" s="1109"/>
      <c r="Q35" s="1109">
        <v>0</v>
      </c>
      <c r="R35" s="1109">
        <v>0</v>
      </c>
      <c r="S35" s="342"/>
      <c r="T35" s="342"/>
      <c r="U35" s="342"/>
      <c r="V35" s="342"/>
    </row>
    <row r="36" spans="1:22" s="5" customFormat="1" ht="22.5" customHeight="1" thickBot="1">
      <c r="A36" s="146" t="s">
        <v>12</v>
      </c>
      <c r="B36" s="1244" t="s">
        <v>210</v>
      </c>
      <c r="C36" s="1244"/>
      <c r="D36" s="1244"/>
      <c r="E36" s="436">
        <f>E31+E32</f>
        <v>46117161</v>
      </c>
      <c r="F36" s="436">
        <f>F31+F32</f>
        <v>0</v>
      </c>
      <c r="G36" s="436">
        <f>G31+G32</f>
        <v>0</v>
      </c>
      <c r="H36" s="436">
        <f>H31+H32</f>
        <v>0</v>
      </c>
      <c r="I36" s="97">
        <f aca="true" t="shared" si="12" ref="I36:P36">I31+I32</f>
        <v>0</v>
      </c>
      <c r="J36" s="97">
        <f t="shared" si="12"/>
        <v>0</v>
      </c>
      <c r="K36" s="97">
        <f>K31+K32</f>
        <v>45402977.18</v>
      </c>
      <c r="L36" s="97">
        <f t="shared" si="12"/>
        <v>0</v>
      </c>
      <c r="M36" s="97">
        <f>M31+M32</f>
        <v>0</v>
      </c>
      <c r="N36" s="97">
        <f>N31+N32</f>
        <v>0</v>
      </c>
      <c r="O36" s="97">
        <f t="shared" si="12"/>
        <v>0</v>
      </c>
      <c r="P36" s="97">
        <f t="shared" si="12"/>
        <v>0</v>
      </c>
      <c r="Q36" s="97">
        <f aca="true" t="shared" si="13" ref="Q36:V36">Q31+Q32</f>
        <v>714184</v>
      </c>
      <c r="R36" s="97">
        <f t="shared" si="13"/>
        <v>0</v>
      </c>
      <c r="S36" s="97">
        <f t="shared" si="13"/>
        <v>0</v>
      </c>
      <c r="T36" s="97">
        <f t="shared" si="13"/>
        <v>0</v>
      </c>
      <c r="U36" s="97" t="e">
        <f t="shared" si="13"/>
        <v>#DIV/0!</v>
      </c>
      <c r="V36" s="97">
        <f t="shared" si="13"/>
        <v>570000</v>
      </c>
    </row>
    <row r="37" spans="1:22" s="5" customFormat="1" ht="19.5" customHeight="1" hidden="1" thickBot="1">
      <c r="A37" s="1246" t="s">
        <v>211</v>
      </c>
      <c r="B37" s="1247"/>
      <c r="C37" s="1247"/>
      <c r="D37" s="1247"/>
      <c r="E37" s="756"/>
      <c r="F37" s="757"/>
      <c r="G37" s="757"/>
      <c r="H37" s="757"/>
      <c r="I37" s="757"/>
      <c r="J37" s="758"/>
      <c r="K37" s="756"/>
      <c r="L37" s="757"/>
      <c r="M37" s="757"/>
      <c r="N37" s="757"/>
      <c r="O37" s="757"/>
      <c r="P37" s="758"/>
      <c r="Q37" s="756"/>
      <c r="R37" s="757"/>
      <c r="S37" s="757"/>
      <c r="T37" s="757"/>
      <c r="U37" s="757"/>
      <c r="V37" s="762"/>
    </row>
    <row r="38" spans="1:22" s="5" customFormat="1" ht="19.5" customHeight="1" hidden="1" thickBot="1">
      <c r="A38" s="1243" t="s">
        <v>7</v>
      </c>
      <c r="B38" s="1244"/>
      <c r="C38" s="1244"/>
      <c r="D38" s="1244"/>
      <c r="E38" s="517">
        <f>SUM(E36:E37)</f>
        <v>46117161</v>
      </c>
      <c r="F38" s="518">
        <f>SUM(F36:F37)</f>
        <v>0</v>
      </c>
      <c r="G38" s="518">
        <f>SUM(G36:G37)</f>
        <v>0</v>
      </c>
      <c r="H38" s="518">
        <f>SUM(H36:H37)</f>
        <v>0</v>
      </c>
      <c r="I38" s="518">
        <f>SUM(I36:I37)</f>
        <v>0</v>
      </c>
      <c r="J38" s="519"/>
      <c r="K38" s="517">
        <f>SUM(K36:K37)</f>
        <v>45402977.18</v>
      </c>
      <c r="L38" s="518">
        <f>SUM(L36:L37)</f>
        <v>0</v>
      </c>
      <c r="M38" s="518">
        <f>SUM(M36:M37)</f>
        <v>0</v>
      </c>
      <c r="N38" s="518">
        <f>SUM(N36:N37)</f>
        <v>0</v>
      </c>
      <c r="O38" s="518">
        <f>SUM(O36:O37)</f>
        <v>0</v>
      </c>
      <c r="P38" s="519"/>
      <c r="Q38" s="517">
        <f>SUM(Q36:Q37)</f>
        <v>714184</v>
      </c>
      <c r="R38" s="518">
        <f>SUM(R36:R37)</f>
        <v>0</v>
      </c>
      <c r="S38" s="518">
        <f>SUM(S36:S37)</f>
        <v>0</v>
      </c>
      <c r="T38" s="518">
        <f>SUM(T36:T37)</f>
        <v>0</v>
      </c>
      <c r="U38" s="518" t="e">
        <f>SUM(U36:U37)</f>
        <v>#DIV/0!</v>
      </c>
      <c r="V38" s="520"/>
    </row>
    <row r="39" spans="1:22" s="5" customFormat="1" ht="19.5" customHeight="1">
      <c r="A39" s="600"/>
      <c r="B39" s="763"/>
      <c r="C39" s="600"/>
      <c r="D39" s="600"/>
      <c r="E39" s="764"/>
      <c r="F39" s="764"/>
      <c r="G39" s="764"/>
      <c r="H39" s="764"/>
      <c r="I39" s="764"/>
      <c r="J39" s="764"/>
      <c r="K39" s="765"/>
      <c r="L39" s="765"/>
      <c r="M39" s="765"/>
      <c r="N39" s="765"/>
      <c r="O39" s="765"/>
      <c r="P39" s="765"/>
      <c r="Q39" s="765"/>
      <c r="R39" s="765"/>
      <c r="S39" s="766"/>
      <c r="T39" s="766"/>
      <c r="U39" s="766"/>
      <c r="V39" s="766"/>
    </row>
    <row r="40" spans="1:18" s="5" customFormat="1" ht="19.5" customHeight="1">
      <c r="A40" s="79"/>
      <c r="B40" s="84"/>
      <c r="C40" s="84"/>
      <c r="D40" s="35"/>
      <c r="E40" s="6"/>
      <c r="F40" s="6"/>
      <c r="G40" s="6"/>
      <c r="H40" s="6"/>
      <c r="I40" s="6"/>
      <c r="J40" s="6"/>
      <c r="K40" s="169"/>
      <c r="L40" s="169"/>
      <c r="M40" s="169"/>
      <c r="N40" s="169"/>
      <c r="O40" s="169"/>
      <c r="P40" s="169"/>
      <c r="Q40" s="169"/>
      <c r="R40" s="169"/>
    </row>
    <row r="41" spans="1:10" ht="15.75">
      <c r="A41" s="155"/>
      <c r="B41" s="78"/>
      <c r="C41" s="78"/>
      <c r="D41" s="35"/>
      <c r="E41" s="4"/>
      <c r="F41" s="4"/>
      <c r="G41" s="4"/>
      <c r="H41" s="4"/>
      <c r="I41" s="4"/>
      <c r="J41" s="4"/>
    </row>
    <row r="42" spans="1:10" ht="15.75">
      <c r="A42" s="155"/>
      <c r="B42" s="78"/>
      <c r="C42" s="78"/>
      <c r="D42" s="35"/>
      <c r="E42" s="4"/>
      <c r="F42" s="4"/>
      <c r="G42" s="4"/>
      <c r="H42" s="4"/>
      <c r="I42" s="4"/>
      <c r="J42" s="4"/>
    </row>
    <row r="43" spans="1:18" ht="15.75">
      <c r="A43" s="155"/>
      <c r="B43" s="1"/>
      <c r="C43" s="1"/>
      <c r="D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55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55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55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55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55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55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55"/>
      <c r="B50" s="78"/>
      <c r="C50" s="78"/>
      <c r="D50" s="35"/>
      <c r="E50" s="3"/>
      <c r="F50" s="3"/>
      <c r="G50" s="3"/>
      <c r="H50" s="3"/>
      <c r="I50" s="3"/>
      <c r="J50" s="3"/>
    </row>
    <row r="51" spans="1:10" ht="15.75">
      <c r="A51" s="155"/>
      <c r="B51" s="78"/>
      <c r="C51" s="78"/>
      <c r="D51" s="35"/>
      <c r="E51" s="3"/>
      <c r="F51" s="3"/>
      <c r="G51" s="3"/>
      <c r="H51" s="3"/>
      <c r="I51" s="3"/>
      <c r="J51" s="3"/>
    </row>
    <row r="52" spans="1:10" ht="15.75">
      <c r="A52" s="155"/>
      <c r="B52" s="78"/>
      <c r="C52" s="78"/>
      <c r="D52" s="35"/>
      <c r="E52" s="3"/>
      <c r="F52" s="3"/>
      <c r="G52" s="3"/>
      <c r="H52" s="3"/>
      <c r="I52" s="3"/>
      <c r="J52" s="3"/>
    </row>
    <row r="53" spans="1:10" ht="15.75">
      <c r="A53" s="155"/>
      <c r="B53" s="78"/>
      <c r="C53" s="78"/>
      <c r="D53" s="35"/>
      <c r="E53" s="3"/>
      <c r="F53" s="3"/>
      <c r="G53" s="3"/>
      <c r="H53" s="3"/>
      <c r="I53" s="3"/>
      <c r="J53" s="3"/>
    </row>
    <row r="54" spans="1:10" ht="15.75">
      <c r="A54" s="155"/>
      <c r="B54" s="78"/>
      <c r="C54" s="78"/>
      <c r="D54" s="35"/>
      <c r="E54" s="3"/>
      <c r="F54" s="3"/>
      <c r="G54" s="3"/>
      <c r="H54" s="3"/>
      <c r="I54" s="3"/>
      <c r="J54" s="3"/>
    </row>
    <row r="55" spans="1:10" ht="15.75">
      <c r="A55" s="155"/>
      <c r="B55" s="78"/>
      <c r="C55" s="78"/>
      <c r="D55" s="35"/>
      <c r="E55" s="3"/>
      <c r="F55" s="3"/>
      <c r="G55" s="3"/>
      <c r="H55" s="3"/>
      <c r="I55" s="3"/>
      <c r="J55" s="3"/>
    </row>
    <row r="56" spans="1:10" ht="15.75">
      <c r="A56" s="155"/>
      <c r="B56" s="78"/>
      <c r="C56" s="78"/>
      <c r="D56" s="35"/>
      <c r="E56" s="3"/>
      <c r="F56" s="3"/>
      <c r="G56" s="3"/>
      <c r="H56" s="3"/>
      <c r="I56" s="3"/>
      <c r="J56" s="3"/>
    </row>
    <row r="57" spans="1:10" ht="15.75">
      <c r="A57" s="155"/>
      <c r="B57" s="78"/>
      <c r="C57" s="78"/>
      <c r="D57" s="35"/>
      <c r="E57" s="3"/>
      <c r="F57" s="3"/>
      <c r="G57" s="3"/>
      <c r="H57" s="3"/>
      <c r="I57" s="3"/>
      <c r="J57" s="3"/>
    </row>
    <row r="58" spans="1:10" ht="15.75">
      <c r="A58" s="155"/>
      <c r="B58" s="78"/>
      <c r="C58" s="78"/>
      <c r="D58" s="35"/>
      <c r="E58" s="3"/>
      <c r="F58" s="3"/>
      <c r="G58" s="3"/>
      <c r="H58" s="3"/>
      <c r="I58" s="3"/>
      <c r="J58" s="3"/>
    </row>
    <row r="59" spans="1:10" ht="15.75">
      <c r="A59" s="155"/>
      <c r="B59" s="78"/>
      <c r="C59" s="78"/>
      <c r="D59" s="35"/>
      <c r="E59" s="3"/>
      <c r="F59" s="3"/>
      <c r="G59" s="3"/>
      <c r="H59" s="3"/>
      <c r="I59" s="3"/>
      <c r="J59" s="3"/>
    </row>
  </sheetData>
  <sheetProtection/>
  <mergeCells count="21">
    <mergeCell ref="A37:D37"/>
    <mergeCell ref="C27:D27"/>
    <mergeCell ref="A2:Q2"/>
    <mergeCell ref="A38:D38"/>
    <mergeCell ref="Q4:V4"/>
    <mergeCell ref="C26:D26"/>
    <mergeCell ref="B25:D25"/>
    <mergeCell ref="C19:D19"/>
    <mergeCell ref="E1:Q1"/>
    <mergeCell ref="B31:D31"/>
    <mergeCell ref="B32:D32"/>
    <mergeCell ref="B6:D6"/>
    <mergeCell ref="A4:D4"/>
    <mergeCell ref="B36:D36"/>
    <mergeCell ref="C18:D18"/>
    <mergeCell ref="B17:D17"/>
    <mergeCell ref="C20:D20"/>
    <mergeCell ref="B30:D30"/>
    <mergeCell ref="C35:D35"/>
    <mergeCell ref="C34:D34"/>
    <mergeCell ref="C33:D3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2">
      <selection activeCell="E14" sqref="E14"/>
    </sheetView>
  </sheetViews>
  <sheetFormatPr defaultColWidth="9.140625" defaultRowHeight="12.75"/>
  <cols>
    <col min="1" max="1" width="48.28125" style="54" customWidth="1"/>
    <col min="2" max="3" width="14.8515625" style="25" customWidth="1"/>
    <col min="4" max="4" width="20.57421875" style="25" customWidth="1"/>
    <col min="5" max="5" width="14.8515625" style="25" customWidth="1"/>
    <col min="6" max="7" width="14.8515625" style="25" hidden="1" customWidth="1"/>
    <col min="8" max="8" width="20.421875" style="25" hidden="1" customWidth="1"/>
    <col min="9" max="9" width="14.8515625" style="25" hidden="1" customWidth="1"/>
    <col min="10" max="10" width="18.421875" style="25" hidden="1" customWidth="1"/>
    <col min="11" max="11" width="9.28125" style="25" hidden="1" customWidth="1"/>
    <col min="12" max="16384" width="9.140625" style="25" customWidth="1"/>
  </cols>
  <sheetData>
    <row r="2" spans="4:9" ht="12.75">
      <c r="D2" s="1321" t="s">
        <v>387</v>
      </c>
      <c r="E2" s="1321"/>
      <c r="F2" s="458"/>
      <c r="G2" s="458"/>
      <c r="H2" s="458"/>
      <c r="I2" s="458"/>
    </row>
    <row r="4" spans="1:9" ht="19.5">
      <c r="A4" s="1325" t="s">
        <v>474</v>
      </c>
      <c r="B4" s="1325"/>
      <c r="C4" s="1325"/>
      <c r="D4" s="1325"/>
      <c r="E4" s="1325"/>
      <c r="F4" s="459"/>
      <c r="G4" s="459"/>
      <c r="H4" s="459"/>
      <c r="I4" s="459"/>
    </row>
    <row r="5" spans="1:9" ht="19.5">
      <c r="A5" s="459"/>
      <c r="B5" s="459"/>
      <c r="C5" s="459"/>
      <c r="D5" s="459"/>
      <c r="E5" s="459"/>
      <c r="F5" s="459"/>
      <c r="G5" s="459"/>
      <c r="H5" s="459"/>
      <c r="I5" s="459"/>
    </row>
    <row r="6" spans="2:11" ht="20.25" customHeight="1" thickBot="1">
      <c r="B6" s="1316" t="s">
        <v>4</v>
      </c>
      <c r="C6" s="1316"/>
      <c r="D6" s="1316"/>
      <c r="E6" s="1316"/>
      <c r="F6" s="1316"/>
      <c r="G6" s="1316"/>
      <c r="H6" s="1316"/>
      <c r="I6" s="1316"/>
      <c r="J6" s="1317" t="s">
        <v>207</v>
      </c>
      <c r="K6" s="1317"/>
    </row>
    <row r="7" spans="1:11" ht="36.75" customHeight="1">
      <c r="A7" s="1323" t="s">
        <v>3</v>
      </c>
      <c r="B7" s="1322" t="s">
        <v>475</v>
      </c>
      <c r="C7" s="1314"/>
      <c r="D7" s="1314"/>
      <c r="E7" s="1315"/>
      <c r="F7" s="1313" t="s">
        <v>223</v>
      </c>
      <c r="G7" s="1314"/>
      <c r="H7" s="1314"/>
      <c r="I7" s="1315"/>
      <c r="J7" s="1311" t="s">
        <v>213</v>
      </c>
      <c r="K7" s="1312"/>
    </row>
    <row r="8" spans="1:11" ht="41.25" customHeight="1" thickBot="1">
      <c r="A8" s="1324"/>
      <c r="B8" s="31" t="s">
        <v>27</v>
      </c>
      <c r="C8" s="31" t="s">
        <v>175</v>
      </c>
      <c r="D8" s="31" t="s">
        <v>176</v>
      </c>
      <c r="E8" s="32" t="s">
        <v>1</v>
      </c>
      <c r="F8" s="691" t="s">
        <v>27</v>
      </c>
      <c r="G8" s="31" t="s">
        <v>175</v>
      </c>
      <c r="H8" s="31" t="s">
        <v>176</v>
      </c>
      <c r="I8" s="32" t="s">
        <v>1</v>
      </c>
      <c r="J8" s="476" t="s">
        <v>207</v>
      </c>
      <c r="K8" s="477" t="s">
        <v>208</v>
      </c>
    </row>
    <row r="9" spans="1:11" ht="30" customHeight="1" thickBot="1">
      <c r="A9" s="26" t="s">
        <v>183</v>
      </c>
      <c r="B9" s="175">
        <v>1</v>
      </c>
      <c r="C9" s="175">
        <v>0.25</v>
      </c>
      <c r="D9" s="176">
        <v>0</v>
      </c>
      <c r="E9" s="1051">
        <f>SUM(B9:C9)</f>
        <v>1.25</v>
      </c>
      <c r="F9" s="692"/>
      <c r="G9" s="175"/>
      <c r="H9" s="176"/>
      <c r="I9" s="347"/>
      <c r="J9" s="474"/>
      <c r="K9" s="475">
        <f>J9/E9</f>
        <v>0</v>
      </c>
    </row>
    <row r="10" spans="1:11" ht="30" customHeight="1" hidden="1" thickBot="1">
      <c r="A10" s="26"/>
      <c r="B10" s="175"/>
      <c r="C10" s="175"/>
      <c r="D10" s="175"/>
      <c r="E10" s="348"/>
      <c r="F10" s="692"/>
      <c r="G10" s="175"/>
      <c r="H10" s="175"/>
      <c r="I10" s="348"/>
      <c r="J10" s="472"/>
      <c r="K10" s="473" t="e">
        <f>J10/E10</f>
        <v>#DIV/0!</v>
      </c>
    </row>
    <row r="11" spans="1:11" ht="54.75" customHeight="1" thickBot="1">
      <c r="A11" s="174" t="s">
        <v>22</v>
      </c>
      <c r="B11" s="298">
        <f aca="true" t="shared" si="0" ref="B11:J11">SUM(B9:B10)</f>
        <v>1</v>
      </c>
      <c r="C11" s="298">
        <f t="shared" si="0"/>
        <v>0.25</v>
      </c>
      <c r="D11" s="298">
        <f t="shared" si="0"/>
        <v>0</v>
      </c>
      <c r="E11" s="1052">
        <f t="shared" si="0"/>
        <v>1.25</v>
      </c>
      <c r="F11" s="693">
        <f t="shared" si="0"/>
        <v>0</v>
      </c>
      <c r="G11" s="298">
        <f t="shared" si="0"/>
        <v>0</v>
      </c>
      <c r="H11" s="298">
        <f t="shared" si="0"/>
        <v>0</v>
      </c>
      <c r="I11" s="349">
        <f t="shared" si="0"/>
        <v>0</v>
      </c>
      <c r="J11" s="480">
        <f t="shared" si="0"/>
        <v>0</v>
      </c>
      <c r="K11" s="481">
        <f>J11/E11</f>
        <v>0</v>
      </c>
    </row>
    <row r="12" ht="13.5" thickBot="1">
      <c r="K12" s="468"/>
    </row>
    <row r="13" spans="1:11" ht="30.75" customHeight="1" thickBot="1">
      <c r="A13" s="1318" t="s">
        <v>52</v>
      </c>
      <c r="B13" s="1319"/>
      <c r="C13" s="1319"/>
      <c r="D13" s="1320"/>
      <c r="E13" s="350">
        <v>1</v>
      </c>
      <c r="F13" s="470"/>
      <c r="G13" s="471"/>
      <c r="H13" s="469"/>
      <c r="I13" s="469"/>
      <c r="J13" s="478"/>
      <c r="K13" s="479">
        <f>J13/E13</f>
        <v>0</v>
      </c>
    </row>
    <row r="15" ht="12.75">
      <c r="A15" s="54" t="s">
        <v>114</v>
      </c>
    </row>
    <row r="17" spans="5:9" ht="12.75">
      <c r="E17" s="346"/>
      <c r="F17" s="346"/>
      <c r="G17" s="346"/>
      <c r="H17" s="346"/>
      <c r="I17" s="346"/>
    </row>
  </sheetData>
  <sheetProtection/>
  <mergeCells count="9">
    <mergeCell ref="J7:K7"/>
    <mergeCell ref="F7:I7"/>
    <mergeCell ref="B6:I6"/>
    <mergeCell ref="J6:K6"/>
    <mergeCell ref="A13:D13"/>
    <mergeCell ref="D2:E2"/>
    <mergeCell ref="B7:E7"/>
    <mergeCell ref="A7:A8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Layout" workbookViewId="0" topLeftCell="A1">
      <selection activeCell="B20" sqref="B20"/>
    </sheetView>
  </sheetViews>
  <sheetFormatPr defaultColWidth="9.140625" defaultRowHeight="12.75"/>
  <cols>
    <col min="1" max="1" width="9.140625" style="37" customWidth="1"/>
    <col min="2" max="2" width="54.28125" style="37" customWidth="1"/>
    <col min="3" max="3" width="5.57421875" style="93" customWidth="1"/>
    <col min="4" max="4" width="14.140625" style="96" customWidth="1"/>
    <col min="5" max="8" width="14.140625" style="96" hidden="1" customWidth="1"/>
    <col min="9" max="9" width="17.57421875" style="37" customWidth="1"/>
    <col min="10" max="13" width="15.28125" style="37" hidden="1" customWidth="1"/>
    <col min="14" max="14" width="18.28125" style="37" customWidth="1"/>
    <col min="15" max="15" width="11.8515625" style="37" hidden="1" customWidth="1"/>
    <col min="16" max="16" width="13.8515625" style="37" hidden="1" customWidth="1"/>
    <col min="17" max="17" width="11.28125" style="37" hidden="1" customWidth="1"/>
    <col min="18" max="16384" width="9.140625" style="37" customWidth="1"/>
  </cols>
  <sheetData>
    <row r="1" spans="1:15" ht="15.75">
      <c r="A1" s="1329" t="s">
        <v>64</v>
      </c>
      <c r="B1" s="1329"/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329"/>
      <c r="N1" s="1329"/>
      <c r="O1" s="75"/>
    </row>
    <row r="2" spans="1:15" ht="16.5" thickBot="1">
      <c r="A2" s="87"/>
      <c r="B2" s="75"/>
      <c r="C2" s="75"/>
      <c r="D2" s="88"/>
      <c r="E2" s="88"/>
      <c r="F2" s="88"/>
      <c r="G2" s="88"/>
      <c r="H2" s="88"/>
      <c r="I2" s="75"/>
      <c r="J2" s="75"/>
      <c r="K2" s="75"/>
      <c r="L2" s="75"/>
      <c r="M2" s="75"/>
      <c r="N2" s="75" t="s">
        <v>403</v>
      </c>
      <c r="O2" s="75"/>
    </row>
    <row r="3" spans="1:17" s="89" customFormat="1" ht="31.5" customHeight="1" thickBot="1">
      <c r="A3" s="28" t="s">
        <v>5</v>
      </c>
      <c r="B3" s="29" t="s">
        <v>34</v>
      </c>
      <c r="C3" s="599" t="s">
        <v>269</v>
      </c>
      <c r="D3" s="1333" t="s">
        <v>4</v>
      </c>
      <c r="E3" s="1334"/>
      <c r="F3" s="1334"/>
      <c r="G3" s="1334"/>
      <c r="H3" s="1335"/>
      <c r="I3" s="1326" t="s">
        <v>270</v>
      </c>
      <c r="J3" s="1327"/>
      <c r="K3" s="1327"/>
      <c r="L3" s="1328"/>
      <c r="M3" s="1336"/>
      <c r="N3" s="1326" t="s">
        <v>24</v>
      </c>
      <c r="O3" s="1327"/>
      <c r="P3" s="1327"/>
      <c r="Q3" s="1328"/>
    </row>
    <row r="4" spans="1:17" s="89" customFormat="1" ht="31.5" customHeight="1" hidden="1" thickBot="1">
      <c r="A4" s="28"/>
      <c r="B4" s="29"/>
      <c r="C4" s="599"/>
      <c r="D4" s="992" t="s">
        <v>73</v>
      </c>
      <c r="E4" s="1079" t="s">
        <v>196</v>
      </c>
      <c r="F4" s="1070" t="s">
        <v>200</v>
      </c>
      <c r="G4" s="1169" t="s">
        <v>203</v>
      </c>
      <c r="H4" s="993" t="s">
        <v>208</v>
      </c>
      <c r="I4" s="992" t="s">
        <v>73</v>
      </c>
      <c r="J4" s="1079" t="s">
        <v>196</v>
      </c>
      <c r="K4" s="1070" t="s">
        <v>200</v>
      </c>
      <c r="L4" s="1169" t="s">
        <v>203</v>
      </c>
      <c r="M4" s="1053"/>
      <c r="N4" s="992" t="s">
        <v>73</v>
      </c>
      <c r="O4" s="1079" t="s">
        <v>196</v>
      </c>
      <c r="P4" s="1070" t="s">
        <v>200</v>
      </c>
      <c r="Q4" s="1169" t="s">
        <v>203</v>
      </c>
    </row>
    <row r="5" spans="1:16" ht="29.25" customHeight="1" hidden="1">
      <c r="A5" s="73">
        <v>1</v>
      </c>
      <c r="B5" s="1071" t="s">
        <v>404</v>
      </c>
      <c r="C5" s="1072" t="s">
        <v>179</v>
      </c>
      <c r="D5" s="1073"/>
      <c r="E5" s="1074"/>
      <c r="F5" s="1075"/>
      <c r="G5" s="1170"/>
      <c r="H5" s="1076"/>
      <c r="I5" s="1073"/>
      <c r="J5" s="1074"/>
      <c r="K5" s="1075"/>
      <c r="L5" s="1172"/>
      <c r="M5" s="1077"/>
      <c r="N5" s="1078"/>
      <c r="O5" s="1074"/>
      <c r="P5" s="1075"/>
    </row>
    <row r="6" spans="1:16" ht="29.25" customHeight="1" hidden="1">
      <c r="A6" s="74">
        <v>2</v>
      </c>
      <c r="B6" s="117" t="s">
        <v>405</v>
      </c>
      <c r="C6" s="694" t="s">
        <v>179</v>
      </c>
      <c r="D6" s="701"/>
      <c r="E6" s="90"/>
      <c r="F6" s="367"/>
      <c r="G6" s="1171"/>
      <c r="H6" s="1054"/>
      <c r="I6" s="706"/>
      <c r="J6" s="90"/>
      <c r="K6" s="367"/>
      <c r="L6" s="1173"/>
      <c r="M6" s="1056"/>
      <c r="N6" s="701"/>
      <c r="O6" s="90"/>
      <c r="P6" s="367"/>
    </row>
    <row r="7" spans="1:17" ht="29.25" customHeight="1" thickBot="1">
      <c r="A7" s="74">
        <v>1</v>
      </c>
      <c r="B7" s="117" t="s">
        <v>487</v>
      </c>
      <c r="C7" s="695" t="s">
        <v>179</v>
      </c>
      <c r="D7" s="702">
        <v>250866</v>
      </c>
      <c r="E7" s="702"/>
      <c r="F7" s="702"/>
      <c r="G7" s="702"/>
      <c r="H7" s="1054"/>
      <c r="I7" s="707">
        <f>+D7</f>
        <v>250866</v>
      </c>
      <c r="J7" s="702"/>
      <c r="K7" s="702"/>
      <c r="L7" s="702"/>
      <c r="M7" s="1056"/>
      <c r="N7" s="702"/>
      <c r="O7" s="91"/>
      <c r="P7" s="92"/>
      <c r="Q7" s="367">
        <f>+G7-L7</f>
        <v>0</v>
      </c>
    </row>
    <row r="8" spans="1:17" ht="29.25" customHeight="1" hidden="1">
      <c r="A8" s="74">
        <v>2</v>
      </c>
      <c r="B8" s="120" t="s">
        <v>459</v>
      </c>
      <c r="C8" s="695" t="s">
        <v>179</v>
      </c>
      <c r="D8" s="702"/>
      <c r="E8" s="91"/>
      <c r="F8" s="92"/>
      <c r="G8" s="92"/>
      <c r="H8" s="1054"/>
      <c r="I8" s="707"/>
      <c r="J8" s="91"/>
      <c r="K8" s="92"/>
      <c r="L8" s="92"/>
      <c r="M8" s="1056"/>
      <c r="N8" s="702"/>
      <c r="O8" s="91"/>
      <c r="P8" s="92"/>
      <c r="Q8" s="367">
        <f>+G8-L8</f>
        <v>0</v>
      </c>
    </row>
    <row r="9" spans="1:17" ht="29.25" customHeight="1" hidden="1" thickBot="1">
      <c r="A9" s="74">
        <v>3</v>
      </c>
      <c r="B9" s="120" t="s">
        <v>458</v>
      </c>
      <c r="C9" s="695" t="s">
        <v>179</v>
      </c>
      <c r="D9" s="702"/>
      <c r="E9" s="91"/>
      <c r="F9" s="92"/>
      <c r="G9" s="92"/>
      <c r="H9" s="1054"/>
      <c r="I9" s="707"/>
      <c r="J9" s="91"/>
      <c r="K9" s="92"/>
      <c r="L9" s="1174"/>
      <c r="M9" s="1056"/>
      <c r="N9" s="702"/>
      <c r="O9" s="91"/>
      <c r="P9" s="92"/>
      <c r="Q9" s="367">
        <f>+G9-L9</f>
        <v>0</v>
      </c>
    </row>
    <row r="10" spans="1:17" ht="29.25" customHeight="1" hidden="1">
      <c r="A10" s="74">
        <v>9</v>
      </c>
      <c r="B10" s="119"/>
      <c r="C10" s="695"/>
      <c r="D10" s="702"/>
      <c r="E10" s="91"/>
      <c r="F10" s="92"/>
      <c r="G10" s="92"/>
      <c r="H10" s="1054" t="e">
        <f>F10/E10</f>
        <v>#DIV/0!</v>
      </c>
      <c r="I10" s="707"/>
      <c r="J10" s="91"/>
      <c r="K10" s="92"/>
      <c r="L10" s="1174"/>
      <c r="M10" s="1056" t="e">
        <f>K10/J10</f>
        <v>#DIV/0!</v>
      </c>
      <c r="N10" s="702"/>
      <c r="O10" s="91"/>
      <c r="P10" s="92"/>
      <c r="Q10" s="92"/>
    </row>
    <row r="11" spans="1:17" ht="29.25" customHeight="1" hidden="1" thickBot="1">
      <c r="A11" s="74">
        <v>10</v>
      </c>
      <c r="B11" s="119"/>
      <c r="C11" s="695"/>
      <c r="D11" s="702"/>
      <c r="E11" s="91"/>
      <c r="F11" s="92"/>
      <c r="G11" s="92"/>
      <c r="H11" s="1054" t="e">
        <f>F11/E11</f>
        <v>#DIV/0!</v>
      </c>
      <c r="I11" s="707"/>
      <c r="J11" s="91"/>
      <c r="K11" s="92"/>
      <c r="L11" s="1174"/>
      <c r="M11" s="1056" t="e">
        <f>K11/J11</f>
        <v>#DIV/0!</v>
      </c>
      <c r="N11" s="999"/>
      <c r="O11" s="91"/>
      <c r="P11" s="92"/>
      <c r="Q11" s="92"/>
    </row>
    <row r="12" spans="1:17" ht="31.5" customHeight="1" thickBot="1">
      <c r="A12" s="1330" t="s">
        <v>1</v>
      </c>
      <c r="B12" s="1331"/>
      <c r="C12" s="696"/>
      <c r="D12" s="703">
        <f>SUM(D5:D11)</f>
        <v>250866</v>
      </c>
      <c r="E12" s="998">
        <f>SUM(E5:E11)</f>
        <v>0</v>
      </c>
      <c r="F12" s="1060">
        <f>SUM(F5:F11)</f>
        <v>0</v>
      </c>
      <c r="G12" s="1060">
        <f>SUM(G5:G11)</f>
        <v>0</v>
      </c>
      <c r="H12" s="1055" t="e">
        <f>F12/E12</f>
        <v>#DIV/0!</v>
      </c>
      <c r="I12" s="703">
        <f aca="true" t="shared" si="0" ref="I12:P12">SUM(I5:I11)</f>
        <v>250866</v>
      </c>
      <c r="J12" s="998">
        <f t="shared" si="0"/>
        <v>0</v>
      </c>
      <c r="K12" s="1060">
        <f t="shared" si="0"/>
        <v>0</v>
      </c>
      <c r="L12" s="1060">
        <f t="shared" si="0"/>
        <v>0</v>
      </c>
      <c r="M12" s="700" t="e">
        <f t="shared" si="0"/>
        <v>#DIV/0!</v>
      </c>
      <c r="N12" s="703">
        <f t="shared" si="0"/>
        <v>0</v>
      </c>
      <c r="O12" s="998">
        <f t="shared" si="0"/>
        <v>0</v>
      </c>
      <c r="P12" s="1060">
        <f t="shared" si="0"/>
        <v>0</v>
      </c>
      <c r="Q12" s="1060">
        <f>SUM(Q5:Q11)</f>
        <v>0</v>
      </c>
    </row>
    <row r="13" spans="1:14" ht="15.75">
      <c r="A13" s="75"/>
      <c r="B13" s="75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4.25">
      <c r="A14" s="1329" t="s">
        <v>65</v>
      </c>
      <c r="B14" s="1329"/>
      <c r="C14" s="1329"/>
      <c r="D14" s="1329"/>
      <c r="E14" s="1329"/>
      <c r="F14" s="1329"/>
      <c r="G14" s="1329"/>
      <c r="H14" s="1329"/>
      <c r="I14" s="1329"/>
      <c r="J14" s="1329"/>
      <c r="K14" s="1329"/>
      <c r="L14" s="1329"/>
      <c r="M14" s="1329"/>
      <c r="N14" s="1329"/>
    </row>
    <row r="15" spans="1:14" ht="13.5" thickBot="1">
      <c r="A15" s="93"/>
      <c r="B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1:17" ht="29.25" customHeight="1" thickBot="1">
      <c r="A16" s="28" t="s">
        <v>5</v>
      </c>
      <c r="B16" s="29" t="s">
        <v>28</v>
      </c>
      <c r="C16" s="599" t="s">
        <v>269</v>
      </c>
      <c r="D16" s="1333" t="s">
        <v>4</v>
      </c>
      <c r="E16" s="1334"/>
      <c r="F16" s="1334"/>
      <c r="G16" s="1334"/>
      <c r="H16" s="1335"/>
      <c r="I16" s="1326" t="s">
        <v>270</v>
      </c>
      <c r="J16" s="1327"/>
      <c r="K16" s="1327"/>
      <c r="L16" s="1328"/>
      <c r="M16" s="1336"/>
      <c r="N16" s="1326" t="s">
        <v>24</v>
      </c>
      <c r="O16" s="1327"/>
      <c r="P16" s="1327"/>
      <c r="Q16" s="1328"/>
    </row>
    <row r="17" spans="1:17" ht="28.5" customHeight="1" hidden="1" thickBot="1">
      <c r="A17" s="365"/>
      <c r="B17" s="366"/>
      <c r="C17" s="697"/>
      <c r="D17" s="1057" t="s">
        <v>73</v>
      </c>
      <c r="E17" s="1058" t="s">
        <v>196</v>
      </c>
      <c r="F17" s="1058" t="s">
        <v>200</v>
      </c>
      <c r="G17" s="1169" t="s">
        <v>203</v>
      </c>
      <c r="H17" s="1065" t="s">
        <v>208</v>
      </c>
      <c r="I17" s="1065" t="s">
        <v>73</v>
      </c>
      <c r="J17" s="1058" t="s">
        <v>196</v>
      </c>
      <c r="K17" s="1070" t="s">
        <v>200</v>
      </c>
      <c r="L17" s="1169" t="s">
        <v>203</v>
      </c>
      <c r="M17" s="704" t="s">
        <v>208</v>
      </c>
      <c r="N17" s="992" t="s">
        <v>73</v>
      </c>
      <c r="O17" s="1058" t="s">
        <v>196</v>
      </c>
      <c r="P17" s="1059" t="s">
        <v>200</v>
      </c>
      <c r="Q17" s="1169" t="s">
        <v>203</v>
      </c>
    </row>
    <row r="18" spans="1:17" ht="28.5" customHeight="1">
      <c r="A18" s="94">
        <v>1</v>
      </c>
      <c r="B18" s="1112" t="s">
        <v>438</v>
      </c>
      <c r="C18" s="698" t="s">
        <v>179</v>
      </c>
      <c r="D18" s="104">
        <v>15088126</v>
      </c>
      <c r="E18" s="104"/>
      <c r="F18" s="104"/>
      <c r="G18" s="104"/>
      <c r="H18" s="1066"/>
      <c r="I18" s="104">
        <v>12381732</v>
      </c>
      <c r="J18" s="104"/>
      <c r="K18" s="104"/>
      <c r="L18" s="104"/>
      <c r="M18" s="705"/>
      <c r="N18" s="367">
        <f>+D18-I18</f>
        <v>2706394</v>
      </c>
      <c r="O18" s="1061"/>
      <c r="P18" s="1000"/>
      <c r="Q18" s="1000"/>
    </row>
    <row r="19" spans="1:17" ht="29.25" customHeight="1">
      <c r="A19" s="74">
        <v>2</v>
      </c>
      <c r="B19" s="994" t="s">
        <v>486</v>
      </c>
      <c r="C19" s="995" t="s">
        <v>179</v>
      </c>
      <c r="D19" s="90">
        <v>1495425</v>
      </c>
      <c r="E19" s="90"/>
      <c r="F19" s="90"/>
      <c r="G19" s="90"/>
      <c r="H19" s="1066"/>
      <c r="I19" s="1176">
        <v>750000</v>
      </c>
      <c r="J19" s="90"/>
      <c r="K19" s="90"/>
      <c r="L19" s="1176"/>
      <c r="M19" s="705"/>
      <c r="N19" s="367">
        <f>+D19-I19</f>
        <v>745425</v>
      </c>
      <c r="O19" s="90"/>
      <c r="P19" s="367"/>
      <c r="Q19" s="367">
        <f>+G19-L19</f>
        <v>0</v>
      </c>
    </row>
    <row r="20" spans="1:17" ht="29.25" customHeight="1" thickBot="1">
      <c r="A20" s="74">
        <v>3</v>
      </c>
      <c r="B20" s="996" t="s">
        <v>485</v>
      </c>
      <c r="C20" s="995" t="s">
        <v>179</v>
      </c>
      <c r="D20" s="701">
        <f>9529134*1.27</f>
        <v>12102000.18</v>
      </c>
      <c r="E20" s="90"/>
      <c r="F20" s="90"/>
      <c r="G20" s="90"/>
      <c r="H20" s="1066"/>
      <c r="I20" s="1067">
        <v>10286700</v>
      </c>
      <c r="J20" s="90"/>
      <c r="K20" s="90"/>
      <c r="L20" s="1176"/>
      <c r="M20" s="705"/>
      <c r="N20" s="367">
        <f>+D20-I20</f>
        <v>1815300.1799999997</v>
      </c>
      <c r="O20" s="90"/>
      <c r="P20" s="367"/>
      <c r="Q20" s="367"/>
    </row>
    <row r="21" spans="1:17" ht="29.25" customHeight="1" hidden="1">
      <c r="A21" s="73"/>
      <c r="B21" s="118"/>
      <c r="C21" s="695"/>
      <c r="D21" s="702"/>
      <c r="E21" s="91"/>
      <c r="F21" s="91"/>
      <c r="G21" s="91"/>
      <c r="H21" s="1066"/>
      <c r="I21" s="1068"/>
      <c r="J21" s="91"/>
      <c r="K21" s="91"/>
      <c r="L21" s="1177"/>
      <c r="M21" s="705"/>
      <c r="N21" s="702"/>
      <c r="O21" s="91"/>
      <c r="P21" s="92"/>
      <c r="Q21" s="92"/>
    </row>
    <row r="22" spans="1:17" ht="29.25" customHeight="1" hidden="1">
      <c r="A22" s="73"/>
      <c r="B22" s="117"/>
      <c r="C22" s="694"/>
      <c r="D22" s="701"/>
      <c r="E22" s="90"/>
      <c r="F22" s="90"/>
      <c r="G22" s="90"/>
      <c r="H22" s="1066"/>
      <c r="I22" s="1068"/>
      <c r="J22" s="90"/>
      <c r="K22" s="90"/>
      <c r="L22" s="1176"/>
      <c r="M22" s="705"/>
      <c r="N22" s="1001"/>
      <c r="O22" s="1062"/>
      <c r="P22" s="1002"/>
      <c r="Q22" s="1002"/>
    </row>
    <row r="23" spans="1:17" ht="29.25" customHeight="1" hidden="1">
      <c r="A23" s="73"/>
      <c r="B23" s="117"/>
      <c r="C23" s="694"/>
      <c r="D23" s="701"/>
      <c r="E23" s="90"/>
      <c r="F23" s="90"/>
      <c r="G23" s="90"/>
      <c r="H23" s="1066"/>
      <c r="I23" s="1068"/>
      <c r="J23" s="90"/>
      <c r="K23" s="90"/>
      <c r="L23" s="1176"/>
      <c r="M23" s="705"/>
      <c r="N23" s="1001"/>
      <c r="O23" s="1062"/>
      <c r="P23" s="1002"/>
      <c r="Q23" s="1002"/>
    </row>
    <row r="24" spans="1:17" ht="29.25" customHeight="1" hidden="1">
      <c r="A24" s="73"/>
      <c r="B24" s="117"/>
      <c r="C24" s="699"/>
      <c r="D24" s="701"/>
      <c r="E24" s="90"/>
      <c r="F24" s="90"/>
      <c r="G24" s="90"/>
      <c r="H24" s="1066"/>
      <c r="I24" s="1069"/>
      <c r="J24" s="90"/>
      <c r="K24" s="95"/>
      <c r="L24" s="1175"/>
      <c r="M24" s="705"/>
      <c r="N24" s="1001"/>
      <c r="O24" s="1062"/>
      <c r="P24" s="1002"/>
      <c r="Q24" s="1002"/>
    </row>
    <row r="25" spans="1:17" ht="29.25" customHeight="1" hidden="1">
      <c r="A25" s="73"/>
      <c r="B25" s="117"/>
      <c r="C25" s="699"/>
      <c r="D25" s="701"/>
      <c r="E25" s="90"/>
      <c r="F25" s="90"/>
      <c r="G25" s="90"/>
      <c r="H25" s="1066"/>
      <c r="I25" s="1069"/>
      <c r="J25" s="90"/>
      <c r="K25" s="95"/>
      <c r="L25" s="1175"/>
      <c r="M25" s="705"/>
      <c r="N25" s="1001"/>
      <c r="O25" s="1062"/>
      <c r="P25" s="1002"/>
      <c r="Q25" s="1002"/>
    </row>
    <row r="26" spans="1:17" ht="29.25" customHeight="1" hidden="1">
      <c r="A26" s="73"/>
      <c r="B26" s="117"/>
      <c r="C26" s="699"/>
      <c r="D26" s="701"/>
      <c r="E26" s="90"/>
      <c r="F26" s="90"/>
      <c r="G26" s="90"/>
      <c r="H26" s="1066"/>
      <c r="I26" s="1069"/>
      <c r="J26" s="90"/>
      <c r="K26" s="95"/>
      <c r="L26" s="1175"/>
      <c r="M26" s="705"/>
      <c r="N26" s="1001"/>
      <c r="O26" s="1062"/>
      <c r="P26" s="1002"/>
      <c r="Q26" s="1002"/>
    </row>
    <row r="27" spans="1:17" ht="29.25" customHeight="1" hidden="1">
      <c r="A27" s="73"/>
      <c r="B27" s="117"/>
      <c r="C27" s="699"/>
      <c r="D27" s="701"/>
      <c r="E27" s="90"/>
      <c r="F27" s="90"/>
      <c r="G27" s="90"/>
      <c r="H27" s="1066"/>
      <c r="I27" s="1069"/>
      <c r="J27" s="90"/>
      <c r="K27" s="90"/>
      <c r="L27" s="1176"/>
      <c r="M27" s="705"/>
      <c r="N27" s="1003"/>
      <c r="O27" s="1063"/>
      <c r="P27" s="1004"/>
      <c r="Q27" s="1004"/>
    </row>
    <row r="28" spans="1:17" ht="29.25" customHeight="1" hidden="1" thickBot="1">
      <c r="A28" s="73"/>
      <c r="B28" s="121"/>
      <c r="C28" s="694"/>
      <c r="D28" s="701"/>
      <c r="E28" s="90"/>
      <c r="F28" s="90"/>
      <c r="G28" s="90"/>
      <c r="H28" s="1066"/>
      <c r="I28" s="1069"/>
      <c r="J28" s="90"/>
      <c r="K28" s="90"/>
      <c r="L28" s="1176"/>
      <c r="M28" s="705"/>
      <c r="N28" s="1003"/>
      <c r="O28" s="1063"/>
      <c r="P28" s="1004"/>
      <c r="Q28" s="1004"/>
    </row>
    <row r="29" spans="1:17" ht="29.25" customHeight="1" thickBot="1">
      <c r="A29" s="1330" t="s">
        <v>1</v>
      </c>
      <c r="B29" s="1332"/>
      <c r="C29" s="696"/>
      <c r="D29" s="708">
        <f>SUM(D18:D28)</f>
        <v>28685551.18</v>
      </c>
      <c r="E29" s="997">
        <f>SUM(E18:E28)</f>
        <v>0</v>
      </c>
      <c r="F29" s="997">
        <f>SUM(F18:F28)</f>
        <v>0</v>
      </c>
      <c r="G29" s="997">
        <f>SUM(G18:G28)</f>
        <v>0</v>
      </c>
      <c r="H29" s="997">
        <f>SUM(H19:H28)</f>
        <v>0</v>
      </c>
      <c r="I29" s="997">
        <f aca="true" t="shared" si="1" ref="I29:N29">SUM(I18:M28)</f>
        <v>23418432</v>
      </c>
      <c r="J29" s="997">
        <f t="shared" si="1"/>
        <v>5267119.18</v>
      </c>
      <c r="K29" s="997">
        <f t="shared" si="1"/>
        <v>5267119.18</v>
      </c>
      <c r="L29" s="997">
        <f t="shared" si="1"/>
        <v>5267119.18</v>
      </c>
      <c r="M29" s="997">
        <f t="shared" si="1"/>
        <v>5267119.18</v>
      </c>
      <c r="N29" s="997">
        <f t="shared" si="1"/>
        <v>5267119.18</v>
      </c>
      <c r="O29" s="997">
        <f>SUM(O18:O28)</f>
        <v>0</v>
      </c>
      <c r="P29" s="1064">
        <f>SUM(P18:P28)</f>
        <v>0</v>
      </c>
      <c r="Q29" s="1064">
        <f>SUM(Q18:Q28)</f>
        <v>0</v>
      </c>
    </row>
    <row r="31" spans="9:14" ht="12.75">
      <c r="I31" s="96"/>
      <c r="J31" s="96"/>
      <c r="K31" s="96"/>
      <c r="L31" s="96"/>
      <c r="M31" s="96"/>
      <c r="N31" s="96"/>
    </row>
    <row r="32" spans="11:12" ht="12.75">
      <c r="K32" s="96"/>
      <c r="L32" s="96"/>
    </row>
  </sheetData>
  <sheetProtection/>
  <mergeCells count="10">
    <mergeCell ref="N16:Q16"/>
    <mergeCell ref="N3:Q3"/>
    <mergeCell ref="A1:N1"/>
    <mergeCell ref="A12:B12"/>
    <mergeCell ref="A29:B29"/>
    <mergeCell ref="A14:N14"/>
    <mergeCell ref="D3:H3"/>
    <mergeCell ref="D16:H16"/>
    <mergeCell ref="I16:M16"/>
    <mergeCell ref="I3:M3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85" r:id="rId1"/>
  <headerFooter alignWithMargins="0">
    <oddHeader>&amp;CÖNKORMÁNYZATI BERUHÁZÁSOK ÉS FELÚJÍTÁSOK
2018.
&amp;R&amp;"Arial CE,Félkövér dőlt"6. számú melléklet&amp;"Arial CE,Normál"
</oddHeader>
  </headerFooter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PageLayoutView="0" workbookViewId="0" topLeftCell="A1">
      <selection activeCell="X19" sqref="X19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29.00390625" style="10" customWidth="1"/>
    <col min="4" max="4" width="12.140625" style="55" customWidth="1"/>
    <col min="5" max="5" width="11.8515625" style="55" hidden="1" customWidth="1"/>
    <col min="6" max="6" width="13.421875" style="55" hidden="1" customWidth="1"/>
    <col min="7" max="7" width="12.00390625" style="55" hidden="1" customWidth="1"/>
    <col min="8" max="9" width="9.7109375" style="55" hidden="1" customWidth="1"/>
    <col min="10" max="10" width="14.421875" style="102" customWidth="1"/>
    <col min="11" max="11" width="11.57421875" style="102" hidden="1" customWidth="1"/>
    <col min="12" max="12" width="12.8515625" style="102" hidden="1" customWidth="1"/>
    <col min="13" max="14" width="8.8515625" style="102" hidden="1" customWidth="1"/>
    <col min="15" max="15" width="10.421875" style="102" hidden="1" customWidth="1"/>
    <col min="16" max="16" width="13.00390625" style="102" customWidth="1"/>
    <col min="17" max="17" width="8.140625" style="102" hidden="1" customWidth="1"/>
    <col min="18" max="18" width="9.00390625" style="10" hidden="1" customWidth="1"/>
    <col min="19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26"/>
      <c r="E1" s="126"/>
      <c r="F1" s="126"/>
      <c r="G1" s="126"/>
      <c r="H1" s="126"/>
      <c r="I1" s="126"/>
      <c r="J1" s="1351" t="s">
        <v>388</v>
      </c>
      <c r="K1" s="1351"/>
      <c r="L1" s="1351"/>
      <c r="M1" s="1351"/>
      <c r="N1" s="1351"/>
      <c r="O1" s="1351"/>
      <c r="P1" s="1351"/>
      <c r="Q1" s="393"/>
    </row>
    <row r="2" spans="1:17" ht="16.5" customHeight="1">
      <c r="A2" s="1353" t="s">
        <v>33</v>
      </c>
      <c r="B2" s="1353"/>
      <c r="C2" s="1353"/>
      <c r="D2" s="1353"/>
      <c r="E2" s="1353"/>
      <c r="F2" s="1353"/>
      <c r="G2" s="1353"/>
      <c r="H2" s="1353"/>
      <c r="I2" s="1353"/>
      <c r="J2" s="1353"/>
      <c r="K2" s="1353"/>
      <c r="L2" s="1353"/>
      <c r="M2" s="1353"/>
      <c r="N2" s="1353"/>
      <c r="O2" s="1353"/>
      <c r="P2" s="1353"/>
      <c r="Q2" s="391"/>
    </row>
    <row r="3" spans="1:17" ht="15" customHeight="1">
      <c r="A3" s="1354" t="s">
        <v>476</v>
      </c>
      <c r="B3" s="1354"/>
      <c r="C3" s="1354"/>
      <c r="D3" s="1354"/>
      <c r="E3" s="1354"/>
      <c r="F3" s="1354"/>
      <c r="G3" s="1354"/>
      <c r="H3" s="1354"/>
      <c r="I3" s="1354"/>
      <c r="J3" s="1354"/>
      <c r="K3" s="1354"/>
      <c r="L3" s="1354"/>
      <c r="M3" s="1354"/>
      <c r="N3" s="1354"/>
      <c r="O3" s="1354"/>
      <c r="P3" s="1354"/>
      <c r="Q3" s="392"/>
    </row>
    <row r="4" spans="1:17" ht="15" customHeight="1">
      <c r="A4" s="1352" t="s">
        <v>162</v>
      </c>
      <c r="B4" s="1352"/>
      <c r="C4" s="1352"/>
      <c r="D4" s="1352"/>
      <c r="E4" s="1352"/>
      <c r="F4" s="1352"/>
      <c r="G4" s="1352"/>
      <c r="H4" s="1352"/>
      <c r="I4" s="1352"/>
      <c r="J4" s="1352"/>
      <c r="K4" s="1352"/>
      <c r="L4" s="1352"/>
      <c r="M4" s="1352"/>
      <c r="N4" s="1352"/>
      <c r="O4" s="1352"/>
      <c r="P4" s="1352"/>
      <c r="Q4" s="394"/>
    </row>
    <row r="5" spans="2:16" ht="13.5" thickBot="1">
      <c r="B5" s="14"/>
      <c r="C5" s="14"/>
      <c r="P5" s="102" t="s">
        <v>408</v>
      </c>
    </row>
    <row r="6" spans="1:22" s="173" customFormat="1" ht="41.25" customHeight="1" thickBot="1">
      <c r="A6" s="172" t="s">
        <v>5</v>
      </c>
      <c r="B6" s="1348" t="s">
        <v>3</v>
      </c>
      <c r="C6" s="1348"/>
      <c r="D6" s="1355" t="s">
        <v>4</v>
      </c>
      <c r="E6" s="1356"/>
      <c r="F6" s="1356"/>
      <c r="G6" s="1356"/>
      <c r="H6" s="1356"/>
      <c r="I6" s="1356"/>
      <c r="J6" s="1356" t="s">
        <v>69</v>
      </c>
      <c r="K6" s="1356"/>
      <c r="L6" s="1356"/>
      <c r="M6" s="1356"/>
      <c r="N6" s="1356"/>
      <c r="O6" s="1356"/>
      <c r="P6" s="1357" t="s">
        <v>70</v>
      </c>
      <c r="Q6" s="1358"/>
      <c r="R6" s="1358"/>
      <c r="S6" s="1358"/>
      <c r="T6" s="1358"/>
      <c r="U6" s="1358"/>
      <c r="V6" s="767"/>
    </row>
    <row r="7" spans="1:22" s="173" customFormat="1" ht="41.25" customHeight="1" hidden="1">
      <c r="A7" s="368"/>
      <c r="B7" s="369"/>
      <c r="C7" s="369"/>
      <c r="D7" s="584" t="s">
        <v>73</v>
      </c>
      <c r="E7" s="585" t="s">
        <v>196</v>
      </c>
      <c r="F7" s="585" t="s">
        <v>200</v>
      </c>
      <c r="G7" s="585" t="s">
        <v>203</v>
      </c>
      <c r="H7" s="585" t="s">
        <v>207</v>
      </c>
      <c r="I7" s="585" t="s">
        <v>214</v>
      </c>
      <c r="J7" s="585" t="s">
        <v>73</v>
      </c>
      <c r="K7" s="585" t="s">
        <v>196</v>
      </c>
      <c r="L7" s="585" t="s">
        <v>200</v>
      </c>
      <c r="M7" s="585" t="s">
        <v>203</v>
      </c>
      <c r="N7" s="585" t="s">
        <v>207</v>
      </c>
      <c r="O7" s="585" t="s">
        <v>214</v>
      </c>
      <c r="P7" s="585" t="s">
        <v>73</v>
      </c>
      <c r="Q7" s="585" t="s">
        <v>196</v>
      </c>
      <c r="R7" s="586" t="s">
        <v>200</v>
      </c>
      <c r="S7" s="585" t="s">
        <v>203</v>
      </c>
      <c r="T7" s="979" t="s">
        <v>207</v>
      </c>
      <c r="U7" s="979" t="s">
        <v>214</v>
      </c>
      <c r="V7" s="767"/>
    </row>
    <row r="8" spans="1:22" ht="27.75" customHeight="1" hidden="1">
      <c r="A8" s="73">
        <v>1</v>
      </c>
      <c r="B8" s="1349" t="s">
        <v>372</v>
      </c>
      <c r="C8" s="1350"/>
      <c r="D8" s="587"/>
      <c r="E8" s="588"/>
      <c r="F8" s="588"/>
      <c r="G8" s="588"/>
      <c r="H8" s="588"/>
      <c r="I8" s="972"/>
      <c r="J8" s="588"/>
      <c r="K8" s="588"/>
      <c r="L8" s="588"/>
      <c r="M8" s="588"/>
      <c r="N8" s="588"/>
      <c r="O8" s="972"/>
      <c r="P8" s="588"/>
      <c r="Q8" s="588"/>
      <c r="R8" s="589"/>
      <c r="S8" s="980"/>
      <c r="T8" s="980"/>
      <c r="U8" s="980"/>
      <c r="V8" s="981"/>
    </row>
    <row r="9" spans="1:22" ht="27.75" customHeight="1">
      <c r="A9" s="74">
        <v>1</v>
      </c>
      <c r="B9" s="1338" t="s">
        <v>373</v>
      </c>
      <c r="C9" s="1338"/>
      <c r="D9" s="590">
        <v>406330</v>
      </c>
      <c r="E9" s="590"/>
      <c r="F9" s="590"/>
      <c r="G9" s="590"/>
      <c r="H9" s="591"/>
      <c r="I9" s="973"/>
      <c r="J9" s="590">
        <v>406330</v>
      </c>
      <c r="K9" s="590"/>
      <c r="L9" s="590"/>
      <c r="M9" s="591"/>
      <c r="N9" s="591"/>
      <c r="O9" s="973"/>
      <c r="P9" s="591">
        <v>0</v>
      </c>
      <c r="Q9" s="591">
        <v>0</v>
      </c>
      <c r="R9" s="591">
        <v>0</v>
      </c>
      <c r="S9" s="982"/>
      <c r="T9" s="982"/>
      <c r="U9" s="982"/>
      <c r="V9" s="981"/>
    </row>
    <row r="10" spans="1:22" ht="27.75" customHeight="1">
      <c r="A10" s="74">
        <v>2</v>
      </c>
      <c r="B10" s="1338" t="s">
        <v>367</v>
      </c>
      <c r="C10" s="1338"/>
      <c r="D10" s="590">
        <v>761350</v>
      </c>
      <c r="E10" s="590"/>
      <c r="F10" s="590"/>
      <c r="G10" s="591"/>
      <c r="H10" s="591"/>
      <c r="I10" s="973"/>
      <c r="J10" s="590">
        <v>761350</v>
      </c>
      <c r="K10" s="590"/>
      <c r="L10" s="590"/>
      <c r="M10" s="591"/>
      <c r="N10" s="591"/>
      <c r="O10" s="973"/>
      <c r="P10" s="591">
        <v>0</v>
      </c>
      <c r="Q10" s="591">
        <v>0</v>
      </c>
      <c r="R10" s="591">
        <v>0</v>
      </c>
      <c r="S10" s="982"/>
      <c r="T10" s="982"/>
      <c r="U10" s="983"/>
      <c r="V10" s="981"/>
    </row>
    <row r="11" spans="1:22" ht="27.75" customHeight="1">
      <c r="A11" s="74">
        <v>3</v>
      </c>
      <c r="B11" s="1338" t="s">
        <v>391</v>
      </c>
      <c r="C11" s="1338"/>
      <c r="D11" s="590">
        <v>549250</v>
      </c>
      <c r="E11" s="590"/>
      <c r="F11" s="590"/>
      <c r="G11" s="590"/>
      <c r="H11" s="591"/>
      <c r="I11" s="973"/>
      <c r="J11" s="590">
        <v>549250</v>
      </c>
      <c r="K11" s="590"/>
      <c r="L11" s="590"/>
      <c r="M11" s="591"/>
      <c r="N11" s="591"/>
      <c r="O11" s="973"/>
      <c r="P11" s="591">
        <v>0</v>
      </c>
      <c r="Q11" s="591">
        <v>0</v>
      </c>
      <c r="R11" s="591">
        <v>0</v>
      </c>
      <c r="S11" s="982"/>
      <c r="T11" s="982"/>
      <c r="U11" s="982"/>
      <c r="V11" s="981"/>
    </row>
    <row r="12" spans="1:22" ht="27.75" customHeight="1">
      <c r="A12" s="74">
        <v>4</v>
      </c>
      <c r="B12" s="1338" t="s">
        <v>374</v>
      </c>
      <c r="C12" s="1338"/>
      <c r="D12" s="590">
        <v>3003491</v>
      </c>
      <c r="E12" s="590"/>
      <c r="F12" s="590"/>
      <c r="G12" s="591"/>
      <c r="H12" s="591"/>
      <c r="I12" s="973"/>
      <c r="J12" s="590">
        <v>3003491</v>
      </c>
      <c r="K12" s="590"/>
      <c r="L12" s="590"/>
      <c r="M12" s="591"/>
      <c r="N12" s="591"/>
      <c r="O12" s="973"/>
      <c r="P12" s="591">
        <v>0</v>
      </c>
      <c r="Q12" s="591">
        <v>0</v>
      </c>
      <c r="R12" s="591">
        <v>0</v>
      </c>
      <c r="S12" s="982"/>
      <c r="T12" s="982"/>
      <c r="U12" s="982"/>
      <c r="V12" s="981"/>
    </row>
    <row r="13" spans="1:22" ht="27.75" customHeight="1">
      <c r="A13" s="74">
        <v>5</v>
      </c>
      <c r="B13" s="122" t="s">
        <v>375</v>
      </c>
      <c r="C13" s="122"/>
      <c r="D13" s="590">
        <v>63500</v>
      </c>
      <c r="E13" s="590"/>
      <c r="F13" s="590"/>
      <c r="G13" s="590"/>
      <c r="H13" s="591"/>
      <c r="I13" s="973"/>
      <c r="J13" s="590">
        <v>63500</v>
      </c>
      <c r="K13" s="590"/>
      <c r="L13" s="590"/>
      <c r="M13" s="591"/>
      <c r="N13" s="591"/>
      <c r="O13" s="973"/>
      <c r="P13" s="591">
        <v>0</v>
      </c>
      <c r="Q13" s="591">
        <v>0</v>
      </c>
      <c r="R13" s="591">
        <v>0</v>
      </c>
      <c r="S13" s="982"/>
      <c r="T13" s="982"/>
      <c r="U13" s="982"/>
      <c r="V13" s="981"/>
    </row>
    <row r="14" spans="1:22" ht="27.75" customHeight="1">
      <c r="A14" s="74">
        <v>6</v>
      </c>
      <c r="B14" s="1338" t="s">
        <v>376</v>
      </c>
      <c r="C14" s="1338"/>
      <c r="D14" s="590">
        <v>184150</v>
      </c>
      <c r="E14" s="590"/>
      <c r="F14" s="590"/>
      <c r="G14" s="590"/>
      <c r="H14" s="591"/>
      <c r="I14" s="973"/>
      <c r="J14" s="590">
        <v>184150</v>
      </c>
      <c r="K14" s="590"/>
      <c r="L14" s="590"/>
      <c r="M14" s="591"/>
      <c r="N14" s="591"/>
      <c r="O14" s="973"/>
      <c r="P14" s="591">
        <v>0</v>
      </c>
      <c r="Q14" s="591">
        <v>0</v>
      </c>
      <c r="R14" s="591">
        <v>0</v>
      </c>
      <c r="S14" s="982"/>
      <c r="T14" s="982"/>
      <c r="U14" s="982"/>
      <c r="V14" s="981"/>
    </row>
    <row r="15" spans="1:22" ht="27.75" customHeight="1">
      <c r="A15" s="74">
        <v>7</v>
      </c>
      <c r="B15" s="1338" t="s">
        <v>425</v>
      </c>
      <c r="C15" s="1338"/>
      <c r="D15" s="590">
        <v>180000</v>
      </c>
      <c r="E15" s="590"/>
      <c r="F15" s="590"/>
      <c r="G15" s="590"/>
      <c r="H15" s="591"/>
      <c r="I15" s="973"/>
      <c r="J15" s="590">
        <v>180000</v>
      </c>
      <c r="K15" s="590"/>
      <c r="L15" s="590"/>
      <c r="M15" s="591"/>
      <c r="N15" s="591"/>
      <c r="O15" s="973"/>
      <c r="P15" s="591">
        <v>0</v>
      </c>
      <c r="Q15" s="591">
        <v>0</v>
      </c>
      <c r="R15" s="591">
        <v>0</v>
      </c>
      <c r="S15" s="982"/>
      <c r="T15" s="982"/>
      <c r="U15" s="982"/>
      <c r="V15" s="981"/>
    </row>
    <row r="16" spans="1:22" ht="27.75" customHeight="1">
      <c r="A16" s="74">
        <v>8</v>
      </c>
      <c r="B16" s="1338" t="s">
        <v>377</v>
      </c>
      <c r="C16" s="1338"/>
      <c r="D16" s="590">
        <v>752516</v>
      </c>
      <c r="E16" s="590"/>
      <c r="F16" s="590"/>
      <c r="G16" s="591"/>
      <c r="H16" s="591"/>
      <c r="I16" s="973"/>
      <c r="J16" s="590">
        <v>752516</v>
      </c>
      <c r="K16" s="590"/>
      <c r="L16" s="590"/>
      <c r="M16" s="591"/>
      <c r="N16" s="591"/>
      <c r="O16" s="973"/>
      <c r="P16" s="591">
        <v>0</v>
      </c>
      <c r="Q16" s="591">
        <v>0</v>
      </c>
      <c r="R16" s="591">
        <v>0</v>
      </c>
      <c r="S16" s="982"/>
      <c r="T16" s="982"/>
      <c r="U16" s="982"/>
      <c r="V16" s="981"/>
    </row>
    <row r="17" spans="1:22" ht="27.75" customHeight="1">
      <c r="A17" s="74">
        <v>9</v>
      </c>
      <c r="B17" s="1338" t="s">
        <v>424</v>
      </c>
      <c r="C17" s="1338"/>
      <c r="D17" s="590">
        <v>254000</v>
      </c>
      <c r="E17" s="590"/>
      <c r="F17" s="590"/>
      <c r="G17" s="591"/>
      <c r="H17" s="591"/>
      <c r="I17" s="973"/>
      <c r="J17" s="590">
        <v>254000</v>
      </c>
      <c r="K17" s="590"/>
      <c r="L17" s="590"/>
      <c r="M17" s="591"/>
      <c r="N17" s="591"/>
      <c r="O17" s="973"/>
      <c r="P17" s="591">
        <v>0</v>
      </c>
      <c r="Q17" s="591">
        <v>0</v>
      </c>
      <c r="R17" s="591">
        <v>0</v>
      </c>
      <c r="S17" s="982"/>
      <c r="T17" s="982"/>
      <c r="U17" s="982"/>
      <c r="V17" s="981"/>
    </row>
    <row r="18" spans="1:22" ht="36" customHeight="1">
      <c r="A18" s="74">
        <v>10</v>
      </c>
      <c r="B18" s="1341" t="s">
        <v>378</v>
      </c>
      <c r="C18" s="1347"/>
      <c r="D18" s="592">
        <v>25000</v>
      </c>
      <c r="E18" s="592"/>
      <c r="F18" s="592"/>
      <c r="G18" s="592"/>
      <c r="H18" s="593"/>
      <c r="I18" s="1107"/>
      <c r="J18" s="592">
        <v>25000</v>
      </c>
      <c r="K18" s="592"/>
      <c r="L18" s="592"/>
      <c r="M18" s="591"/>
      <c r="N18" s="591"/>
      <c r="O18" s="973"/>
      <c r="P18" s="591">
        <v>0</v>
      </c>
      <c r="Q18" s="591">
        <v>0</v>
      </c>
      <c r="R18" s="591">
        <v>0</v>
      </c>
      <c r="S18" s="982"/>
      <c r="T18" s="982"/>
      <c r="U18" s="982"/>
      <c r="V18" s="981"/>
    </row>
    <row r="19" spans="1:22" ht="27.75" customHeight="1">
      <c r="A19" s="74">
        <v>11</v>
      </c>
      <c r="B19" s="1339" t="s">
        <v>379</v>
      </c>
      <c r="C19" s="1339"/>
      <c r="D19" s="592">
        <v>259639</v>
      </c>
      <c r="E19" s="592"/>
      <c r="F19" s="592"/>
      <c r="G19" s="593"/>
      <c r="H19" s="593"/>
      <c r="I19" s="973"/>
      <c r="J19" s="592">
        <v>259639</v>
      </c>
      <c r="K19" s="592"/>
      <c r="L19" s="592"/>
      <c r="M19" s="593"/>
      <c r="N19" s="593"/>
      <c r="O19" s="973"/>
      <c r="P19" s="593">
        <v>0</v>
      </c>
      <c r="Q19" s="593">
        <v>0</v>
      </c>
      <c r="R19" s="593">
        <v>0</v>
      </c>
      <c r="S19" s="984"/>
      <c r="T19" s="984"/>
      <c r="U19" s="984"/>
      <c r="V19" s="981"/>
    </row>
    <row r="20" spans="1:22" ht="27.75" customHeight="1" thickBot="1">
      <c r="A20" s="74">
        <v>12</v>
      </c>
      <c r="B20" s="1340" t="s">
        <v>396</v>
      </c>
      <c r="C20" s="1339"/>
      <c r="D20" s="592">
        <v>254000</v>
      </c>
      <c r="E20" s="592"/>
      <c r="F20" s="592"/>
      <c r="G20" s="592"/>
      <c r="H20" s="593"/>
      <c r="I20" s="973"/>
      <c r="J20" s="592">
        <v>254000</v>
      </c>
      <c r="K20" s="592"/>
      <c r="L20" s="592"/>
      <c r="M20" s="593"/>
      <c r="N20" s="593"/>
      <c r="O20" s="973"/>
      <c r="P20" s="593">
        <v>0</v>
      </c>
      <c r="Q20" s="593">
        <v>0</v>
      </c>
      <c r="R20" s="593">
        <v>0</v>
      </c>
      <c r="S20" s="984"/>
      <c r="T20" s="984"/>
      <c r="U20" s="984"/>
      <c r="V20" s="981"/>
    </row>
    <row r="21" spans="1:22" ht="27.75" customHeight="1" hidden="1" thickBot="1">
      <c r="A21" s="596"/>
      <c r="B21" s="1341" t="s">
        <v>460</v>
      </c>
      <c r="C21" s="1342"/>
      <c r="D21" s="961"/>
      <c r="E21" s="961"/>
      <c r="F21" s="961"/>
      <c r="G21" s="598"/>
      <c r="H21" s="598"/>
      <c r="I21" s="975"/>
      <c r="J21" s="961"/>
      <c r="K21" s="961"/>
      <c r="L21" s="961"/>
      <c r="M21" s="598"/>
      <c r="N21" s="598"/>
      <c r="O21" s="975"/>
      <c r="P21" s="598"/>
      <c r="Q21" s="598"/>
      <c r="R21" s="598"/>
      <c r="S21" s="985"/>
      <c r="T21" s="985"/>
      <c r="U21" s="985"/>
      <c r="V21" s="981"/>
    </row>
    <row r="22" spans="1:22" ht="27.75" customHeight="1" hidden="1" thickBot="1">
      <c r="A22" s="944">
        <v>11</v>
      </c>
      <c r="B22" s="1345"/>
      <c r="C22" s="1346"/>
      <c r="D22" s="976"/>
      <c r="E22" s="976"/>
      <c r="F22" s="976"/>
      <c r="G22" s="977"/>
      <c r="H22" s="977"/>
      <c r="I22" s="977"/>
      <c r="J22" s="976"/>
      <c r="K22" s="976"/>
      <c r="L22" s="976"/>
      <c r="M22" s="945"/>
      <c r="N22" s="945"/>
      <c r="O22" s="974"/>
      <c r="P22" s="945"/>
      <c r="Q22" s="945"/>
      <c r="R22" s="945"/>
      <c r="S22" s="986"/>
      <c r="T22" s="986"/>
      <c r="U22" s="986"/>
      <c r="V22" s="981"/>
    </row>
    <row r="23" spans="1:22" ht="27.75" customHeight="1" hidden="1" thickBot="1">
      <c r="A23" s="596">
        <v>12</v>
      </c>
      <c r="B23" s="1343"/>
      <c r="C23" s="1344"/>
      <c r="D23" s="597"/>
      <c r="E23" s="597"/>
      <c r="F23" s="597"/>
      <c r="G23" s="598"/>
      <c r="H23" s="598"/>
      <c r="I23" s="975"/>
      <c r="J23" s="597"/>
      <c r="K23" s="597"/>
      <c r="L23" s="597"/>
      <c r="M23" s="598"/>
      <c r="N23" s="598"/>
      <c r="O23" s="975"/>
      <c r="P23" s="598"/>
      <c r="Q23" s="598"/>
      <c r="R23" s="598"/>
      <c r="S23" s="986"/>
      <c r="T23" s="986"/>
      <c r="U23" s="986"/>
      <c r="V23" s="981"/>
    </row>
    <row r="24" spans="1:22" ht="32.25" customHeight="1" thickBot="1">
      <c r="A24" s="291"/>
      <c r="B24" s="1337" t="s">
        <v>14</v>
      </c>
      <c r="C24" s="1337"/>
      <c r="D24" s="594">
        <f aca="true" t="shared" si="0" ref="D24:K24">SUM(D8:D23)</f>
        <v>6693226</v>
      </c>
      <c r="E24" s="594">
        <f>SUM(E8:E23)</f>
        <v>0</v>
      </c>
      <c r="F24" s="594">
        <f>SUM(F8:F23)</f>
        <v>0</v>
      </c>
      <c r="G24" s="595">
        <f t="shared" si="0"/>
        <v>0</v>
      </c>
      <c r="H24" s="595">
        <f t="shared" si="0"/>
        <v>0</v>
      </c>
      <c r="I24" s="595">
        <f t="shared" si="0"/>
        <v>0</v>
      </c>
      <c r="J24" s="594">
        <f>SUM(J8:J23)</f>
        <v>6693226</v>
      </c>
      <c r="K24" s="594">
        <f t="shared" si="0"/>
        <v>0</v>
      </c>
      <c r="L24" s="594">
        <f>SUM(L8:L23)</f>
        <v>0</v>
      </c>
      <c r="M24" s="595">
        <f>SUM(M8:M19)</f>
        <v>0</v>
      </c>
      <c r="N24" s="595"/>
      <c r="O24" s="978"/>
      <c r="P24" s="595">
        <f>SUM(P8:P20)</f>
        <v>0</v>
      </c>
      <c r="Q24" s="595">
        <f>SUM(Q8:Q20)</f>
        <v>0</v>
      </c>
      <c r="R24" s="595">
        <f>SUM(R8:R20)</f>
        <v>0</v>
      </c>
      <c r="S24" s="987">
        <f>SUM(S8:S19)</f>
        <v>0</v>
      </c>
      <c r="T24" s="987"/>
      <c r="U24" s="988"/>
      <c r="V24" s="981"/>
    </row>
    <row r="25" ht="12.75">
      <c r="K25" s="55"/>
    </row>
    <row r="26" spans="4:17" ht="12.75" hidden="1">
      <c r="D26" s="10">
        <v>5781</v>
      </c>
      <c r="E26" s="10"/>
      <c r="F26" s="10"/>
      <c r="G26" s="10"/>
      <c r="H26" s="10"/>
      <c r="I26" s="10"/>
      <c r="J26" s="10"/>
      <c r="K26" s="10"/>
      <c r="P26" s="10"/>
      <c r="Q26" s="10"/>
    </row>
    <row r="27" spans="4:17" ht="12.75">
      <c r="D27" s="10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3:17" ht="12.75">
      <c r="C28" s="1180"/>
      <c r="D28" s="10"/>
      <c r="E28" s="10"/>
      <c r="F28" s="102"/>
      <c r="G28" s="10"/>
      <c r="H28" s="102">
        <f>G28-H24</f>
        <v>0</v>
      </c>
      <c r="I28" s="10"/>
      <c r="J28" s="10"/>
      <c r="K28" s="10"/>
      <c r="L28" s="10"/>
      <c r="M28" s="10"/>
      <c r="N28" s="10"/>
      <c r="O28" s="10"/>
      <c r="P28" s="10"/>
      <c r="Q28" s="10"/>
    </row>
    <row r="29" spans="3:17" ht="12.75">
      <c r="C29" s="118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3:17" ht="12.75">
      <c r="C30" s="118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3:17" ht="12.75">
      <c r="C31" s="118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3:17" ht="12.75">
      <c r="C32" s="118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3:17" ht="12.75">
      <c r="C33" s="118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3:17" ht="12.75">
      <c r="C34" s="118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4:17" ht="12.7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4:17" ht="12.7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4:17" ht="12.7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</sheetData>
  <sheetProtection/>
  <mergeCells count="24">
    <mergeCell ref="J1:P1"/>
    <mergeCell ref="A4:P4"/>
    <mergeCell ref="B9:C9"/>
    <mergeCell ref="A2:P2"/>
    <mergeCell ref="A3:P3"/>
    <mergeCell ref="D6:I6"/>
    <mergeCell ref="J6:O6"/>
    <mergeCell ref="P6:U6"/>
    <mergeCell ref="B11:C11"/>
    <mergeCell ref="B10:C10"/>
    <mergeCell ref="B16:C16"/>
    <mergeCell ref="B18:C18"/>
    <mergeCell ref="B6:C6"/>
    <mergeCell ref="B8:C8"/>
    <mergeCell ref="B15:C15"/>
    <mergeCell ref="B17:C17"/>
    <mergeCell ref="B24:C24"/>
    <mergeCell ref="B12:C12"/>
    <mergeCell ref="B14:C14"/>
    <mergeCell ref="B19:C19"/>
    <mergeCell ref="B20:C20"/>
    <mergeCell ref="B21:C21"/>
    <mergeCell ref="B23:C23"/>
    <mergeCell ref="B22:C2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U6" sqref="U6"/>
    </sheetView>
  </sheetViews>
  <sheetFormatPr defaultColWidth="9.140625" defaultRowHeight="12.75"/>
  <cols>
    <col min="1" max="1" width="41.8515625" style="15" customWidth="1"/>
    <col min="2" max="2" width="13.28125" style="15" customWidth="1"/>
    <col min="3" max="3" width="17.00390625" style="36" customWidth="1"/>
    <col min="4" max="4" width="14.7109375" style="36" hidden="1" customWidth="1"/>
    <col min="5" max="5" width="17.00390625" style="36" hidden="1" customWidth="1"/>
    <col min="6" max="6" width="14.00390625" style="36" hidden="1" customWidth="1"/>
    <col min="7" max="7" width="17.00390625" style="36" hidden="1" customWidth="1"/>
    <col min="8" max="8" width="16.00390625" style="36" customWidth="1"/>
    <col min="9" max="9" width="12.00390625" style="36" hidden="1" customWidth="1"/>
    <col min="10" max="10" width="12.421875" style="36" hidden="1" customWidth="1"/>
    <col min="11" max="11" width="12.7109375" style="36" hidden="1" customWidth="1"/>
    <col min="12" max="12" width="12.57421875" style="36" hidden="1" customWidth="1"/>
    <col min="13" max="13" width="15.7109375" style="36" customWidth="1"/>
    <col min="14" max="14" width="14.28125" style="15" hidden="1" customWidth="1"/>
    <col min="15" max="15" width="12.57421875" style="15" hidden="1" customWidth="1"/>
    <col min="16" max="16" width="12.7109375" style="15" hidden="1" customWidth="1"/>
    <col min="17" max="17" width="13.28125" style="15" hidden="1" customWidth="1"/>
    <col min="18" max="18" width="17.7109375" style="15" customWidth="1"/>
    <col min="19" max="19" width="9.140625" style="15" customWidth="1"/>
    <col min="20" max="20" width="13.28125" style="15" bestFit="1" customWidth="1"/>
    <col min="21" max="21" width="15.57421875" style="15" bestFit="1" customWidth="1"/>
    <col min="22" max="16384" width="9.140625" style="15" customWidth="1"/>
  </cols>
  <sheetData>
    <row r="1" spans="8:13" ht="24.75" customHeight="1">
      <c r="H1" s="1359" t="s">
        <v>166</v>
      </c>
      <c r="I1" s="1359"/>
      <c r="J1" s="1359"/>
      <c r="K1" s="1359"/>
      <c r="L1" s="1359"/>
      <c r="M1" s="1359"/>
    </row>
    <row r="2" spans="1:13" ht="37.5" customHeight="1">
      <c r="A2" s="1363" t="s">
        <v>423</v>
      </c>
      <c r="B2" s="1363"/>
      <c r="C2" s="1364"/>
      <c r="D2" s="1364"/>
      <c r="E2" s="1364"/>
      <c r="F2" s="1364"/>
      <c r="G2" s="1364"/>
      <c r="H2" s="1364"/>
      <c r="I2" s="1364"/>
      <c r="J2" s="1364"/>
      <c r="K2" s="1364"/>
      <c r="L2" s="1364"/>
      <c r="M2" s="1364"/>
    </row>
    <row r="3" spans="1:13" ht="18.75" customHeight="1">
      <c r="A3" s="1365" t="s">
        <v>476</v>
      </c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</row>
    <row r="4" spans="1:13" ht="15.75">
      <c r="A4" s="1369" t="s">
        <v>66</v>
      </c>
      <c r="B4" s="1369"/>
      <c r="C4" s="1369"/>
      <c r="D4" s="1369"/>
      <c r="E4" s="1369"/>
      <c r="F4" s="1369"/>
      <c r="G4" s="1369"/>
      <c r="H4" s="1369"/>
      <c r="I4" s="1369"/>
      <c r="J4" s="1369"/>
      <c r="K4" s="1369"/>
      <c r="L4" s="1369"/>
      <c r="M4" s="1369"/>
    </row>
    <row r="5" spans="1:13" ht="19.5" thickBot="1">
      <c r="A5" s="56"/>
      <c r="B5" s="56"/>
      <c r="M5" s="989" t="s">
        <v>403</v>
      </c>
    </row>
    <row r="6" spans="1:18" ht="19.5" customHeight="1">
      <c r="A6" s="1366" t="s">
        <v>23</v>
      </c>
      <c r="B6" s="1360" t="s">
        <v>177</v>
      </c>
      <c r="C6" s="1370" t="s">
        <v>4</v>
      </c>
      <c r="D6" s="1371"/>
      <c r="E6" s="1371"/>
      <c r="F6" s="1371"/>
      <c r="G6" s="1372"/>
      <c r="H6" s="1370" t="s">
        <v>209</v>
      </c>
      <c r="I6" s="1371"/>
      <c r="J6" s="1371"/>
      <c r="K6" s="1371"/>
      <c r="L6" s="1372"/>
      <c r="M6" s="1370" t="s">
        <v>24</v>
      </c>
      <c r="N6" s="1371"/>
      <c r="O6" s="1371"/>
      <c r="P6" s="1371"/>
      <c r="Q6" s="1381"/>
      <c r="R6" s="714"/>
    </row>
    <row r="7" spans="1:18" ht="12.75" customHeight="1">
      <c r="A7" s="1367"/>
      <c r="B7" s="1361"/>
      <c r="C7" s="1373"/>
      <c r="D7" s="1374"/>
      <c r="E7" s="1374"/>
      <c r="F7" s="1374"/>
      <c r="G7" s="1375"/>
      <c r="H7" s="1373"/>
      <c r="I7" s="1374"/>
      <c r="J7" s="1374"/>
      <c r="K7" s="1374"/>
      <c r="L7" s="1375"/>
      <c r="M7" s="1373"/>
      <c r="N7" s="1374"/>
      <c r="O7" s="1374"/>
      <c r="P7" s="1374"/>
      <c r="Q7" s="1382"/>
      <c r="R7" s="715"/>
    </row>
    <row r="8" spans="1:18" ht="20.25" customHeight="1" thickBot="1">
      <c r="A8" s="1368"/>
      <c r="B8" s="1362"/>
      <c r="C8" s="1376"/>
      <c r="D8" s="1377"/>
      <c r="E8" s="1377"/>
      <c r="F8" s="1377"/>
      <c r="G8" s="1378"/>
      <c r="H8" s="1376"/>
      <c r="I8" s="1377"/>
      <c r="J8" s="1377"/>
      <c r="K8" s="1377"/>
      <c r="L8" s="1378"/>
      <c r="M8" s="1376"/>
      <c r="N8" s="1377"/>
      <c r="O8" s="1377"/>
      <c r="P8" s="1377"/>
      <c r="Q8" s="1383"/>
      <c r="R8" s="715"/>
    </row>
    <row r="9" spans="1:18" ht="19.5" hidden="1" thickTop="1">
      <c r="A9" s="370"/>
      <c r="B9" s="371"/>
      <c r="C9" s="491" t="s">
        <v>73</v>
      </c>
      <c r="D9" s="491" t="s">
        <v>196</v>
      </c>
      <c r="E9" s="491" t="s">
        <v>200</v>
      </c>
      <c r="F9" s="455" t="s">
        <v>203</v>
      </c>
      <c r="G9" s="455" t="s">
        <v>208</v>
      </c>
      <c r="H9" s="491" t="s">
        <v>73</v>
      </c>
      <c r="I9" s="491" t="s">
        <v>196</v>
      </c>
      <c r="J9" s="491" t="s">
        <v>200</v>
      </c>
      <c r="K9" s="455" t="s">
        <v>203</v>
      </c>
      <c r="L9" s="455" t="s">
        <v>208</v>
      </c>
      <c r="M9" s="491" t="s">
        <v>73</v>
      </c>
      <c r="N9" s="491" t="s">
        <v>196</v>
      </c>
      <c r="O9" s="491" t="s">
        <v>200</v>
      </c>
      <c r="P9" s="455" t="s">
        <v>203</v>
      </c>
      <c r="Q9" s="709" t="s">
        <v>208</v>
      </c>
      <c r="R9" s="715"/>
    </row>
    <row r="10" spans="1:18" ht="32.25" customHeight="1" thickTop="1">
      <c r="A10" s="105" t="s">
        <v>400</v>
      </c>
      <c r="B10" s="318" t="s">
        <v>179</v>
      </c>
      <c r="C10" s="30">
        <v>200000</v>
      </c>
      <c r="D10" s="30"/>
      <c r="E10" s="30"/>
      <c r="F10" s="30"/>
      <c r="G10" s="488"/>
      <c r="H10" s="30">
        <v>200000</v>
      </c>
      <c r="I10" s="30"/>
      <c r="J10" s="30"/>
      <c r="K10" s="385"/>
      <c r="L10" s="488"/>
      <c r="M10" s="30"/>
      <c r="N10" s="30"/>
      <c r="O10" s="30"/>
      <c r="P10" s="385"/>
      <c r="Q10" s="710"/>
      <c r="R10" s="715"/>
    </row>
    <row r="11" spans="1:18" ht="33" customHeight="1">
      <c r="A11" s="105" t="s">
        <v>488</v>
      </c>
      <c r="B11" s="318" t="s">
        <v>179</v>
      </c>
      <c r="C11" s="30">
        <v>120000</v>
      </c>
      <c r="D11" s="30"/>
      <c r="E11" s="30"/>
      <c r="F11" s="30"/>
      <c r="G11" s="488"/>
      <c r="H11" s="30">
        <v>120000</v>
      </c>
      <c r="I11" s="30"/>
      <c r="J11" s="30"/>
      <c r="K11" s="385"/>
      <c r="L11" s="488"/>
      <c r="M11" s="30"/>
      <c r="N11" s="30"/>
      <c r="O11" s="30"/>
      <c r="P11" s="385"/>
      <c r="Q11" s="710"/>
      <c r="R11" s="715"/>
    </row>
    <row r="12" spans="1:20" ht="15.75" customHeight="1" thickBot="1">
      <c r="A12" s="105" t="s">
        <v>489</v>
      </c>
      <c r="B12" s="318" t="s">
        <v>179</v>
      </c>
      <c r="C12" s="30">
        <v>250000</v>
      </c>
      <c r="D12" s="30"/>
      <c r="E12" s="30"/>
      <c r="F12" s="30"/>
      <c r="G12" s="489"/>
      <c r="H12" s="30">
        <v>250000</v>
      </c>
      <c r="I12" s="30"/>
      <c r="J12" s="30"/>
      <c r="K12" s="30"/>
      <c r="L12" s="489"/>
      <c r="M12" s="30"/>
      <c r="N12" s="30"/>
      <c r="O12" s="30"/>
      <c r="P12" s="30"/>
      <c r="Q12" s="711"/>
      <c r="R12" s="715"/>
      <c r="T12" s="36"/>
    </row>
    <row r="13" spans="1:18" ht="27" customHeight="1" hidden="1">
      <c r="A13" s="105" t="s">
        <v>32</v>
      </c>
      <c r="B13" s="318" t="s">
        <v>178</v>
      </c>
      <c r="C13" s="30"/>
      <c r="D13" s="30"/>
      <c r="E13" s="30"/>
      <c r="F13" s="30"/>
      <c r="G13" s="489"/>
      <c r="H13" s="30"/>
      <c r="I13" s="30"/>
      <c r="J13" s="30"/>
      <c r="K13" s="30"/>
      <c r="L13" s="489"/>
      <c r="M13" s="30"/>
      <c r="N13" s="30"/>
      <c r="O13" s="30"/>
      <c r="P13" s="30"/>
      <c r="Q13" s="711"/>
      <c r="R13" s="715"/>
    </row>
    <row r="14" spans="1:18" ht="28.5" customHeight="1" hidden="1">
      <c r="A14" s="105" t="s">
        <v>368</v>
      </c>
      <c r="B14" s="318" t="s">
        <v>178</v>
      </c>
      <c r="C14" s="30"/>
      <c r="D14" s="30"/>
      <c r="E14" s="30"/>
      <c r="F14" s="30"/>
      <c r="G14" s="489"/>
      <c r="H14" s="30">
        <v>0</v>
      </c>
      <c r="I14" s="30">
        <v>0</v>
      </c>
      <c r="J14" s="30"/>
      <c r="K14" s="30"/>
      <c r="L14" s="489"/>
      <c r="M14" s="30"/>
      <c r="N14" s="30"/>
      <c r="O14" s="30"/>
      <c r="P14" s="30"/>
      <c r="Q14" s="711"/>
      <c r="R14" s="715"/>
    </row>
    <row r="15" spans="1:18" ht="32.25" customHeight="1" hidden="1">
      <c r="A15" s="105" t="s">
        <v>363</v>
      </c>
      <c r="B15" s="318" t="s">
        <v>178</v>
      </c>
      <c r="C15" s="30"/>
      <c r="D15" s="30"/>
      <c r="E15" s="30"/>
      <c r="F15" s="30"/>
      <c r="G15" s="489"/>
      <c r="H15" s="30">
        <v>0</v>
      </c>
      <c r="I15" s="30">
        <v>0</v>
      </c>
      <c r="J15" s="30"/>
      <c r="K15" s="30"/>
      <c r="L15" s="489"/>
      <c r="M15" s="30"/>
      <c r="N15" s="30"/>
      <c r="O15" s="30"/>
      <c r="P15" s="30"/>
      <c r="Q15" s="711"/>
      <c r="R15" s="715"/>
    </row>
    <row r="16" spans="1:18" ht="33" customHeight="1" hidden="1" thickBot="1">
      <c r="A16" s="105" t="s">
        <v>362</v>
      </c>
      <c r="B16" s="318" t="s">
        <v>178</v>
      </c>
      <c r="C16" s="112"/>
      <c r="D16" s="112"/>
      <c r="E16" s="112"/>
      <c r="F16" s="112"/>
      <c r="G16" s="489"/>
      <c r="H16" s="112"/>
      <c r="I16" s="112"/>
      <c r="J16" s="112"/>
      <c r="K16" s="112"/>
      <c r="L16" s="489"/>
      <c r="M16" s="112"/>
      <c r="N16" s="112"/>
      <c r="O16" s="112"/>
      <c r="P16" s="112"/>
      <c r="Q16" s="711"/>
      <c r="R16" s="715"/>
    </row>
    <row r="17" spans="1:18" ht="39" customHeight="1" thickBot="1" thickTop="1">
      <c r="A17" s="113" t="s">
        <v>16</v>
      </c>
      <c r="B17" s="317"/>
      <c r="C17" s="114">
        <f>SUM(C10:C16)</f>
        <v>570000</v>
      </c>
      <c r="D17" s="114">
        <f>SUM(D10:D16)</f>
        <v>0</v>
      </c>
      <c r="E17" s="114">
        <f>SUM(E10:E16)</f>
        <v>0</v>
      </c>
      <c r="F17" s="114">
        <f>SUM(F10:F16)</f>
        <v>0</v>
      </c>
      <c r="G17" s="490" t="e">
        <f>F17/E17</f>
        <v>#DIV/0!</v>
      </c>
      <c r="H17" s="114">
        <f>SUM(H10:H16)</f>
        <v>570000</v>
      </c>
      <c r="I17" s="114">
        <f>SUM(I10:I16)</f>
        <v>0</v>
      </c>
      <c r="J17" s="114">
        <f>SUM(J10:J16)</f>
        <v>0</v>
      </c>
      <c r="K17" s="114">
        <f>SUM(K10:K16)</f>
        <v>0</v>
      </c>
      <c r="L17" s="490"/>
      <c r="M17" s="114">
        <f>SUM(M10:M16)</f>
        <v>0</v>
      </c>
      <c r="N17" s="114">
        <f>SUM(N10:N16)</f>
        <v>0</v>
      </c>
      <c r="O17" s="114">
        <f>SUM(O10:O16)</f>
        <v>0</v>
      </c>
      <c r="P17" s="114">
        <f>SUM(P10:P16)</f>
        <v>0</v>
      </c>
      <c r="Q17" s="712"/>
      <c r="R17" s="715"/>
    </row>
    <row r="18" spans="1:18" ht="19.5" customHeight="1">
      <c r="A18" s="106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R18" s="57"/>
    </row>
    <row r="19" spans="1:13" ht="66" customHeight="1" hidden="1" thickBot="1">
      <c r="A19" s="1379" t="s">
        <v>369</v>
      </c>
      <c r="B19" s="1379"/>
      <c r="C19" s="1380"/>
      <c r="D19" s="1380"/>
      <c r="E19" s="1380"/>
      <c r="F19" s="1380"/>
      <c r="G19" s="1380"/>
      <c r="H19" s="1380"/>
      <c r="I19" s="1380"/>
      <c r="J19" s="1380"/>
      <c r="K19" s="1380"/>
      <c r="L19" s="1380"/>
      <c r="M19" s="1380"/>
    </row>
    <row r="20" spans="1:18" ht="19.5" customHeight="1" hidden="1">
      <c r="A20" s="1366" t="s">
        <v>23</v>
      </c>
      <c r="B20" s="1360" t="s">
        <v>177</v>
      </c>
      <c r="C20" s="1370" t="s">
        <v>4</v>
      </c>
      <c r="D20" s="1371"/>
      <c r="E20" s="1371"/>
      <c r="F20" s="1371"/>
      <c r="G20" s="1372"/>
      <c r="H20" s="1370" t="s">
        <v>209</v>
      </c>
      <c r="I20" s="1371"/>
      <c r="J20" s="1371"/>
      <c r="K20" s="1371"/>
      <c r="L20" s="1372"/>
      <c r="M20" s="1370" t="s">
        <v>24</v>
      </c>
      <c r="N20" s="1371"/>
      <c r="O20" s="1371"/>
      <c r="P20" s="1371"/>
      <c r="Q20" s="1381"/>
      <c r="R20" s="715"/>
    </row>
    <row r="21" spans="1:18" s="108" customFormat="1" ht="19.5" customHeight="1" hidden="1">
      <c r="A21" s="1367"/>
      <c r="B21" s="1361"/>
      <c r="C21" s="1373"/>
      <c r="D21" s="1374"/>
      <c r="E21" s="1374"/>
      <c r="F21" s="1374"/>
      <c r="G21" s="1375"/>
      <c r="H21" s="1373"/>
      <c r="I21" s="1374"/>
      <c r="J21" s="1374"/>
      <c r="K21" s="1374"/>
      <c r="L21" s="1375"/>
      <c r="M21" s="1373"/>
      <c r="N21" s="1374"/>
      <c r="O21" s="1374"/>
      <c r="P21" s="1374"/>
      <c r="Q21" s="1382"/>
      <c r="R21" s="716"/>
    </row>
    <row r="22" spans="1:18" s="108" customFormat="1" ht="19.5" customHeight="1" hidden="1" thickBot="1">
      <c r="A22" s="1368"/>
      <c r="B22" s="1362"/>
      <c r="C22" s="1376"/>
      <c r="D22" s="1377"/>
      <c r="E22" s="1377"/>
      <c r="F22" s="1377"/>
      <c r="G22" s="1378"/>
      <c r="H22" s="1376"/>
      <c r="I22" s="1377"/>
      <c r="J22" s="1377"/>
      <c r="K22" s="1377"/>
      <c r="L22" s="1378"/>
      <c r="M22" s="1376"/>
      <c r="N22" s="1377"/>
      <c r="O22" s="1377"/>
      <c r="P22" s="1377"/>
      <c r="Q22" s="1383"/>
      <c r="R22" s="716"/>
    </row>
    <row r="23" spans="1:18" s="108" customFormat="1" ht="57.75" customHeight="1" hidden="1" thickTop="1">
      <c r="A23" s="456"/>
      <c r="B23" s="457"/>
      <c r="C23" s="455" t="s">
        <v>73</v>
      </c>
      <c r="D23" s="455" t="s">
        <v>202</v>
      </c>
      <c r="E23" s="455" t="s">
        <v>256</v>
      </c>
      <c r="F23" s="455" t="s">
        <v>207</v>
      </c>
      <c r="G23" s="455" t="s">
        <v>208</v>
      </c>
      <c r="H23" s="455" t="s">
        <v>73</v>
      </c>
      <c r="I23" s="455" t="s">
        <v>202</v>
      </c>
      <c r="J23" s="455" t="s">
        <v>256</v>
      </c>
      <c r="K23" s="455" t="s">
        <v>207</v>
      </c>
      <c r="L23" s="455" t="s">
        <v>208</v>
      </c>
      <c r="M23" s="455" t="s">
        <v>73</v>
      </c>
      <c r="N23" s="455" t="s">
        <v>202</v>
      </c>
      <c r="O23" s="455" t="s">
        <v>256</v>
      </c>
      <c r="P23" s="455" t="s">
        <v>207</v>
      </c>
      <c r="Q23" s="713" t="s">
        <v>208</v>
      </c>
      <c r="R23" s="716"/>
    </row>
    <row r="24" spans="1:18" s="108" customFormat="1" ht="34.5" customHeight="1" hidden="1" thickTop="1">
      <c r="A24" s="372" t="s">
        <v>74</v>
      </c>
      <c r="B24" s="373" t="s">
        <v>179</v>
      </c>
      <c r="C24" s="374"/>
      <c r="D24" s="374"/>
      <c r="E24" s="374"/>
      <c r="F24" s="374"/>
      <c r="G24" s="488"/>
      <c r="H24" s="374"/>
      <c r="I24" s="374"/>
      <c r="J24" s="374"/>
      <c r="K24" s="374"/>
      <c r="L24" s="488"/>
      <c r="M24" s="374">
        <f>C24-H24</f>
        <v>0</v>
      </c>
      <c r="N24" s="374"/>
      <c r="O24" s="374"/>
      <c r="P24" s="110">
        <f aca="true" t="shared" si="0" ref="P24:P31">F24-K24</f>
        <v>0</v>
      </c>
      <c r="Q24" s="711" t="e">
        <f>P24/O24</f>
        <v>#DIV/0!</v>
      </c>
      <c r="R24" s="716"/>
    </row>
    <row r="25" spans="1:18" s="108" customFormat="1" ht="30" hidden="1">
      <c r="A25" s="109" t="s">
        <v>184</v>
      </c>
      <c r="B25" s="319" t="s">
        <v>179</v>
      </c>
      <c r="C25" s="110"/>
      <c r="D25" s="110"/>
      <c r="E25" s="110"/>
      <c r="F25" s="110"/>
      <c r="G25" s="489"/>
      <c r="H25" s="110"/>
      <c r="I25" s="110"/>
      <c r="J25" s="110"/>
      <c r="K25" s="110"/>
      <c r="L25" s="489"/>
      <c r="M25" s="374">
        <f>C25-H25</f>
        <v>0</v>
      </c>
      <c r="N25" s="110"/>
      <c r="O25" s="110"/>
      <c r="P25" s="110">
        <f t="shared" si="0"/>
        <v>0</v>
      </c>
      <c r="Q25" s="711" t="e">
        <f>P25/O25</f>
        <v>#DIV/0!</v>
      </c>
      <c r="R25" s="716"/>
    </row>
    <row r="26" spans="1:18" s="108" customFormat="1" ht="30.75" customHeight="1" hidden="1" thickTop="1">
      <c r="A26" s="109" t="s">
        <v>185</v>
      </c>
      <c r="B26" s="319" t="s">
        <v>179</v>
      </c>
      <c r="C26" s="110">
        <v>0</v>
      </c>
      <c r="D26" s="110"/>
      <c r="E26" s="110"/>
      <c r="F26" s="110"/>
      <c r="G26" s="489"/>
      <c r="H26" s="110">
        <v>0</v>
      </c>
      <c r="I26" s="110"/>
      <c r="J26" s="110"/>
      <c r="K26" s="110"/>
      <c r="L26" s="489"/>
      <c r="M26" s="374">
        <f>C26-H26</f>
        <v>0</v>
      </c>
      <c r="N26" s="110"/>
      <c r="O26" s="110"/>
      <c r="P26" s="110">
        <f t="shared" si="0"/>
        <v>0</v>
      </c>
      <c r="Q26" s="711" t="e">
        <f>P26/O26</f>
        <v>#DIV/0!</v>
      </c>
      <c r="R26" s="716"/>
    </row>
    <row r="27" spans="1:18" s="108" customFormat="1" ht="31.5" customHeight="1" hidden="1" thickBot="1">
      <c r="A27" s="109" t="s">
        <v>48</v>
      </c>
      <c r="B27" s="319" t="s">
        <v>179</v>
      </c>
      <c r="C27" s="110">
        <v>0</v>
      </c>
      <c r="D27" s="110"/>
      <c r="E27" s="110"/>
      <c r="F27" s="110"/>
      <c r="G27" s="489"/>
      <c r="H27" s="110">
        <v>0</v>
      </c>
      <c r="I27" s="110"/>
      <c r="J27" s="110"/>
      <c r="K27" s="110"/>
      <c r="L27" s="489"/>
      <c r="M27" s="374">
        <f>C27-H27</f>
        <v>0</v>
      </c>
      <c r="N27" s="110"/>
      <c r="O27" s="110"/>
      <c r="P27" s="110">
        <f t="shared" si="0"/>
        <v>0</v>
      </c>
      <c r="Q27" s="711" t="e">
        <f>P27/O27</f>
        <v>#DIV/0!</v>
      </c>
      <c r="R27" s="716"/>
    </row>
    <row r="28" spans="1:18" s="108" customFormat="1" ht="31.5" customHeight="1" hidden="1" thickTop="1">
      <c r="A28" s="109" t="s">
        <v>49</v>
      </c>
      <c r="B28" s="319" t="s">
        <v>179</v>
      </c>
      <c r="C28" s="112"/>
      <c r="D28" s="112"/>
      <c r="E28" s="112"/>
      <c r="F28" s="112"/>
      <c r="G28" s="489"/>
      <c r="H28" s="112"/>
      <c r="I28" s="112"/>
      <c r="J28" s="112"/>
      <c r="K28" s="112"/>
      <c r="L28" s="489"/>
      <c r="M28" s="112"/>
      <c r="N28" s="112"/>
      <c r="O28" s="112"/>
      <c r="P28" s="112">
        <f t="shared" si="0"/>
        <v>0</v>
      </c>
      <c r="Q28" s="711" t="e">
        <f>P28/O28</f>
        <v>#DIV/0!</v>
      </c>
      <c r="R28" s="716"/>
    </row>
    <row r="29" spans="1:18" s="108" customFormat="1" ht="27.75" customHeight="1" hidden="1">
      <c r="A29" s="109" t="s">
        <v>216</v>
      </c>
      <c r="B29" s="319" t="s">
        <v>179</v>
      </c>
      <c r="C29" s="112"/>
      <c r="D29" s="112"/>
      <c r="E29" s="112"/>
      <c r="F29" s="112"/>
      <c r="G29" s="489"/>
      <c r="H29" s="112"/>
      <c r="I29" s="112"/>
      <c r="J29" s="112"/>
      <c r="K29" s="112"/>
      <c r="L29" s="489"/>
      <c r="M29" s="112"/>
      <c r="N29" s="112"/>
      <c r="O29" s="112"/>
      <c r="P29" s="112">
        <f t="shared" si="0"/>
        <v>0</v>
      </c>
      <c r="Q29" s="711">
        <v>0</v>
      </c>
      <c r="R29" s="716"/>
    </row>
    <row r="30" spans="1:18" ht="33" customHeight="1" hidden="1" thickBot="1">
      <c r="A30" s="111" t="s">
        <v>215</v>
      </c>
      <c r="B30" s="320" t="s">
        <v>179</v>
      </c>
      <c r="C30" s="492"/>
      <c r="D30" s="492"/>
      <c r="E30" s="492"/>
      <c r="F30" s="492"/>
      <c r="G30" s="489"/>
      <c r="H30" s="492"/>
      <c r="I30" s="492"/>
      <c r="J30" s="492"/>
      <c r="K30" s="492"/>
      <c r="L30" s="489"/>
      <c r="M30" s="492"/>
      <c r="N30" s="492"/>
      <c r="O30" s="492"/>
      <c r="P30" s="492">
        <f t="shared" si="0"/>
        <v>0</v>
      </c>
      <c r="Q30" s="711">
        <v>0</v>
      </c>
      <c r="R30" s="715"/>
    </row>
    <row r="31" spans="1:18" ht="33" customHeight="1" hidden="1" thickBot="1" thickTop="1">
      <c r="A31" s="485"/>
      <c r="B31" s="486"/>
      <c r="C31" s="487"/>
      <c r="D31" s="487"/>
      <c r="E31" s="487"/>
      <c r="F31" s="487"/>
      <c r="G31" s="489"/>
      <c r="H31" s="487"/>
      <c r="I31" s="487"/>
      <c r="J31" s="487"/>
      <c r="K31" s="487"/>
      <c r="L31" s="489"/>
      <c r="M31" s="487"/>
      <c r="N31" s="487"/>
      <c r="O31" s="487"/>
      <c r="P31" s="487">
        <f t="shared" si="0"/>
        <v>0</v>
      </c>
      <c r="Q31" s="711">
        <v>0</v>
      </c>
      <c r="R31" s="715"/>
    </row>
    <row r="32" spans="1:18" ht="33" customHeight="1" hidden="1" thickBot="1" thickTop="1">
      <c r="A32" s="113" t="s">
        <v>16</v>
      </c>
      <c r="B32" s="317"/>
      <c r="C32" s="114">
        <f>SUM(C24:C30)</f>
        <v>0</v>
      </c>
      <c r="D32" s="114">
        <f>SUM(D24:D30)</f>
        <v>0</v>
      </c>
      <c r="E32" s="114">
        <f>SUM(E24:E30)</f>
        <v>0</v>
      </c>
      <c r="F32" s="114"/>
      <c r="G32" s="490"/>
      <c r="H32" s="114">
        <f>SUM(H24:H30)</f>
        <v>0</v>
      </c>
      <c r="I32" s="114">
        <f>SUM(I24:I30)</f>
        <v>0</v>
      </c>
      <c r="J32" s="114">
        <f>SUM(J24:J30)</f>
        <v>0</v>
      </c>
      <c r="K32" s="114"/>
      <c r="L32" s="490"/>
      <c r="M32" s="114">
        <f>SUM(M24:M30)</f>
        <v>0</v>
      </c>
      <c r="N32" s="114">
        <f>SUM(N24:N30)</f>
        <v>0</v>
      </c>
      <c r="O32" s="114">
        <f>SUM(O24:O30)</f>
        <v>0</v>
      </c>
      <c r="P32" s="114">
        <f>SUM(P24:P30)</f>
        <v>0</v>
      </c>
      <c r="Q32" s="712" t="e">
        <f>P32/O32</f>
        <v>#DIV/0!</v>
      </c>
      <c r="R32" s="715"/>
    </row>
    <row r="35" ht="12.75">
      <c r="I35" s="467"/>
    </row>
    <row r="36" ht="12.75">
      <c r="I36" s="467"/>
    </row>
    <row r="37" ht="12.75">
      <c r="I37" s="467"/>
    </row>
    <row r="38" ht="12.75">
      <c r="I38" s="467"/>
    </row>
  </sheetData>
  <sheetProtection/>
  <mergeCells count="15">
    <mergeCell ref="C20:G22"/>
    <mergeCell ref="H20:L22"/>
    <mergeCell ref="A19:M19"/>
    <mergeCell ref="M6:Q8"/>
    <mergeCell ref="M20:Q22"/>
    <mergeCell ref="H1:M1"/>
    <mergeCell ref="B6:B8"/>
    <mergeCell ref="B20:B22"/>
    <mergeCell ref="A2:M2"/>
    <mergeCell ref="A3:M3"/>
    <mergeCell ref="A20:A22"/>
    <mergeCell ref="A4:M4"/>
    <mergeCell ref="A6:A8"/>
    <mergeCell ref="H6:L8"/>
    <mergeCell ref="C6:G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User3</cp:lastModifiedBy>
  <cp:lastPrinted>2017-03-02T08:46:44Z</cp:lastPrinted>
  <dcterms:created xsi:type="dcterms:W3CDTF">2000-01-07T08:44:52Z</dcterms:created>
  <dcterms:modified xsi:type="dcterms:W3CDTF">2018-03-13T16:27:23Z</dcterms:modified>
  <cp:category/>
  <cp:version/>
  <cp:contentType/>
  <cp:contentStatus/>
</cp:coreProperties>
</file>