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65" windowWidth="12120" windowHeight="11775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<sst xmlns="http://schemas.openxmlformats.org/spreadsheetml/2006/main" count="202" uniqueCount="191">
  <si>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</si>
  <si>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</si>
  <si>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</si>
  <si>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</si>
  <si>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</si>
  <si>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</si>
  <si>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</si>
  <si>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</si>
  <si>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</si>
  <si>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Torockó-Énlaka értékvédő program támogatása</t>
  </si>
  <si>
    <t>Belváros új Főutcájának kiépítése II. ütem</t>
  </si>
  <si>
    <t>Nagy Ignác utca rekonstrukció</t>
  </si>
  <si>
    <t>Egyetem tér megújítása</t>
  </si>
  <si>
    <t>Galamb utca rekonstrukció</t>
  </si>
  <si>
    <t>Aranykéz utca rekonstrukció</t>
  </si>
  <si>
    <t>Déli Belváros megújítása projekt</t>
  </si>
  <si>
    <t>Arany J. u.rekostrukció  (Tüköry- Nádor u. között)</t>
  </si>
  <si>
    <t>Vértanúk terén gyalogátkelőhely kialakítása</t>
  </si>
  <si>
    <t>Kandeláberek a Duna korzón és a kapcsolódó tereken</t>
  </si>
  <si>
    <t>Rendkívüli társasházi támogatás</t>
  </si>
  <si>
    <t>Épületenergetikai pályázat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</si>
  <si>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</si>
  <si>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</si>
  <si>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</si>
  <si>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</si>
  <si>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</si>
  <si>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</si>
  <si>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</si>
  <si>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</si>
  <si>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Észak Lipótváros megújítása</t>
  </si>
  <si>
    <t>Balassi Bálint utca rekonstrukció</t>
  </si>
  <si>
    <t>Élet Menete szobor elhelyezés</t>
  </si>
  <si>
    <t>Belgrád rkp.parkoló kialakítása</t>
  </si>
  <si>
    <t>Nagysándor J.u.2.kémény és gázvezeték felújítása</t>
  </si>
  <si>
    <t>Kossuth L.u.3.belső udvarának megerősítése</t>
  </si>
  <si>
    <t>Kossuth L.u.3.villamos mérőhely kialakítása</t>
  </si>
  <si>
    <t>Akadémia utca rekonstrukció</t>
  </si>
  <si>
    <t>Virágmadár szobor</t>
  </si>
  <si>
    <t>Colombo szobor</t>
  </si>
  <si>
    <t>Önkormányzat melletti Passzázs rekonstrukcója</t>
  </si>
  <si>
    <t>Széchenyi utca (Akadémia u.-Kossuth tér között) rekonstrukciója</t>
  </si>
  <si>
    <t>Bihari utca rekonstrukciója</t>
  </si>
  <si>
    <t>Garibaldi köz rekonstrukció</t>
  </si>
  <si>
    <t>Kossuth Lajos utca 3. 1. em. 8. Vízvezeték hálózat, gázcirkó berendezés és kémény felújítása.</t>
  </si>
  <si>
    <t>Múzeum krt 21 - függőfolyosó felújítása</t>
  </si>
  <si>
    <t>Falk Miksa u. 21. szám előtti BKV egyenáramú szekrény átalakítása</t>
  </si>
  <si>
    <t>Közbiztonsági tárgyi eszköz megrendelése</t>
  </si>
  <si>
    <t>Kecskemét utca 11. 5-ös albetét elektromos mérőhely kiépítése</t>
  </si>
  <si>
    <t>Kálvin tér 2. 23-as albetét elektromos mérőhely kiépítése</t>
  </si>
  <si>
    <t>Kálvin tér 5. 8-as albetét elektromos mérőhely kiépítése</t>
  </si>
  <si>
    <t>Ferenciek tere gyalogos aluljárójának felújítási munkái, Veres Pálné aluljáró</t>
  </si>
  <si>
    <t>ÜSZI-ben végzendő szakipari munkák (korlát, stb.)</t>
  </si>
  <si>
    <t>Szerb utca11., kivitelezés</t>
  </si>
  <si>
    <t>Irányi utca 19- 23. földszint 15- ös albetét fűtésének kialakítása</t>
  </si>
  <si>
    <t>2014.</t>
  </si>
  <si>
    <t>Duna korzó rekonstrukció</t>
  </si>
  <si>
    <t>Életjáradék</t>
  </si>
  <si>
    <t>7. sz. mell</t>
  </si>
  <si>
    <t>Felhalmozási kiadások összesen:</t>
  </si>
  <si>
    <t>Lakásgazdálkodás (lakásbérleti szerződés közös megegyez való megszünt)</t>
  </si>
  <si>
    <t>Felhalmozási célú pénzeszközátadás ÁH-n kívűlre összesen:</t>
  </si>
  <si>
    <t>Kossuth Lajos utca 4 - gépészeti felújítás</t>
  </si>
  <si>
    <t>Balatoni táborok (Fenyves, Szepezd) felújítása</t>
  </si>
  <si>
    <t>Felújítások összesen:</t>
  </si>
  <si>
    <t>ezer Ft- ban</t>
  </si>
  <si>
    <t>6. sz. mell</t>
  </si>
  <si>
    <t>Tanyai termékek piacra jutásának elősegítése fővárosi piacokon</t>
  </si>
  <si>
    <t>BLESZ felhalmozási kiadásai</t>
  </si>
  <si>
    <t>BL Közterület- Felügyelet felhalmozási kiadásai</t>
  </si>
  <si>
    <t>Polgármesteri Hivatal felhalmozási kiadásai</t>
  </si>
  <si>
    <t>Vízmérők felszerelése</t>
  </si>
  <si>
    <t>Ward Mária Iskola támogatása</t>
  </si>
  <si>
    <t>Szervita tér felszinének rendezése</t>
  </si>
  <si>
    <t>Felhalmozási célú céltartalék</t>
  </si>
  <si>
    <t>3.</t>
  </si>
  <si>
    <t>Felhalmozási célú tartalék összesen</t>
  </si>
  <si>
    <t>Előirányzatok felett részleges jogkörrel rendelkező költségvetési szervek felhalm kiadásai</t>
  </si>
  <si>
    <t>Önkormányzati tulajdoni hányad alapján felújításhoz többletbefizetés</t>
  </si>
  <si>
    <t>Belgrád rkp.22. 3-as albetét átalakítása</t>
  </si>
  <si>
    <t>Önkormányzatati tulajdoni lakásokban kémény korszerűsítése</t>
  </si>
  <si>
    <t>Kecskeméti u.9. fsz.A002 helyiség felújítása</t>
  </si>
  <si>
    <t>Vadász utcai Nyugdíjasház IV.em.67.sz. lakás felújítása</t>
  </si>
  <si>
    <t>Szerb u.9. szigetelési problémák megoldása</t>
  </si>
  <si>
    <t>Kossuth L.u.3.függőfolyosó felújítása</t>
  </si>
  <si>
    <t>Nádor u.5.II./6. lakás felújítása</t>
  </si>
  <si>
    <t>Önkormányzati tulajdonú ingatlanokban üzemelő lift felújítása</t>
  </si>
  <si>
    <t>Erzsébet tér 4. légkondícionáló felújítása</t>
  </si>
  <si>
    <t>Szent István krt.23. gázüzemű kazán felújítása</t>
  </si>
  <si>
    <t>Október 6.u.5.III.em.3-as lakás felújítása</t>
  </si>
  <si>
    <t>Vadász utca 11-13.I. em.4. lakás felújítása</t>
  </si>
  <si>
    <t>Vadász utca 11-13.I. em.6. lakás felújítása</t>
  </si>
  <si>
    <t>Vadász utca 11-13.II. em.29. lakás felújítása</t>
  </si>
  <si>
    <t>Vadász utca 11-13.II. em.28. lakás felújítása</t>
  </si>
  <si>
    <t>Vadász utca 11-13.III. em.60. lakás felújítása</t>
  </si>
  <si>
    <t>Vadász utca 11-13.VI. em.115. lakás felújítása</t>
  </si>
  <si>
    <t>Vadász utca 11-13.VI.em.117. lakás felújítása</t>
  </si>
  <si>
    <t>Garibaldi u.5. félemelet 8. tűz utáni helyreállítása</t>
  </si>
  <si>
    <t>Mérleg utca 12. fsz.6. nyílászáró csere</t>
  </si>
  <si>
    <t>Kálvin tér 5. fsz.8. lakás felújítása</t>
  </si>
  <si>
    <t>Szent István krt.15. 32-es albetét nyílászáró cseréje</t>
  </si>
  <si>
    <t>Haris köz félemelet 12. helyiség felújítása</t>
  </si>
  <si>
    <t>Padok felújítása a Károlyi kertben és a Honvéd téren</t>
  </si>
  <si>
    <t>Társasházak felújítása</t>
  </si>
  <si>
    <t>Nádor u.6.V.em.terasz felújítása</t>
  </si>
  <si>
    <t>Október 6. utca 5. III.em.udvari függőfolyosó felújítása</t>
  </si>
  <si>
    <t>Kossuth L.u.14-16.fsz.11. helyiség felújítása</t>
  </si>
  <si>
    <t>Váci u.41.I/3./a. lakás villamosrendszerének felújítása</t>
  </si>
  <si>
    <t>Váci u.és környező utcák felszínének tervezése</t>
  </si>
  <si>
    <t>Lipótvárosrész forgalomtechnikai felülvizsgálata</t>
  </si>
  <si>
    <t>Szent István téren 6 db H02 hulladékgyűjtő kihelyezése</t>
  </si>
  <si>
    <t>Váci u.55. 2.em.elővásárlási jog lakásvásárlás</t>
  </si>
  <si>
    <t>Honvéd térre játszó eszközök beszerzése</t>
  </si>
  <si>
    <t>Társasházak támogatása áthúzódó</t>
  </si>
  <si>
    <t>Rendkívüli társasházi támogatás áthúzódó</t>
  </si>
  <si>
    <t>Kölcsönnyújtás lakásvásárláshoz,felújításhoz,helyi támogatás áthúzódó</t>
  </si>
  <si>
    <t>Dózsa Gy.út 11.I/16. ingatlanvásárlás</t>
  </si>
  <si>
    <t>Varsányi I.u.III.4. szám ingatlanvásárlás</t>
  </si>
  <si>
    <t>Jászai Mari tér és kapcsolódó beruházás</t>
  </si>
  <si>
    <t>Városház utca és körny.burkolatrekonstrukció tervezés és lebonyolítás</t>
  </si>
  <si>
    <t>Molnár utca 27. mozgássérült lift kiépítése</t>
  </si>
  <si>
    <t>Pilvax köz mélygarázs kialakítása és felszínrendezés terveztetése</t>
  </si>
  <si>
    <t>Királyi Pál u.18.felújítása</t>
  </si>
  <si>
    <t>Molnár u.53.fsz.2.lakás elektromos és gépészeti felújítás</t>
  </si>
  <si>
    <t>Váci u.40.háziorvosi rendelő,légkondicionálás kiépítése</t>
  </si>
  <si>
    <t>Hercegprímás u.13.felvonó kialakítására vonatkozó tervek elkészítése</t>
  </si>
  <si>
    <t>Parkolási tevékenységhez kapcsolódó felhalmozási kiadások</t>
  </si>
  <si>
    <t>Módosított előirányzat</t>
  </si>
  <si>
    <t>4.</t>
  </si>
  <si>
    <t>Pénzügyi bfektetések összesen:</t>
  </si>
  <si>
    <t>Egyéb felhalmozási kiadások összesen (1.+2.+3+4.)</t>
  </si>
  <si>
    <t>Segítő Kezek az Aktív Évekért Közhasznú Nonprofit Kft. Törzstőkéje</t>
  </si>
  <si>
    <t>Roskovics szobor elhelyezése</t>
  </si>
  <si>
    <t>Kossuth L.u.13. 3/21.szám ingatlanvásárlás</t>
  </si>
  <si>
    <t>Zoltán utca 12. villamos mérőhely kialakítása</t>
  </si>
  <si>
    <t>Új gyalogos átkelőhelyek létesítése az Irányi utcán keresztül a Váci utca vonalában</t>
  </si>
  <si>
    <t>Buszmegállók és turistabusz parkolók kialakítása az id.Antal József rakparton</t>
  </si>
  <si>
    <t>Garibaldi u.3.alagsor 6.sz. albetét elektromos mérőhely kiépítése</t>
  </si>
  <si>
    <t>Garibaldi u.7.fsz.7.eletromos mérőhely kiépítése</t>
  </si>
  <si>
    <t>Harisköz 1.félemelet 12. elektromos hálózatfejlesztés</t>
  </si>
  <si>
    <t>Ferenciek tere 2. 23998/0/A/7 hrsz-ú helyiségben eletromos mérőhely kialakítása</t>
  </si>
  <si>
    <t>József nádor tér 10.fe.1. fűtés kialakítása, kémény bélelése</t>
  </si>
  <si>
    <t>Balaton u.27.I.em.1-2.albetét villamos mérőhely képítése</t>
  </si>
  <si>
    <t>Nádor u.5.II.em.1/a. villamos mérőhely képítése</t>
  </si>
  <si>
    <t>Váci u.85.I.em.6-os albetét villamos mérőhely képítése</t>
  </si>
  <si>
    <t>Múzeum krt.41. fsz.1. villamos mérőhely képítése</t>
  </si>
  <si>
    <t>Régiposta u.19. 13-as albetét villamos mérőhely képítése</t>
  </si>
  <si>
    <t>Petőfi S.u.16.fsz.5-ös albetét villamos mérőhely képítése</t>
  </si>
  <si>
    <t>Molnár u.17.I.em 11. villamos mérőhely képítése</t>
  </si>
  <si>
    <t>Nádor utca 36. ingatlanban új villamos mérőhelyek kiépítése</t>
  </si>
  <si>
    <t>Dr.Regöly-Mérei Gyula emléktábla</t>
  </si>
  <si>
    <t>Váci utca 10. 24379/0/A/4. hrsz-ú ingatlanvásárlás</t>
  </si>
  <si>
    <t>Aulich utca megújítása</t>
  </si>
  <si>
    <t>Irányi u.és Károlyi u.csomópontban forgalomcsillapító küszöb kialakítása</t>
  </si>
  <si>
    <t>Batthyány örökmécses és környezete rekontrukciója</t>
  </si>
  <si>
    <t>Belgrád rkp.27. alatt létesítendő nyugdíjas és turisztikai központ kialakítása</t>
  </si>
  <si>
    <t>Mérleg u.9. felvonó kialakítása</t>
  </si>
  <si>
    <t>Balaton Óvoda belső kert felújítása</t>
  </si>
  <si>
    <t>Intézmények felújítási munkái</t>
  </si>
  <si>
    <t>Intézményekben kazánház és hőközpont felújítása</t>
  </si>
  <si>
    <t>Hercegprímás u.13.felvonó felújítása</t>
  </si>
  <si>
    <t>Múzeum krt.21.kémyények felújítása</t>
  </si>
  <si>
    <t>100%-os önkorm.tul. Ingatlanokban kazán felújítása áthúzódó</t>
  </si>
  <si>
    <t>Célbefizetés tulajdoni hányad alapján, tárgyévi</t>
  </si>
  <si>
    <t>Kazánok 2014. évi felújítása, tárgyévi</t>
  </si>
  <si>
    <t>Szent István tér mlygarázs megvásárlása</t>
  </si>
  <si>
    <t>Aranytíz közművelődési infrastruktúra fejlesztésének támogatása</t>
  </si>
  <si>
    <t>Szent István Ált Isk, Bástya  óvoda, Balaton bölcsöde, Kossuth óvoda eszközbeszerzés</t>
  </si>
  <si>
    <t>Molnár u. 22-24. fsz. 9. önkormányzati lakás fűtési rendszerének rekonstrukciója</t>
  </si>
  <si>
    <t>Szabolcsi Bence Zeneiskolában gázkazánok felújítása</t>
  </si>
  <si>
    <t>Akadémia utca rendelő felújítása, korszerűsítése</t>
  </si>
  <si>
    <t>Sas u. 5. fsz. 2. bérlakás fűtés korszerűsítése</t>
  </si>
  <si>
    <t>Október 6. u. 5. 1. em. 1. fűtés korszerűsítés</t>
  </si>
  <si>
    <t>Szerb u. 13. fsz. 3. fűtéskorszerűsítése</t>
  </si>
  <si>
    <t>Átmeneti lakások felújítása</t>
  </si>
  <si>
    <t xml:space="preserve"> id. Antal József rkp új Hop On Off buszmegállók és turistabusz parkolók kialakítása</t>
  </si>
  <si>
    <t xml:space="preserve"> id. Antal József rkp új Hop On Off buszmegállók és turistabusz parkolók kialakítás tám</t>
  </si>
  <si>
    <t>Felhalmozási célú kölcsön nyújtása</t>
  </si>
  <si>
    <t>Városház u.8.fűtési rendszer felújítása</t>
  </si>
  <si>
    <t>BL Cigányzenekar Közhasznú Nonprofit Kft törzstőke emelése</t>
  </si>
  <si>
    <t>Báthory u. 18. épületre történő emeletépítés és tetőtér beépítés koncepcióterve</t>
  </si>
  <si>
    <t>Bástya u. 12. sz. alatti tervtár szigetelése</t>
  </si>
  <si>
    <t>Új gyalogos átkelőhelyek létesítése az Olimpia park megközelítésének javítására</t>
  </si>
  <si>
    <t>Nádor u. 5. 2. em 1/a villany mérőhely kiépítése</t>
  </si>
  <si>
    <t>Bástya u. 1- 11. telek vételár és kapcsolódó költségek</t>
  </si>
  <si>
    <t>Bp. V. Bihari J. u. 18. II. em. 15. fűtéskorszerűsítése</t>
  </si>
  <si>
    <t>Bp.Nyáry Pál utca 8. műterem helyiség páramentesítő kszülék elhelyezése</t>
  </si>
  <si>
    <t>Zrínyi u. és Nádor u.kereszteződésébeb burkolatcsere</t>
  </si>
  <si>
    <t>Vámház krt 12. II. em. 6. lakás műszaki megosztása</t>
  </si>
  <si>
    <t>Váci u. 55. 2. em. 13. 23893/0/A/16 ingatlan vásárlás</t>
  </si>
  <si>
    <t>Bp. V. Báthory u. 3. II. em. 10. vízvezeték rendszerének felújítása</t>
  </si>
  <si>
    <t>Érvényes előirányzat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</si>
</sst>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7" fillId="0" borderId="16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 wrapText="1"/>
    </xf>
    <xf numFmtId="3" fontId="3" fillId="0" borderId="20" xfId="0" applyNumberFormat="1" applyFont="1" applyFill="1" applyBorder="1" applyAlignment="1">
      <alignment horizontal="center" wrapText="1"/>
    </xf>
    <xf numFmtId="0" fontId="8" fillId="0" borderId="19" xfId="0" applyFont="1" applyBorder="1" applyAlignment="1">
      <alignment/>
    </xf>
    <xf numFmtId="0" fontId="8" fillId="0" borderId="12" xfId="0" applyFont="1" applyBorder="1" applyAlignment="1">
      <alignment/>
    </xf>
    <xf numFmtId="3" fontId="8" fillId="0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3" fontId="8" fillId="0" borderId="19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8" fillId="0" borderId="11" xfId="0" applyFont="1" applyBorder="1" applyAlignment="1">
      <alignment/>
    </xf>
    <xf numFmtId="3" fontId="3" fillId="0" borderId="24" xfId="0" applyNumberFormat="1" applyFont="1" applyBorder="1" applyAlignment="1">
      <alignment/>
    </xf>
    <xf numFmtId="0" fontId="8" fillId="0" borderId="29" xfId="0" applyFont="1" applyBorder="1" applyAlignment="1">
      <alignment/>
    </xf>
    <xf numFmtId="0" fontId="8" fillId="0" borderId="21" xfId="0" applyFont="1" applyBorder="1" applyAlignment="1">
      <alignment/>
    </xf>
    <xf numFmtId="0" fontId="3" fillId="0" borderId="30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3" fillId="0" borderId="24" xfId="0" applyFont="1" applyBorder="1" applyAlignment="1">
      <alignment/>
    </xf>
    <xf numFmtId="3" fontId="8" fillId="0" borderId="21" xfId="0" applyNumberFormat="1" applyFont="1" applyFill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8" fillId="0" borderId="31" xfId="0" applyNumberFormat="1" applyFont="1" applyFill="1" applyBorder="1" applyAlignment="1">
      <alignment wrapText="1"/>
    </xf>
    <xf numFmtId="3" fontId="8" fillId="0" borderId="32" xfId="0" applyNumberFormat="1" applyFont="1" applyFill="1" applyBorder="1" applyAlignment="1">
      <alignment horizontal="right"/>
    </xf>
    <xf numFmtId="3" fontId="3" fillId="0" borderId="20" xfId="0" applyNumberFormat="1" applyFont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left"/>
    </xf>
    <xf numFmtId="3" fontId="8" fillId="0" borderId="33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33">
      <selection activeCell="D81" sqref="D81"/>
    </sheetView>
  </sheetViews>
  <sheetFormatPr defaultColWidth="9.00390625" defaultRowHeight="12.75"/>
  <cols>
    <col min="1" max="1" width="2.00390625" style="2" customWidth="1"/>
    <col min="2" max="2" width="62.625" style="2" customWidth="1"/>
    <col min="3" max="3" width="10.75390625" style="3" bestFit="1" customWidth="1"/>
    <col min="4" max="4" width="12.125" style="3" customWidth="1"/>
    <col min="5" max="16384" width="9.125" style="2" customWidth="1"/>
  </cols>
  <sheetData>
    <row r="1" ht="11.25">
      <c r="D1" s="3" t="s">
        <v>65</v>
      </c>
    </row>
    <row r="2" spans="2:4" ht="12.75">
      <c r="B2" s="81" t="s">
        <v>3</v>
      </c>
      <c r="C2" s="81"/>
      <c r="D2" s="81"/>
    </row>
    <row r="3" spans="2:4" ht="12.75">
      <c r="B3" s="81" t="s">
        <v>54</v>
      </c>
      <c r="C3" s="81"/>
      <c r="D3" s="81"/>
    </row>
    <row r="4" spans="2:3" ht="11.25">
      <c r="B4" s="6"/>
      <c r="C4" s="6"/>
    </row>
    <row r="5" ht="12" thickBot="1">
      <c r="D5" s="3" t="s">
        <v>64</v>
      </c>
    </row>
    <row r="6" spans="2:4" ht="30" customHeight="1" thickBot="1">
      <c r="B6" s="18" t="s">
        <v>0</v>
      </c>
      <c r="C6" s="12" t="s">
        <v>190</v>
      </c>
      <c r="D6" s="17" t="s">
        <v>126</v>
      </c>
    </row>
    <row r="7" spans="2:4" ht="11.25">
      <c r="B7" s="13"/>
      <c r="C7" s="7"/>
      <c r="D7" s="7"/>
    </row>
    <row r="8" spans="2:4" ht="11.25">
      <c r="B8" s="1" t="s">
        <v>34</v>
      </c>
      <c r="C8" s="8">
        <v>4864</v>
      </c>
      <c r="D8" s="8">
        <v>4864</v>
      </c>
    </row>
    <row r="9" spans="2:4" ht="11.25">
      <c r="B9" s="1" t="s">
        <v>33</v>
      </c>
      <c r="C9" s="8">
        <v>50654</v>
      </c>
      <c r="D9" s="8">
        <v>50654</v>
      </c>
    </row>
    <row r="10" spans="2:4" ht="11.25">
      <c r="B10" s="1" t="s">
        <v>35</v>
      </c>
      <c r="C10" s="8">
        <v>137</v>
      </c>
      <c r="D10" s="8">
        <v>137</v>
      </c>
    </row>
    <row r="11" spans="2:4" ht="11.25">
      <c r="B11" s="1" t="s">
        <v>43</v>
      </c>
      <c r="C11" s="8">
        <v>1411</v>
      </c>
      <c r="D11" s="8">
        <v>1411</v>
      </c>
    </row>
    <row r="12" spans="2:4" ht="11.25">
      <c r="B12" s="1" t="s">
        <v>45</v>
      </c>
      <c r="C12" s="8">
        <v>19822</v>
      </c>
      <c r="D12" s="8">
        <v>19822</v>
      </c>
    </row>
    <row r="13" spans="2:4" ht="11.25">
      <c r="B13" s="1" t="s">
        <v>44</v>
      </c>
      <c r="C13" s="8">
        <v>8051</v>
      </c>
      <c r="D13" s="8">
        <v>8051</v>
      </c>
    </row>
    <row r="14" spans="2:4" ht="11.25">
      <c r="B14" s="1" t="s">
        <v>61</v>
      </c>
      <c r="C14" s="8">
        <v>22389</v>
      </c>
      <c r="D14" s="8">
        <v>22389</v>
      </c>
    </row>
    <row r="15" spans="2:4" ht="11.25">
      <c r="B15" s="1" t="s">
        <v>62</v>
      </c>
      <c r="C15" s="8">
        <v>13462</v>
      </c>
      <c r="D15" s="8">
        <v>13462</v>
      </c>
    </row>
    <row r="16" spans="2:4" ht="11.25">
      <c r="B16" s="10" t="s">
        <v>66</v>
      </c>
      <c r="C16" s="8">
        <f>59726+9000-9702</f>
        <v>59024</v>
      </c>
      <c r="D16" s="8">
        <f>59726+9000-9702</f>
        <v>59024</v>
      </c>
    </row>
    <row r="17" spans="2:4" ht="11.25">
      <c r="B17" s="1" t="s">
        <v>20</v>
      </c>
      <c r="C17" s="8">
        <f>600000-39663-270977</f>
        <v>289360</v>
      </c>
      <c r="D17" s="8">
        <f>600000-39663-270977</f>
        <v>289360</v>
      </c>
    </row>
    <row r="18" spans="2:4" ht="11.25">
      <c r="B18" s="1" t="s">
        <v>77</v>
      </c>
      <c r="C18" s="8">
        <v>693</v>
      </c>
      <c r="D18" s="8">
        <v>693</v>
      </c>
    </row>
    <row r="19" spans="2:4" ht="11.25">
      <c r="B19" s="1" t="s">
        <v>78</v>
      </c>
      <c r="C19" s="8">
        <v>328</v>
      </c>
      <c r="D19" s="8">
        <v>328</v>
      </c>
    </row>
    <row r="20" spans="2:4" ht="11.25">
      <c r="B20" s="1" t="s">
        <v>79</v>
      </c>
      <c r="C20" s="8">
        <v>2971</v>
      </c>
      <c r="D20" s="8">
        <v>2971</v>
      </c>
    </row>
    <row r="21" spans="2:4" ht="11.25">
      <c r="B21" s="1" t="s">
        <v>80</v>
      </c>
      <c r="C21" s="8">
        <v>395</v>
      </c>
      <c r="D21" s="8">
        <v>395</v>
      </c>
    </row>
    <row r="22" spans="2:4" ht="11.25">
      <c r="B22" s="1" t="s">
        <v>161</v>
      </c>
      <c r="C22" s="8">
        <v>9974</v>
      </c>
      <c r="D22" s="8">
        <v>9974</v>
      </c>
    </row>
    <row r="23" spans="2:4" ht="11.25">
      <c r="B23" s="1" t="s">
        <v>81</v>
      </c>
      <c r="C23" s="8">
        <v>1668</v>
      </c>
      <c r="D23" s="8">
        <v>1668</v>
      </c>
    </row>
    <row r="24" spans="2:4" ht="11.25">
      <c r="B24" s="1" t="s">
        <v>82</v>
      </c>
      <c r="C24" s="8">
        <f>67446-13745</f>
        <v>53701</v>
      </c>
      <c r="D24" s="8">
        <f>67446-13745</f>
        <v>53701</v>
      </c>
    </row>
    <row r="25" spans="2:4" ht="11.25">
      <c r="B25" s="1" t="s">
        <v>83</v>
      </c>
      <c r="C25" s="8">
        <v>18674</v>
      </c>
      <c r="D25" s="8">
        <v>18674</v>
      </c>
    </row>
    <row r="26" spans="2:4" ht="11.25">
      <c r="B26" s="1" t="s">
        <v>84</v>
      </c>
      <c r="C26" s="8">
        <v>5437</v>
      </c>
      <c r="D26" s="8">
        <v>5437</v>
      </c>
    </row>
    <row r="27" spans="2:4" ht="11.25">
      <c r="B27" s="1" t="s">
        <v>177</v>
      </c>
      <c r="C27" s="8">
        <v>1915</v>
      </c>
      <c r="D27" s="8">
        <v>1915</v>
      </c>
    </row>
    <row r="28" spans="2:4" ht="11.25">
      <c r="B28" s="1" t="s">
        <v>85</v>
      </c>
      <c r="C28" s="8">
        <v>2206</v>
      </c>
      <c r="D28" s="8">
        <v>2206</v>
      </c>
    </row>
    <row r="29" spans="2:4" ht="11.25">
      <c r="B29" s="1" t="s">
        <v>86</v>
      </c>
      <c r="C29" s="8">
        <v>968</v>
      </c>
      <c r="D29" s="8">
        <v>968</v>
      </c>
    </row>
    <row r="30" spans="2:4" ht="11.25">
      <c r="B30" s="1" t="s">
        <v>87</v>
      </c>
      <c r="C30" s="8">
        <v>1753</v>
      </c>
      <c r="D30" s="8">
        <v>1753</v>
      </c>
    </row>
    <row r="31" spans="2:4" ht="11.25">
      <c r="B31" s="1" t="s">
        <v>186</v>
      </c>
      <c r="C31" s="8">
        <v>1035</v>
      </c>
      <c r="D31" s="8">
        <v>1035</v>
      </c>
    </row>
    <row r="32" spans="2:4" ht="11.25">
      <c r="B32" s="1" t="s">
        <v>88</v>
      </c>
      <c r="C32" s="8">
        <v>2290</v>
      </c>
      <c r="D32" s="8">
        <v>2290</v>
      </c>
    </row>
    <row r="33" spans="2:4" ht="11.25">
      <c r="B33" s="1" t="s">
        <v>89</v>
      </c>
      <c r="C33" s="8">
        <v>1570</v>
      </c>
      <c r="D33" s="8">
        <v>1570</v>
      </c>
    </row>
    <row r="34" spans="2:4" ht="11.25">
      <c r="B34" s="1" t="s">
        <v>90</v>
      </c>
      <c r="C34" s="8">
        <v>1013</v>
      </c>
      <c r="D34" s="8">
        <v>1013</v>
      </c>
    </row>
    <row r="35" spans="2:4" ht="11.25">
      <c r="B35" s="1" t="s">
        <v>91</v>
      </c>
      <c r="C35" s="8">
        <v>1572</v>
      </c>
      <c r="D35" s="8">
        <v>1572</v>
      </c>
    </row>
    <row r="36" spans="2:4" ht="11.25">
      <c r="B36" s="1" t="s">
        <v>92</v>
      </c>
      <c r="C36" s="8">
        <v>1718</v>
      </c>
      <c r="D36" s="8">
        <v>1718</v>
      </c>
    </row>
    <row r="37" spans="2:4" ht="11.25">
      <c r="B37" s="1" t="s">
        <v>93</v>
      </c>
      <c r="C37" s="8">
        <v>1304</v>
      </c>
      <c r="D37" s="8">
        <v>1304</v>
      </c>
    </row>
    <row r="38" spans="2:4" ht="11.25">
      <c r="B38" s="1" t="s">
        <v>94</v>
      </c>
      <c r="C38" s="8">
        <v>1909</v>
      </c>
      <c r="D38" s="8">
        <v>1909</v>
      </c>
    </row>
    <row r="39" spans="2:4" ht="11.25">
      <c r="B39" s="1" t="s">
        <v>95</v>
      </c>
      <c r="C39" s="8">
        <v>2638</v>
      </c>
      <c r="D39" s="8">
        <v>2638</v>
      </c>
    </row>
    <row r="40" spans="2:4" ht="11.25">
      <c r="B40" s="1" t="s">
        <v>96</v>
      </c>
      <c r="C40" s="8">
        <v>5924</v>
      </c>
      <c r="D40" s="8">
        <v>5924</v>
      </c>
    </row>
    <row r="41" spans="2:4" ht="11.25">
      <c r="B41" s="1" t="s">
        <v>97</v>
      </c>
      <c r="C41" s="8">
        <v>599</v>
      </c>
      <c r="D41" s="8">
        <v>599</v>
      </c>
    </row>
    <row r="42" spans="2:4" ht="11.25">
      <c r="B42" s="1" t="s">
        <v>98</v>
      </c>
      <c r="C42" s="8">
        <v>3509</v>
      </c>
      <c r="D42" s="8">
        <v>3509</v>
      </c>
    </row>
    <row r="43" spans="2:4" ht="11.25">
      <c r="B43" s="1" t="s">
        <v>99</v>
      </c>
      <c r="C43" s="8">
        <v>1354</v>
      </c>
      <c r="D43" s="8">
        <v>1354</v>
      </c>
    </row>
    <row r="44" spans="2:4" ht="11.25">
      <c r="B44" s="1" t="s">
        <v>100</v>
      </c>
      <c r="C44" s="8">
        <v>3940</v>
      </c>
      <c r="D44" s="8">
        <v>3940</v>
      </c>
    </row>
    <row r="45" spans="2:4" ht="11.25">
      <c r="B45" s="1" t="s">
        <v>101</v>
      </c>
      <c r="C45" s="8">
        <v>1288</v>
      </c>
      <c r="D45" s="8">
        <v>1288</v>
      </c>
    </row>
    <row r="46" spans="2:4" ht="11.25">
      <c r="B46" s="1" t="s">
        <v>102</v>
      </c>
      <c r="C46" s="8">
        <v>24529</v>
      </c>
      <c r="D46" s="8">
        <v>24529</v>
      </c>
    </row>
    <row r="47" spans="2:4" ht="11.25">
      <c r="B47" s="1" t="s">
        <v>103</v>
      </c>
      <c r="C47" s="8">
        <v>4533</v>
      </c>
      <c r="D47" s="8">
        <f>4533+27881</f>
        <v>32414</v>
      </c>
    </row>
    <row r="48" spans="2:4" ht="11.25">
      <c r="B48" s="1" t="s">
        <v>104</v>
      </c>
      <c r="C48" s="8">
        <v>18943</v>
      </c>
      <c r="D48" s="8">
        <v>18943</v>
      </c>
    </row>
    <row r="49" spans="2:4" ht="11.25">
      <c r="B49" s="1" t="s">
        <v>105</v>
      </c>
      <c r="C49" s="8">
        <v>5409</v>
      </c>
      <c r="D49" s="8">
        <v>5409</v>
      </c>
    </row>
    <row r="50" spans="2:4" ht="11.25">
      <c r="B50" s="1" t="s">
        <v>106</v>
      </c>
      <c r="C50" s="8">
        <v>1497</v>
      </c>
      <c r="D50" s="8">
        <v>1497</v>
      </c>
    </row>
    <row r="51" spans="2:4" ht="11.25">
      <c r="B51" s="1" t="s">
        <v>121</v>
      </c>
      <c r="C51" s="8">
        <f>4841+908</f>
        <v>5749</v>
      </c>
      <c r="D51" s="8">
        <f>4841+908</f>
        <v>5749</v>
      </c>
    </row>
    <row r="52" spans="2:4" ht="11.25">
      <c r="B52" s="1" t="s">
        <v>122</v>
      </c>
      <c r="C52" s="8">
        <f>878+892</f>
        <v>1770</v>
      </c>
      <c r="D52" s="8">
        <f>878+892</f>
        <v>1770</v>
      </c>
    </row>
    <row r="53" spans="2:4" ht="11.25">
      <c r="B53" s="1" t="s">
        <v>162</v>
      </c>
      <c r="C53" s="8">
        <v>35000</v>
      </c>
      <c r="D53" s="8">
        <v>35000</v>
      </c>
    </row>
    <row r="54" spans="2:4" ht="11.25">
      <c r="B54" s="1" t="s">
        <v>163</v>
      </c>
      <c r="C54" s="8">
        <v>44244</v>
      </c>
      <c r="D54" s="8">
        <v>44244</v>
      </c>
    </row>
    <row r="55" spans="2:4" ht="11.25">
      <c r="B55" s="11" t="s">
        <v>156</v>
      </c>
      <c r="C55" s="16">
        <v>14536</v>
      </c>
      <c r="D55" s="16">
        <v>14536</v>
      </c>
    </row>
    <row r="56" spans="2:4" ht="11.25">
      <c r="B56" s="11" t="s">
        <v>157</v>
      </c>
      <c r="C56" s="16">
        <f>5209+98000</f>
        <v>103209</v>
      </c>
      <c r="D56" s="16">
        <f>5209+98000</f>
        <v>103209</v>
      </c>
    </row>
    <row r="57" spans="2:4" ht="11.25">
      <c r="B57" s="11" t="s">
        <v>158</v>
      </c>
      <c r="C57" s="16">
        <v>97500</v>
      </c>
      <c r="D57" s="16">
        <v>97500</v>
      </c>
    </row>
    <row r="58" spans="2:4" ht="11.25">
      <c r="B58" s="10" t="s">
        <v>159</v>
      </c>
      <c r="C58" s="16">
        <v>14787</v>
      </c>
      <c r="D58" s="16">
        <v>14787</v>
      </c>
    </row>
    <row r="59" spans="2:4" ht="11.25">
      <c r="B59" s="20" t="s">
        <v>160</v>
      </c>
      <c r="C59" s="21">
        <v>13724</v>
      </c>
      <c r="D59" s="21">
        <v>13724</v>
      </c>
    </row>
    <row r="60" spans="2:4" ht="11.25">
      <c r="B60" s="20" t="s">
        <v>180</v>
      </c>
      <c r="C60" s="21">
        <f>2703+57150</f>
        <v>59853</v>
      </c>
      <c r="D60" s="21">
        <f>2703+57150</f>
        <v>59853</v>
      </c>
    </row>
    <row r="61" spans="2:4" ht="11.25">
      <c r="B61" s="20" t="s">
        <v>168</v>
      </c>
      <c r="C61" s="21">
        <v>4096</v>
      </c>
      <c r="D61" s="21">
        <v>4096</v>
      </c>
    </row>
    <row r="62" spans="2:4" ht="11.25">
      <c r="B62" s="10" t="s">
        <v>169</v>
      </c>
      <c r="C62" s="16">
        <v>3500</v>
      </c>
      <c r="D62" s="16">
        <v>3500</v>
      </c>
    </row>
    <row r="63" spans="2:4" ht="11.25">
      <c r="B63" s="20" t="s">
        <v>170</v>
      </c>
      <c r="C63" s="21">
        <v>221</v>
      </c>
      <c r="D63" s="21">
        <v>221</v>
      </c>
    </row>
    <row r="64" spans="2:4" ht="11.25">
      <c r="B64" s="20" t="s">
        <v>171</v>
      </c>
      <c r="C64" s="21">
        <v>1045</v>
      </c>
      <c r="D64" s="21">
        <v>1045</v>
      </c>
    </row>
    <row r="65" spans="2:4" ht="11.25">
      <c r="B65" s="20" t="s">
        <v>172</v>
      </c>
      <c r="C65" s="21">
        <v>1929</v>
      </c>
      <c r="D65" s="21">
        <v>1929</v>
      </c>
    </row>
    <row r="66" spans="2:4" ht="11.25">
      <c r="B66" s="20" t="s">
        <v>173</v>
      </c>
      <c r="C66" s="21">
        <v>4915</v>
      </c>
      <c r="D66" s="21">
        <f>4915+1485</f>
        <v>6400</v>
      </c>
    </row>
    <row r="67" spans="1:4" ht="11.25">
      <c r="A67" s="22"/>
      <c r="B67" s="19" t="s">
        <v>167</v>
      </c>
      <c r="C67" s="9">
        <v>597</v>
      </c>
      <c r="D67" s="9">
        <v>597</v>
      </c>
    </row>
    <row r="68" spans="1:4" ht="11.25">
      <c r="A68" s="22"/>
      <c r="B68" s="15" t="s">
        <v>184</v>
      </c>
      <c r="C68" s="8"/>
      <c r="D68" s="8">
        <v>3102</v>
      </c>
    </row>
    <row r="69" spans="1:4" ht="12" thickBot="1">
      <c r="A69" s="22"/>
      <c r="B69" s="23" t="s">
        <v>189</v>
      </c>
      <c r="C69" s="14"/>
      <c r="D69" s="14">
        <v>3776</v>
      </c>
    </row>
    <row r="70" spans="2:4" ht="12" thickBot="1">
      <c r="B70" s="4" t="s">
        <v>28</v>
      </c>
      <c r="C70" s="5">
        <f>SUM(C8:C69)</f>
        <v>1063106</v>
      </c>
      <c r="D70" s="5">
        <f>SUM(D8:D69)</f>
        <v>1099350</v>
      </c>
    </row>
    <row r="71" spans="2:4" ht="12" thickBot="1">
      <c r="B71" s="4" t="s">
        <v>63</v>
      </c>
      <c r="C71" s="5">
        <f>C70</f>
        <v>1063106</v>
      </c>
      <c r="D71" s="5">
        <f>D70</f>
        <v>1099350</v>
      </c>
    </row>
  </sheetData>
  <sheetProtection/>
  <mergeCells count="2">
    <mergeCell ref="B2:D2"/>
    <mergeCell ref="B3:D3"/>
  </mergeCells>
  <printOptions/>
  <pageMargins left="0.7480314960629921" right="0.3937007874015748" top="0.5905511811023623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tabSelected="1" zoomScalePageLayoutView="0" workbookViewId="0" topLeftCell="A82">
      <selection activeCell="R95" sqref="R95"/>
    </sheetView>
  </sheetViews>
  <sheetFormatPr defaultColWidth="9.00390625" defaultRowHeight="12.75"/>
  <cols>
    <col min="1" max="1" width="2.75390625" style="24" customWidth="1"/>
    <col min="2" max="2" width="61.375" style="24" customWidth="1"/>
    <col min="3" max="3" width="11.00390625" style="25" customWidth="1"/>
    <col min="4" max="4" width="12.00390625" style="25" customWidth="1"/>
    <col min="5" max="16384" width="9.125" style="24" customWidth="1"/>
  </cols>
  <sheetData>
    <row r="1" ht="12.75">
      <c r="D1" s="25" t="s">
        <v>57</v>
      </c>
    </row>
    <row r="2" spans="1:3" ht="12.75">
      <c r="A2" s="81" t="s">
        <v>4</v>
      </c>
      <c r="B2" s="81"/>
      <c r="C2" s="81"/>
    </row>
    <row r="3" spans="1:3" ht="12.75">
      <c r="A3" s="81" t="s">
        <v>54</v>
      </c>
      <c r="B3" s="81"/>
      <c r="C3" s="81"/>
    </row>
    <row r="4" ht="13.5" thickBot="1">
      <c r="D4" s="26" t="s">
        <v>64</v>
      </c>
    </row>
    <row r="5" spans="1:4" ht="26.25" thickBot="1">
      <c r="A5" s="82" t="s">
        <v>0</v>
      </c>
      <c r="B5" s="83"/>
      <c r="C5" s="27" t="s">
        <v>190</v>
      </c>
      <c r="D5" s="28" t="s">
        <v>126</v>
      </c>
    </row>
    <row r="6" spans="1:4" ht="12.75">
      <c r="A6" s="29"/>
      <c r="B6" s="30" t="s">
        <v>10</v>
      </c>
      <c r="C6" s="31">
        <f>2068763+5000+320+617-197472</f>
        <v>1877228</v>
      </c>
      <c r="D6" s="31">
        <f>2068763+5000+320+617-197472</f>
        <v>1877228</v>
      </c>
    </row>
    <row r="7" spans="1:4" ht="12.75">
      <c r="A7" s="29"/>
      <c r="B7" s="32" t="s">
        <v>11</v>
      </c>
      <c r="C7" s="33">
        <v>282362</v>
      </c>
      <c r="D7" s="33">
        <v>282362</v>
      </c>
    </row>
    <row r="8" spans="1:4" ht="12.75">
      <c r="A8" s="29"/>
      <c r="B8" s="32" t="s">
        <v>52</v>
      </c>
      <c r="C8" s="33">
        <f>146120-140000</f>
        <v>6120</v>
      </c>
      <c r="D8" s="33">
        <f>146120-140000</f>
        <v>6120</v>
      </c>
    </row>
    <row r="9" spans="1:4" ht="12.75">
      <c r="A9" s="29"/>
      <c r="B9" s="32" t="s">
        <v>13</v>
      </c>
      <c r="C9" s="33">
        <v>4221</v>
      </c>
      <c r="D9" s="33">
        <v>4221</v>
      </c>
    </row>
    <row r="10" spans="1:4" ht="12.75">
      <c r="A10" s="29"/>
      <c r="B10" s="32" t="s">
        <v>14</v>
      </c>
      <c r="C10" s="33">
        <v>69411</v>
      </c>
      <c r="D10" s="33">
        <v>69411</v>
      </c>
    </row>
    <row r="11" spans="1:4" ht="12.75">
      <c r="A11" s="29"/>
      <c r="B11" s="32" t="s">
        <v>15</v>
      </c>
      <c r="C11" s="33">
        <f>48652-43463</f>
        <v>5189</v>
      </c>
      <c r="D11" s="33">
        <f>48652-43463</f>
        <v>5189</v>
      </c>
    </row>
    <row r="12" spans="1:4" ht="12.75">
      <c r="A12" s="29"/>
      <c r="B12" s="32" t="s">
        <v>16</v>
      </c>
      <c r="C12" s="33">
        <f>187851-34831</f>
        <v>153020</v>
      </c>
      <c r="D12" s="33">
        <f>187851-34831</f>
        <v>153020</v>
      </c>
    </row>
    <row r="13" spans="1:4" ht="12.75">
      <c r="A13" s="29"/>
      <c r="B13" s="32" t="s">
        <v>39</v>
      </c>
      <c r="C13" s="33">
        <f>63310+44640-100000</f>
        <v>7950</v>
      </c>
      <c r="D13" s="33">
        <f>63310+44640-100000</f>
        <v>7950</v>
      </c>
    </row>
    <row r="14" spans="1:4" ht="12.75">
      <c r="A14" s="29"/>
      <c r="B14" s="32" t="s">
        <v>17</v>
      </c>
      <c r="C14" s="33">
        <v>8677</v>
      </c>
      <c r="D14" s="33">
        <v>8677</v>
      </c>
    </row>
    <row r="15" spans="1:4" ht="12.75">
      <c r="A15" s="29"/>
      <c r="B15" s="34" t="s">
        <v>40</v>
      </c>
      <c r="C15" s="33">
        <v>25085</v>
      </c>
      <c r="D15" s="33">
        <v>25085</v>
      </c>
    </row>
    <row r="16" spans="1:4" ht="12.75">
      <c r="A16" s="29"/>
      <c r="B16" s="34" t="s">
        <v>41</v>
      </c>
      <c r="C16" s="33">
        <v>187506</v>
      </c>
      <c r="D16" s="33">
        <v>187506</v>
      </c>
    </row>
    <row r="17" spans="1:4" ht="12.75">
      <c r="A17" s="29"/>
      <c r="B17" s="34" t="s">
        <v>42</v>
      </c>
      <c r="C17" s="33">
        <f>54803-45098</f>
        <v>9705</v>
      </c>
      <c r="D17" s="33">
        <f>54803-45098</f>
        <v>9705</v>
      </c>
    </row>
    <row r="18" spans="1:4" ht="12.75">
      <c r="A18" s="29"/>
      <c r="B18" s="34" t="s">
        <v>36</v>
      </c>
      <c r="C18" s="33">
        <v>172943</v>
      </c>
      <c r="D18" s="33">
        <v>172943</v>
      </c>
    </row>
    <row r="19" spans="1:4" ht="12.75">
      <c r="A19" s="29"/>
      <c r="B19" s="34" t="s">
        <v>18</v>
      </c>
      <c r="C19" s="35">
        <v>201974</v>
      </c>
      <c r="D19" s="35">
        <v>201974</v>
      </c>
    </row>
    <row r="20" spans="1:4" ht="12.75">
      <c r="A20" s="29"/>
      <c r="B20" s="34" t="s">
        <v>29</v>
      </c>
      <c r="C20" s="35">
        <f>814198-119316</f>
        <v>694882</v>
      </c>
      <c r="D20" s="35">
        <f>814198-119316</f>
        <v>694882</v>
      </c>
    </row>
    <row r="21" spans="1:4" ht="12.75">
      <c r="A21" s="29"/>
      <c r="B21" s="34" t="s">
        <v>31</v>
      </c>
      <c r="C21" s="35">
        <v>20087</v>
      </c>
      <c r="D21" s="35">
        <v>20087</v>
      </c>
    </row>
    <row r="22" spans="1:4" ht="12.75">
      <c r="A22" s="29"/>
      <c r="B22" s="34" t="s">
        <v>32</v>
      </c>
      <c r="C22" s="35">
        <v>20071</v>
      </c>
      <c r="D22" s="35">
        <v>20071</v>
      </c>
    </row>
    <row r="23" spans="1:4" ht="12.75">
      <c r="A23" s="29"/>
      <c r="B23" s="34" t="s">
        <v>30</v>
      </c>
      <c r="C23" s="33">
        <f>85449-16571</f>
        <v>68878</v>
      </c>
      <c r="D23" s="33">
        <f>85449-16571</f>
        <v>68878</v>
      </c>
    </row>
    <row r="24" spans="1:4" ht="12.75">
      <c r="A24" s="29"/>
      <c r="B24" s="34" t="s">
        <v>37</v>
      </c>
      <c r="C24" s="33">
        <v>3000</v>
      </c>
      <c r="D24" s="33">
        <v>3000</v>
      </c>
    </row>
    <row r="25" spans="1:4" ht="12.75">
      <c r="A25" s="29"/>
      <c r="B25" s="34" t="s">
        <v>38</v>
      </c>
      <c r="C25" s="33">
        <v>9643</v>
      </c>
      <c r="D25" s="33">
        <v>9643</v>
      </c>
    </row>
    <row r="26" spans="1:4" ht="12.75">
      <c r="A26" s="29"/>
      <c r="B26" s="34" t="s">
        <v>72</v>
      </c>
      <c r="C26" s="33">
        <f>839939-337735-400000</f>
        <v>102204</v>
      </c>
      <c r="D26" s="33">
        <f>839939-337735-400000+103582</f>
        <v>205786</v>
      </c>
    </row>
    <row r="27" spans="1:4" ht="12.75">
      <c r="A27" s="29"/>
      <c r="B27" s="34" t="s">
        <v>46</v>
      </c>
      <c r="C27" s="33">
        <f>15000+900</f>
        <v>15900</v>
      </c>
      <c r="D27" s="33">
        <f>15000+900+5000</f>
        <v>20900</v>
      </c>
    </row>
    <row r="28" spans="1:4" ht="12.75">
      <c r="A28" s="29"/>
      <c r="B28" s="34" t="s">
        <v>47</v>
      </c>
      <c r="C28" s="33">
        <v>295</v>
      </c>
      <c r="D28" s="33">
        <v>295</v>
      </c>
    </row>
    <row r="29" spans="1:4" ht="12.75">
      <c r="A29" s="29"/>
      <c r="B29" s="34" t="s">
        <v>70</v>
      </c>
      <c r="C29" s="33">
        <v>791</v>
      </c>
      <c r="D29" s="33">
        <v>791</v>
      </c>
    </row>
    <row r="30" spans="1:4" ht="12.75">
      <c r="A30" s="29"/>
      <c r="B30" s="34" t="s">
        <v>48</v>
      </c>
      <c r="C30" s="33">
        <v>200</v>
      </c>
      <c r="D30" s="33">
        <v>200</v>
      </c>
    </row>
    <row r="31" spans="1:4" ht="12.75">
      <c r="A31" s="29"/>
      <c r="B31" s="34" t="s">
        <v>49</v>
      </c>
      <c r="C31" s="33">
        <v>571</v>
      </c>
      <c r="D31" s="33">
        <v>571</v>
      </c>
    </row>
    <row r="32" spans="1:4" ht="12.75">
      <c r="A32" s="29"/>
      <c r="B32" s="34" t="s">
        <v>50</v>
      </c>
      <c r="C32" s="33">
        <v>7500</v>
      </c>
      <c r="D32" s="33">
        <v>7500</v>
      </c>
    </row>
    <row r="33" spans="1:4" ht="12.75">
      <c r="A33" s="29"/>
      <c r="B33" s="34" t="s">
        <v>51</v>
      </c>
      <c r="C33" s="33">
        <v>153</v>
      </c>
      <c r="D33" s="33">
        <v>153</v>
      </c>
    </row>
    <row r="34" spans="1:4" ht="12.75">
      <c r="A34" s="29"/>
      <c r="B34" s="34" t="s">
        <v>53</v>
      </c>
      <c r="C34" s="33">
        <v>7955</v>
      </c>
      <c r="D34" s="33">
        <v>7955</v>
      </c>
    </row>
    <row r="35" spans="1:4" ht="12.75">
      <c r="A35" s="29"/>
      <c r="B35" s="34" t="s">
        <v>12</v>
      </c>
      <c r="C35" s="33">
        <f>156094-100000</f>
        <v>56094</v>
      </c>
      <c r="D35" s="33">
        <f>156094-100000</f>
        <v>56094</v>
      </c>
    </row>
    <row r="36" spans="1:4" ht="12.75">
      <c r="A36" s="29"/>
      <c r="B36" s="34" t="s">
        <v>55</v>
      </c>
      <c r="C36" s="33">
        <v>617145</v>
      </c>
      <c r="D36" s="33">
        <v>617145</v>
      </c>
    </row>
    <row r="37" spans="1:4" ht="12.75">
      <c r="A37" s="29"/>
      <c r="B37" s="34" t="s">
        <v>56</v>
      </c>
      <c r="C37" s="33">
        <f>42229+7101+4486</f>
        <v>53816</v>
      </c>
      <c r="D37" s="33">
        <f>42229+7101+4486</f>
        <v>53816</v>
      </c>
    </row>
    <row r="38" spans="1:4" ht="12.75">
      <c r="A38" s="29"/>
      <c r="B38" s="34" t="s">
        <v>67</v>
      </c>
      <c r="C38" s="33">
        <f>31921+12421</f>
        <v>44342</v>
      </c>
      <c r="D38" s="33">
        <f>31921+12421</f>
        <v>44342</v>
      </c>
    </row>
    <row r="39" spans="1:4" ht="12.75">
      <c r="A39" s="29"/>
      <c r="B39" s="34" t="s">
        <v>68</v>
      </c>
      <c r="C39" s="33">
        <v>30000</v>
      </c>
      <c r="D39" s="33">
        <v>30000</v>
      </c>
    </row>
    <row r="40" spans="1:4" ht="12.75">
      <c r="A40" s="29"/>
      <c r="B40" s="34" t="s">
        <v>69</v>
      </c>
      <c r="C40" s="33">
        <f>10000+27961+30000+1281</f>
        <v>69242</v>
      </c>
      <c r="D40" s="33">
        <f>10000+27961+30000+1281</f>
        <v>69242</v>
      </c>
    </row>
    <row r="41" spans="1:4" ht="12.75">
      <c r="A41" s="29"/>
      <c r="B41" s="34" t="s">
        <v>76</v>
      </c>
      <c r="C41" s="33">
        <f>19128+100+485</f>
        <v>19713</v>
      </c>
      <c r="D41" s="33">
        <v>22430</v>
      </c>
    </row>
    <row r="42" spans="1:4" ht="12.75">
      <c r="A42" s="29"/>
      <c r="B42" s="34" t="s">
        <v>107</v>
      </c>
      <c r="C42" s="33">
        <v>2048</v>
      </c>
      <c r="D42" s="33">
        <v>2048</v>
      </c>
    </row>
    <row r="43" spans="1:4" ht="12.75">
      <c r="A43" s="29"/>
      <c r="B43" s="34" t="s">
        <v>108</v>
      </c>
      <c r="C43" s="33">
        <v>7620</v>
      </c>
      <c r="D43" s="33">
        <v>7620</v>
      </c>
    </row>
    <row r="44" spans="1:4" ht="12.75">
      <c r="A44" s="29"/>
      <c r="B44" s="34" t="s">
        <v>109</v>
      </c>
      <c r="C44" s="33">
        <v>978</v>
      </c>
      <c r="D44" s="33">
        <v>978</v>
      </c>
    </row>
    <row r="45" spans="1:4" ht="12.75">
      <c r="A45" s="29"/>
      <c r="B45" s="32" t="s">
        <v>110</v>
      </c>
      <c r="C45" s="33">
        <v>25000</v>
      </c>
      <c r="D45" s="33">
        <v>25000</v>
      </c>
    </row>
    <row r="46" spans="1:4" ht="12.75">
      <c r="A46" s="29"/>
      <c r="B46" s="32" t="s">
        <v>111</v>
      </c>
      <c r="C46" s="33">
        <v>2148</v>
      </c>
      <c r="D46" s="33">
        <v>2148</v>
      </c>
    </row>
    <row r="47" spans="1:4" ht="12.75">
      <c r="A47" s="29"/>
      <c r="B47" s="32" t="s">
        <v>115</v>
      </c>
      <c r="C47" s="33">
        <f>12900+21</f>
        <v>12921</v>
      </c>
      <c r="D47" s="33">
        <f>12900+21</f>
        <v>12921</v>
      </c>
    </row>
    <row r="48" spans="1:4" ht="12.75">
      <c r="A48" s="29"/>
      <c r="B48" s="32" t="s">
        <v>116</v>
      </c>
      <c r="C48" s="33">
        <v>19500</v>
      </c>
      <c r="D48" s="33">
        <v>19500</v>
      </c>
    </row>
    <row r="49" spans="1:4" ht="12.75">
      <c r="A49" s="29"/>
      <c r="B49" s="32" t="s">
        <v>117</v>
      </c>
      <c r="C49" s="33">
        <v>20027</v>
      </c>
      <c r="D49" s="33">
        <v>20027</v>
      </c>
    </row>
    <row r="50" spans="1:4" ht="12.75">
      <c r="A50" s="29"/>
      <c r="B50" s="32" t="s">
        <v>118</v>
      </c>
      <c r="C50" s="33">
        <v>49484</v>
      </c>
      <c r="D50" s="33">
        <v>49484</v>
      </c>
    </row>
    <row r="51" spans="1:4" ht="12.75">
      <c r="A51" s="29"/>
      <c r="B51" s="32" t="s">
        <v>153</v>
      </c>
      <c r="C51" s="33">
        <f>32873+193359+1488</f>
        <v>227720</v>
      </c>
      <c r="D51" s="33">
        <f>32873+193359+1488</f>
        <v>227720</v>
      </c>
    </row>
    <row r="52" spans="1:4" ht="12.75">
      <c r="A52" s="29"/>
      <c r="B52" s="32" t="s">
        <v>120</v>
      </c>
      <c r="C52" s="33">
        <v>47011</v>
      </c>
      <c r="D52" s="33">
        <v>47011</v>
      </c>
    </row>
    <row r="53" spans="1:4" ht="12.75">
      <c r="A53" s="29"/>
      <c r="B53" s="32" t="s">
        <v>119</v>
      </c>
      <c r="C53" s="33">
        <v>12700</v>
      </c>
      <c r="D53" s="33">
        <v>12700</v>
      </c>
    </row>
    <row r="54" spans="1:4" ht="12.75">
      <c r="A54" s="29"/>
      <c r="B54" s="32" t="s">
        <v>123</v>
      </c>
      <c r="C54" s="33">
        <v>2207</v>
      </c>
      <c r="D54" s="33">
        <v>2207</v>
      </c>
    </row>
    <row r="55" spans="1:4" ht="12.75">
      <c r="A55" s="29"/>
      <c r="B55" s="32" t="s">
        <v>124</v>
      </c>
      <c r="C55" s="33">
        <v>300</v>
      </c>
      <c r="D55" s="33">
        <v>300</v>
      </c>
    </row>
    <row r="56" spans="1:4" ht="12.75">
      <c r="A56" s="29"/>
      <c r="B56" s="32" t="s">
        <v>154</v>
      </c>
      <c r="C56" s="33">
        <f>43000+451253+25695+307312-30689-300000-30689</f>
        <v>465882</v>
      </c>
      <c r="D56" s="33">
        <f>43000+451253+25695+307312-30689-300000-30689+113661+50319</f>
        <v>629862</v>
      </c>
    </row>
    <row r="57" spans="1:4" ht="12.75">
      <c r="A57" s="29"/>
      <c r="B57" s="36" t="s">
        <v>155</v>
      </c>
      <c r="C57" s="33">
        <f>300+31284</f>
        <v>31584</v>
      </c>
      <c r="D57" s="33">
        <f>300+31284</f>
        <v>31584</v>
      </c>
    </row>
    <row r="58" spans="1:4" ht="12.75">
      <c r="A58" s="29"/>
      <c r="B58" s="36" t="s">
        <v>125</v>
      </c>
      <c r="C58" s="33">
        <f>2041+6429+3432+50</f>
        <v>11952</v>
      </c>
      <c r="D58" s="33">
        <f>2041+6429+3432+50+8275+103</f>
        <v>20330</v>
      </c>
    </row>
    <row r="59" spans="1:4" s="40" customFormat="1" ht="12.75">
      <c r="A59" s="37"/>
      <c r="B59" s="38" t="s">
        <v>131</v>
      </c>
      <c r="C59" s="39">
        <f>247+150</f>
        <v>397</v>
      </c>
      <c r="D59" s="39">
        <f>247+150</f>
        <v>397</v>
      </c>
    </row>
    <row r="60" spans="1:4" s="40" customFormat="1" ht="12.75">
      <c r="A60" s="37"/>
      <c r="B60" s="38" t="s">
        <v>132</v>
      </c>
      <c r="C60" s="39">
        <v>18270</v>
      </c>
      <c r="D60" s="39">
        <v>18270</v>
      </c>
    </row>
    <row r="61" spans="1:4" s="40" customFormat="1" ht="12.75">
      <c r="A61" s="37"/>
      <c r="B61" s="38" t="s">
        <v>133</v>
      </c>
      <c r="C61" s="39">
        <v>174</v>
      </c>
      <c r="D61" s="39">
        <v>174</v>
      </c>
    </row>
    <row r="62" spans="1:4" s="40" customFormat="1" ht="25.5">
      <c r="A62" s="37"/>
      <c r="B62" s="41" t="s">
        <v>134</v>
      </c>
      <c r="C62" s="39">
        <v>934</v>
      </c>
      <c r="D62" s="39">
        <v>934</v>
      </c>
    </row>
    <row r="63" spans="1:4" s="40" customFormat="1" ht="12.75">
      <c r="A63" s="37"/>
      <c r="B63" s="41" t="s">
        <v>135</v>
      </c>
      <c r="C63" s="39">
        <v>1752</v>
      </c>
      <c r="D63" s="39">
        <f>1752+147</f>
        <v>1899</v>
      </c>
    </row>
    <row r="64" spans="1:4" s="40" customFormat="1" ht="12.75">
      <c r="A64" s="37"/>
      <c r="B64" s="38" t="s">
        <v>136</v>
      </c>
      <c r="C64" s="39">
        <v>227</v>
      </c>
      <c r="D64" s="39">
        <v>227</v>
      </c>
    </row>
    <row r="65" spans="1:4" s="40" customFormat="1" ht="12.75">
      <c r="A65" s="37"/>
      <c r="B65" s="38" t="s">
        <v>137</v>
      </c>
      <c r="C65" s="39">
        <v>252</v>
      </c>
      <c r="D65" s="39">
        <v>252</v>
      </c>
    </row>
    <row r="66" spans="1:4" s="40" customFormat="1" ht="12.75">
      <c r="A66" s="37"/>
      <c r="B66" s="38" t="s">
        <v>138</v>
      </c>
      <c r="C66" s="39">
        <v>128</v>
      </c>
      <c r="D66" s="39">
        <v>128</v>
      </c>
    </row>
    <row r="67" spans="1:4" s="40" customFormat="1" ht="17.25" customHeight="1">
      <c r="A67" s="37"/>
      <c r="B67" s="41" t="s">
        <v>139</v>
      </c>
      <c r="C67" s="39">
        <v>1400</v>
      </c>
      <c r="D67" s="39">
        <v>1400</v>
      </c>
    </row>
    <row r="68" spans="1:4" s="40" customFormat="1" ht="12.75">
      <c r="A68" s="37"/>
      <c r="B68" s="38" t="s">
        <v>140</v>
      </c>
      <c r="C68" s="39">
        <v>3930</v>
      </c>
      <c r="D68" s="39">
        <v>3930</v>
      </c>
    </row>
    <row r="69" spans="1:4" s="40" customFormat="1" ht="12.75">
      <c r="A69" s="37"/>
      <c r="B69" s="38" t="s">
        <v>141</v>
      </c>
      <c r="C69" s="39">
        <v>465</v>
      </c>
      <c r="D69" s="39">
        <v>465</v>
      </c>
    </row>
    <row r="70" spans="1:4" s="40" customFormat="1" ht="12.75">
      <c r="A70" s="37"/>
      <c r="B70" s="38" t="s">
        <v>142</v>
      </c>
      <c r="C70" s="39">
        <v>245</v>
      </c>
      <c r="D70" s="39">
        <v>245</v>
      </c>
    </row>
    <row r="71" spans="1:4" s="40" customFormat="1" ht="12.75">
      <c r="A71" s="37"/>
      <c r="B71" s="38" t="s">
        <v>143</v>
      </c>
      <c r="C71" s="39">
        <v>201</v>
      </c>
      <c r="D71" s="39">
        <v>201</v>
      </c>
    </row>
    <row r="72" spans="1:4" s="40" customFormat="1" ht="12.75">
      <c r="A72" s="37"/>
      <c r="B72" s="38" t="s">
        <v>144</v>
      </c>
      <c r="C72" s="39">
        <v>330</v>
      </c>
      <c r="D72" s="39">
        <v>330</v>
      </c>
    </row>
    <row r="73" spans="1:4" s="40" customFormat="1" ht="12.75">
      <c r="A73" s="37"/>
      <c r="B73" s="38" t="s">
        <v>145</v>
      </c>
      <c r="C73" s="39">
        <v>262</v>
      </c>
      <c r="D73" s="39">
        <v>262</v>
      </c>
    </row>
    <row r="74" spans="1:4" s="40" customFormat="1" ht="12.75">
      <c r="A74" s="37"/>
      <c r="B74" s="38" t="s">
        <v>146</v>
      </c>
      <c r="C74" s="39">
        <v>157</v>
      </c>
      <c r="D74" s="39">
        <v>157</v>
      </c>
    </row>
    <row r="75" spans="1:4" s="40" customFormat="1" ht="12.75">
      <c r="A75" s="37"/>
      <c r="B75" s="38" t="s">
        <v>147</v>
      </c>
      <c r="C75" s="39">
        <v>154</v>
      </c>
      <c r="D75" s="39">
        <v>154</v>
      </c>
    </row>
    <row r="76" spans="1:4" s="40" customFormat="1" ht="12.75">
      <c r="A76" s="37"/>
      <c r="B76" s="38" t="s">
        <v>148</v>
      </c>
      <c r="C76" s="39">
        <v>1467</v>
      </c>
      <c r="D76" s="39">
        <v>1467</v>
      </c>
    </row>
    <row r="77" spans="1:4" s="40" customFormat="1" ht="12.75">
      <c r="A77" s="37"/>
      <c r="B77" s="38" t="s">
        <v>149</v>
      </c>
      <c r="C77" s="39">
        <v>500</v>
      </c>
      <c r="D77" s="39">
        <v>500</v>
      </c>
    </row>
    <row r="78" spans="1:4" s="40" customFormat="1" ht="12.75">
      <c r="A78" s="37"/>
      <c r="B78" s="42" t="s">
        <v>150</v>
      </c>
      <c r="C78" s="39">
        <v>806</v>
      </c>
      <c r="D78" s="39">
        <f>806+34944</f>
        <v>35750</v>
      </c>
    </row>
    <row r="79" spans="1:4" s="40" customFormat="1" ht="13.5" thickBot="1">
      <c r="A79" s="78"/>
      <c r="B79" s="79" t="s">
        <v>151</v>
      </c>
      <c r="C79" s="80">
        <v>192712</v>
      </c>
      <c r="D79" s="80">
        <v>192712</v>
      </c>
    </row>
    <row r="80" spans="1:4" ht="26.25" thickBot="1">
      <c r="A80" s="82" t="s">
        <v>0</v>
      </c>
      <c r="B80" s="84"/>
      <c r="C80" s="27" t="s">
        <v>190</v>
      </c>
      <c r="D80" s="76" t="s">
        <v>126</v>
      </c>
    </row>
    <row r="81" spans="1:4" s="40" customFormat="1" ht="12.75">
      <c r="A81" s="37"/>
      <c r="B81" s="74" t="s">
        <v>152</v>
      </c>
      <c r="C81" s="75">
        <v>3283</v>
      </c>
      <c r="D81" s="75">
        <v>3283</v>
      </c>
    </row>
    <row r="82" spans="1:4" ht="12.75">
      <c r="A82" s="29"/>
      <c r="B82" s="43" t="s">
        <v>164</v>
      </c>
      <c r="C82" s="44">
        <v>1881775</v>
      </c>
      <c r="D82" s="44">
        <v>1881775</v>
      </c>
    </row>
    <row r="83" spans="1:4" ht="12.75">
      <c r="A83" s="29"/>
      <c r="B83" s="45" t="s">
        <v>150</v>
      </c>
      <c r="C83" s="44">
        <v>34944</v>
      </c>
      <c r="D83" s="44">
        <f>34944-34944</f>
        <v>0</v>
      </c>
    </row>
    <row r="84" spans="1:4" ht="12.75">
      <c r="A84" s="29"/>
      <c r="B84" s="46" t="s">
        <v>174</v>
      </c>
      <c r="C84" s="44">
        <v>147</v>
      </c>
      <c r="D84" s="44">
        <f>147-147</f>
        <v>0</v>
      </c>
    </row>
    <row r="85" spans="1:4" ht="12.75">
      <c r="A85" s="29"/>
      <c r="B85" s="46" t="s">
        <v>179</v>
      </c>
      <c r="C85" s="44">
        <v>1894</v>
      </c>
      <c r="D85" s="44">
        <v>1894</v>
      </c>
    </row>
    <row r="86" spans="1:4" ht="12.75">
      <c r="A86" s="29"/>
      <c r="B86" s="46" t="s">
        <v>166</v>
      </c>
      <c r="C86" s="44">
        <v>25000</v>
      </c>
      <c r="D86" s="44">
        <v>25000</v>
      </c>
    </row>
    <row r="87" spans="1:4" ht="12.75">
      <c r="A87" s="29"/>
      <c r="B87" s="46" t="s">
        <v>182</v>
      </c>
      <c r="C87" s="44">
        <v>1091</v>
      </c>
      <c r="D87" s="44">
        <v>1091</v>
      </c>
    </row>
    <row r="88" spans="1:4" ht="12.75">
      <c r="A88" s="29"/>
      <c r="B88" s="33" t="s">
        <v>183</v>
      </c>
      <c r="C88" s="44">
        <v>400421</v>
      </c>
      <c r="D88" s="44">
        <v>400421</v>
      </c>
    </row>
    <row r="89" spans="1:4" ht="12.75">
      <c r="A89" s="29"/>
      <c r="B89" s="33" t="s">
        <v>181</v>
      </c>
      <c r="C89" s="44">
        <v>15321</v>
      </c>
      <c r="D89" s="44">
        <v>15321</v>
      </c>
    </row>
    <row r="90" spans="1:4" ht="12.75">
      <c r="A90" s="29"/>
      <c r="B90" s="33" t="s">
        <v>185</v>
      </c>
      <c r="C90" s="44"/>
      <c r="D90" s="44">
        <v>230</v>
      </c>
    </row>
    <row r="91" spans="1:4" ht="12.75">
      <c r="A91" s="29"/>
      <c r="B91" s="34" t="s">
        <v>188</v>
      </c>
      <c r="C91" s="35"/>
      <c r="D91" s="35">
        <v>15800</v>
      </c>
    </row>
    <row r="92" spans="1:4" ht="13.5" thickBot="1">
      <c r="A92" s="29"/>
      <c r="B92" s="47" t="s">
        <v>187</v>
      </c>
      <c r="C92" s="48"/>
      <c r="D92" s="48">
        <v>2288</v>
      </c>
    </row>
    <row r="93" spans="1:4" s="52" customFormat="1" ht="13.5" thickBot="1">
      <c r="A93" s="49"/>
      <c r="B93" s="50" t="s">
        <v>28</v>
      </c>
      <c r="C93" s="51">
        <f>SUM(C6:C92)</f>
        <v>8381594</v>
      </c>
      <c r="D93" s="51">
        <f>SUM(D6:D92)</f>
        <v>8683569</v>
      </c>
    </row>
    <row r="94" spans="1:4" ht="13.5" thickBot="1">
      <c r="A94" s="53" t="s">
        <v>5</v>
      </c>
      <c r="B94" s="53" t="s">
        <v>58</v>
      </c>
      <c r="C94" s="51">
        <f>SUM(C93)</f>
        <v>8381594</v>
      </c>
      <c r="D94" s="51">
        <f>SUM(D93)</f>
        <v>8683569</v>
      </c>
    </row>
    <row r="95" spans="1:4" ht="12.75">
      <c r="A95" s="54"/>
      <c r="B95" s="55" t="s">
        <v>1</v>
      </c>
      <c r="C95" s="56">
        <f>200000+45508+54444</f>
        <v>299952</v>
      </c>
      <c r="D95" s="56">
        <f>200000+45508+54444-4395</f>
        <v>295557</v>
      </c>
    </row>
    <row r="96" spans="1:4" ht="12.75">
      <c r="A96" s="57"/>
      <c r="B96" s="58" t="s">
        <v>112</v>
      </c>
      <c r="C96" s="35">
        <v>335551</v>
      </c>
      <c r="D96" s="35">
        <f>335551-9331</f>
        <v>326220</v>
      </c>
    </row>
    <row r="97" spans="1:4" ht="12.75">
      <c r="A97" s="57"/>
      <c r="B97" s="58" t="s">
        <v>6</v>
      </c>
      <c r="C97" s="35">
        <v>29750</v>
      </c>
      <c r="D97" s="35">
        <v>29750</v>
      </c>
    </row>
    <row r="98" spans="1:4" ht="12.75">
      <c r="A98" s="57"/>
      <c r="B98" s="58" t="s">
        <v>9</v>
      </c>
      <c r="C98" s="35">
        <v>10000</v>
      </c>
      <c r="D98" s="35">
        <v>10000</v>
      </c>
    </row>
    <row r="99" spans="1:4" ht="12.75">
      <c r="A99" s="57"/>
      <c r="B99" s="58" t="s">
        <v>19</v>
      </c>
      <c r="C99" s="35">
        <v>35000</v>
      </c>
      <c r="D99" s="35">
        <f>35000-11976</f>
        <v>23024</v>
      </c>
    </row>
    <row r="100" spans="1:4" ht="12.75">
      <c r="A100" s="57"/>
      <c r="B100" s="58" t="s">
        <v>113</v>
      </c>
      <c r="C100" s="35">
        <v>4075</v>
      </c>
      <c r="D100" s="35">
        <f>4075-2179</f>
        <v>1896</v>
      </c>
    </row>
    <row r="101" spans="1:4" ht="12.75">
      <c r="A101" s="57"/>
      <c r="B101" s="58" t="s">
        <v>59</v>
      </c>
      <c r="C101" s="35">
        <f>60000+240939</f>
        <v>300939</v>
      </c>
      <c r="D101" s="35">
        <f>60000+240939</f>
        <v>300939</v>
      </c>
    </row>
    <row r="102" spans="1:4" ht="12.75">
      <c r="A102" s="57"/>
      <c r="B102" s="59" t="s">
        <v>71</v>
      </c>
      <c r="C102" s="44">
        <v>10000</v>
      </c>
      <c r="D102" s="44">
        <v>10000</v>
      </c>
    </row>
    <row r="103" spans="1:4" ht="12.75">
      <c r="A103" s="57"/>
      <c r="B103" s="60" t="s">
        <v>165</v>
      </c>
      <c r="C103" s="44">
        <f>313+2000</f>
        <v>2313</v>
      </c>
      <c r="D103" s="44">
        <f>313+2000</f>
        <v>2313</v>
      </c>
    </row>
    <row r="104" spans="1:4" ht="13.5" thickBot="1">
      <c r="A104" s="57"/>
      <c r="B104" s="60" t="s">
        <v>175</v>
      </c>
      <c r="C104" s="44">
        <v>44364</v>
      </c>
      <c r="D104" s="44">
        <v>44364</v>
      </c>
    </row>
    <row r="105" spans="1:4" ht="13.5" thickBot="1">
      <c r="A105" s="61"/>
      <c r="B105" s="50" t="s">
        <v>27</v>
      </c>
      <c r="C105" s="51">
        <f>SUM(C95:C104)</f>
        <v>1071944</v>
      </c>
      <c r="D105" s="51">
        <f>SUM(D95:D104)</f>
        <v>1044063</v>
      </c>
    </row>
    <row r="106" spans="1:4" ht="13.5" thickBot="1">
      <c r="A106" s="62" t="s">
        <v>21</v>
      </c>
      <c r="B106" s="63" t="s">
        <v>60</v>
      </c>
      <c r="C106" s="64">
        <f>C105</f>
        <v>1071944</v>
      </c>
      <c r="D106" s="64">
        <f>D105</f>
        <v>1044063</v>
      </c>
    </row>
    <row r="107" spans="1:4" ht="12.75">
      <c r="A107" s="57"/>
      <c r="B107" s="65" t="s">
        <v>114</v>
      </c>
      <c r="C107" s="56">
        <v>1250</v>
      </c>
      <c r="D107" s="56">
        <v>1250</v>
      </c>
    </row>
    <row r="108" spans="1:4" ht="12.75">
      <c r="A108" s="57"/>
      <c r="B108" s="43" t="s">
        <v>2</v>
      </c>
      <c r="C108" s="44">
        <v>18000</v>
      </c>
      <c r="D108" s="44">
        <v>18000</v>
      </c>
    </row>
    <row r="109" spans="1:4" ht="13.5" thickBot="1">
      <c r="A109" s="57"/>
      <c r="B109" s="66" t="s">
        <v>176</v>
      </c>
      <c r="C109" s="48">
        <v>13000</v>
      </c>
      <c r="D109" s="48">
        <v>13000</v>
      </c>
    </row>
    <row r="110" spans="1:4" ht="13.5" thickBot="1">
      <c r="A110" s="57"/>
      <c r="B110" s="67" t="s">
        <v>28</v>
      </c>
      <c r="C110" s="68">
        <f>SUM(C107:C109)</f>
        <v>32250</v>
      </c>
      <c r="D110" s="68">
        <f>SUM(D107:D109)</f>
        <v>32250</v>
      </c>
    </row>
    <row r="111" spans="1:4" ht="13.5" thickBot="1">
      <c r="A111" s="53" t="s">
        <v>22</v>
      </c>
      <c r="B111" s="53" t="s">
        <v>26</v>
      </c>
      <c r="C111" s="51">
        <f>C110</f>
        <v>32250</v>
      </c>
      <c r="D111" s="51">
        <f>D110</f>
        <v>32250</v>
      </c>
    </row>
    <row r="112" spans="1:4" ht="13.5" thickBot="1">
      <c r="A112" s="53"/>
      <c r="B112" s="63" t="s">
        <v>73</v>
      </c>
      <c r="C112" s="69">
        <v>1497001</v>
      </c>
      <c r="D112" s="69">
        <v>1151778</v>
      </c>
    </row>
    <row r="113" spans="1:4" ht="13.5" thickBot="1">
      <c r="A113" s="53" t="s">
        <v>74</v>
      </c>
      <c r="B113" s="53" t="s">
        <v>75</v>
      </c>
      <c r="C113" s="51">
        <f>SUM(C112)</f>
        <v>1497001</v>
      </c>
      <c r="D113" s="51">
        <f>SUM(D112)</f>
        <v>1151778</v>
      </c>
    </row>
    <row r="114" spans="1:4" ht="12.75">
      <c r="A114" s="70"/>
      <c r="B114" s="77" t="s">
        <v>130</v>
      </c>
      <c r="C114" s="69">
        <v>2500</v>
      </c>
      <c r="D114" s="69">
        <v>2500</v>
      </c>
    </row>
    <row r="115" spans="1:4" ht="13.5" thickBot="1">
      <c r="A115" s="62"/>
      <c r="B115" s="71" t="s">
        <v>178</v>
      </c>
      <c r="C115" s="48">
        <v>586</v>
      </c>
      <c r="D115" s="48">
        <v>586</v>
      </c>
    </row>
    <row r="116" spans="1:4" ht="13.5" thickBot="1">
      <c r="A116" s="53" t="s">
        <v>127</v>
      </c>
      <c r="B116" s="67" t="s">
        <v>128</v>
      </c>
      <c r="C116" s="51">
        <f>+C114+C115</f>
        <v>3086</v>
      </c>
      <c r="D116" s="51">
        <f>+D114+D115</f>
        <v>3086</v>
      </c>
    </row>
    <row r="117" spans="1:4" ht="13.5" thickBot="1">
      <c r="A117" s="53" t="s">
        <v>7</v>
      </c>
      <c r="B117" s="67" t="s">
        <v>129</v>
      </c>
      <c r="C117" s="51">
        <f>SUM(C106,C111,C113)+C116</f>
        <v>2604281</v>
      </c>
      <c r="D117" s="51">
        <f>SUM(D106,D111,D113)+D116</f>
        <v>2231177</v>
      </c>
    </row>
    <row r="118" spans="1:4" ht="13.5" thickBot="1">
      <c r="A118" s="54"/>
      <c r="B118" s="65" t="s">
        <v>23</v>
      </c>
      <c r="C118" s="69"/>
      <c r="D118" s="72"/>
    </row>
    <row r="119" spans="1:4" ht="13.5" thickBot="1">
      <c r="A119" s="53" t="s">
        <v>8</v>
      </c>
      <c r="B119" s="67" t="s">
        <v>24</v>
      </c>
      <c r="C119" s="51">
        <f>SUM(C118)</f>
        <v>0</v>
      </c>
      <c r="D119" s="51">
        <f>SUM(D118)</f>
        <v>0</v>
      </c>
    </row>
    <row r="120" spans="1:4" ht="13.5" thickBot="1">
      <c r="A120" s="50" t="s">
        <v>25</v>
      </c>
      <c r="B120" s="73"/>
      <c r="C120" s="51">
        <f>SUM(C119,C117,C94)</f>
        <v>10985875</v>
      </c>
      <c r="D120" s="51">
        <f>SUM(D119,D117,D94)</f>
        <v>10914746</v>
      </c>
    </row>
    <row r="121" ht="12.75">
      <c r="B121" s="25"/>
    </row>
    <row r="122" ht="12.75">
      <c r="B122" s="25"/>
    </row>
    <row r="123" ht="12.75">
      <c r="B123" s="25"/>
    </row>
    <row r="124" ht="12.75">
      <c r="B124" s="25"/>
    </row>
    <row r="125" ht="12.75">
      <c r="B125" s="25"/>
    </row>
    <row r="126" ht="12.75">
      <c r="B126" s="25"/>
    </row>
    <row r="127" ht="12.75">
      <c r="B127" s="25"/>
    </row>
    <row r="128" ht="12.75">
      <c r="B128" s="25"/>
    </row>
    <row r="129" ht="12.75">
      <c r="B129" s="25"/>
    </row>
    <row r="130" ht="12.75">
      <c r="B130" s="25"/>
    </row>
    <row r="131" ht="12.75">
      <c r="B131" s="25"/>
    </row>
    <row r="132" ht="12.75">
      <c r="B132" s="25"/>
    </row>
    <row r="133" ht="12.75">
      <c r="B133" s="25"/>
    </row>
    <row r="134" ht="12.75">
      <c r="B134" s="25"/>
    </row>
    <row r="135" ht="12.75">
      <c r="B135" s="25"/>
    </row>
    <row r="136" ht="12.75">
      <c r="B136" s="25"/>
    </row>
  </sheetData>
  <sheetProtection/>
  <mergeCells count="4">
    <mergeCell ref="A5:B5"/>
    <mergeCell ref="A3:C3"/>
    <mergeCell ref="A2:C2"/>
    <mergeCell ref="A80:B80"/>
  </mergeCells>
  <printOptions/>
  <pageMargins left="1.1811023622047245" right="0.4724409448818898" top="0" bottom="0" header="0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2015-01-26T15:37:56Z</cp:lastPrinted>
  <dcterms:created xsi:type="dcterms:W3CDTF">1997-01-17T14:02:09Z</dcterms:created>
  <dcterms:modified xsi:type="dcterms:W3CDTF">2015-02-02T07:40:14Z</dcterms:modified>
  <cp:category/>
  <cp:version/>
  <cp:contentType/>
  <cp:contentStatus/>
</cp:coreProperties>
</file>