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990" tabRatio="799" firstSheet="4" activeTab="13"/>
  </bookViews>
  <sheets>
    <sheet name="Bevételi fekvő" sheetId="1" state="hidden" r:id="rId1"/>
    <sheet name="Kiadás fekvő" sheetId="2" state="hidden" r:id="rId2"/>
    <sheet name="Intézmények" sheetId="3" state="hidden" r:id="rId3"/>
    <sheet name="Tartalék fekvő" sheetId="4" state="hidden" r:id="rId4"/>
    <sheet name="KIADÁS" sheetId="5" r:id="rId5"/>
    <sheet name="BEVÉTEL" sheetId="6" r:id="rId6"/>
    <sheet name="Felhalm. bevétel" sheetId="7" r:id="rId7"/>
    <sheet name="Felhalm. kiad." sheetId="8" r:id="rId8"/>
    <sheet name="Tartalék" sheetId="9" r:id="rId9"/>
    <sheet name="Polg.Hiv." sheetId="10" r:id="rId10"/>
    <sheet name="Eszi+Eü" sheetId="11" r:id="rId11"/>
    <sheet name="Vg" sheetId="12" r:id="rId12"/>
    <sheet name="Ovi" sheetId="13" r:id="rId13"/>
    <sheet name="AJMK" sheetId="14" r:id="rId14"/>
    <sheet name="Létszám" sheetId="15" state="hidden" r:id="rId15"/>
  </sheets>
  <definedNames>
    <definedName name="_xlnm.Print_Area" localSheetId="13">'AJMK'!$A$1:$G$46</definedName>
    <definedName name="_xlnm.Print_Area" localSheetId="5">'BEVÉTEL'!$A$1:$L$71</definedName>
    <definedName name="_xlnm.Print_Area" localSheetId="10">'Eszi+Eü'!$A$1:$G$68</definedName>
    <definedName name="_xlnm.Print_Area" localSheetId="7">'Felhalm. kiad.'!$A$1:$D$78</definedName>
    <definedName name="_xlnm.Print_Area" localSheetId="4">'KIADÁS'!$A$1:$K$79</definedName>
    <definedName name="_xlnm.Print_Area" localSheetId="12">'Ovi'!$A$1:$G$44</definedName>
    <definedName name="_xlnm.Print_Area" localSheetId="9">'Polg.Hiv.'!$A$1:$I$43</definedName>
    <definedName name="_xlnm.Print_Area" localSheetId="3">'Tartalék fekvő'!$A$1:$D$17</definedName>
    <definedName name="_xlnm.Print_Area" localSheetId="11">'Vg'!$A$1:$G$52</definedName>
  </definedNames>
  <calcPr fullCalcOnLoad="1"/>
</workbook>
</file>

<file path=xl/sharedStrings.xml><?xml version="1.0" encoding="utf-8"?>
<sst xmlns="http://schemas.openxmlformats.org/spreadsheetml/2006/main" count="750" uniqueCount="480">
  <si>
    <t>adatok eFt-ban</t>
  </si>
  <si>
    <t>Megnevezés</t>
  </si>
  <si>
    <t>Kötelező</t>
  </si>
  <si>
    <t>Önként vállalt</t>
  </si>
  <si>
    <t>Összesen</t>
  </si>
  <si>
    <t>feladatok</t>
  </si>
  <si>
    <t>BEVÉTELEK</t>
  </si>
  <si>
    <t>BEVÉTELEK ÖSSZESEN</t>
  </si>
  <si>
    <t>KIADÁSOK</t>
  </si>
  <si>
    <t>KIADÁSOK ÖSSZESEN</t>
  </si>
  <si>
    <t>Dologi kiemelt előirányzaton belül másra nem használható részelőirányzatok</t>
  </si>
  <si>
    <t xml:space="preserve">    Közműdíjak</t>
  </si>
  <si>
    <t>Közfoglalkoztatottak éves létszám előirányzata:</t>
  </si>
  <si>
    <t xml:space="preserve">    Élelmiszer</t>
  </si>
  <si>
    <t>B1-7. Költségvetési bevételek</t>
  </si>
  <si>
    <t>B4. Működési bevételek</t>
  </si>
  <si>
    <t xml:space="preserve">      B402. Szolgáltatások ellenértéke</t>
  </si>
  <si>
    <t xml:space="preserve">      B403. Közvetített szolgáltatások ellenértéke</t>
  </si>
  <si>
    <t xml:space="preserve">      B405. Ellátási díjak</t>
  </si>
  <si>
    <t xml:space="preserve">      B406. Kiszámlázott általános forgalmi adó</t>
  </si>
  <si>
    <t>B8. Finanszírozási bevételek</t>
  </si>
  <si>
    <t xml:space="preserve">      B816. Központi, irányító szervi támogatás</t>
  </si>
  <si>
    <t>K1-8. Költségvetési kiadások</t>
  </si>
  <si>
    <t xml:space="preserve">     K1. Személyi juttatások</t>
  </si>
  <si>
    <t xml:space="preserve">     K2. Munkaadókat terhelő járulékok és szoc.hj.adó</t>
  </si>
  <si>
    <t xml:space="preserve">     K3. Dologi kiadások</t>
  </si>
  <si>
    <t xml:space="preserve">     K4. Ellátottak pénzbeli juttatásai</t>
  </si>
  <si>
    <t xml:space="preserve">     K6. Beruházások</t>
  </si>
  <si>
    <t xml:space="preserve">Központi, irányító szervi támogatás </t>
  </si>
  <si>
    <t>Egészségügyi Központ</t>
  </si>
  <si>
    <t>Egyesített Szociális Intézmény</t>
  </si>
  <si>
    <t xml:space="preserve">    Közműdíjak -  ESZI</t>
  </si>
  <si>
    <t xml:space="preserve">    Közműdíjak -  Eü-i Kp.</t>
  </si>
  <si>
    <t>Központi, irányító szervi támogatás</t>
  </si>
  <si>
    <t>INTÉZMÉNY-FINANSZÍROZÁS ÖSSZESEN</t>
  </si>
  <si>
    <t xml:space="preserve">        Közműdíjak</t>
  </si>
  <si>
    <t xml:space="preserve">        Üzemanyag</t>
  </si>
  <si>
    <t>Állami</t>
  </si>
  <si>
    <t>Dologi kiemelt előirányzaton belül másra nem használható részelőirányzat</t>
  </si>
  <si>
    <t>Feladatok megnevezése</t>
  </si>
  <si>
    <t>Önként vállalt feladatok</t>
  </si>
  <si>
    <t>II.</t>
  </si>
  <si>
    <t>MINDÖSSZESEN</t>
  </si>
  <si>
    <t>BERUHÁZÁSOK</t>
  </si>
  <si>
    <t>Részösszesen</t>
  </si>
  <si>
    <t>FELÚJÍTÁSOK</t>
  </si>
  <si>
    <t>Mindösszesen</t>
  </si>
  <si>
    <t>B11. Önkormányzatok működési támogatásai</t>
  </si>
  <si>
    <t>B111. Helyi önkormányzatok működésének általános támogatása</t>
  </si>
  <si>
    <t>B112. Települési önkormányzatok egyes köznevelési feladatainak támogatás</t>
  </si>
  <si>
    <t>B114. Települési önkormányzatok kulturális feladatainak támogatása</t>
  </si>
  <si>
    <t>B16. Egyéb működési célú támogatások bevételei államháztartáson belülről</t>
  </si>
  <si>
    <t xml:space="preserve"> - Jelzőrendszeres házi segítségnyújtás</t>
  </si>
  <si>
    <t xml:space="preserve"> - Egyéb (segélyekkel kapcs.visszaigénylés, pótlólagos tám.)</t>
  </si>
  <si>
    <t>B2. Felhalmozási célú támogatások államháztartáson belülről</t>
  </si>
  <si>
    <t>B3. Közhatalmi bevételek</t>
  </si>
  <si>
    <t>B35. Termékek és szolgáltatások adói</t>
  </si>
  <si>
    <t>B352. Fogyasztási adók</t>
  </si>
  <si>
    <t>B353. Pénzügyi monopóliumok nyereségét terhelő adók</t>
  </si>
  <si>
    <t>B354. Gépjárműadók</t>
  </si>
  <si>
    <t>B403. Közvetített szolgáltatások ellenértéke</t>
  </si>
  <si>
    <t>B405. Ellátási díjak</t>
  </si>
  <si>
    <t>B406. Kiszámlázott általános forgalmi adó</t>
  </si>
  <si>
    <t>B5. Felhalmozási bevételek</t>
  </si>
  <si>
    <t>B52. Ingatlanok értékesítése</t>
  </si>
  <si>
    <t>B53. Egyéb tárgyi eszközök értékesítése</t>
  </si>
  <si>
    <t>B7. Felhalmozási célú átvett pénzeszközök</t>
  </si>
  <si>
    <t>B812. Belföldi értékpapírok bevételei</t>
  </si>
  <si>
    <t>B8121. Forgatási célú belföldi értékpapírok beváltása, értékesítése</t>
  </si>
  <si>
    <t>B813. Maradvány igénybevétele</t>
  </si>
  <si>
    <t>B8131. Előző év költségvetési maradványának igénybevétele</t>
  </si>
  <si>
    <t>K1. Személyi juttatások</t>
  </si>
  <si>
    <t>ebből közfoglalkoztatott</t>
  </si>
  <si>
    <t>K2.  Munkaadókat terhelő járulékok és szociális hozzájárulási adó</t>
  </si>
  <si>
    <t>K3. Dologi kiadások</t>
  </si>
  <si>
    <t>K4. Ellátottak pénzbeli juttatásai</t>
  </si>
  <si>
    <t>K5. Egyéb működési célú kiadások</t>
  </si>
  <si>
    <t>K506. Egyéb működési célú támogatások államháztartáson belülre</t>
  </si>
  <si>
    <t>K6. Beruházások</t>
  </si>
  <si>
    <t>K61. Immateriális javak beszerzése, létesítése</t>
  </si>
  <si>
    <t>K62. Ingatlanok beszerzése, létesítése</t>
  </si>
  <si>
    <t>K63. Informatikai eszközök beszerzése, létesítése</t>
  </si>
  <si>
    <t>K64. Egyéb tárgyi eszközök beszerzése, létesítése</t>
  </si>
  <si>
    <t>K67. Beruházási célú előzetesen felszámított általános forgalmi adó</t>
  </si>
  <si>
    <t>K7. Felújítások</t>
  </si>
  <si>
    <t>K71. Ingatlanok felújítása</t>
  </si>
  <si>
    <t>K74. Felújítási célú előzetesen felszámított általános forgalmi adó</t>
  </si>
  <si>
    <t>K8. Egyéb felhalmozási célú kiadások</t>
  </si>
  <si>
    <t>K9. Finanszírozási kiadások</t>
  </si>
  <si>
    <t>K915. Központi, irányító szervi támogatás folyósítása</t>
  </si>
  <si>
    <t xml:space="preserve">           - járulék</t>
  </si>
  <si>
    <t xml:space="preserve">           - dologi</t>
  </si>
  <si>
    <t xml:space="preserve">           - ellátottak juttatása</t>
  </si>
  <si>
    <t>ebből - személyi juttatás</t>
  </si>
  <si>
    <t xml:space="preserve">           Tűzoltó köztestület műk. hozzájárulás</t>
  </si>
  <si>
    <t xml:space="preserve">           Rendőrség támogatása</t>
  </si>
  <si>
    <t xml:space="preserve">           Polgárőrség </t>
  </si>
  <si>
    <t xml:space="preserve">           Kistérségi és Területfejlesztési hozzájárulás</t>
  </si>
  <si>
    <t xml:space="preserve">           TISZK költségeihez történő hozzájárulás</t>
  </si>
  <si>
    <t xml:space="preserve">                1. Bűnmegelőzési Alapítvány</t>
  </si>
  <si>
    <t xml:space="preserve">                2. Tiszakécske Városért Közalapítvány</t>
  </si>
  <si>
    <t xml:space="preserve">                4. Gémes Mihály Közhasznú Alapítvány</t>
  </si>
  <si>
    <t>EGYESÍTETT SZOCIÁLIS INTÉZMÉNY ÉS EGÉSZSÉGÜGYI KÖZPONT</t>
  </si>
  <si>
    <t xml:space="preserve">ARANY JÁNOS MŰVELŐDÉSI KÖZPONT ÉS VÁROSI KÖNYVTÁR  </t>
  </si>
  <si>
    <t>B351. Értékesítési és forgalmi adók (iparűzési adó)</t>
  </si>
  <si>
    <t>B402. Szolgáltatások ellenértéke (pl.:bérleti díj, közter.fogl.)</t>
  </si>
  <si>
    <t>B404. Tulajdonosi bevételek (pl: lakbér, csatornahálózat)</t>
  </si>
  <si>
    <t>B21</t>
  </si>
  <si>
    <t>Felhalmozási célú önkormányzati támogatások</t>
  </si>
  <si>
    <t>B6. Működési célú átvett pénzeszközök</t>
  </si>
  <si>
    <t xml:space="preserve">      B408. Kamatbevételek</t>
  </si>
  <si>
    <t>Lakossági hozzájárulással megvalósított útépítés, járda</t>
  </si>
  <si>
    <t>Óbögi Gazdakör belső felújítása</t>
  </si>
  <si>
    <t>Csapadékvíz elvezetés (Gémes M, Kiss B, Dohány, Virág)</t>
  </si>
  <si>
    <t>K912. Belföldi értékpapírok kiadásai</t>
  </si>
  <si>
    <t>Előre nem látható beruházási kiadások, pályázatok saját forrása</t>
  </si>
  <si>
    <t>B113. Települési önkormányzatok szociális, gyjóléti és gyétkeztetési feladatainak tám.</t>
  </si>
  <si>
    <t>B115. Működési célú költségvetési támogatások és kiegészítő támogatások</t>
  </si>
  <si>
    <t>B116.  Elszámolásból származó bevételek</t>
  </si>
  <si>
    <t xml:space="preserve">B25. </t>
  </si>
  <si>
    <t>Egyéb felhalmozási célú támogatások bevételei államháztartáson belülről</t>
  </si>
  <si>
    <t>B401. Készletértékesítés ellenértéke</t>
  </si>
  <si>
    <t>B75. Egyéb felhalmozási célú átvett pénzeszközök</t>
  </si>
  <si>
    <t xml:space="preserve">I. </t>
  </si>
  <si>
    <t>Működési költségvetési bevételek (B1+B3+B4+B6)</t>
  </si>
  <si>
    <t>Felhalmozási költségvetési bevételek (B2+B5+B7)</t>
  </si>
  <si>
    <t>A         KÖLTSÉGVETÉSI BEVÉTELEK (I+II)</t>
  </si>
  <si>
    <t>BEVÉTELEK ÖSSZESEN (A+B)</t>
  </si>
  <si>
    <t>III.</t>
  </si>
  <si>
    <t xml:space="preserve">IV. </t>
  </si>
  <si>
    <t>Hitelek felvétele</t>
  </si>
  <si>
    <t>B         FINANSZÍROZÁSI BEVÉTELEK (III+IV)</t>
  </si>
  <si>
    <t>K512. Egyéb működési célú támogatások államháztartáson kívülre</t>
  </si>
  <si>
    <t>K513. Tartalékok</t>
  </si>
  <si>
    <t>K89. Egyéb felhalmozási célú támogatások államháztartáson kívülre</t>
  </si>
  <si>
    <t xml:space="preserve">     Tárgyi eszközök beszerzése</t>
  </si>
  <si>
    <t>Diákotthon konyha felújítás (légellátás, szennyvízelvezetés)</t>
  </si>
  <si>
    <t>TOP pályázatokkal kapcsolatosan várható kiadások</t>
  </si>
  <si>
    <t xml:space="preserve">           Magyar Máltai Szeretetszolgálat Egyesület - nappali hajlékt.ell.</t>
  </si>
  <si>
    <t xml:space="preserve">               Kiegészítő gyermekvédelmi támogatás</t>
  </si>
  <si>
    <t xml:space="preserve">           Konyhai eszközök beszerzése</t>
  </si>
  <si>
    <t xml:space="preserve">           Egyéb tárgyi eszközök beszerzése</t>
  </si>
  <si>
    <t xml:space="preserve"> - Tűzoltóság működéséhez települések hozzájárulása</t>
  </si>
  <si>
    <t xml:space="preserve">           Felsőoktatási intézményi ösztöndíj (BURSA)</t>
  </si>
  <si>
    <t xml:space="preserve">           Szenvedélybetegek és pszichiátriai betegek nappali ell.hj.</t>
  </si>
  <si>
    <t>Felhalmozási kiadások részletezése</t>
  </si>
  <si>
    <t xml:space="preserve">           Könyv, folyóirat beszerzés</t>
  </si>
  <si>
    <t xml:space="preserve">        Iparterület fejlesztése</t>
  </si>
  <si>
    <t>Tűzoltóság tetőtér beépítése</t>
  </si>
  <si>
    <t>Tárgyi eszköz beszerzések</t>
  </si>
  <si>
    <t>Bácsvíz Zrt. - bérleti díj terhére végzett felújítások</t>
  </si>
  <si>
    <t>Külterületi helyi közutak fejlesztése, önkormányzati utak kezeléséhez, állapotjavításához, karbantartásához szükséges erő-munkagépek beszerzése</t>
  </si>
  <si>
    <t xml:space="preserve">Tiszakécske- Éltető Tisza mentén gyógyhely komplex turisztikai fejlesztése                     </t>
  </si>
  <si>
    <t>K502. Elvonások és befizetések</t>
  </si>
  <si>
    <t xml:space="preserve">K86. Felhalmozási célú visszatérítendő kölcsönök nyújtása áh.kívülre </t>
  </si>
  <si>
    <t>Lift beszerzése, tűzmentes tér kiépítése az Egészségügyi Központban</t>
  </si>
  <si>
    <t>B1. Működési célú támogatások államháztartáson belülről</t>
  </si>
  <si>
    <t>B65. Egyéb működési célú átvett pénzeszközök</t>
  </si>
  <si>
    <t>B81. Belföldi finanszírozás bevételei</t>
  </si>
  <si>
    <t xml:space="preserve">         - lakhatási támogatás</t>
  </si>
  <si>
    <t xml:space="preserve">         - hátralékkezelési támogatás</t>
  </si>
  <si>
    <t xml:space="preserve">         - köztemetés</t>
  </si>
  <si>
    <t xml:space="preserve">         - rendkívüli települési támogatás</t>
  </si>
  <si>
    <t xml:space="preserve">             Informatikai feladatok</t>
  </si>
  <si>
    <t xml:space="preserve">            Tárgyi eszköz beszerzés</t>
  </si>
  <si>
    <t>Vizes élőhelyek rehabilitációja és természetvédelmi kezelése a Közép-Tisza mentén  Holt-Tisza III-IV rekonstrukció (konzorciumban)</t>
  </si>
  <si>
    <t xml:space="preserve">Közép-és Kelet Magyarországi szennyvíz elvezetési és-kezelési fejlesztés 2., Tiszabög Kerekdomb csatorna (konzorciumban)   </t>
  </si>
  <si>
    <t>05. hrsz-ú ingatlan vásárlása (szabadstrand)</t>
  </si>
  <si>
    <t xml:space="preserve">        Móricz Zs.Okt.Int. Alsó tagozat épületének energetikai fejlesztése</t>
  </si>
  <si>
    <t xml:space="preserve">        Móricz Zs. Okt.Int. Gimnázium és Felső tagozat energetikai fejlesztése</t>
  </si>
  <si>
    <t>adatok főben</t>
  </si>
  <si>
    <t>Intézmény neve</t>
  </si>
  <si>
    <t>Engedélyezett létszám</t>
  </si>
  <si>
    <t>Pedagógus</t>
  </si>
  <si>
    <t>Nem pedagógus</t>
  </si>
  <si>
    <t>Egyesített Szociális Intézmény és Egészségügyi Központ</t>
  </si>
  <si>
    <t>Közfoglalkoztatott</t>
  </si>
  <si>
    <t xml:space="preserve">     - egészségügyi feladatok</t>
  </si>
  <si>
    <t>Tiszakécske Város Önkormányzat Városgondnoksága</t>
  </si>
  <si>
    <t>Tiszakécskei Polgármesteri Hivatal</t>
  </si>
  <si>
    <t xml:space="preserve">           Kincsem part felújításának támogatása</t>
  </si>
  <si>
    <t xml:space="preserve">           Alapítványok támogatása</t>
  </si>
  <si>
    <t xml:space="preserve"> - Közfoglalkoztatottak támogatása</t>
  </si>
  <si>
    <t>7. melléklet a …./….(….) önkormányzati rendelethez</t>
  </si>
  <si>
    <t>B355. Egyéb áruhasználati és szolgáltatási adók (tart.ut.id.forg.adó, jöved.a)</t>
  </si>
  <si>
    <t>K48. Egyéb nem intézményi ellátások</t>
  </si>
  <si>
    <t>Feladat megnevezése</t>
  </si>
  <si>
    <t>Intézményi karbantartási feladatok</t>
  </si>
  <si>
    <t xml:space="preserve">Általános tartalék </t>
  </si>
  <si>
    <t>K914. ÁH-n belüli megelőlegezések visszafizetése</t>
  </si>
  <si>
    <t xml:space="preserve">               Rendszeres gyermekvédelmi kedv.kieg.</t>
  </si>
  <si>
    <t>Közvilágítás korszerűsítése</t>
  </si>
  <si>
    <t>K84. Egyéb felhalmozási célú támogatások áh.belülre</t>
  </si>
  <si>
    <t>Közvilágítás kiépítése (Mátyás K. u., Kerekdombi kerékpárút)</t>
  </si>
  <si>
    <t xml:space="preserve">      B8131. Előző évi maradvány</t>
  </si>
  <si>
    <t>B12. Elvonások és befizetések bevételei</t>
  </si>
  <si>
    <t xml:space="preserve">      B411. Egyéb működési bevételek</t>
  </si>
  <si>
    <t xml:space="preserve">     K5. Elvonások és befizetések</t>
  </si>
  <si>
    <t xml:space="preserve">        Szociális és gyámügyi hivatal épületének energetikai korszerűsítése </t>
  </si>
  <si>
    <t xml:space="preserve">        Móricz Zs. Okt.Int. épületének energetikai korszerűsítése</t>
  </si>
  <si>
    <t xml:space="preserve">        Zeneiskola épületének energetikai korszerűsítése </t>
  </si>
  <si>
    <t xml:space="preserve">        Arany J. úti Óvoda energetikai felújítása </t>
  </si>
  <si>
    <t xml:space="preserve">        Templom téri óvoda energetikai felújítása </t>
  </si>
  <si>
    <t xml:space="preserve">        Bölcsőde energetikai felújítása </t>
  </si>
  <si>
    <t>B16. Egyéb működési célú tám.ért.bev.áh.belülről</t>
  </si>
  <si>
    <t>EFOP - Humán kapacitások fejlesztése térségi szemléletben</t>
  </si>
  <si>
    <t>EFOP - Humán szolgáltatások fejlesztése térségi szemléletben</t>
  </si>
  <si>
    <t xml:space="preserve">        Bölcsődei fejlesztések Bács-Kiskun Megyében</t>
  </si>
  <si>
    <t xml:space="preserve">        Tiszakécskei HKFS megvalósítása (AJMK)</t>
  </si>
  <si>
    <t>Eredeti előirányzat</t>
  </si>
  <si>
    <t>Játszószerek vásárlása (Kerekdomb, Tiszabög)</t>
  </si>
  <si>
    <t>Tiszabögi nyári gát helyreállítása (munkadíj+egyéb költségek), ürítő csatorna kotrása</t>
  </si>
  <si>
    <t>Piaci épületek felújítása</t>
  </si>
  <si>
    <t xml:space="preserve">            Diákotthon konyha és tálalókonyha beszerzései</t>
  </si>
  <si>
    <r>
      <t>B34. Vagyoni típusú adók (építményadó,</t>
    </r>
    <r>
      <rPr>
        <sz val="9"/>
        <rFont val="Arial"/>
        <family val="2"/>
      </rPr>
      <t xml:space="preserve"> kommunális adó)</t>
    </r>
  </si>
  <si>
    <t>B36. Egyéb közhatalmi bevételek (talajterh.díj, késedelmi pótlék, bírság, eljárási illeték)</t>
  </si>
  <si>
    <t>Volt TSZ kp. régi épületében lakás kialakítása</t>
  </si>
  <si>
    <t>Európai uniós forrásból finanszírozott programok, projektek támogatási intenzitás megjelölésével</t>
  </si>
  <si>
    <t>Céltartalék</t>
  </si>
  <si>
    <t>GINOP-7.1.3-15-2016-00022</t>
  </si>
  <si>
    <t>VP6-7.2.1-7.4.1.2-16</t>
  </si>
  <si>
    <t>KEHOP 2.2.1</t>
  </si>
  <si>
    <t>GINOP 7.1.2-15-2016-00002</t>
  </si>
  <si>
    <t>B21.</t>
  </si>
  <si>
    <t>B25.</t>
  </si>
  <si>
    <t xml:space="preserve">Közép-és Kelet Magyarországi szennyvíz elvezetési és-kezelési fejlesztés 2., Tiszabög Kerekdomb csatorna (konzorciumban) </t>
  </si>
  <si>
    <t>Helyi foglalkoztatási együttműködés megvalósítása a Tkécskei és a Kméti Járásban</t>
  </si>
  <si>
    <t>Tiszakécskei HKFS megvalósítása (AJMK)</t>
  </si>
  <si>
    <t>Humán szolgáltatások fejlesztése térségi szemléletben</t>
  </si>
  <si>
    <t>B52.</t>
  </si>
  <si>
    <t>B53.</t>
  </si>
  <si>
    <t>Egyéb tárgyi eszközök értékesítése</t>
  </si>
  <si>
    <t>Egyéb felhalmozási célú átvett pénzeszközök (támogatási kölcsönök visszatérülése)</t>
  </si>
  <si>
    <t>B74.</t>
  </si>
  <si>
    <t>B75.</t>
  </si>
  <si>
    <t>Ingatlanok értékesítése (lakások, lakótelkek)</t>
  </si>
  <si>
    <t>TOP-5.1.2-16-BK1-2017-00003</t>
  </si>
  <si>
    <t>TOP-7.1.1-16-2016-00055</t>
  </si>
  <si>
    <t>EFOP-1.5.3-16-2017-00071</t>
  </si>
  <si>
    <t>Támogatás intenzitása</t>
  </si>
  <si>
    <t xml:space="preserve"> - NEAK finanszírozás</t>
  </si>
  <si>
    <t xml:space="preserve">        Eltérő tantervű tagozat épületének energetikai korszesrűsítése</t>
  </si>
  <si>
    <t xml:space="preserve">           Különféle önszerveződő egyesületek támogatása </t>
  </si>
  <si>
    <t xml:space="preserve">           Tornaterem üzemeltetésére pénzeszköz átadás</t>
  </si>
  <si>
    <t>Fenntartható kerékpáros közlekedésfejlesztés Tiszakécskén</t>
  </si>
  <si>
    <r>
      <t xml:space="preserve">Tiszakécske Város Önkormányzatának ASP központhoz való csatlakozása </t>
    </r>
    <r>
      <rPr>
        <i/>
        <sz val="10"/>
        <rFont val="Arial CE"/>
        <family val="0"/>
      </rPr>
      <t>100%</t>
    </r>
  </si>
  <si>
    <t>B74. Felhalmozási célú visszatérítendő támogatások, kölcsönök visszatérülése áh-on kívülről</t>
  </si>
  <si>
    <t xml:space="preserve">        Fenntartható kerékpáros közlekedésfejlesztés Tiszakécskén</t>
  </si>
  <si>
    <t>Kiadás</t>
  </si>
  <si>
    <t>Közhatalmi bevételek</t>
  </si>
  <si>
    <t>Felhalmozási célú átvett pénzeszközök</t>
  </si>
  <si>
    <t>Beruházások</t>
  </si>
  <si>
    <t>Felújítások</t>
  </si>
  <si>
    <t>Egyéb felhalmozási célú kiadások</t>
  </si>
  <si>
    <t>B25. Egyéb felhalmozási célú tám.bev.áh. belülről</t>
  </si>
  <si>
    <t>Önkormányzat működtetésével kapcsolatos kiadások (tartalmazza 14/2017. (IX.28.)</t>
  </si>
  <si>
    <t xml:space="preserve">    önk. rendelet alapján járó köztisztviselői juttatások fedezetét is)</t>
  </si>
  <si>
    <t xml:space="preserve">           Informatikai eszközbeszerzések</t>
  </si>
  <si>
    <t xml:space="preserve">        Turisztikai fejlesztés - Holt-Tisza mellé kilátó, sétány, közvilágítás kiépítése, </t>
  </si>
  <si>
    <t xml:space="preserve">                  kisvasút felújítása, mozdonyszín építés, pályahosszabbítás</t>
  </si>
  <si>
    <t xml:space="preserve">        Helyi foglalkoztatási együttműködés megvalósítása a Tkécskei és a Kméti Járásban</t>
  </si>
  <si>
    <t xml:space="preserve">                3. Tiszakécske Szociális Otthonért Közalapítvány</t>
  </si>
  <si>
    <t>AZ ÖNKORMÁNYZAT 2019. ÉVI BEVÉTELI ELŐIRÁNYZATAI</t>
  </si>
  <si>
    <t>AZ ÖNKORMÁNYZAT 2019. ÉVI KIADÁSI ELŐIRÁNYZATAI</t>
  </si>
  <si>
    <t>2019. ÉVI FELHALMOZÁSI BEVÉTELEK RÉSZLETEZÉSE</t>
  </si>
  <si>
    <t>2019. ÉVI FELÚJÍTÁSOK ÉS FELHALMOZÁSOK FELADATONKÉNT</t>
  </si>
  <si>
    <t>2019. ÉVI TARTALÉKOK</t>
  </si>
  <si>
    <t xml:space="preserve">POLGÁRMESTERI HIVATAL  2019. ÉVI KÖLTSÉGVETÉSE                                                         </t>
  </si>
  <si>
    <t xml:space="preserve"> 2019. ÉVI KÖLTSÉGVETÉSE</t>
  </si>
  <si>
    <t>VÁROSGONDNOKSÁG 2019. ÉVI KÖLTSÉGVETÉSE</t>
  </si>
  <si>
    <t>VÁROSI ÓVODÁK ÉS BÖLCSŐDE 2019. ÉVI KÖLTSÉGVETÉSE</t>
  </si>
  <si>
    <t>2019. ÉVI KÖLTSÉGVETÉSE</t>
  </si>
  <si>
    <t xml:space="preserve">           SOUNDCRATFSiImpact keverőpult + kellékek</t>
  </si>
  <si>
    <t>Városi Óvodák és Bölcsőde *</t>
  </si>
  <si>
    <t xml:space="preserve">            Óvodák beszerzései (bútorok, mosógép, redőny)</t>
  </si>
  <si>
    <t xml:space="preserve">           VSE - Sportcentrum üzemeltetés</t>
  </si>
  <si>
    <t>Bölcsőde fejlesztési program</t>
  </si>
  <si>
    <t>Aktív turisztikai hálózatok infrastruktúrájának fejlesztése -Vizitúra megállóhely (kiegészítő)</t>
  </si>
  <si>
    <t xml:space="preserve">           Egyéb tárgyi eszközök beszerzése (vízforraló,                 </t>
  </si>
  <si>
    <t xml:space="preserve">             (pl. tornaszerek, elektromos kerékpár)</t>
  </si>
  <si>
    <t xml:space="preserve">           Elemcsere jelzőrendszeres készülékekben</t>
  </si>
  <si>
    <t xml:space="preserve">           Gyimesfelsőlok támogatása</t>
  </si>
  <si>
    <t xml:space="preserve">           Mosógép, bútor beszerzések</t>
  </si>
  <si>
    <t>VP6-19.2.1.-44-03-17 Külterületi buszmegállók és közösségi terek megvilágítása</t>
  </si>
  <si>
    <t>VP6-19.2.1.-44-04-17 Kültéri fitnesz parkok létesítése</t>
  </si>
  <si>
    <t>VP6-19.2.1.-44-06-17 Gyógynövénykert kialakítása</t>
  </si>
  <si>
    <t>Szabolcska út járdaépítés (közmunka keretében)</t>
  </si>
  <si>
    <t>Honvéd utca - Hősök útja közötti útszakasz javítása</t>
  </si>
  <si>
    <t>Termálvíz átalakítása a Sportcentumnál</t>
  </si>
  <si>
    <t>Vízibázis épületénél csónaktároló, tűzgyújtóhely építése; fűtés; ergométer beszerzése</t>
  </si>
  <si>
    <t>0622/68 hrsz-ú ingatlan vásárlása</t>
  </si>
  <si>
    <t>Közmunka program keretein belül - Tiszabög kerékpárút felújítása 2km hosszban</t>
  </si>
  <si>
    <t>B408. Kamat és kamatjellegű bevételek</t>
  </si>
  <si>
    <t xml:space="preserve"> - Házi segítségnyújtás, jelzőrendszeres hsg, labor települési hj.</t>
  </si>
  <si>
    <t>Felhalmozási célú visszatérítendő támogatások, kölcsönök visszatérülése áh-on kívülről (LTP hátralékból származó befizetések, VSE részére nyújtott visszafizetendő támogatás)</t>
  </si>
  <si>
    <t xml:space="preserve">     Honda fűnyíró traktor+pótkocsi+vonószem+gyepszellőztető</t>
  </si>
  <si>
    <t xml:space="preserve">     Ford Transit szimplafülkés Alváz Trend+ponyvaváz</t>
  </si>
  <si>
    <t xml:space="preserve">     Frontoni TSP Plus 1600 rézsűzúzó</t>
  </si>
  <si>
    <t>Önkormányzat engedélyezett átlaglétszáma:</t>
  </si>
  <si>
    <t xml:space="preserve">B64. Működési célú visszatérítendő támogatások, kölcsönök visszatérülése áh-on kívülről </t>
  </si>
  <si>
    <t>VSE pályázati önerő - Sportcsarnok pályázat saját erő</t>
  </si>
  <si>
    <t xml:space="preserve">                                     - Sportfejlesztési program</t>
  </si>
  <si>
    <t xml:space="preserve">                                     - Sportliget V. ütem saját erő </t>
  </si>
  <si>
    <t>20 fő - Városgondnokságnál kerülnek foglalkoztatásra.</t>
  </si>
  <si>
    <t xml:space="preserve">2019. ÉVI ENGEDÉLYEZETT ÁTLAGLÉTSZÁMOK </t>
  </si>
  <si>
    <t xml:space="preserve">           Tárgyi eszköz beszerzések (pl. rolók, karnisok, rendezvények kellékei)</t>
  </si>
  <si>
    <t xml:space="preserve">           EFOP-3.7.3-16-2017-00225 pályázat beruházási kiadása</t>
  </si>
  <si>
    <t xml:space="preserve">           EFOP-3.3.2-16-2016-00287 pályázat beruházási kiadása</t>
  </si>
  <si>
    <t xml:space="preserve">     Ágdarálóhoz motor beszerzése</t>
  </si>
  <si>
    <t>19 fő, ebből 16 fő pályázatokhoz kapcsolódó</t>
  </si>
  <si>
    <t>** a létszámon felül  4fő az EFI iroda dolgozója (EFOP pályázat)</t>
  </si>
  <si>
    <t xml:space="preserve">     - szociális feladatok **</t>
  </si>
  <si>
    <t>EFOP-3.9.2-16-2017-00009</t>
  </si>
  <si>
    <t>Humán kapacitások fejlesztése térségi szemléletben</t>
  </si>
  <si>
    <t>Eltérő tantervű tagozat épületének energetikai korszerűsítése</t>
  </si>
  <si>
    <t>2140 hrsz-ú ingatlan vásárlása (József Attila utca 4.)</t>
  </si>
  <si>
    <t>2247 hrsz-ú ingatlan vásárlása (Bajcsy Zsilinszky utca 24.)</t>
  </si>
  <si>
    <t>2246 hrsz-ú ingatlan vásárlása (Bajcsy Zsilinszky utca 26.)</t>
  </si>
  <si>
    <t>TOP-1.1.1-16-BK1-2017-00007</t>
  </si>
  <si>
    <t>Iparterület fejlesztése</t>
  </si>
  <si>
    <t>TOP-3.2.1-15-BK1-2016-00009</t>
  </si>
  <si>
    <t>TOP-3.2.1-BK1--2017-00011</t>
  </si>
  <si>
    <t xml:space="preserve">Arany J. úti Óvoda energetikai felújítása </t>
  </si>
  <si>
    <t>TOP-3.2.1-BK1--2017-00009</t>
  </si>
  <si>
    <t xml:space="preserve">Templom téri óvoda energetikai felújítása </t>
  </si>
  <si>
    <t>TOP-3.2.1-BK1--2017-00010</t>
  </si>
  <si>
    <t xml:space="preserve">Bölcsőde energetikai felújítása </t>
  </si>
  <si>
    <t>TOP-1.2.1-16-BK1-2017-00003</t>
  </si>
  <si>
    <t xml:space="preserve">A természeti értékekben rejlő őkoturisztikai potenciál hasznosítása Tiszakécske Városában </t>
  </si>
  <si>
    <t>TOP-3.2.1-BK1--2017-00008</t>
  </si>
  <si>
    <t xml:space="preserve">Szociális és gyámügyi hivatal épületének energetikai korszerűsítése </t>
  </si>
  <si>
    <t>TOP-3.2.1-BK1--2017-00004</t>
  </si>
  <si>
    <t>TOP-3.2.1-BK1--2017-00005</t>
  </si>
  <si>
    <t>Móricz Zs. Okt.Int. épületének energetikai korszerűsítése</t>
  </si>
  <si>
    <t>TOP-3.2.1-BK1--2017-00007</t>
  </si>
  <si>
    <t xml:space="preserve">Zeneiskola épületének energetikai korszerűsítése </t>
  </si>
  <si>
    <t>TOP-3.1.1-BK1-2017-00001</t>
  </si>
  <si>
    <t>TOP-1.4.1-16-BK1-2017-00002</t>
  </si>
  <si>
    <t>Bölcsődei fejlesztések Bács-Kiskun Megyében</t>
  </si>
  <si>
    <t>KEHOP -4.1.0-15-2016-00069</t>
  </si>
  <si>
    <t>TOP-3.2.1-15-BK1-2016-00040</t>
  </si>
  <si>
    <t xml:space="preserve">Vizes élőhelyek rehabilitációja és természetvédelmi kezelése a Közép-Tisza mentén, Holt-Tisza III-IV rekonstrukció </t>
  </si>
  <si>
    <t>Móricz Zs.Okt.Int. Gimnázium és Felső tagozat ép. energetikai fejl.</t>
  </si>
  <si>
    <t>Móricz Zs.Okt.Int. Alsó tagozat épületének energetikai fejl.</t>
  </si>
  <si>
    <t>Külső közművek (víz, gáz, villany, szennyv., csap.csat., út)  kialakítása a Kosárlabda cs-nál</t>
  </si>
  <si>
    <t>BEVÉTELI ELŐIRÁNYZATOK MÓDOSÍTÁSA</t>
  </si>
  <si>
    <t>Intézmények működési bevétele</t>
  </si>
  <si>
    <t>Önkormányzatok működési támogatásai</t>
  </si>
  <si>
    <t>Elvonások és befizetések</t>
  </si>
  <si>
    <t>Működési célú visszatérítendő támog. áht.belülről</t>
  </si>
  <si>
    <t>Egyéb műk. célú támogatások bevételei áht. belülről</t>
  </si>
  <si>
    <t>Egyéb műk.célú pénzeszk. Áh.kívülről</t>
  </si>
  <si>
    <t>Felhalmozási célú támogatások áht.belülről</t>
  </si>
  <si>
    <t>Felhalmozási bevételek</t>
  </si>
  <si>
    <t>Költségvetési bevételek összesen</t>
  </si>
  <si>
    <t>Belföldi értékpapírok bevételei</t>
  </si>
  <si>
    <t>Államháztartáson belüli megelőlegezések</t>
  </si>
  <si>
    <t>Önkormány-zat</t>
  </si>
  <si>
    <t>Intézmények</t>
  </si>
  <si>
    <t>KIADÁSI ELŐIRÁNYZATOK MÓDOSÍTÁSA</t>
  </si>
  <si>
    <t>Önkormányzat kiadásai</t>
  </si>
  <si>
    <t>Intézmények kiadásai</t>
  </si>
  <si>
    <t>Szoc. feladatok</t>
  </si>
  <si>
    <t>Egyéb műk.célú támogatások áh belülre</t>
  </si>
  <si>
    <t>Egyéb műk. célú tám. áh kívülre</t>
  </si>
  <si>
    <t>Előre nem látható beruh. kiadások, pályázatok saját forrása</t>
  </si>
  <si>
    <t>Maradvány elvonás</t>
  </si>
  <si>
    <t>Kiadás összesen</t>
  </si>
  <si>
    <t>Tartalék</t>
  </si>
  <si>
    <t>Belföldi értékpapírok kiadásai</t>
  </si>
  <si>
    <t>ÁH-n belüli megelőlegezés visszafizetés</t>
  </si>
  <si>
    <t>Bevétel egyidejű megemelése</t>
  </si>
  <si>
    <t>Intézmény neve, módosítás jogcíme</t>
  </si>
  <si>
    <t>Személyi juttatás</t>
  </si>
  <si>
    <t>Munkaadót terhelő járulék</t>
  </si>
  <si>
    <t>Dologi kiadás</t>
  </si>
  <si>
    <t>Ellátottak juttatás</t>
  </si>
  <si>
    <t>Önkorm. támogatás</t>
  </si>
  <si>
    <t>Városgondnokság</t>
  </si>
  <si>
    <t>Művelődési Központ és Könyvtár</t>
  </si>
  <si>
    <t>Városi Óvodák és Bölcsőde</t>
  </si>
  <si>
    <t>Polgármesteri Hivatal</t>
  </si>
  <si>
    <t>RÉSZÖSSZESEN</t>
  </si>
  <si>
    <t>Önkormányzat</t>
  </si>
  <si>
    <t xml:space="preserve">TARTALÉKOK MÓDOSÍTÁSÁRA VONATKOZÓ DÖNTÉSEK </t>
  </si>
  <si>
    <t>Általános tartalék</t>
  </si>
  <si>
    <t>2019. ÉVI KIADÁSI ELŐIRÁNYZATOK INTÉZMÉNYENKÉNT</t>
  </si>
  <si>
    <t xml:space="preserve">Módosított előirányzat </t>
  </si>
  <si>
    <t>Módosított előirányzat</t>
  </si>
  <si>
    <t>2018. évi maradvány</t>
  </si>
  <si>
    <t>Krízishelyzetbe jutott lakosok  megsegítése</t>
  </si>
  <si>
    <t>* Nyugdíjazás miatt 2019.04.30-ig +0,25fő / 2019.09.01-2019.09.30-ig +1fő</t>
  </si>
  <si>
    <t>Int.finansz.</t>
  </si>
  <si>
    <t xml:space="preserve">        Arany János művelődési ház modernizálása</t>
  </si>
  <si>
    <t>Tiszabögi Iskola udvarára játszószerek beszerzése</t>
  </si>
  <si>
    <t xml:space="preserve">           Lovasegyesület részére támogatás</t>
  </si>
  <si>
    <t xml:space="preserve">     Gyalu beszezése</t>
  </si>
  <si>
    <t xml:space="preserve">            2018. évi maradvány</t>
  </si>
  <si>
    <t xml:space="preserve">           2018. évi maradvány</t>
  </si>
  <si>
    <t xml:space="preserve">TOP-7.1.1-16-H-120-1 </t>
  </si>
  <si>
    <t>Arany János művelődési ház modernizálása</t>
  </si>
  <si>
    <t>Állami Rekonstrukciós Alapból Arany János utca, Wesselényi utca vízhálózat rekonstrukciója, 7. sz. kút szűrőcserés felújítása</t>
  </si>
  <si>
    <t xml:space="preserve">Tiszakécske- Éltető Vizekmentén gyógyhely komplex turisztikai fejlesztése </t>
  </si>
  <si>
    <t>9160.hrsz-ú ingatlan (visszaadott CSOK telek)</t>
  </si>
  <si>
    <t xml:space="preserve">           EFOP - EFI Iroda beszerzései </t>
  </si>
  <si>
    <t>Óbögi Iskola felújítása</t>
  </si>
  <si>
    <t>Arany János Művelődési Központ és Városi Könyvtár ***</t>
  </si>
  <si>
    <t>*** 2019. július 01-november 30-ig +0,5fő</t>
  </si>
  <si>
    <t>Református Egyházközség csatorna felújítás támogatása</t>
  </si>
  <si>
    <t xml:space="preserve">           VSE Sportcsarnok működési támogatás</t>
  </si>
  <si>
    <t>Móricz Zsigmond Gimnázium tetőfelújítása</t>
  </si>
  <si>
    <t>Tekepálya felújítása</t>
  </si>
  <si>
    <t xml:space="preserve">Holt-Tisza menti ingatlanok vásárlása </t>
  </si>
  <si>
    <r>
      <rPr>
        <strike/>
        <sz val="9"/>
        <rFont val="Arial"/>
        <family val="2"/>
      </rPr>
      <t>Bajcsy úti konyha tetőszerkezetének cseréje</t>
    </r>
    <r>
      <rPr>
        <sz val="9"/>
        <rFont val="Arial"/>
        <family val="2"/>
      </rPr>
      <t xml:space="preserve"> Szociális Otthon tetőszerkezetének felújítása</t>
    </r>
  </si>
  <si>
    <t>LEADER VP6-19.3.1-17 pályázat, grafikus látványtérkép beszerzése</t>
  </si>
  <si>
    <t>508. Működési célú visszatérítendő támogatások áh.kívülre</t>
  </si>
  <si>
    <t xml:space="preserve">           Fogd a kezem Alapítvány támogatása</t>
  </si>
  <si>
    <t xml:space="preserve">           Sporthorgász Egyesület támogatása</t>
  </si>
  <si>
    <t xml:space="preserve">           Gémes Mihály Közhasznú Alapítvány támogatása</t>
  </si>
  <si>
    <t xml:space="preserve">                                     - Kosárcsarnok védőburkolat besz.tám.</t>
  </si>
  <si>
    <t xml:space="preserve">           Könyvtári érdekeltségnövelő támogatás</t>
  </si>
  <si>
    <t>B814.  Államháztartáson belüli megelőlegezések</t>
  </si>
  <si>
    <t>Maradvány igénybevétel és értékpapír visszaváltás (B812+B813+B814)</t>
  </si>
  <si>
    <t>K73. Egyéb tárgyi eszközök felújítása</t>
  </si>
  <si>
    <t xml:space="preserve">     Dacia Dokker + Dacia Lodgy személyautók beszerzése</t>
  </si>
  <si>
    <t xml:space="preserve"> </t>
  </si>
  <si>
    <t>Kamerarendszer felújítása</t>
  </si>
  <si>
    <t xml:space="preserve">                                     - Sportfejlesztési program, kézilabda szako.</t>
  </si>
  <si>
    <t xml:space="preserve">              vérnyomásmérő m., fecskendő, hűtő, bútorok)</t>
  </si>
  <si>
    <t>B53.   Egyéb tárgyi eszközök értékesítése</t>
  </si>
  <si>
    <t xml:space="preserve">     Kúpos hasító, láncfűrész beszerzése</t>
  </si>
  <si>
    <t xml:space="preserve">     Honvéd utca - Hősök útja közötti útszakasz javítása</t>
  </si>
  <si>
    <t>3901/34 hrsz-ú ingatlan vásárlása (Zsálya utca)</t>
  </si>
  <si>
    <t xml:space="preserve">           Támogató Szolgálat kisbuszához fellépő</t>
  </si>
  <si>
    <t>B65. Egyéb működési célú átvett pénzeszköz</t>
  </si>
  <si>
    <t>Saját hatáskörű ei.mód. (SZJA 1%)</t>
  </si>
  <si>
    <t>Önkormányzat saját hatáskörű ei.módosítása</t>
  </si>
  <si>
    <t xml:space="preserve">   K7. Felújítások</t>
  </si>
  <si>
    <t xml:space="preserve">           Közművelődési érdekeltségnövelő pályázat önerő+támogatás</t>
  </si>
  <si>
    <t>30/2019. (XII.19.) sz.rendelet</t>
  </si>
  <si>
    <t>Saját hatáskörű ei.mód. (EFOP-00225)</t>
  </si>
  <si>
    <t>Saját hatáskörű ei.mód. (EFOP-000287)</t>
  </si>
  <si>
    <t>Közművelődési érdekeltségnöv.támogatás</t>
  </si>
  <si>
    <t xml:space="preserve">Módosított előirányzat                                  </t>
  </si>
  <si>
    <t>Minimálbér és garantált bérminimum emelés hatásának kompenzációja</t>
  </si>
  <si>
    <t>Szociális ágazati pótlék (2019. január-októberi pót)</t>
  </si>
  <si>
    <t>Óvodapedagógusok minősítéséből adódó lemondás</t>
  </si>
  <si>
    <t>Óvodaműködtetési támogatás (4hó)</t>
  </si>
  <si>
    <t>Bölcsőde üzemeltetési támogatásából adódó lemondás</t>
  </si>
  <si>
    <t>Intézményi gyermekétkeztetés bértámogatásából adódó lemondás</t>
  </si>
  <si>
    <t>Intézményi gyermekétkeztetés üzemeltetési támogatásából adódó lemondás</t>
  </si>
  <si>
    <t>Rászoruló gyermekek szünidei étkeztetésének támogatásából adódó lemondás</t>
  </si>
  <si>
    <t>Kerekítés levonása</t>
  </si>
  <si>
    <t>Módosított előirányzat  30/2019. (XII.19.) sz.rendelet</t>
  </si>
  <si>
    <t>Felhalmozási célú önkormányzati támogatások (Közművelődési érd.növ. Támogatás)</t>
  </si>
  <si>
    <t>Ókécskei tornacsarnok felújítása</t>
  </si>
  <si>
    <t>Módosított előirányzat  30/2019.(XII.19.) sz.rendelet</t>
  </si>
  <si>
    <t>Tűzoltóság rendkívüli támogatása</t>
  </si>
  <si>
    <t>Szociális ágazati pótlék (2019.január-októberi pót)</t>
  </si>
  <si>
    <t>Közművelődési Érdekeltségnövelő Támogatás AJMK</t>
  </si>
  <si>
    <t>Önkormányzat saját hatáskörű ei.mód.</t>
  </si>
  <si>
    <t>Közművelődési érdekeltségnövelő támogatás</t>
  </si>
  <si>
    <t>30/2019 (XII.19.) sz.rendelet</t>
  </si>
  <si>
    <t>Módosított előirányzat                                  30/2019. (XII.19.) sz.rendelet</t>
  </si>
  <si>
    <t>Városgondnokság saját hatáskörű ei.mód.(Honvéd u.-Hősök útja)</t>
  </si>
  <si>
    <t>Korrekció</t>
  </si>
  <si>
    <t>Móricz Zs. Alsó és Felső tagozat támogatás visszafizetése</t>
  </si>
  <si>
    <t>Móricz Zs.  Alsó és Felső támogatás visszafizetése</t>
  </si>
  <si>
    <t>2020. április 28.</t>
  </si>
  <si>
    <t>2020.április 28.</t>
  </si>
  <si>
    <t>1.    melléklet a 7/2020. (IV.28.) önkormányzati rendelethez</t>
  </si>
  <si>
    <t>1.   melléklet a 7/2020. (IV.28.)  önkormányzati rendelethez</t>
  </si>
  <si>
    <t>1/b.    melléklet a 7/2020. (IV.28.)  önkormányzati rendelethez</t>
  </si>
  <si>
    <t>1/c.    melléklet a 7/2020. (IV.28.)  önkormányzati rendelethez</t>
  </si>
  <si>
    <t>1/d. melléklet a 7/2020. (IV.28.)  önkormányzati rendelethez</t>
  </si>
  <si>
    <t>2.  melléklet a 7/2020. (IV.28.)  önkormányzati rendelethez</t>
  </si>
  <si>
    <t>3.  melléklet a 7/2020. (IV.28.)  önkormányzati rendelethez</t>
  </si>
  <si>
    <t>4. melléklet a 7/2020. (IV.28.)  önkormányzati rendelethez</t>
  </si>
  <si>
    <t>5. melléklet a 7/2020. (IV.28.) önkormányzati rendelethez</t>
  </si>
  <si>
    <t>6. melléklet a 7/2020. (IV.28.) 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</si>
</sst>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#,##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-40E]yyyy\.\ mmmm\ d\."/>
    <numFmt numFmtId="172" formatCode="[$¥€-2]\ #\ ##,000_);[Red]\([$€-2]\ #\ ##,000\)"/>
    <numFmt numFmtId="173" formatCode="0.0"/>
    <numFmt numFmtId="174" formatCode="#,##0\ &quot;Ft&quot;"/>
    <numFmt numFmtId="175" formatCode="#,##0\ _F_t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i/>
      <sz val="9"/>
      <name val="Arial"/>
      <family val="2"/>
    </font>
    <font>
      <b/>
      <sz val="11"/>
      <name val="Arial CE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12"/>
      <name val="Arial CE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sz val="12"/>
      <name val="Arial"/>
      <family val="2"/>
    </font>
    <font>
      <b/>
      <sz val="8"/>
      <name val="Arial CE"/>
      <family val="2"/>
    </font>
    <font>
      <i/>
      <sz val="9"/>
      <name val="Arial CE"/>
      <family val="0"/>
    </font>
    <font>
      <strike/>
      <sz val="9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i/>
      <sz val="9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i/>
      <sz val="9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lightGray"/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45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3" fontId="24" fillId="0" borderId="10" xfId="0" applyNumberFormat="1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/>
    </xf>
    <xf numFmtId="3" fontId="25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5" fillId="0" borderId="16" xfId="0" applyFont="1" applyBorder="1" applyAlignment="1">
      <alignment/>
    </xf>
    <xf numFmtId="3" fontId="25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25" fillId="0" borderId="27" xfId="0" applyFont="1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25" fillId="0" borderId="32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3" fontId="25" fillId="0" borderId="24" xfId="0" applyNumberFormat="1" applyFont="1" applyBorder="1" applyAlignment="1">
      <alignment/>
    </xf>
    <xf numFmtId="3" fontId="25" fillId="0" borderId="2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 wrapText="1"/>
    </xf>
    <xf numFmtId="3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5" fillId="0" borderId="11" xfId="0" applyFont="1" applyBorder="1" applyAlignment="1">
      <alignment/>
    </xf>
    <xf numFmtId="3" fontId="25" fillId="0" borderId="34" xfId="0" applyNumberFormat="1" applyFont="1" applyBorder="1" applyAlignment="1">
      <alignment/>
    </xf>
    <xf numFmtId="3" fontId="25" fillId="0" borderId="35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vertical="center" wrapText="1"/>
    </xf>
    <xf numFmtId="0" fontId="0" fillId="0" borderId="3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37" xfId="0" applyFont="1" applyBorder="1" applyAlignment="1">
      <alignment/>
    </xf>
    <xf numFmtId="3" fontId="25" fillId="0" borderId="38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25" fillId="0" borderId="16" xfId="0" applyFont="1" applyBorder="1" applyAlignment="1">
      <alignment vertical="center"/>
    </xf>
    <xf numFmtId="0" fontId="0" fillId="0" borderId="17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21" fillId="0" borderId="0" xfId="0" applyFont="1" applyAlignment="1">
      <alignment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26" fillId="0" borderId="16" xfId="0" applyFont="1" applyBorder="1" applyAlignment="1">
      <alignment/>
    </xf>
    <xf numFmtId="3" fontId="26" fillId="0" borderId="17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26" fillId="0" borderId="22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0" fontId="0" fillId="0" borderId="42" xfId="0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3" fontId="25" fillId="0" borderId="46" xfId="0" applyNumberFormat="1" applyFont="1" applyBorder="1" applyAlignment="1">
      <alignment/>
    </xf>
    <xf numFmtId="3" fontId="25" fillId="0" borderId="47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34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18" xfId="0" applyBorder="1" applyAlignment="1">
      <alignment/>
    </xf>
    <xf numFmtId="49" fontId="0" fillId="0" borderId="42" xfId="0" applyNumberFormat="1" applyFont="1" applyBorder="1" applyAlignment="1">
      <alignment vertical="center" wrapText="1"/>
    </xf>
    <xf numFmtId="3" fontId="0" fillId="0" borderId="43" xfId="0" applyNumberFormat="1" applyFont="1" applyBorder="1" applyAlignment="1">
      <alignment vertical="center"/>
    </xf>
    <xf numFmtId="0" fontId="0" fillId="0" borderId="35" xfId="0" applyFont="1" applyBorder="1" applyAlignment="1">
      <alignment/>
    </xf>
    <xf numFmtId="0" fontId="0" fillId="0" borderId="49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3" fontId="25" fillId="0" borderId="20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0" fontId="0" fillId="0" borderId="27" xfId="0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25" fillId="0" borderId="19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0" xfId="0" applyAlignment="1">
      <alignment horizontal="right"/>
    </xf>
    <xf numFmtId="0" fontId="27" fillId="0" borderId="0" xfId="0" applyFont="1" applyAlignment="1">
      <alignment horizontal="center" vertical="center"/>
    </xf>
    <xf numFmtId="3" fontId="29" fillId="0" borderId="22" xfId="0" applyNumberFormat="1" applyFont="1" applyBorder="1" applyAlignment="1">
      <alignment vertical="center"/>
    </xf>
    <xf numFmtId="49" fontId="28" fillId="0" borderId="19" xfId="0" applyNumberFormat="1" applyFont="1" applyBorder="1" applyAlignment="1">
      <alignment horizontal="left" vertical="center"/>
    </xf>
    <xf numFmtId="3" fontId="28" fillId="0" borderId="22" xfId="0" applyNumberFormat="1" applyFont="1" applyBorder="1" applyAlignment="1">
      <alignment vertical="center"/>
    </xf>
    <xf numFmtId="3" fontId="29" fillId="0" borderId="22" xfId="0" applyNumberFormat="1" applyFont="1" applyBorder="1" applyAlignment="1">
      <alignment vertical="center"/>
    </xf>
    <xf numFmtId="3" fontId="28" fillId="0" borderId="39" xfId="0" applyNumberFormat="1" applyFont="1" applyBorder="1" applyAlignment="1">
      <alignment vertical="center"/>
    </xf>
    <xf numFmtId="0" fontId="20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9" fillId="0" borderId="19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1" xfId="0" applyFont="1" applyBorder="1" applyAlignment="1">
      <alignment vertical="center" wrapText="1"/>
    </xf>
    <xf numFmtId="3" fontId="26" fillId="0" borderId="22" xfId="0" applyNumberFormat="1" applyFont="1" applyBorder="1" applyAlignment="1">
      <alignment vertical="center"/>
    </xf>
    <xf numFmtId="3" fontId="22" fillId="0" borderId="39" xfId="0" applyNumberFormat="1" applyFont="1" applyBorder="1" applyAlignment="1">
      <alignment vertical="center"/>
    </xf>
    <xf numFmtId="0" fontId="35" fillId="0" borderId="0" xfId="0" applyFont="1" applyAlignment="1">
      <alignment/>
    </xf>
    <xf numFmtId="3" fontId="0" fillId="0" borderId="0" xfId="0" applyNumberFormat="1" applyAlignment="1">
      <alignment/>
    </xf>
    <xf numFmtId="0" fontId="21" fillId="0" borderId="0" xfId="0" applyFont="1" applyAlignment="1">
      <alignment horizontal="center" vertical="center"/>
    </xf>
    <xf numFmtId="3" fontId="29" fillId="0" borderId="21" xfId="0" applyNumberFormat="1" applyFont="1" applyBorder="1" applyAlignment="1">
      <alignment/>
    </xf>
    <xf numFmtId="3" fontId="28" fillId="0" borderId="21" xfId="0" applyNumberFormat="1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21" xfId="0" applyFont="1" applyBorder="1" applyAlignment="1">
      <alignment horizontal="left"/>
    </xf>
    <xf numFmtId="3" fontId="32" fillId="0" borderId="21" xfId="0" applyNumberFormat="1" applyFont="1" applyBorder="1" applyAlignment="1">
      <alignment/>
    </xf>
    <xf numFmtId="0" fontId="32" fillId="0" borderId="21" xfId="0" applyFont="1" applyBorder="1" applyAlignment="1">
      <alignment/>
    </xf>
    <xf numFmtId="0" fontId="26" fillId="0" borderId="19" xfId="0" applyFont="1" applyBorder="1" applyAlignment="1">
      <alignment/>
    </xf>
    <xf numFmtId="3" fontId="28" fillId="0" borderId="22" xfId="0" applyNumberFormat="1" applyFont="1" applyBorder="1" applyAlignment="1">
      <alignment/>
    </xf>
    <xf numFmtId="0" fontId="29" fillId="0" borderId="19" xfId="0" applyFont="1" applyBorder="1" applyAlignment="1">
      <alignment/>
    </xf>
    <xf numFmtId="3" fontId="29" fillId="0" borderId="22" xfId="0" applyNumberFormat="1" applyFont="1" applyBorder="1" applyAlignment="1">
      <alignment/>
    </xf>
    <xf numFmtId="3" fontId="32" fillId="0" borderId="22" xfId="0" applyNumberFormat="1" applyFont="1" applyBorder="1" applyAlignment="1">
      <alignment/>
    </xf>
    <xf numFmtId="0" fontId="28" fillId="0" borderId="19" xfId="0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25" fillId="0" borderId="51" xfId="0" applyNumberFormat="1" applyFont="1" applyBorder="1" applyAlignment="1">
      <alignment/>
    </xf>
    <xf numFmtId="3" fontId="0" fillId="0" borderId="52" xfId="0" applyNumberFormat="1" applyFont="1" applyBorder="1" applyAlignment="1">
      <alignment vertical="center"/>
    </xf>
    <xf numFmtId="0" fontId="28" fillId="0" borderId="19" xfId="0" applyFont="1" applyBorder="1" applyAlignment="1">
      <alignment horizontal="lef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53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3" fontId="23" fillId="0" borderId="10" xfId="0" applyNumberFormat="1" applyFont="1" applyBorder="1" applyAlignment="1">
      <alignment horizontal="right" vertical="center" wrapText="1"/>
    </xf>
    <xf numFmtId="0" fontId="0" fillId="0" borderId="52" xfId="0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0" fontId="25" fillId="0" borderId="55" xfId="0" applyFont="1" applyBorder="1" applyAlignment="1">
      <alignment horizontal="left" vertical="center" wrapText="1"/>
    </xf>
    <xf numFmtId="0" fontId="0" fillId="0" borderId="0" xfId="56">
      <alignment/>
      <protection/>
    </xf>
    <xf numFmtId="0" fontId="25" fillId="0" borderId="30" xfId="0" applyFont="1" applyBorder="1" applyAlignment="1">
      <alignment horizontal="left" vertical="center" wrapText="1"/>
    </xf>
    <xf numFmtId="0" fontId="0" fillId="0" borderId="49" xfId="0" applyBorder="1" applyAlignment="1">
      <alignment/>
    </xf>
    <xf numFmtId="0" fontId="0" fillId="0" borderId="48" xfId="0" applyFont="1" applyBorder="1" applyAlignment="1">
      <alignment horizontal="left" vertical="center"/>
    </xf>
    <xf numFmtId="0" fontId="25" fillId="0" borderId="30" xfId="0" applyFont="1" applyBorder="1" applyAlignment="1">
      <alignment vertical="center" wrapText="1"/>
    </xf>
    <xf numFmtId="0" fontId="0" fillId="0" borderId="48" xfId="0" applyFont="1" applyBorder="1" applyAlignment="1">
      <alignment vertical="center"/>
    </xf>
    <xf numFmtId="0" fontId="51" fillId="0" borderId="0" xfId="0" applyFont="1" applyAlignment="1">
      <alignment/>
    </xf>
    <xf numFmtId="49" fontId="29" fillId="0" borderId="20" xfId="0" applyNumberFormat="1" applyFont="1" applyBorder="1" applyAlignment="1">
      <alignment vertical="center" wrapText="1"/>
    </xf>
    <xf numFmtId="3" fontId="35" fillId="0" borderId="0" xfId="0" applyNumberFormat="1" applyFont="1" applyAlignment="1">
      <alignment/>
    </xf>
    <xf numFmtId="49" fontId="29" fillId="0" borderId="56" xfId="0" applyNumberFormat="1" applyFont="1" applyBorder="1" applyAlignment="1">
      <alignment vertical="center" wrapText="1" shrinkToFit="1"/>
    </xf>
    <xf numFmtId="49" fontId="29" fillId="0" borderId="36" xfId="0" applyNumberFormat="1" applyFont="1" applyBorder="1" applyAlignment="1">
      <alignment vertical="center" wrapText="1" shrinkToFit="1"/>
    </xf>
    <xf numFmtId="3" fontId="29" fillId="0" borderId="21" xfId="0" applyNumberFormat="1" applyFont="1" applyBorder="1" applyAlignment="1">
      <alignment/>
    </xf>
    <xf numFmtId="0" fontId="0" fillId="0" borderId="42" xfId="0" applyFont="1" applyBorder="1" applyAlignment="1">
      <alignment horizontal="left" vertical="center"/>
    </xf>
    <xf numFmtId="0" fontId="29" fillId="0" borderId="21" xfId="0" applyFont="1" applyBorder="1" applyAlignment="1">
      <alignment horizontal="left"/>
    </xf>
    <xf numFmtId="3" fontId="31" fillId="0" borderId="0" xfId="0" applyNumberFormat="1" applyFont="1" applyAlignment="1">
      <alignment horizontal="right" vertical="center"/>
    </xf>
    <xf numFmtId="3" fontId="29" fillId="0" borderId="0" xfId="0" applyNumberFormat="1" applyFont="1" applyAlignment="1">
      <alignment/>
    </xf>
    <xf numFmtId="0" fontId="28" fillId="0" borderId="23" xfId="0" applyFont="1" applyBorder="1" applyAlignment="1">
      <alignment/>
    </xf>
    <xf numFmtId="0" fontId="28" fillId="0" borderId="25" xfId="0" applyFont="1" applyBorder="1" applyAlignment="1">
      <alignment/>
    </xf>
    <xf numFmtId="3" fontId="28" fillId="0" borderId="25" xfId="0" applyNumberFormat="1" applyFont="1" applyBorder="1" applyAlignment="1">
      <alignment/>
    </xf>
    <xf numFmtId="3" fontId="28" fillId="0" borderId="26" xfId="0" applyNumberFormat="1" applyFont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29" fillId="0" borderId="21" xfId="0" applyFont="1" applyBorder="1" applyAlignment="1">
      <alignment/>
    </xf>
    <xf numFmtId="49" fontId="29" fillId="0" borderId="36" xfId="0" applyNumberFormat="1" applyFont="1" applyBorder="1" applyAlignment="1">
      <alignment vertical="center" wrapText="1"/>
    </xf>
    <xf numFmtId="49" fontId="29" fillId="0" borderId="21" xfId="0" applyNumberFormat="1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3" fontId="0" fillId="0" borderId="59" xfId="0" applyNumberFormat="1" applyFont="1" applyBorder="1" applyAlignment="1">
      <alignment/>
    </xf>
    <xf numFmtId="0" fontId="29" fillId="0" borderId="53" xfId="0" applyFont="1" applyBorder="1" applyAlignment="1">
      <alignment horizontal="left"/>
    </xf>
    <xf numFmtId="3" fontId="28" fillId="24" borderId="51" xfId="0" applyNumberFormat="1" applyFont="1" applyFill="1" applyBorder="1" applyAlignment="1">
      <alignment vertical="center"/>
    </xf>
    <xf numFmtId="0" fontId="29" fillId="0" borderId="19" xfId="0" applyFont="1" applyBorder="1" applyAlignment="1">
      <alignment horizontal="left"/>
    </xf>
    <xf numFmtId="0" fontId="29" fillId="0" borderId="20" xfId="0" applyFont="1" applyBorder="1" applyAlignment="1">
      <alignment horizontal="left"/>
    </xf>
    <xf numFmtId="3" fontId="29" fillId="0" borderId="22" xfId="0" applyNumberFormat="1" applyFont="1" applyBorder="1" applyAlignment="1">
      <alignment/>
    </xf>
    <xf numFmtId="0" fontId="29" fillId="0" borderId="21" xfId="0" applyFont="1" applyBorder="1" applyAlignment="1">
      <alignment vertical="center"/>
    </xf>
    <xf numFmtId="49" fontId="29" fillId="0" borderId="20" xfId="0" applyNumberFormat="1" applyFont="1" applyBorder="1" applyAlignment="1">
      <alignment horizontal="left"/>
    </xf>
    <xf numFmtId="0" fontId="29" fillId="0" borderId="16" xfId="0" applyFont="1" applyBorder="1" applyAlignment="1">
      <alignment/>
    </xf>
    <xf numFmtId="3" fontId="29" fillId="0" borderId="20" xfId="0" applyNumberFormat="1" applyFont="1" applyBorder="1" applyAlignment="1">
      <alignment/>
    </xf>
    <xf numFmtId="0" fontId="29" fillId="0" borderId="19" xfId="0" applyFont="1" applyBorder="1" applyAlignment="1">
      <alignment/>
    </xf>
    <xf numFmtId="3" fontId="34" fillId="0" borderId="20" xfId="0" applyNumberFormat="1" applyFont="1" applyBorder="1" applyAlignment="1">
      <alignment/>
    </xf>
    <xf numFmtId="3" fontId="29" fillId="0" borderId="25" xfId="0" applyNumberFormat="1" applyFont="1" applyBorder="1" applyAlignment="1">
      <alignment/>
    </xf>
    <xf numFmtId="3" fontId="29" fillId="0" borderId="24" xfId="0" applyNumberFormat="1" applyFont="1" applyBorder="1" applyAlignment="1">
      <alignment/>
    </xf>
    <xf numFmtId="3" fontId="29" fillId="0" borderId="26" xfId="0" applyNumberFormat="1" applyFont="1" applyBorder="1" applyAlignment="1">
      <alignment/>
    </xf>
    <xf numFmtId="0" fontId="29" fillId="0" borderId="23" xfId="0" applyFont="1" applyBorder="1" applyAlignment="1">
      <alignment/>
    </xf>
    <xf numFmtId="3" fontId="29" fillId="0" borderId="17" xfId="0" applyNumberFormat="1" applyFont="1" applyBorder="1" applyAlignment="1">
      <alignment/>
    </xf>
    <xf numFmtId="0" fontId="29" fillId="0" borderId="23" xfId="0" applyFont="1" applyBorder="1" applyAlignment="1">
      <alignment wrapText="1"/>
    </xf>
    <xf numFmtId="3" fontId="29" fillId="0" borderId="25" xfId="0" applyNumberFormat="1" applyFont="1" applyBorder="1" applyAlignment="1">
      <alignment horizontal="center"/>
    </xf>
    <xf numFmtId="3" fontId="29" fillId="0" borderId="26" xfId="0" applyNumberFormat="1" applyFont="1" applyBorder="1" applyAlignment="1">
      <alignment horizontal="center"/>
    </xf>
    <xf numFmtId="0" fontId="29" fillId="0" borderId="16" xfId="0" applyFont="1" applyBorder="1" applyAlignment="1">
      <alignment wrapText="1"/>
    </xf>
    <xf numFmtId="3" fontId="29" fillId="0" borderId="36" xfId="0" applyNumberFormat="1" applyFont="1" applyBorder="1" applyAlignment="1">
      <alignment horizontal="center"/>
    </xf>
    <xf numFmtId="3" fontId="29" fillId="0" borderId="18" xfId="0" applyNumberFormat="1" applyFont="1" applyBorder="1" applyAlignment="1">
      <alignment horizontal="center"/>
    </xf>
    <xf numFmtId="3" fontId="29" fillId="0" borderId="20" xfId="0" applyNumberFormat="1" applyFont="1" applyBorder="1" applyAlignment="1">
      <alignment vertical="center"/>
    </xf>
    <xf numFmtId="3" fontId="29" fillId="0" borderId="24" xfId="0" applyNumberFormat="1" applyFont="1" applyBorder="1" applyAlignment="1">
      <alignment vertical="center"/>
    </xf>
    <xf numFmtId="3" fontId="29" fillId="0" borderId="17" xfId="0" applyNumberFormat="1" applyFont="1" applyBorder="1" applyAlignment="1">
      <alignment vertical="center"/>
    </xf>
    <xf numFmtId="3" fontId="29" fillId="0" borderId="18" xfId="0" applyNumberFormat="1" applyFont="1" applyBorder="1" applyAlignment="1">
      <alignment/>
    </xf>
    <xf numFmtId="3" fontId="29" fillId="0" borderId="60" xfId="0" applyNumberFormat="1" applyFont="1" applyBorder="1" applyAlignment="1">
      <alignment/>
    </xf>
    <xf numFmtId="3" fontId="28" fillId="0" borderId="24" xfId="0" applyNumberFormat="1" applyFont="1" applyBorder="1" applyAlignment="1">
      <alignment/>
    </xf>
    <xf numFmtId="3" fontId="29" fillId="0" borderId="53" xfId="0" applyNumberFormat="1" applyFont="1" applyBorder="1" applyAlignment="1">
      <alignment/>
    </xf>
    <xf numFmtId="0" fontId="29" fillId="0" borderId="22" xfId="0" applyFont="1" applyBorder="1" applyAlignment="1">
      <alignment/>
    </xf>
    <xf numFmtId="3" fontId="29" fillId="0" borderId="61" xfId="0" applyNumberFormat="1" applyFont="1" applyBorder="1" applyAlignment="1">
      <alignment/>
    </xf>
    <xf numFmtId="49" fontId="29" fillId="0" borderId="21" xfId="0" applyNumberFormat="1" applyFont="1" applyBorder="1" applyAlignment="1">
      <alignment vertical="center"/>
    </xf>
    <xf numFmtId="0" fontId="0" fillId="0" borderId="0" xfId="56" applyAlignment="1">
      <alignment horizontal="right"/>
      <protection/>
    </xf>
    <xf numFmtId="0" fontId="29" fillId="0" borderId="21" xfId="56" applyFont="1" applyBorder="1" applyAlignment="1">
      <alignment vertical="center"/>
      <protection/>
    </xf>
    <xf numFmtId="3" fontId="29" fillId="0" borderId="26" xfId="0" applyNumberFormat="1" applyFont="1" applyBorder="1" applyAlignment="1">
      <alignment vertical="center"/>
    </xf>
    <xf numFmtId="0" fontId="36" fillId="0" borderId="0" xfId="56" applyFont="1" applyAlignment="1">
      <alignment horizontal="center" vertical="center"/>
      <protection/>
    </xf>
    <xf numFmtId="0" fontId="32" fillId="0" borderId="62" xfId="56" applyFont="1" applyBorder="1" applyAlignment="1">
      <alignment horizontal="center" vertical="center"/>
      <protection/>
    </xf>
    <xf numFmtId="0" fontId="29" fillId="0" borderId="21" xfId="56" applyFont="1" applyBorder="1" applyAlignment="1">
      <alignment vertical="center" wrapText="1"/>
      <protection/>
    </xf>
    <xf numFmtId="49" fontId="29" fillId="0" borderId="21" xfId="56" applyNumberFormat="1" applyFont="1" applyBorder="1" applyAlignment="1">
      <alignment vertical="center"/>
      <protection/>
    </xf>
    <xf numFmtId="0" fontId="29" fillId="0" borderId="21" xfId="56" applyFont="1" applyBorder="1" applyAlignment="1">
      <alignment horizontal="right" vertical="center"/>
      <protection/>
    </xf>
    <xf numFmtId="0" fontId="31" fillId="0" borderId="21" xfId="56" applyFont="1" applyBorder="1" applyAlignment="1">
      <alignment vertical="center"/>
      <protection/>
    </xf>
    <xf numFmtId="0" fontId="29" fillId="0" borderId="23" xfId="0" applyFont="1" applyBorder="1" applyAlignment="1">
      <alignment vertical="center" wrapText="1"/>
    </xf>
    <xf numFmtId="0" fontId="29" fillId="0" borderId="21" xfId="0" applyFont="1" applyBorder="1" applyAlignment="1">
      <alignment vertical="center" shrinkToFit="1"/>
    </xf>
    <xf numFmtId="0" fontId="25" fillId="0" borderId="12" xfId="0" applyFont="1" applyBorder="1" applyAlignment="1">
      <alignment horizontal="left" vertical="center"/>
    </xf>
    <xf numFmtId="0" fontId="27" fillId="0" borderId="0" xfId="0" applyFont="1" applyAlignment="1">
      <alignment horizontal="center"/>
    </xf>
    <xf numFmtId="3" fontId="25" fillId="0" borderId="15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horizontal="left" vertical="center" wrapText="1"/>
    </xf>
    <xf numFmtId="3" fontId="24" fillId="0" borderId="22" xfId="0" applyNumberFormat="1" applyFont="1" applyBorder="1" applyAlignment="1">
      <alignment vertical="center"/>
    </xf>
    <xf numFmtId="3" fontId="23" fillId="0" borderId="22" xfId="0" applyNumberFormat="1" applyFont="1" applyBorder="1" applyAlignment="1">
      <alignment vertical="center"/>
    </xf>
    <xf numFmtId="3" fontId="23" fillId="0" borderId="39" xfId="0" applyNumberFormat="1" applyFont="1" applyBorder="1" applyAlignment="1">
      <alignment horizontal="right" vertical="center"/>
    </xf>
    <xf numFmtId="0" fontId="37" fillId="0" borderId="47" xfId="0" applyFont="1" applyBorder="1" applyAlignment="1">
      <alignment horizontal="center" vertical="center" wrapText="1"/>
    </xf>
    <xf numFmtId="0" fontId="29" fillId="0" borderId="0" xfId="56" applyFont="1">
      <alignment/>
      <protection/>
    </xf>
    <xf numFmtId="0" fontId="29" fillId="0" borderId="53" xfId="0" applyFont="1" applyBorder="1" applyAlignment="1">
      <alignment/>
    </xf>
    <xf numFmtId="0" fontId="29" fillId="0" borderId="20" xfId="0" applyFont="1" applyBorder="1" applyAlignment="1">
      <alignment/>
    </xf>
    <xf numFmtId="0" fontId="29" fillId="0" borderId="23" xfId="0" applyFont="1" applyBorder="1" applyAlignment="1">
      <alignment horizontal="left"/>
    </xf>
    <xf numFmtId="0" fontId="29" fillId="0" borderId="53" xfId="0" applyFont="1" applyBorder="1" applyAlignment="1">
      <alignment horizontal="right"/>
    </xf>
    <xf numFmtId="3" fontId="0" fillId="0" borderId="0" xfId="56" applyNumberFormat="1">
      <alignment/>
      <protection/>
    </xf>
    <xf numFmtId="0" fontId="51" fillId="0" borderId="0" xfId="56" applyFont="1">
      <alignment/>
      <protection/>
    </xf>
    <xf numFmtId="3" fontId="52" fillId="0" borderId="21" xfId="0" applyNumberFormat="1" applyFont="1" applyBorder="1" applyAlignment="1">
      <alignment/>
    </xf>
    <xf numFmtId="3" fontId="53" fillId="0" borderId="21" xfId="0" applyNumberFormat="1" applyFont="1" applyBorder="1" applyAlignment="1">
      <alignment/>
    </xf>
    <xf numFmtId="3" fontId="52" fillId="0" borderId="22" xfId="0" applyNumberFormat="1" applyFont="1" applyBorder="1" applyAlignment="1">
      <alignment/>
    </xf>
    <xf numFmtId="3" fontId="38" fillId="0" borderId="21" xfId="0" applyNumberFormat="1" applyFont="1" applyBorder="1" applyAlignment="1">
      <alignment/>
    </xf>
    <xf numFmtId="0" fontId="0" fillId="0" borderId="42" xfId="0" applyBorder="1" applyAlignment="1">
      <alignment horizontal="left"/>
    </xf>
    <xf numFmtId="0" fontId="29" fillId="0" borderId="48" xfId="0" applyFont="1" applyBorder="1" applyAlignment="1">
      <alignment/>
    </xf>
    <xf numFmtId="0" fontId="29" fillId="0" borderId="63" xfId="0" applyFont="1" applyBorder="1" applyAlignment="1">
      <alignment horizontal="left"/>
    </xf>
    <xf numFmtId="0" fontId="29" fillId="0" borderId="61" xfId="0" applyFont="1" applyBorder="1" applyAlignment="1">
      <alignment horizontal="left" vertical="center" wrapText="1"/>
    </xf>
    <xf numFmtId="49" fontId="29" fillId="0" borderId="19" xfId="0" applyNumberFormat="1" applyFont="1" applyBorder="1" applyAlignment="1">
      <alignment horizontal="right" vertical="center"/>
    </xf>
    <xf numFmtId="0" fontId="29" fillId="0" borderId="20" xfId="0" applyFont="1" applyBorder="1" applyAlignment="1">
      <alignment horizontal="left" vertical="center"/>
    </xf>
    <xf numFmtId="0" fontId="28" fillId="0" borderId="61" xfId="0" applyFont="1" applyBorder="1" applyAlignment="1">
      <alignment horizontal="left"/>
    </xf>
    <xf numFmtId="3" fontId="31" fillId="0" borderId="64" xfId="0" applyNumberFormat="1" applyFont="1" applyBorder="1" applyAlignment="1">
      <alignment horizontal="center" vertical="center" wrapText="1"/>
    </xf>
    <xf numFmtId="0" fontId="25" fillId="0" borderId="65" xfId="0" applyFont="1" applyBorder="1" applyAlignment="1">
      <alignment horizontal="left" vertical="center"/>
    </xf>
    <xf numFmtId="0" fontId="29" fillId="0" borderId="53" xfId="0" applyFont="1" applyBorder="1" applyAlignment="1">
      <alignment/>
    </xf>
    <xf numFmtId="0" fontId="29" fillId="0" borderId="61" xfId="0" applyFont="1" applyBorder="1" applyAlignment="1">
      <alignment/>
    </xf>
    <xf numFmtId="49" fontId="28" fillId="0" borderId="16" xfId="0" applyNumberFormat="1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 wrapText="1"/>
    </xf>
    <xf numFmtId="0" fontId="29" fillId="0" borderId="66" xfId="0" applyFont="1" applyBorder="1" applyAlignment="1">
      <alignment horizontal="left" vertical="center" wrapText="1"/>
    </xf>
    <xf numFmtId="3" fontId="28" fillId="0" borderId="18" xfId="0" applyNumberFormat="1" applyFont="1" applyBorder="1" applyAlignment="1">
      <alignment vertical="center"/>
    </xf>
    <xf numFmtId="0" fontId="25" fillId="0" borderId="67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 wrapText="1"/>
    </xf>
    <xf numFmtId="49" fontId="20" fillId="0" borderId="61" xfId="0" applyNumberFormat="1" applyFont="1" applyBorder="1" applyAlignment="1">
      <alignment horizontal="center" vertical="center" wrapText="1"/>
    </xf>
    <xf numFmtId="10" fontId="20" fillId="0" borderId="20" xfId="0" applyNumberFormat="1" applyFont="1" applyBorder="1" applyAlignment="1">
      <alignment vertical="center" wrapText="1"/>
    </xf>
    <xf numFmtId="0" fontId="28" fillId="0" borderId="64" xfId="0" applyFont="1" applyBorder="1" applyAlignment="1">
      <alignment horizontal="center" vertical="center" wrapText="1"/>
    </xf>
    <xf numFmtId="3" fontId="30" fillId="0" borderId="62" xfId="0" applyNumberFormat="1" applyFont="1" applyBorder="1" applyAlignment="1">
      <alignment horizontal="center" vertical="center" wrapText="1"/>
    </xf>
    <xf numFmtId="3" fontId="29" fillId="0" borderId="36" xfId="0" applyNumberFormat="1" applyFont="1" applyBorder="1" applyAlignment="1">
      <alignment horizontal="right" vertical="center"/>
    </xf>
    <xf numFmtId="3" fontId="51" fillId="0" borderId="24" xfId="0" applyNumberFormat="1" applyFont="1" applyBorder="1" applyAlignment="1">
      <alignment/>
    </xf>
    <xf numFmtId="3" fontId="25" fillId="0" borderId="17" xfId="0" applyNumberFormat="1" applyFont="1" applyBorder="1" applyAlignment="1">
      <alignment vertical="center"/>
    </xf>
    <xf numFmtId="3" fontId="25" fillId="0" borderId="22" xfId="0" applyNumberFormat="1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0" fontId="0" fillId="0" borderId="48" xfId="0" applyBorder="1" applyAlignment="1">
      <alignment/>
    </xf>
    <xf numFmtId="49" fontId="29" fillId="0" borderId="25" xfId="0" applyNumberFormat="1" applyFont="1" applyBorder="1" applyAlignment="1">
      <alignment vertical="center" wrapText="1"/>
    </xf>
    <xf numFmtId="3" fontId="29" fillId="0" borderId="21" xfId="0" applyNumberFormat="1" applyFont="1" applyBorder="1" applyAlignment="1">
      <alignment horizontal="center"/>
    </xf>
    <xf numFmtId="10" fontId="20" fillId="0" borderId="61" xfId="0" applyNumberFormat="1" applyFont="1" applyBorder="1" applyAlignment="1">
      <alignment vertical="center" wrapText="1"/>
    </xf>
    <xf numFmtId="0" fontId="25" fillId="0" borderId="0" xfId="56" applyFont="1">
      <alignment/>
      <protection/>
    </xf>
    <xf numFmtId="0" fontId="0" fillId="0" borderId="0" xfId="56" applyAlignment="1">
      <alignment horizontal="left"/>
      <protection/>
    </xf>
    <xf numFmtId="0" fontId="29" fillId="0" borderId="23" xfId="0" applyFont="1" applyBorder="1" applyAlignment="1">
      <alignment/>
    </xf>
    <xf numFmtId="0" fontId="29" fillId="0" borderId="25" xfId="0" applyFont="1" applyBorder="1" applyAlignment="1">
      <alignment/>
    </xf>
    <xf numFmtId="0" fontId="32" fillId="0" borderId="25" xfId="0" applyFont="1" applyBorder="1" applyAlignment="1">
      <alignment/>
    </xf>
    <xf numFmtId="3" fontId="54" fillId="0" borderId="25" xfId="0" applyNumberFormat="1" applyFont="1" applyBorder="1" applyAlignment="1">
      <alignment/>
    </xf>
    <xf numFmtId="3" fontId="28" fillId="24" borderId="29" xfId="0" applyNumberFormat="1" applyFont="1" applyFill="1" applyBorder="1" applyAlignment="1">
      <alignment vertical="center"/>
    </xf>
    <xf numFmtId="0" fontId="32" fillId="0" borderId="21" xfId="0" applyFont="1" applyBorder="1" applyAlignment="1">
      <alignment vertical="center"/>
    </xf>
    <xf numFmtId="3" fontId="29" fillId="0" borderId="26" xfId="0" applyNumberFormat="1" applyFont="1" applyBorder="1" applyAlignment="1">
      <alignment horizontal="right" vertical="center"/>
    </xf>
    <xf numFmtId="0" fontId="25" fillId="0" borderId="68" xfId="0" applyFont="1" applyBorder="1" applyAlignment="1">
      <alignment horizontal="left" vertical="center"/>
    </xf>
    <xf numFmtId="0" fontId="24" fillId="0" borderId="61" xfId="0" applyFont="1" applyBorder="1" applyAlignment="1">
      <alignment horizontal="left" vertical="center" wrapText="1"/>
    </xf>
    <xf numFmtId="49" fontId="29" fillId="0" borderId="21" xfId="0" applyNumberFormat="1" applyFont="1" applyBorder="1" applyAlignment="1">
      <alignment horizontal="left" vertical="center" wrapText="1" shrinkToFit="1"/>
    </xf>
    <xf numFmtId="0" fontId="25" fillId="0" borderId="64" xfId="0" applyFont="1" applyBorder="1" applyAlignment="1">
      <alignment horizontal="center" vertical="center" wrapText="1"/>
    </xf>
    <xf numFmtId="0" fontId="0" fillId="0" borderId="69" xfId="0" applyBorder="1" applyAlignment="1">
      <alignment wrapText="1"/>
    </xf>
    <xf numFmtId="3" fontId="24" fillId="0" borderId="26" xfId="0" applyNumberFormat="1" applyFont="1" applyBorder="1" applyAlignment="1">
      <alignment horizontal="right" vertical="center"/>
    </xf>
    <xf numFmtId="3" fontId="24" fillId="0" borderId="18" xfId="0" applyNumberFormat="1" applyFont="1" applyBorder="1" applyAlignment="1">
      <alignment horizontal="right" vertical="center"/>
    </xf>
    <xf numFmtId="49" fontId="29" fillId="0" borderId="21" xfId="0" applyNumberFormat="1" applyFont="1" applyBorder="1" applyAlignment="1">
      <alignment vertical="center" wrapText="1" shrinkToFit="1"/>
    </xf>
    <xf numFmtId="0" fontId="29" fillId="0" borderId="19" xfId="0" applyFont="1" applyBorder="1" applyAlignment="1">
      <alignment vertical="center"/>
    </xf>
    <xf numFmtId="0" fontId="33" fillId="0" borderId="0" xfId="56" applyFont="1" applyAlignment="1">
      <alignment horizontal="center" vertical="center"/>
      <protection/>
    </xf>
    <xf numFmtId="0" fontId="31" fillId="0" borderId="0" xfId="56" applyFont="1" applyAlignment="1">
      <alignment horizontal="center"/>
      <protection/>
    </xf>
    <xf numFmtId="0" fontId="36" fillId="0" borderId="0" xfId="56" applyFont="1">
      <alignment/>
      <protection/>
    </xf>
    <xf numFmtId="0" fontId="30" fillId="0" borderId="64" xfId="56" applyFont="1" applyBorder="1" applyAlignment="1">
      <alignment vertical="center"/>
      <protection/>
    </xf>
    <xf numFmtId="0" fontId="30" fillId="0" borderId="69" xfId="56" applyFont="1" applyBorder="1" applyAlignment="1">
      <alignment vertical="center"/>
      <protection/>
    </xf>
    <xf numFmtId="0" fontId="41" fillId="0" borderId="62" xfId="56" applyFont="1" applyBorder="1" applyAlignment="1">
      <alignment horizontal="center" vertical="center" wrapText="1"/>
      <protection/>
    </xf>
    <xf numFmtId="49" fontId="28" fillId="0" borderId="36" xfId="56" applyNumberFormat="1" applyFont="1" applyBorder="1" applyAlignment="1">
      <alignment vertical="center" shrinkToFit="1"/>
      <protection/>
    </xf>
    <xf numFmtId="3" fontId="31" fillId="0" borderId="36" xfId="56" applyNumberFormat="1" applyFont="1" applyBorder="1" applyAlignment="1">
      <alignment horizontal="right" vertical="center" wrapText="1"/>
      <protection/>
    </xf>
    <xf numFmtId="3" fontId="31" fillId="0" borderId="36" xfId="56" applyNumberFormat="1" applyFont="1" applyBorder="1" applyAlignment="1">
      <alignment horizontal="right" vertical="center"/>
      <protection/>
    </xf>
    <xf numFmtId="3" fontId="28" fillId="0" borderId="36" xfId="56" applyNumberFormat="1" applyFont="1" applyBorder="1" applyAlignment="1">
      <alignment horizontal="right" vertical="center"/>
      <protection/>
    </xf>
    <xf numFmtId="49" fontId="29" fillId="0" borderId="36" xfId="56" applyNumberFormat="1" applyFont="1" applyBorder="1" applyAlignment="1">
      <alignment vertical="center" wrapText="1" shrinkToFit="1"/>
      <protection/>
    </xf>
    <xf numFmtId="3" fontId="30" fillId="0" borderId="36" xfId="56" applyNumberFormat="1" applyFont="1" applyBorder="1" applyAlignment="1">
      <alignment horizontal="right" vertical="center" wrapText="1"/>
      <protection/>
    </xf>
    <xf numFmtId="3" fontId="30" fillId="0" borderId="36" xfId="56" applyNumberFormat="1" applyFont="1" applyBorder="1" applyAlignment="1">
      <alignment horizontal="right" vertical="center"/>
      <protection/>
    </xf>
    <xf numFmtId="3" fontId="29" fillId="0" borderId="36" xfId="56" applyNumberFormat="1" applyFont="1" applyBorder="1" applyAlignment="1">
      <alignment horizontal="right" vertical="center"/>
      <protection/>
    </xf>
    <xf numFmtId="0" fontId="0" fillId="0" borderId="36" xfId="56" applyBorder="1">
      <alignment/>
      <protection/>
    </xf>
    <xf numFmtId="0" fontId="28" fillId="0" borderId="21" xfId="56" applyFont="1" applyBorder="1" applyAlignment="1">
      <alignment vertical="center"/>
      <protection/>
    </xf>
    <xf numFmtId="3" fontId="28" fillId="0" borderId="21" xfId="56" applyNumberFormat="1" applyFont="1" applyBorder="1" applyAlignment="1">
      <alignment vertical="center"/>
      <protection/>
    </xf>
    <xf numFmtId="0" fontId="30" fillId="0" borderId="62" xfId="56" applyFont="1" applyBorder="1" applyAlignment="1">
      <alignment vertical="center"/>
      <protection/>
    </xf>
    <xf numFmtId="0" fontId="31" fillId="0" borderId="62" xfId="56" applyFont="1" applyBorder="1" applyAlignment="1">
      <alignment horizontal="center" vertical="center" wrapText="1"/>
      <protection/>
    </xf>
    <xf numFmtId="0" fontId="31" fillId="0" borderId="62" xfId="56" applyFont="1" applyBorder="1" applyAlignment="1" applyProtection="1">
      <alignment horizontal="center" vertical="center" wrapText="1" shrinkToFit="1"/>
      <protection locked="0"/>
    </xf>
    <xf numFmtId="0" fontId="31" fillId="0" borderId="62" xfId="56" applyFont="1" applyBorder="1" applyAlignment="1" applyProtection="1">
      <alignment horizontal="center" vertical="center"/>
      <protection locked="0"/>
    </xf>
    <xf numFmtId="0" fontId="31" fillId="0" borderId="62" xfId="56" applyFont="1" applyBorder="1" applyAlignment="1" applyProtection="1">
      <alignment horizontal="center" vertical="center" wrapText="1"/>
      <protection locked="0"/>
    </xf>
    <xf numFmtId="0" fontId="31" fillId="0" borderId="70" xfId="56" applyFont="1" applyBorder="1" applyAlignment="1" applyProtection="1">
      <alignment horizontal="center" vertical="center" wrapText="1"/>
      <protection locked="0"/>
    </xf>
    <xf numFmtId="0" fontId="31" fillId="0" borderId="71" xfId="56" applyFont="1" applyBorder="1" applyAlignment="1" applyProtection="1">
      <alignment horizontal="center" vertical="center" wrapText="1"/>
      <protection locked="0"/>
    </xf>
    <xf numFmtId="3" fontId="25" fillId="0" borderId="36" xfId="56" applyNumberFormat="1" applyFont="1" applyBorder="1" applyAlignment="1">
      <alignment horizontal="right" vertical="center"/>
      <protection/>
    </xf>
    <xf numFmtId="3" fontId="25" fillId="0" borderId="21" xfId="56" applyNumberFormat="1" applyFont="1" applyBorder="1" applyAlignment="1">
      <alignment vertical="center"/>
      <protection/>
    </xf>
    <xf numFmtId="3" fontId="25" fillId="0" borderId="36" xfId="56" applyNumberFormat="1" applyFont="1" applyBorder="1" applyAlignment="1">
      <alignment vertical="center"/>
      <protection/>
    </xf>
    <xf numFmtId="3" fontId="25" fillId="0" borderId="17" xfId="56" applyNumberFormat="1" applyFont="1" applyBorder="1" applyAlignment="1">
      <alignment horizontal="right" vertical="center"/>
      <protection/>
    </xf>
    <xf numFmtId="3" fontId="29" fillId="0" borderId="17" xfId="56" applyNumberFormat="1" applyFont="1" applyBorder="1" applyAlignment="1">
      <alignment horizontal="right" vertical="center"/>
      <protection/>
    </xf>
    <xf numFmtId="3" fontId="28" fillId="0" borderId="17" xfId="56" applyNumberFormat="1" applyFont="1" applyBorder="1" applyAlignment="1">
      <alignment horizontal="right" vertical="center"/>
      <protection/>
    </xf>
    <xf numFmtId="49" fontId="28" fillId="0" borderId="21" xfId="56" applyNumberFormat="1" applyFont="1" applyBorder="1" applyAlignment="1">
      <alignment vertical="center" shrinkToFit="1"/>
      <protection/>
    </xf>
    <xf numFmtId="3" fontId="28" fillId="0" borderId="0" xfId="56" applyNumberFormat="1" applyFont="1" applyAlignment="1">
      <alignment vertical="center"/>
      <protection/>
    </xf>
    <xf numFmtId="0" fontId="30" fillId="0" borderId="0" xfId="56" applyFont="1">
      <alignment/>
      <protection/>
    </xf>
    <xf numFmtId="0" fontId="31" fillId="0" borderId="62" xfId="56" applyFont="1" applyBorder="1" applyAlignment="1">
      <alignment horizontal="center" vertical="center" wrapText="1"/>
      <protection/>
    </xf>
    <xf numFmtId="0" fontId="31" fillId="0" borderId="0" xfId="56" applyFont="1" applyAlignment="1">
      <alignment horizontal="center" vertical="center" wrapText="1"/>
      <protection/>
    </xf>
    <xf numFmtId="0" fontId="31" fillId="0" borderId="21" xfId="56" applyFont="1" applyBorder="1">
      <alignment/>
      <protection/>
    </xf>
    <xf numFmtId="0" fontId="30" fillId="0" borderId="21" xfId="56" applyFont="1" applyBorder="1">
      <alignment/>
      <protection/>
    </xf>
    <xf numFmtId="3" fontId="31" fillId="0" borderId="21" xfId="56" applyNumberFormat="1" applyFont="1" applyBorder="1">
      <alignment/>
      <protection/>
    </xf>
    <xf numFmtId="49" fontId="29" fillId="0" borderId="36" xfId="56" applyNumberFormat="1" applyFont="1" applyBorder="1" applyAlignment="1">
      <alignment vertical="center" shrinkToFit="1"/>
      <protection/>
    </xf>
    <xf numFmtId="3" fontId="30" fillId="0" borderId="21" xfId="56" applyNumberFormat="1" applyFont="1" applyBorder="1">
      <alignment/>
      <protection/>
    </xf>
    <xf numFmtId="3" fontId="30" fillId="0" borderId="21" xfId="56" applyNumberFormat="1" applyFont="1" applyBorder="1">
      <alignment/>
      <protection/>
    </xf>
    <xf numFmtId="3" fontId="31" fillId="0" borderId="21" xfId="56" applyNumberFormat="1" applyFont="1" applyBorder="1">
      <alignment/>
      <protection/>
    </xf>
    <xf numFmtId="0" fontId="29" fillId="0" borderId="21" xfId="56" applyFont="1" applyBorder="1">
      <alignment/>
      <protection/>
    </xf>
    <xf numFmtId="0" fontId="31" fillId="0" borderId="21" xfId="56" applyFont="1" applyBorder="1">
      <alignment/>
      <protection/>
    </xf>
    <xf numFmtId="49" fontId="29" fillId="0" borderId="36" xfId="56" applyNumberFormat="1" applyFont="1" applyBorder="1" applyAlignment="1">
      <alignment vertical="center" wrapText="1"/>
      <protection/>
    </xf>
    <xf numFmtId="0" fontId="42" fillId="0" borderId="25" xfId="56" applyFont="1" applyBorder="1">
      <alignment/>
      <protection/>
    </xf>
    <xf numFmtId="49" fontId="31" fillId="0" borderId="21" xfId="56" applyNumberFormat="1" applyFont="1" applyBorder="1">
      <alignment/>
      <protection/>
    </xf>
    <xf numFmtId="3" fontId="31" fillId="0" borderId="21" xfId="56" applyNumberFormat="1" applyFont="1" applyBorder="1" applyAlignment="1">
      <alignment horizontal="right"/>
      <protection/>
    </xf>
    <xf numFmtId="49" fontId="30" fillId="0" borderId="21" xfId="56" applyNumberFormat="1" applyFont="1" applyBorder="1">
      <alignment/>
      <protection/>
    </xf>
    <xf numFmtId="0" fontId="23" fillId="0" borderId="62" xfId="56" applyFont="1" applyBorder="1" applyAlignment="1">
      <alignment horizontal="center" vertical="center" wrapText="1"/>
      <protection/>
    </xf>
    <xf numFmtId="2" fontId="23" fillId="0" borderId="62" xfId="56" applyNumberFormat="1" applyFont="1" applyBorder="1" applyAlignment="1">
      <alignment horizontal="center" vertical="center" wrapText="1"/>
      <protection/>
    </xf>
    <xf numFmtId="0" fontId="23" fillId="0" borderId="62" xfId="56" applyFont="1" applyBorder="1" applyAlignment="1">
      <alignment horizontal="center" vertical="center"/>
      <protection/>
    </xf>
    <xf numFmtId="3" fontId="31" fillId="0" borderId="36" xfId="56" applyNumberFormat="1" applyFont="1" applyBorder="1" applyAlignment="1">
      <alignment vertical="center"/>
      <protection/>
    </xf>
    <xf numFmtId="3" fontId="31" fillId="0" borderId="36" xfId="56" applyNumberFormat="1" applyFont="1" applyBorder="1" applyAlignment="1">
      <alignment vertical="center"/>
      <protection/>
    </xf>
    <xf numFmtId="3" fontId="30" fillId="0" borderId="36" xfId="56" applyNumberFormat="1" applyFont="1" applyBorder="1" applyAlignment="1">
      <alignment vertical="center"/>
      <protection/>
    </xf>
    <xf numFmtId="49" fontId="28" fillId="0" borderId="36" xfId="56" applyNumberFormat="1" applyFont="1" applyBorder="1" applyAlignment="1">
      <alignment vertical="center" wrapText="1" shrinkToFit="1"/>
      <protection/>
    </xf>
    <xf numFmtId="49" fontId="29" fillId="0" borderId="0" xfId="56" applyNumberFormat="1" applyFont="1" applyAlignment="1">
      <alignment vertical="center" shrinkToFit="1"/>
      <protection/>
    </xf>
    <xf numFmtId="3" fontId="0" fillId="0" borderId="36" xfId="56" applyNumberFormat="1" applyFont="1" applyBorder="1" applyAlignment="1">
      <alignment horizontal="right" vertical="center"/>
      <protection/>
    </xf>
    <xf numFmtId="3" fontId="0" fillId="0" borderId="36" xfId="56" applyNumberFormat="1" applyFont="1" applyBorder="1" applyAlignment="1">
      <alignment vertical="center"/>
      <protection/>
    </xf>
    <xf numFmtId="3" fontId="0" fillId="0" borderId="17" xfId="56" applyNumberFormat="1" applyFont="1" applyBorder="1" applyAlignment="1">
      <alignment horizontal="right" vertical="center"/>
      <protection/>
    </xf>
    <xf numFmtId="49" fontId="29" fillId="0" borderId="53" xfId="0" applyNumberFormat="1" applyFont="1" applyBorder="1" applyAlignment="1">
      <alignment vertical="center" wrapText="1" shrinkToFit="1"/>
    </xf>
    <xf numFmtId="49" fontId="29" fillId="0" borderId="17" xfId="0" applyNumberFormat="1" applyFont="1" applyBorder="1" applyAlignment="1">
      <alignment vertical="center" wrapText="1" shrinkToFit="1"/>
    </xf>
    <xf numFmtId="3" fontId="0" fillId="0" borderId="20" xfId="0" applyNumberFormat="1" applyFont="1" applyBorder="1" applyAlignment="1">
      <alignment vertical="center"/>
    </xf>
    <xf numFmtId="0" fontId="29" fillId="0" borderId="25" xfId="0" applyFont="1" applyBorder="1" applyAlignment="1">
      <alignment/>
    </xf>
    <xf numFmtId="175" fontId="0" fillId="0" borderId="0" xfId="0" applyNumberFormat="1" applyAlignment="1">
      <alignment/>
    </xf>
    <xf numFmtId="0" fontId="0" fillId="25" borderId="0" xfId="0" applyFill="1" applyAlignment="1">
      <alignment/>
    </xf>
    <xf numFmtId="3" fontId="0" fillId="0" borderId="38" xfId="0" applyNumberFormat="1" applyFont="1" applyBorder="1" applyAlignment="1">
      <alignment vertical="center"/>
    </xf>
    <xf numFmtId="3" fontId="0" fillId="0" borderId="45" xfId="0" applyNumberFormat="1" applyFont="1" applyBorder="1" applyAlignment="1">
      <alignment vertical="center"/>
    </xf>
    <xf numFmtId="3" fontId="0" fillId="0" borderId="61" xfId="0" applyNumberFormat="1" applyFont="1" applyBorder="1" applyAlignment="1">
      <alignment vertical="center"/>
    </xf>
    <xf numFmtId="3" fontId="0" fillId="26" borderId="22" xfId="0" applyNumberFormat="1" applyFont="1" applyFill="1" applyBorder="1" applyAlignment="1">
      <alignment vertical="center"/>
    </xf>
    <xf numFmtId="0" fontId="0" fillId="26" borderId="0" xfId="0" applyFont="1" applyFill="1" applyAlignment="1">
      <alignment/>
    </xf>
    <xf numFmtId="0" fontId="0" fillId="26" borderId="0" xfId="0" applyFill="1" applyAlignment="1">
      <alignment/>
    </xf>
    <xf numFmtId="0" fontId="37" fillId="0" borderId="72" xfId="0" applyFont="1" applyBorder="1" applyAlignment="1">
      <alignment horizontal="center" vertical="center" wrapText="1"/>
    </xf>
    <xf numFmtId="0" fontId="37" fillId="26" borderId="72" xfId="0" applyFont="1" applyFill="1" applyBorder="1" applyAlignment="1">
      <alignment horizontal="center" vertical="center" wrapText="1"/>
    </xf>
    <xf numFmtId="0" fontId="20" fillId="26" borderId="0" xfId="0" applyFont="1" applyFill="1" applyAlignment="1">
      <alignment wrapText="1"/>
    </xf>
    <xf numFmtId="0" fontId="20" fillId="26" borderId="0" xfId="0" applyFont="1" applyFill="1" applyAlignment="1">
      <alignment/>
    </xf>
    <xf numFmtId="0" fontId="20" fillId="26" borderId="0" xfId="0" applyFont="1" applyFill="1" applyAlignment="1">
      <alignment horizontal="right"/>
    </xf>
    <xf numFmtId="0" fontId="55" fillId="25" borderId="0" xfId="0" applyFont="1" applyFill="1" applyAlignment="1">
      <alignment/>
    </xf>
    <xf numFmtId="3" fontId="25" fillId="26" borderId="17" xfId="0" applyNumberFormat="1" applyFont="1" applyFill="1" applyBorder="1" applyAlignment="1">
      <alignment/>
    </xf>
    <xf numFmtId="3" fontId="25" fillId="26" borderId="15" xfId="0" applyNumberFormat="1" applyFont="1" applyFill="1" applyBorder="1" applyAlignment="1">
      <alignment/>
    </xf>
    <xf numFmtId="3" fontId="25" fillId="26" borderId="20" xfId="0" applyNumberFormat="1" applyFont="1" applyFill="1" applyBorder="1" applyAlignment="1">
      <alignment vertical="center"/>
    </xf>
    <xf numFmtId="3" fontId="25" fillId="26" borderId="22" xfId="0" applyNumberFormat="1" applyFont="1" applyFill="1" applyBorder="1" applyAlignment="1">
      <alignment vertical="center"/>
    </xf>
    <xf numFmtId="3" fontId="0" fillId="26" borderId="20" xfId="0" applyNumberFormat="1" applyFont="1" applyFill="1" applyBorder="1" applyAlignment="1">
      <alignment vertical="center"/>
    </xf>
    <xf numFmtId="3" fontId="25" fillId="26" borderId="20" xfId="0" applyNumberFormat="1" applyFont="1" applyFill="1" applyBorder="1" applyAlignment="1">
      <alignment/>
    </xf>
    <xf numFmtId="3" fontId="25" fillId="26" borderId="22" xfId="0" applyNumberFormat="1" applyFont="1" applyFill="1" applyBorder="1" applyAlignment="1">
      <alignment/>
    </xf>
    <xf numFmtId="3" fontId="29" fillId="26" borderId="20" xfId="0" applyNumberFormat="1" applyFont="1" applyFill="1" applyBorder="1" applyAlignment="1">
      <alignment/>
    </xf>
    <xf numFmtId="3" fontId="29" fillId="26" borderId="21" xfId="0" applyNumberFormat="1" applyFont="1" applyFill="1" applyBorder="1" applyAlignment="1">
      <alignment/>
    </xf>
    <xf numFmtId="3" fontId="29" fillId="26" borderId="22" xfId="0" applyNumberFormat="1" applyFont="1" applyFill="1" applyBorder="1" applyAlignment="1">
      <alignment/>
    </xf>
    <xf numFmtId="3" fontId="0" fillId="26" borderId="20" xfId="0" applyNumberFormat="1" applyFont="1" applyFill="1" applyBorder="1" applyAlignment="1">
      <alignment/>
    </xf>
    <xf numFmtId="3" fontId="0" fillId="26" borderId="21" xfId="0" applyNumberFormat="1" applyFont="1" applyFill="1" applyBorder="1" applyAlignment="1">
      <alignment/>
    </xf>
    <xf numFmtId="3" fontId="0" fillId="26" borderId="22" xfId="0" applyNumberFormat="1" applyFont="1" applyFill="1" applyBorder="1" applyAlignment="1">
      <alignment/>
    </xf>
    <xf numFmtId="3" fontId="29" fillId="26" borderId="25" xfId="0" applyNumberFormat="1" applyFont="1" applyFill="1" applyBorder="1" applyAlignment="1">
      <alignment/>
    </xf>
    <xf numFmtId="3" fontId="29" fillId="26" borderId="26" xfId="0" applyNumberFormat="1" applyFont="1" applyFill="1" applyBorder="1" applyAlignment="1">
      <alignment/>
    </xf>
    <xf numFmtId="3" fontId="0" fillId="26" borderId="25" xfId="0" applyNumberFormat="1" applyFont="1" applyFill="1" applyBorder="1" applyAlignment="1">
      <alignment/>
    </xf>
    <xf numFmtId="3" fontId="0" fillId="26" borderId="26" xfId="0" applyNumberFormat="1" applyFont="1" applyFill="1" applyBorder="1" applyAlignment="1">
      <alignment/>
    </xf>
    <xf numFmtId="3" fontId="25" fillId="26" borderId="51" xfId="0" applyNumberFormat="1" applyFont="1" applyFill="1" applyBorder="1" applyAlignment="1">
      <alignment/>
    </xf>
    <xf numFmtId="3" fontId="25" fillId="26" borderId="29" xfId="0" applyNumberFormat="1" applyFont="1" applyFill="1" applyBorder="1" applyAlignment="1">
      <alignment/>
    </xf>
    <xf numFmtId="3" fontId="0" fillId="26" borderId="28" xfId="0" applyNumberFormat="1" applyFont="1" applyFill="1" applyBorder="1" applyAlignment="1">
      <alignment/>
    </xf>
    <xf numFmtId="3" fontId="0" fillId="26" borderId="51" xfId="0" applyNumberFormat="1" applyFont="1" applyFill="1" applyBorder="1" applyAlignment="1">
      <alignment/>
    </xf>
    <xf numFmtId="3" fontId="0" fillId="26" borderId="29" xfId="0" applyNumberFormat="1" applyFont="1" applyFill="1" applyBorder="1" applyAlignment="1">
      <alignment/>
    </xf>
    <xf numFmtId="3" fontId="25" fillId="26" borderId="28" xfId="0" applyNumberFormat="1" applyFont="1" applyFill="1" applyBorder="1" applyAlignment="1">
      <alignment/>
    </xf>
    <xf numFmtId="3" fontId="25" fillId="26" borderId="47" xfId="0" applyNumberFormat="1" applyFont="1" applyFill="1" applyBorder="1" applyAlignment="1">
      <alignment/>
    </xf>
    <xf numFmtId="3" fontId="29" fillId="26" borderId="61" xfId="0" applyNumberFormat="1" applyFont="1" applyFill="1" applyBorder="1" applyAlignment="1">
      <alignment/>
    </xf>
    <xf numFmtId="0" fontId="29" fillId="26" borderId="53" xfId="0" applyFont="1" applyFill="1" applyBorder="1" applyAlignment="1">
      <alignment horizontal="left"/>
    </xf>
    <xf numFmtId="0" fontId="29" fillId="26" borderId="53" xfId="0" applyFont="1" applyFill="1" applyBorder="1" applyAlignment="1">
      <alignment horizontal="right"/>
    </xf>
    <xf numFmtId="3" fontId="28" fillId="26" borderId="21" xfId="0" applyNumberFormat="1" applyFont="1" applyFill="1" applyBorder="1" applyAlignment="1">
      <alignment/>
    </xf>
    <xf numFmtId="3" fontId="0" fillId="26" borderId="34" xfId="0" applyNumberFormat="1" applyFont="1" applyFill="1" applyBorder="1" applyAlignment="1">
      <alignment/>
    </xf>
    <xf numFmtId="0" fontId="0" fillId="26" borderId="34" xfId="0" applyFont="1" applyFill="1" applyBorder="1" applyAlignment="1">
      <alignment/>
    </xf>
    <xf numFmtId="3" fontId="25" fillId="26" borderId="34" xfId="0" applyNumberFormat="1" applyFont="1" applyFill="1" applyBorder="1" applyAlignment="1">
      <alignment/>
    </xf>
    <xf numFmtId="3" fontId="25" fillId="26" borderId="35" xfId="0" applyNumberFormat="1" applyFont="1" applyFill="1" applyBorder="1" applyAlignment="1">
      <alignment/>
    </xf>
    <xf numFmtId="3" fontId="25" fillId="26" borderId="10" xfId="0" applyNumberFormat="1" applyFont="1" applyFill="1" applyBorder="1" applyAlignment="1">
      <alignment/>
    </xf>
    <xf numFmtId="3" fontId="24" fillId="26" borderId="10" xfId="0" applyNumberFormat="1" applyFont="1" applyFill="1" applyBorder="1" applyAlignment="1">
      <alignment horizontal="center" vertical="center" wrapText="1"/>
    </xf>
    <xf numFmtId="3" fontId="24" fillId="26" borderId="72" xfId="0" applyNumberFormat="1" applyFont="1" applyFill="1" applyBorder="1" applyAlignment="1">
      <alignment horizontal="center" vertical="center" wrapText="1"/>
    </xf>
    <xf numFmtId="3" fontId="24" fillId="26" borderId="0" xfId="0" applyNumberFormat="1" applyFont="1" applyFill="1" applyBorder="1" applyAlignment="1">
      <alignment horizontal="center" vertical="center" wrapText="1"/>
    </xf>
    <xf numFmtId="3" fontId="25" fillId="26" borderId="60" xfId="0" applyNumberFormat="1" applyFont="1" applyFill="1" applyBorder="1" applyAlignment="1">
      <alignment/>
    </xf>
    <xf numFmtId="3" fontId="25" fillId="26" borderId="0" xfId="0" applyNumberFormat="1" applyFont="1" applyFill="1" applyBorder="1" applyAlignment="1">
      <alignment/>
    </xf>
    <xf numFmtId="3" fontId="25" fillId="26" borderId="60" xfId="0" applyNumberFormat="1" applyFont="1" applyFill="1" applyBorder="1" applyAlignment="1">
      <alignment vertical="center"/>
    </xf>
    <xf numFmtId="3" fontId="25" fillId="26" borderId="0" xfId="0" applyNumberFormat="1" applyFont="1" applyFill="1" applyBorder="1" applyAlignment="1">
      <alignment vertical="center"/>
    </xf>
    <xf numFmtId="3" fontId="0" fillId="26" borderId="60" xfId="0" applyNumberFormat="1" applyFont="1" applyFill="1" applyBorder="1" applyAlignment="1">
      <alignment vertical="center"/>
    </xf>
    <xf numFmtId="3" fontId="0" fillId="26" borderId="0" xfId="0" applyNumberFormat="1" applyFont="1" applyFill="1" applyBorder="1" applyAlignment="1">
      <alignment vertical="center"/>
    </xf>
    <xf numFmtId="3" fontId="29" fillId="26" borderId="60" xfId="0" applyNumberFormat="1" applyFont="1" applyFill="1" applyBorder="1" applyAlignment="1">
      <alignment/>
    </xf>
    <xf numFmtId="3" fontId="29" fillId="26" borderId="0" xfId="0" applyNumberFormat="1" applyFont="1" applyFill="1" applyBorder="1" applyAlignment="1">
      <alignment/>
    </xf>
    <xf numFmtId="3" fontId="0" fillId="26" borderId="60" xfId="0" applyNumberFormat="1" applyFont="1" applyFill="1" applyBorder="1" applyAlignment="1">
      <alignment/>
    </xf>
    <xf numFmtId="3" fontId="0" fillId="26" borderId="0" xfId="0" applyNumberFormat="1" applyFont="1" applyFill="1" applyBorder="1" applyAlignment="1">
      <alignment/>
    </xf>
    <xf numFmtId="0" fontId="29" fillId="26" borderId="0" xfId="0" applyFont="1" applyFill="1" applyBorder="1" applyAlignment="1">
      <alignment horizontal="left"/>
    </xf>
    <xf numFmtId="0" fontId="29" fillId="26" borderId="0" xfId="0" applyFont="1" applyFill="1" applyBorder="1" applyAlignment="1">
      <alignment horizontal="right"/>
    </xf>
    <xf numFmtId="3" fontId="28" fillId="26" borderId="60" xfId="0" applyNumberFormat="1" applyFont="1" applyFill="1" applyBorder="1" applyAlignment="1">
      <alignment/>
    </xf>
    <xf numFmtId="3" fontId="28" fillId="26" borderId="0" xfId="0" applyNumberFormat="1" applyFont="1" applyFill="1" applyBorder="1" applyAlignment="1">
      <alignment/>
    </xf>
    <xf numFmtId="0" fontId="0" fillId="26" borderId="0" xfId="0" applyFont="1" applyFill="1" applyBorder="1" applyAlignment="1">
      <alignment/>
    </xf>
    <xf numFmtId="175" fontId="29" fillId="26" borderId="0" xfId="0" applyNumberFormat="1" applyFont="1" applyFill="1" applyAlignment="1">
      <alignment/>
    </xf>
    <xf numFmtId="3" fontId="0" fillId="26" borderId="72" xfId="0" applyNumberFormat="1" applyFont="1" applyFill="1" applyBorder="1" applyAlignment="1">
      <alignment/>
    </xf>
    <xf numFmtId="0" fontId="0" fillId="26" borderId="36" xfId="0" applyFill="1" applyBorder="1" applyAlignment="1">
      <alignment/>
    </xf>
    <xf numFmtId="0" fontId="0" fillId="26" borderId="15" xfId="0" applyFill="1" applyBorder="1" applyAlignment="1">
      <alignment/>
    </xf>
    <xf numFmtId="3" fontId="25" fillId="26" borderId="18" xfId="0" applyNumberFormat="1" applyFont="1" applyFill="1" applyBorder="1" applyAlignment="1">
      <alignment/>
    </xf>
    <xf numFmtId="3" fontId="26" fillId="26" borderId="17" xfId="0" applyNumberFormat="1" applyFont="1" applyFill="1" applyBorder="1" applyAlignment="1">
      <alignment/>
    </xf>
    <xf numFmtId="3" fontId="26" fillId="26" borderId="22" xfId="0" applyNumberFormat="1" applyFont="1" applyFill="1" applyBorder="1" applyAlignment="1">
      <alignment/>
    </xf>
    <xf numFmtId="3" fontId="34" fillId="26" borderId="20" xfId="0" applyNumberFormat="1" applyFont="1" applyFill="1" applyBorder="1" applyAlignment="1">
      <alignment/>
    </xf>
    <xf numFmtId="3" fontId="0" fillId="26" borderId="21" xfId="0" applyNumberFormat="1" applyFill="1" applyBorder="1" applyAlignment="1">
      <alignment/>
    </xf>
    <xf numFmtId="3" fontId="0" fillId="26" borderId="22" xfId="0" applyNumberFormat="1" applyFill="1" applyBorder="1" applyAlignment="1">
      <alignment/>
    </xf>
    <xf numFmtId="3" fontId="0" fillId="26" borderId="24" xfId="0" applyNumberFormat="1" applyFont="1" applyFill="1" applyBorder="1" applyAlignment="1">
      <alignment/>
    </xf>
    <xf numFmtId="3" fontId="0" fillId="26" borderId="24" xfId="0" applyNumberFormat="1" applyFill="1" applyBorder="1" applyAlignment="1">
      <alignment/>
    </xf>
    <xf numFmtId="3" fontId="25" fillId="26" borderId="24" xfId="0" applyNumberFormat="1" applyFont="1" applyFill="1" applyBorder="1" applyAlignment="1">
      <alignment/>
    </xf>
    <xf numFmtId="3" fontId="29" fillId="26" borderId="24" xfId="0" applyNumberFormat="1" applyFont="1" applyFill="1" applyBorder="1" applyAlignment="1">
      <alignment/>
    </xf>
    <xf numFmtId="3" fontId="0" fillId="26" borderId="26" xfId="0" applyNumberFormat="1" applyFill="1" applyBorder="1" applyAlignment="1">
      <alignment/>
    </xf>
    <xf numFmtId="3" fontId="0" fillId="26" borderId="43" xfId="0" applyNumberFormat="1" applyFont="1" applyFill="1" applyBorder="1" applyAlignment="1">
      <alignment/>
    </xf>
    <xf numFmtId="3" fontId="25" fillId="26" borderId="38" xfId="0" applyNumberFormat="1" applyFont="1" applyFill="1" applyBorder="1" applyAlignment="1">
      <alignment/>
    </xf>
    <xf numFmtId="3" fontId="0" fillId="26" borderId="0" xfId="0" applyNumberFormat="1" applyFont="1" applyFill="1" applyAlignment="1">
      <alignment/>
    </xf>
    <xf numFmtId="3" fontId="0" fillId="26" borderId="44" xfId="0" applyNumberFormat="1" applyFill="1" applyBorder="1" applyAlignment="1">
      <alignment/>
    </xf>
    <xf numFmtId="0" fontId="0" fillId="26" borderId="45" xfId="0" applyFill="1" applyBorder="1" applyAlignment="1">
      <alignment/>
    </xf>
    <xf numFmtId="3" fontId="25" fillId="26" borderId="46" xfId="0" applyNumberFormat="1" applyFont="1" applyFill="1" applyBorder="1" applyAlignment="1">
      <alignment/>
    </xf>
    <xf numFmtId="3" fontId="29" fillId="26" borderId="17" xfId="0" applyNumberFormat="1" applyFont="1" applyFill="1" applyBorder="1" applyAlignment="1">
      <alignment/>
    </xf>
    <xf numFmtId="3" fontId="29" fillId="26" borderId="25" xfId="0" applyNumberFormat="1" applyFont="1" applyFill="1" applyBorder="1" applyAlignment="1">
      <alignment horizontal="center"/>
    </xf>
    <xf numFmtId="3" fontId="29" fillId="26" borderId="26" xfId="0" applyNumberFormat="1" applyFont="1" applyFill="1" applyBorder="1" applyAlignment="1">
      <alignment horizontal="center"/>
    </xf>
    <xf numFmtId="3" fontId="29" fillId="26" borderId="36" xfId="0" applyNumberFormat="1" applyFont="1" applyFill="1" applyBorder="1" applyAlignment="1">
      <alignment horizontal="center"/>
    </xf>
    <xf numFmtId="3" fontId="29" fillId="26" borderId="18" xfId="0" applyNumberFormat="1" applyFont="1" applyFill="1" applyBorder="1" applyAlignment="1">
      <alignment horizontal="center"/>
    </xf>
    <xf numFmtId="3" fontId="29" fillId="26" borderId="21" xfId="0" applyNumberFormat="1" applyFont="1" applyFill="1" applyBorder="1" applyAlignment="1">
      <alignment horizontal="center"/>
    </xf>
    <xf numFmtId="3" fontId="29" fillId="26" borderId="36" xfId="0" applyNumberFormat="1" applyFont="1" applyFill="1" applyBorder="1" applyAlignment="1">
      <alignment horizontal="right" vertical="center"/>
    </xf>
    <xf numFmtId="0" fontId="0" fillId="26" borderId="22" xfId="0" applyFill="1" applyBorder="1" applyAlignment="1">
      <alignment/>
    </xf>
    <xf numFmtId="3" fontId="29" fillId="26" borderId="20" xfId="0" applyNumberFormat="1" applyFont="1" applyFill="1" applyBorder="1" applyAlignment="1">
      <alignment vertical="center"/>
    </xf>
    <xf numFmtId="3" fontId="29" fillId="26" borderId="24" xfId="0" applyNumberFormat="1" applyFont="1" applyFill="1" applyBorder="1" applyAlignment="1">
      <alignment vertical="center"/>
    </xf>
    <xf numFmtId="3" fontId="29" fillId="26" borderId="17" xfId="0" applyNumberFormat="1" applyFont="1" applyFill="1" applyBorder="1" applyAlignment="1">
      <alignment vertical="center"/>
    </xf>
    <xf numFmtId="3" fontId="29" fillId="26" borderId="18" xfId="0" applyNumberFormat="1" applyFont="1" applyFill="1" applyBorder="1" applyAlignment="1">
      <alignment/>
    </xf>
    <xf numFmtId="3" fontId="0" fillId="26" borderId="43" xfId="0" applyNumberFormat="1" applyFont="1" applyFill="1" applyBorder="1" applyAlignment="1">
      <alignment vertical="center"/>
    </xf>
    <xf numFmtId="3" fontId="0" fillId="26" borderId="43" xfId="0" applyNumberFormat="1" applyFill="1" applyBorder="1" applyAlignment="1">
      <alignment/>
    </xf>
    <xf numFmtId="3" fontId="0" fillId="26" borderId="39" xfId="0" applyNumberFormat="1" applyFill="1" applyBorder="1" applyAlignment="1">
      <alignment/>
    </xf>
    <xf numFmtId="3" fontId="24" fillId="26" borderId="11" xfId="0" applyNumberFormat="1" applyFont="1" applyFill="1" applyBorder="1" applyAlignment="1">
      <alignment horizontal="center" vertical="center" wrapText="1"/>
    </xf>
    <xf numFmtId="3" fontId="23" fillId="26" borderId="10" xfId="0" applyNumberFormat="1" applyFont="1" applyFill="1" applyBorder="1" applyAlignment="1">
      <alignment horizontal="right" vertical="center" wrapText="1"/>
    </xf>
    <xf numFmtId="3" fontId="25" fillId="26" borderId="72" xfId="0" applyNumberFormat="1" applyFont="1" applyFill="1" applyBorder="1" applyAlignment="1">
      <alignment/>
    </xf>
    <xf numFmtId="0" fontId="0" fillId="26" borderId="0" xfId="0" applyFill="1" applyBorder="1" applyAlignment="1">
      <alignment/>
    </xf>
    <xf numFmtId="3" fontId="26" fillId="26" borderId="72" xfId="0" applyNumberFormat="1" applyFont="1" applyFill="1" applyBorder="1" applyAlignment="1">
      <alignment/>
    </xf>
    <xf numFmtId="3" fontId="26" fillId="26" borderId="0" xfId="0" applyNumberFormat="1" applyFont="1" applyFill="1" applyBorder="1" applyAlignment="1">
      <alignment/>
    </xf>
    <xf numFmtId="3" fontId="29" fillId="26" borderId="72" xfId="0" applyNumberFormat="1" applyFont="1" applyFill="1" applyBorder="1" applyAlignment="1">
      <alignment/>
    </xf>
    <xf numFmtId="3" fontId="34" fillId="26" borderId="72" xfId="0" applyNumberFormat="1" applyFont="1" applyFill="1" applyBorder="1" applyAlignment="1">
      <alignment/>
    </xf>
    <xf numFmtId="3" fontId="0" fillId="26" borderId="0" xfId="0" applyNumberFormat="1" applyFill="1" applyBorder="1" applyAlignment="1">
      <alignment/>
    </xf>
    <xf numFmtId="3" fontId="29" fillId="26" borderId="72" xfId="0" applyNumberFormat="1" applyFont="1" applyFill="1" applyBorder="1" applyAlignment="1">
      <alignment horizontal="center"/>
    </xf>
    <xf numFmtId="3" fontId="29" fillId="26" borderId="0" xfId="0" applyNumberFormat="1" applyFont="1" applyFill="1" applyBorder="1" applyAlignment="1">
      <alignment horizontal="center"/>
    </xf>
    <xf numFmtId="3" fontId="29" fillId="26" borderId="0" xfId="0" applyNumberFormat="1" applyFont="1" applyFill="1" applyBorder="1" applyAlignment="1">
      <alignment horizontal="right" vertical="center"/>
    </xf>
    <xf numFmtId="3" fontId="29" fillId="26" borderId="72" xfId="0" applyNumberFormat="1" applyFont="1" applyFill="1" applyBorder="1" applyAlignment="1">
      <alignment vertical="center"/>
    </xf>
    <xf numFmtId="3" fontId="0" fillId="26" borderId="72" xfId="0" applyNumberFormat="1" applyFont="1" applyFill="1" applyBorder="1" applyAlignment="1">
      <alignment vertical="center"/>
    </xf>
    <xf numFmtId="3" fontId="23" fillId="26" borderId="0" xfId="0" applyNumberFormat="1" applyFont="1" applyFill="1" applyBorder="1" applyAlignment="1">
      <alignment horizontal="right" vertical="center" wrapText="1"/>
    </xf>
    <xf numFmtId="3" fontId="0" fillId="26" borderId="72" xfId="0" applyNumberFormat="1" applyFill="1" applyBorder="1" applyAlignment="1">
      <alignment/>
    </xf>
    <xf numFmtId="3" fontId="24" fillId="26" borderId="72" xfId="0" applyNumberFormat="1" applyFont="1" applyFill="1" applyBorder="1" applyAlignment="1">
      <alignment horizontal="center" vertical="center" wrapText="1"/>
    </xf>
    <xf numFmtId="3" fontId="24" fillId="26" borderId="0" xfId="0" applyNumberFormat="1" applyFont="1" applyFill="1" applyBorder="1" applyAlignment="1">
      <alignment horizontal="center" vertical="center" wrapText="1"/>
    </xf>
    <xf numFmtId="3" fontId="24" fillId="26" borderId="72" xfId="0" applyNumberFormat="1" applyFont="1" applyFill="1" applyBorder="1" applyAlignment="1">
      <alignment horizontal="center" vertical="center" wrapText="1"/>
    </xf>
    <xf numFmtId="3" fontId="24" fillId="26" borderId="0" xfId="0" applyNumberFormat="1" applyFont="1" applyFill="1" applyBorder="1" applyAlignment="1">
      <alignment horizontal="center" vertical="center" wrapText="1"/>
    </xf>
    <xf numFmtId="3" fontId="25" fillId="26" borderId="13" xfId="0" applyNumberFormat="1" applyFont="1" applyFill="1" applyBorder="1" applyAlignment="1">
      <alignment/>
    </xf>
    <xf numFmtId="0" fontId="0" fillId="26" borderId="14" xfId="0" applyFont="1" applyFill="1" applyBorder="1" applyAlignment="1">
      <alignment/>
    </xf>
    <xf numFmtId="0" fontId="0" fillId="26" borderId="15" xfId="0" applyFont="1" applyFill="1" applyBorder="1" applyAlignment="1">
      <alignment/>
    </xf>
    <xf numFmtId="3" fontId="28" fillId="26" borderId="24" xfId="0" applyNumberFormat="1" applyFont="1" applyFill="1" applyBorder="1" applyAlignment="1">
      <alignment/>
    </xf>
    <xf numFmtId="3" fontId="28" fillId="26" borderId="25" xfId="0" applyNumberFormat="1" applyFont="1" applyFill="1" applyBorder="1" applyAlignment="1">
      <alignment/>
    </xf>
    <xf numFmtId="3" fontId="28" fillId="26" borderId="22" xfId="0" applyNumberFormat="1" applyFont="1" applyFill="1" applyBorder="1" applyAlignment="1">
      <alignment/>
    </xf>
    <xf numFmtId="3" fontId="0" fillId="26" borderId="31" xfId="0" applyNumberFormat="1" applyFont="1" applyFill="1" applyBorder="1" applyAlignment="1">
      <alignment/>
    </xf>
    <xf numFmtId="0" fontId="0" fillId="26" borderId="31" xfId="0" applyFont="1" applyFill="1" applyBorder="1" applyAlignment="1">
      <alignment/>
    </xf>
    <xf numFmtId="3" fontId="0" fillId="26" borderId="33" xfId="0" applyNumberFormat="1" applyFont="1" applyFill="1" applyBorder="1" applyAlignment="1">
      <alignment/>
    </xf>
    <xf numFmtId="0" fontId="0" fillId="26" borderId="33" xfId="0" applyFont="1" applyFill="1" applyBorder="1" applyAlignment="1">
      <alignment/>
    </xf>
    <xf numFmtId="0" fontId="29" fillId="26" borderId="21" xfId="0" applyFont="1" applyFill="1" applyBorder="1" applyAlignment="1">
      <alignment/>
    </xf>
    <xf numFmtId="3" fontId="0" fillId="26" borderId="61" xfId="0" applyNumberFormat="1" applyFont="1" applyFill="1" applyBorder="1" applyAlignment="1">
      <alignment vertical="center"/>
    </xf>
    <xf numFmtId="3" fontId="25" fillId="26" borderId="21" xfId="0" applyNumberFormat="1" applyFont="1" applyFill="1" applyBorder="1" applyAlignment="1">
      <alignment vertical="center"/>
    </xf>
    <xf numFmtId="3" fontId="0" fillId="26" borderId="38" xfId="0" applyNumberFormat="1" applyFont="1" applyFill="1" applyBorder="1" applyAlignment="1">
      <alignment vertical="center"/>
    </xf>
    <xf numFmtId="0" fontId="0" fillId="26" borderId="35" xfId="0" applyFont="1" applyFill="1" applyBorder="1" applyAlignment="1">
      <alignment/>
    </xf>
    <xf numFmtId="0" fontId="0" fillId="26" borderId="13" xfId="0" applyFont="1" applyFill="1" applyBorder="1" applyAlignment="1">
      <alignment/>
    </xf>
    <xf numFmtId="3" fontId="28" fillId="26" borderId="20" xfId="0" applyNumberFormat="1" applyFont="1" applyFill="1" applyBorder="1" applyAlignment="1">
      <alignment/>
    </xf>
    <xf numFmtId="3" fontId="25" fillId="26" borderId="11" xfId="0" applyNumberFormat="1" applyFont="1" applyFill="1" applyBorder="1" applyAlignment="1">
      <alignment/>
    </xf>
    <xf numFmtId="3" fontId="28" fillId="26" borderId="72" xfId="0" applyNumberFormat="1" applyFont="1" applyFill="1" applyBorder="1" applyAlignment="1">
      <alignment/>
    </xf>
    <xf numFmtId="0" fontId="29" fillId="26" borderId="0" xfId="0" applyFont="1" applyFill="1" applyBorder="1" applyAlignment="1">
      <alignment/>
    </xf>
    <xf numFmtId="0" fontId="0" fillId="26" borderId="72" xfId="0" applyFont="1" applyFill="1" applyBorder="1" applyAlignment="1">
      <alignment/>
    </xf>
    <xf numFmtId="3" fontId="20" fillId="26" borderId="0" xfId="0" applyNumberFormat="1" applyFont="1" applyFill="1" applyBorder="1" applyAlignment="1">
      <alignment/>
    </xf>
    <xf numFmtId="3" fontId="25" fillId="26" borderId="17" xfId="0" applyNumberFormat="1" applyFont="1" applyFill="1" applyBorder="1" applyAlignment="1">
      <alignment vertical="center"/>
    </xf>
    <xf numFmtId="3" fontId="51" fillId="26" borderId="24" xfId="0" applyNumberFormat="1" applyFont="1" applyFill="1" applyBorder="1" applyAlignment="1">
      <alignment/>
    </xf>
    <xf numFmtId="3" fontId="20" fillId="26" borderId="0" xfId="0" applyNumberFormat="1" applyFont="1" applyFill="1" applyAlignment="1">
      <alignment/>
    </xf>
    <xf numFmtId="3" fontId="0" fillId="26" borderId="52" xfId="0" applyNumberFormat="1" applyFont="1" applyFill="1" applyBorder="1" applyAlignment="1">
      <alignment vertical="center"/>
    </xf>
    <xf numFmtId="3" fontId="51" fillId="26" borderId="60" xfId="0" applyNumberFormat="1" applyFont="1" applyFill="1" applyBorder="1" applyAlignment="1">
      <alignment/>
    </xf>
    <xf numFmtId="0" fontId="20" fillId="26" borderId="0" xfId="0" applyFont="1" applyFill="1" applyAlignment="1">
      <alignment horizontal="left"/>
    </xf>
    <xf numFmtId="6" fontId="20" fillId="26" borderId="0" xfId="0" applyNumberFormat="1" applyFont="1" applyFill="1" applyAlignment="1">
      <alignment horizontal="left"/>
    </xf>
    <xf numFmtId="3" fontId="29" fillId="26" borderId="21" xfId="0" applyNumberFormat="1" applyFont="1" applyFill="1" applyBorder="1" applyAlignment="1">
      <alignment/>
    </xf>
    <xf numFmtId="3" fontId="29" fillId="26" borderId="22" xfId="0" applyNumberFormat="1" applyFont="1" applyFill="1" applyBorder="1" applyAlignment="1">
      <alignment/>
    </xf>
    <xf numFmtId="3" fontId="32" fillId="26" borderId="21" xfId="0" applyNumberFormat="1" applyFont="1" applyFill="1" applyBorder="1" applyAlignment="1">
      <alignment/>
    </xf>
    <xf numFmtId="3" fontId="38" fillId="26" borderId="21" xfId="0" applyNumberFormat="1" applyFont="1" applyFill="1" applyBorder="1" applyAlignment="1">
      <alignment/>
    </xf>
    <xf numFmtId="3" fontId="32" fillId="26" borderId="22" xfId="0" applyNumberFormat="1" applyFont="1" applyFill="1" applyBorder="1" applyAlignment="1">
      <alignment/>
    </xf>
    <xf numFmtId="3" fontId="56" fillId="26" borderId="21" xfId="0" applyNumberFormat="1" applyFont="1" applyFill="1" applyBorder="1" applyAlignment="1">
      <alignment/>
    </xf>
    <xf numFmtId="3" fontId="52" fillId="26" borderId="21" xfId="0" applyNumberFormat="1" applyFont="1" applyFill="1" applyBorder="1" applyAlignment="1">
      <alignment/>
    </xf>
    <xf numFmtId="3" fontId="52" fillId="26" borderId="22" xfId="0" applyNumberFormat="1" applyFont="1" applyFill="1" applyBorder="1" applyAlignment="1">
      <alignment/>
    </xf>
    <xf numFmtId="3" fontId="53" fillId="26" borderId="21" xfId="0" applyNumberFormat="1" applyFont="1" applyFill="1" applyBorder="1" applyAlignment="1">
      <alignment/>
    </xf>
    <xf numFmtId="3" fontId="32" fillId="26" borderId="25" xfId="0" applyNumberFormat="1" applyFont="1" applyFill="1" applyBorder="1" applyAlignment="1">
      <alignment/>
    </xf>
    <xf numFmtId="0" fontId="0" fillId="26" borderId="58" xfId="0" applyFill="1" applyBorder="1" applyAlignment="1">
      <alignment/>
    </xf>
    <xf numFmtId="0" fontId="0" fillId="26" borderId="57" xfId="0" applyFill="1" applyBorder="1" applyAlignment="1">
      <alignment/>
    </xf>
    <xf numFmtId="0" fontId="29" fillId="26" borderId="21" xfId="0" applyFont="1" applyFill="1" applyBorder="1" applyAlignment="1">
      <alignment/>
    </xf>
    <xf numFmtId="0" fontId="57" fillId="26" borderId="0" xfId="0" applyFont="1" applyFill="1" applyAlignment="1">
      <alignment/>
    </xf>
    <xf numFmtId="0" fontId="29" fillId="0" borderId="48" xfId="0" applyFont="1" applyBorder="1" applyAlignment="1">
      <alignment vertical="center"/>
    </xf>
    <xf numFmtId="49" fontId="29" fillId="0" borderId="53" xfId="0" applyNumberFormat="1" applyFont="1" applyBorder="1" applyAlignment="1">
      <alignment vertical="center" wrapText="1"/>
    </xf>
    <xf numFmtId="0" fontId="0" fillId="25" borderId="0" xfId="0" applyFont="1" applyFill="1" applyAlignment="1">
      <alignment/>
    </xf>
    <xf numFmtId="3" fontId="30" fillId="0" borderId="36" xfId="56" applyNumberFormat="1" applyFont="1" applyBorder="1" applyAlignment="1">
      <alignment horizontal="right" vertical="center"/>
      <protection/>
    </xf>
    <xf numFmtId="0" fontId="0" fillId="0" borderId="31" xfId="0" applyBorder="1" applyAlignment="1">
      <alignment/>
    </xf>
    <xf numFmtId="0" fontId="32" fillId="0" borderId="31" xfId="0" applyFont="1" applyFill="1" applyBorder="1" applyAlignment="1">
      <alignment/>
    </xf>
    <xf numFmtId="3" fontId="0" fillId="0" borderId="31" xfId="0" applyNumberForma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29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49" fontId="2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25" borderId="0" xfId="0" applyFill="1" applyBorder="1" applyAlignment="1">
      <alignment/>
    </xf>
    <xf numFmtId="49" fontId="56" fillId="0" borderId="36" xfId="56" applyNumberFormat="1" applyFont="1" applyBorder="1" applyAlignment="1">
      <alignment vertical="center" wrapText="1" shrinkToFit="1"/>
      <protection/>
    </xf>
    <xf numFmtId="2" fontId="36" fillId="0" borderId="0" xfId="56" applyNumberFormat="1" applyFont="1" applyAlignment="1">
      <alignment horizontal="center" vertical="center"/>
      <protection/>
    </xf>
    <xf numFmtId="0" fontId="41" fillId="0" borderId="10" xfId="56" applyFont="1" applyBorder="1" applyAlignment="1">
      <alignment horizontal="center" vertical="center" wrapText="1"/>
      <protection/>
    </xf>
    <xf numFmtId="0" fontId="41" fillId="0" borderId="62" xfId="56" applyFont="1" applyBorder="1" applyAlignment="1">
      <alignment vertical="center"/>
      <protection/>
    </xf>
    <xf numFmtId="0" fontId="41" fillId="0" borderId="64" xfId="56" applyFont="1" applyBorder="1" applyAlignment="1">
      <alignment horizontal="center" vertical="center" wrapText="1"/>
      <protection/>
    </xf>
    <xf numFmtId="0" fontId="0" fillId="0" borderId="69" xfId="56" applyBorder="1" applyAlignment="1">
      <alignment vertical="center"/>
      <protection/>
    </xf>
    <xf numFmtId="0" fontId="20" fillId="0" borderId="69" xfId="56" applyFont="1" applyBorder="1" applyAlignment="1">
      <alignment vertical="center" wrapText="1"/>
      <protection/>
    </xf>
    <xf numFmtId="0" fontId="20" fillId="0" borderId="62" xfId="56" applyFont="1" applyBorder="1" applyAlignment="1">
      <alignment vertical="center"/>
      <protection/>
    </xf>
    <xf numFmtId="0" fontId="33" fillId="0" borderId="0" xfId="56" applyFont="1" applyAlignment="1">
      <alignment horizontal="center" vertical="center"/>
      <protection/>
    </xf>
    <xf numFmtId="0" fontId="0" fillId="0" borderId="33" xfId="56" applyBorder="1" applyAlignment="1">
      <alignment horizontal="right"/>
      <protection/>
    </xf>
    <xf numFmtId="0" fontId="0" fillId="0" borderId="33" xfId="56" applyBorder="1" applyAlignment="1">
      <alignment horizontal="center"/>
      <protection/>
    </xf>
    <xf numFmtId="0" fontId="36" fillId="0" borderId="0" xfId="56" applyFont="1" applyAlignment="1">
      <alignment horizontal="center" vertical="center" wrapText="1"/>
      <protection/>
    </xf>
    <xf numFmtId="0" fontId="40" fillId="0" borderId="0" xfId="56" applyFont="1" applyAlignment="1">
      <alignment horizontal="center" vertical="center" wrapText="1"/>
      <protection/>
    </xf>
    <xf numFmtId="0" fontId="30" fillId="0" borderId="0" xfId="56" applyFont="1" applyAlignment="1">
      <alignment horizontal="right"/>
      <protection/>
    </xf>
    <xf numFmtId="0" fontId="21" fillId="0" borderId="0" xfId="0" applyFont="1" applyAlignment="1">
      <alignment horizontal="center" vertical="center"/>
    </xf>
    <xf numFmtId="0" fontId="29" fillId="0" borderId="0" xfId="0" applyFont="1" applyAlignment="1">
      <alignment horizontal="right"/>
    </xf>
    <xf numFmtId="0" fontId="29" fillId="0" borderId="20" xfId="0" applyFont="1" applyBorder="1" applyAlignment="1">
      <alignment horizontal="left"/>
    </xf>
    <xf numFmtId="0" fontId="29" fillId="0" borderId="53" xfId="0" applyFont="1" applyBorder="1" applyAlignment="1">
      <alignment horizontal="left"/>
    </xf>
    <xf numFmtId="0" fontId="29" fillId="0" borderId="0" xfId="0" applyFont="1" applyAlignment="1">
      <alignment horizontal="right"/>
    </xf>
    <xf numFmtId="3" fontId="23" fillId="0" borderId="30" xfId="0" applyNumberFormat="1" applyFont="1" applyBorder="1" applyAlignment="1">
      <alignment horizontal="center" vertical="center" wrapText="1"/>
    </xf>
    <xf numFmtId="3" fontId="23" fillId="0" borderId="31" xfId="0" applyNumberFormat="1" applyFont="1" applyBorder="1" applyAlignment="1">
      <alignment horizontal="center" vertical="center" wrapText="1"/>
    </xf>
    <xf numFmtId="3" fontId="23" fillId="0" borderId="65" xfId="0" applyNumberFormat="1" applyFont="1" applyBorder="1" applyAlignment="1">
      <alignment horizontal="center" vertical="center" wrapText="1"/>
    </xf>
    <xf numFmtId="3" fontId="23" fillId="0" borderId="32" xfId="0" applyNumberFormat="1" applyFont="1" applyBorder="1" applyAlignment="1">
      <alignment horizontal="center" vertical="center" wrapText="1"/>
    </xf>
    <xf numFmtId="3" fontId="23" fillId="0" borderId="33" xfId="0" applyNumberFormat="1" applyFont="1" applyBorder="1" applyAlignment="1">
      <alignment horizontal="center" vertical="center" wrapText="1"/>
    </xf>
    <xf numFmtId="3" fontId="23" fillId="0" borderId="67" xfId="0" applyNumberFormat="1" applyFont="1" applyBorder="1" applyAlignment="1">
      <alignment horizontal="center" vertical="center" wrapText="1"/>
    </xf>
    <xf numFmtId="3" fontId="23" fillId="0" borderId="73" xfId="0" applyNumberFormat="1" applyFont="1" applyBorder="1" applyAlignment="1">
      <alignment horizontal="center" vertical="center" wrapText="1"/>
    </xf>
    <xf numFmtId="3" fontId="24" fillId="0" borderId="62" xfId="0" applyNumberFormat="1" applyFont="1" applyBorder="1" applyAlignment="1">
      <alignment horizontal="center" vertical="center" wrapText="1"/>
    </xf>
    <xf numFmtId="3" fontId="23" fillId="26" borderId="72" xfId="0" applyNumberFormat="1" applyFont="1" applyFill="1" applyBorder="1" applyAlignment="1">
      <alignment horizontal="center" vertical="center" wrapText="1"/>
    </xf>
    <xf numFmtId="3" fontId="23" fillId="26" borderId="0" xfId="0" applyNumberFormat="1" applyFont="1" applyFill="1" applyBorder="1" applyAlignment="1">
      <alignment horizontal="center" vertical="center" wrapText="1"/>
    </xf>
    <xf numFmtId="3" fontId="24" fillId="26" borderId="72" xfId="0" applyNumberFormat="1" applyFont="1" applyFill="1" applyBorder="1" applyAlignment="1">
      <alignment horizontal="center" vertical="center" wrapText="1"/>
    </xf>
    <xf numFmtId="3" fontId="24" fillId="26" borderId="0" xfId="0" applyNumberFormat="1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left" vertical="center"/>
    </xf>
    <xf numFmtId="0" fontId="28" fillId="24" borderId="34" xfId="0" applyFont="1" applyFill="1" applyBorder="1" applyAlignment="1">
      <alignment horizontal="left" vertical="center"/>
    </xf>
    <xf numFmtId="0" fontId="28" fillId="24" borderId="74" xfId="0" applyFont="1" applyFill="1" applyBorder="1" applyAlignment="1">
      <alignment horizontal="left" vertical="center"/>
    </xf>
    <xf numFmtId="0" fontId="29" fillId="0" borderId="20" xfId="0" applyFont="1" applyBorder="1" applyAlignment="1">
      <alignment horizontal="left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9" fillId="0" borderId="53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0" fontId="28" fillId="0" borderId="20" xfId="0" applyFont="1" applyBorder="1" applyAlignment="1">
      <alignment horizontal="left"/>
    </xf>
    <xf numFmtId="0" fontId="28" fillId="0" borderId="61" xfId="0" applyFont="1" applyBorder="1" applyAlignment="1">
      <alignment horizontal="left"/>
    </xf>
    <xf numFmtId="0" fontId="28" fillId="0" borderId="53" xfId="0" applyFont="1" applyBorder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8" fillId="24" borderId="27" xfId="0" applyFont="1" applyFill="1" applyBorder="1" applyAlignment="1">
      <alignment horizontal="left" vertical="center"/>
    </xf>
    <xf numFmtId="0" fontId="28" fillId="24" borderId="51" xfId="0" applyFont="1" applyFill="1" applyBorder="1" applyAlignment="1">
      <alignment horizontal="left" vertical="center"/>
    </xf>
    <xf numFmtId="0" fontId="28" fillId="0" borderId="23" xfId="0" applyFont="1" applyBorder="1" applyAlignment="1">
      <alignment horizontal="left"/>
    </xf>
    <xf numFmtId="0" fontId="28" fillId="0" borderId="25" xfId="0" applyFont="1" applyBorder="1" applyAlignment="1">
      <alignment horizontal="left"/>
    </xf>
    <xf numFmtId="49" fontId="29" fillId="0" borderId="20" xfId="0" applyNumberFormat="1" applyFont="1" applyBorder="1" applyAlignment="1">
      <alignment horizontal="left" vertical="center" wrapText="1"/>
    </xf>
    <xf numFmtId="49" fontId="29" fillId="0" borderId="53" xfId="0" applyNumberFormat="1" applyFont="1" applyBorder="1" applyAlignment="1">
      <alignment horizontal="left" vertical="center" wrapText="1"/>
    </xf>
    <xf numFmtId="0" fontId="25" fillId="0" borderId="30" xfId="0" applyFont="1" applyBorder="1" applyAlignment="1">
      <alignment horizontal="left" vertical="center"/>
    </xf>
    <xf numFmtId="0" fontId="25" fillId="0" borderId="31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25" fillId="0" borderId="33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9" fillId="0" borderId="33" xfId="0" applyFont="1" applyBorder="1" applyAlignment="1">
      <alignment horizontal="right"/>
    </xf>
    <xf numFmtId="0" fontId="29" fillId="0" borderId="20" xfId="0" applyFont="1" applyBorder="1" applyAlignment="1">
      <alignment horizontal="left" vertical="center" wrapText="1"/>
    </xf>
    <xf numFmtId="0" fontId="29" fillId="0" borderId="53" xfId="0" applyFont="1" applyBorder="1" applyAlignment="1">
      <alignment horizontal="left" vertical="center" wrapText="1"/>
    </xf>
    <xf numFmtId="49" fontId="29" fillId="0" borderId="21" xfId="0" applyNumberFormat="1" applyFont="1" applyBorder="1" applyAlignment="1">
      <alignment horizontal="left" vertical="center" wrapText="1" shrinkToFit="1"/>
    </xf>
    <xf numFmtId="49" fontId="29" fillId="0" borderId="20" xfId="0" applyNumberFormat="1" applyFont="1" applyBorder="1" applyAlignment="1">
      <alignment horizontal="left" vertical="center" wrapText="1" shrinkToFit="1"/>
    </xf>
    <xf numFmtId="0" fontId="29" fillId="0" borderId="61" xfId="0" applyFont="1" applyBorder="1" applyAlignment="1">
      <alignment horizontal="left" vertical="center" wrapText="1"/>
    </xf>
    <xf numFmtId="49" fontId="28" fillId="0" borderId="48" xfId="0" applyNumberFormat="1" applyFont="1" applyBorder="1" applyAlignment="1">
      <alignment horizontal="left" vertical="center"/>
    </xf>
    <xf numFmtId="49" fontId="28" fillId="0" borderId="61" xfId="0" applyNumberFormat="1" applyFont="1" applyBorder="1" applyAlignment="1">
      <alignment horizontal="left" vertical="center"/>
    </xf>
    <xf numFmtId="49" fontId="28" fillId="0" borderId="53" xfId="0" applyNumberFormat="1" applyFont="1" applyBorder="1" applyAlignment="1">
      <alignment horizontal="left" vertical="center"/>
    </xf>
    <xf numFmtId="0" fontId="28" fillId="0" borderId="49" xfId="0" applyFont="1" applyBorder="1" applyAlignment="1">
      <alignment horizontal="left" vertical="center" wrapText="1"/>
    </xf>
    <xf numFmtId="0" fontId="28" fillId="0" borderId="77" xfId="0" applyFont="1" applyBorder="1" applyAlignment="1">
      <alignment horizontal="left" vertical="center" wrapText="1"/>
    </xf>
    <xf numFmtId="0" fontId="28" fillId="0" borderId="54" xfId="0" applyFont="1" applyBorder="1" applyAlignment="1">
      <alignment horizontal="left" vertical="center" wrapText="1"/>
    </xf>
    <xf numFmtId="0" fontId="28" fillId="0" borderId="48" xfId="0" applyFont="1" applyBorder="1" applyAlignment="1">
      <alignment horizontal="left"/>
    </xf>
    <xf numFmtId="49" fontId="29" fillId="0" borderId="61" xfId="0" applyNumberFormat="1" applyFont="1" applyBorder="1" applyAlignment="1">
      <alignment horizontal="left" vertical="center" wrapText="1" shrinkToFit="1"/>
    </xf>
    <xf numFmtId="0" fontId="22" fillId="0" borderId="49" xfId="0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25" fillId="0" borderId="30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49" fontId="25" fillId="0" borderId="50" xfId="0" applyNumberFormat="1" applyFont="1" applyBorder="1" applyAlignment="1">
      <alignment horizontal="left" vertical="center" wrapText="1"/>
    </xf>
    <xf numFmtId="49" fontId="25" fillId="0" borderId="66" xfId="0" applyNumberFormat="1" applyFont="1" applyBorder="1" applyAlignment="1">
      <alignment horizontal="left" vertical="center" wrapText="1"/>
    </xf>
    <xf numFmtId="0" fontId="26" fillId="0" borderId="48" xfId="0" applyFont="1" applyBorder="1" applyAlignment="1">
      <alignment vertical="center"/>
    </xf>
    <xf numFmtId="0" fontId="26" fillId="0" borderId="53" xfId="0" applyFont="1" applyBorder="1" applyAlignment="1">
      <alignment vertical="center"/>
    </xf>
    <xf numFmtId="0" fontId="29" fillId="0" borderId="23" xfId="0" applyFont="1" applyBorder="1" applyAlignment="1">
      <alignment horizontal="right" vertical="center"/>
    </xf>
    <xf numFmtId="0" fontId="29" fillId="0" borderId="16" xfId="0" applyFont="1" applyBorder="1" applyAlignment="1">
      <alignment horizontal="right" vertical="center"/>
    </xf>
    <xf numFmtId="0" fontId="34" fillId="0" borderId="48" xfId="0" applyFont="1" applyBorder="1" applyAlignment="1">
      <alignment vertical="center"/>
    </xf>
    <xf numFmtId="0" fontId="34" fillId="0" borderId="53" xfId="0" applyFont="1" applyBorder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29" fillId="27" borderId="72" xfId="0" applyFont="1" applyFill="1" applyBorder="1" applyAlignment="1">
      <alignment horizontal="center" vertical="center"/>
    </xf>
    <xf numFmtId="0" fontId="29" fillId="27" borderId="0" xfId="0" applyFont="1" applyFill="1" applyBorder="1" applyAlignment="1">
      <alignment horizontal="center" vertical="center"/>
    </xf>
    <xf numFmtId="3" fontId="29" fillId="0" borderId="26" xfId="0" applyNumberFormat="1" applyFont="1" applyBorder="1" applyAlignment="1">
      <alignment horizontal="right" vertical="center"/>
    </xf>
    <xf numFmtId="3" fontId="29" fillId="0" borderId="18" xfId="0" applyNumberFormat="1" applyFont="1" applyBorder="1" applyAlignment="1">
      <alignment horizontal="right" vertical="center"/>
    </xf>
    <xf numFmtId="0" fontId="23" fillId="0" borderId="48" xfId="0" applyFont="1" applyBorder="1" applyAlignment="1">
      <alignment horizontal="left" vertical="center"/>
    </xf>
    <xf numFmtId="0" fontId="23" fillId="0" borderId="53" xfId="0" applyFont="1" applyBorder="1" applyAlignment="1">
      <alignment horizontal="left" vertical="center"/>
    </xf>
    <xf numFmtId="0" fontId="23" fillId="0" borderId="49" xfId="0" applyFont="1" applyBorder="1" applyAlignment="1">
      <alignment horizontal="left" vertical="center"/>
    </xf>
    <xf numFmtId="0" fontId="23" fillId="0" borderId="54" xfId="0" applyFont="1" applyBorder="1" applyAlignment="1">
      <alignment horizontal="left" vertical="center"/>
    </xf>
    <xf numFmtId="0" fontId="24" fillId="0" borderId="63" xfId="0" applyFont="1" applyBorder="1" applyAlignment="1">
      <alignment vertical="center" wrapText="1"/>
    </xf>
    <xf numFmtId="0" fontId="24" fillId="0" borderId="78" xfId="0" applyFont="1" applyBorder="1" applyAlignment="1">
      <alignment vertical="center" wrapText="1"/>
    </xf>
    <xf numFmtId="0" fontId="24" fillId="0" borderId="50" xfId="0" applyFont="1" applyBorder="1" applyAlignment="1">
      <alignment vertical="center" wrapText="1"/>
    </xf>
    <xf numFmtId="0" fontId="24" fillId="0" borderId="56" xfId="0" applyFont="1" applyBorder="1" applyAlignment="1">
      <alignment vertical="center" wrapText="1"/>
    </xf>
    <xf numFmtId="0" fontId="24" fillId="0" borderId="48" xfId="0" applyFont="1" applyBorder="1" applyAlignment="1">
      <alignment vertical="center"/>
    </xf>
    <xf numFmtId="0" fontId="24" fillId="0" borderId="53" xfId="0" applyFont="1" applyBorder="1" applyAlignment="1">
      <alignment vertical="center"/>
    </xf>
    <xf numFmtId="0" fontId="24" fillId="0" borderId="48" xfId="0" applyFont="1" applyBorder="1" applyAlignment="1">
      <alignment horizontal="left" vertical="center"/>
    </xf>
    <xf numFmtId="0" fontId="24" fillId="0" borderId="53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64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3" fontId="29" fillId="26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 wrapText="1"/>
    </xf>
    <xf numFmtId="3" fontId="23" fillId="0" borderId="10" xfId="0" applyNumberFormat="1" applyFont="1" applyBorder="1" applyAlignment="1">
      <alignment horizontal="center" vertical="center" wrapText="1"/>
    </xf>
    <xf numFmtId="3" fontId="23" fillId="0" borderId="62" xfId="0" applyNumberFormat="1" applyFont="1" applyBorder="1" applyAlignment="1">
      <alignment horizontal="center" vertical="center" wrapText="1"/>
    </xf>
    <xf numFmtId="3" fontId="29" fillId="26" borderId="25" xfId="0" applyNumberFormat="1" applyFont="1" applyFill="1" applyBorder="1" applyAlignment="1">
      <alignment horizontal="right" vertical="center"/>
    </xf>
    <xf numFmtId="3" fontId="29" fillId="26" borderId="36" xfId="0" applyNumberFormat="1" applyFont="1" applyFill="1" applyBorder="1" applyAlignment="1">
      <alignment horizontal="right" vertical="center"/>
    </xf>
    <xf numFmtId="3" fontId="23" fillId="26" borderId="10" xfId="0" applyNumberFormat="1" applyFont="1" applyFill="1" applyBorder="1" applyAlignment="1">
      <alignment horizontal="center" vertical="center" wrapText="1"/>
    </xf>
    <xf numFmtId="3" fontId="29" fillId="0" borderId="25" xfId="0" applyNumberFormat="1" applyFont="1" applyBorder="1" applyAlignment="1">
      <alignment horizontal="right" vertical="center"/>
    </xf>
    <xf numFmtId="3" fontId="29" fillId="0" borderId="36" xfId="0" applyNumberFormat="1" applyFont="1" applyBorder="1" applyAlignment="1">
      <alignment horizontal="right" vertical="center"/>
    </xf>
    <xf numFmtId="3" fontId="23" fillId="0" borderId="11" xfId="0" applyNumberFormat="1" applyFont="1" applyBorder="1" applyAlignment="1">
      <alignment horizontal="center" vertical="center" wrapText="1"/>
    </xf>
    <xf numFmtId="3" fontId="23" fillId="0" borderId="7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36" fillId="0" borderId="0" xfId="56" applyFont="1" applyAlignment="1">
      <alignment horizontal="center" vertical="center"/>
      <protection/>
    </xf>
    <xf numFmtId="0" fontId="31" fillId="0" borderId="10" xfId="56" applyFont="1" applyBorder="1" applyAlignment="1">
      <alignment horizontal="center" vertical="center"/>
      <protection/>
    </xf>
    <xf numFmtId="0" fontId="31" fillId="0" borderId="62" xfId="56" applyFont="1" applyBorder="1" applyAlignment="1">
      <alignment horizontal="center" vertical="center"/>
      <protection/>
    </xf>
    <xf numFmtId="0" fontId="0" fillId="0" borderId="0" xfId="56" applyAlignment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view="pageBreakPreview" zoomScale="85" zoomScaleNormal="85" zoomScaleSheetLayoutView="85" zoomScalePageLayoutView="0" workbookViewId="0" topLeftCell="A1">
      <selection activeCell="D13" sqref="D13"/>
    </sheetView>
  </sheetViews>
  <sheetFormatPr defaultColWidth="9.140625" defaultRowHeight="12.75"/>
  <cols>
    <col min="1" max="1" width="24.57421875" style="131" customWidth="1"/>
    <col min="2" max="2" width="11.00390625" style="131" customWidth="1"/>
    <col min="3" max="3" width="12.421875" style="131" customWidth="1"/>
    <col min="4" max="4" width="14.140625" style="131" customWidth="1"/>
    <col min="5" max="6" width="11.8515625" style="131" customWidth="1"/>
    <col min="7" max="8" width="11.28125" style="131" customWidth="1"/>
    <col min="9" max="9" width="12.00390625" style="131" customWidth="1"/>
    <col min="10" max="10" width="10.140625" style="131" customWidth="1"/>
    <col min="11" max="11" width="11.28125" style="131" customWidth="1"/>
    <col min="12" max="12" width="13.28125" style="131" customWidth="1"/>
    <col min="13" max="13" width="12.00390625" style="131" customWidth="1"/>
    <col min="14" max="14" width="9.7109375" style="131" customWidth="1"/>
    <col min="15" max="15" width="11.421875" style="131" customWidth="1"/>
    <col min="16" max="16" width="10.140625" style="131" customWidth="1"/>
    <col min="17" max="17" width="9.140625" style="131" customWidth="1"/>
    <col min="18" max="18" width="10.28125" style="131" bestFit="1" customWidth="1"/>
    <col min="19" max="16384" width="9.140625" style="131" customWidth="1"/>
  </cols>
  <sheetData>
    <row r="1" spans="1:16" ht="15.75">
      <c r="A1" s="512" t="s">
        <v>345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</row>
    <row r="2" spans="1:15" ht="15">
      <c r="A2" s="519" t="s">
        <v>468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</row>
    <row r="3" spans="1:15" ht="5.25" customHeight="1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</row>
    <row r="4" spans="1:16" ht="12.75">
      <c r="A4" s="521"/>
      <c r="B4" s="521"/>
      <c r="C4" s="521"/>
      <c r="D4" s="521"/>
      <c r="E4" s="521"/>
      <c r="F4" s="521"/>
      <c r="G4" s="521"/>
      <c r="H4" s="521"/>
      <c r="I4" s="521"/>
      <c r="J4" s="521"/>
      <c r="K4" s="520" t="s">
        <v>0</v>
      </c>
      <c r="L4" s="520"/>
      <c r="M4" s="520"/>
      <c r="N4" s="520"/>
      <c r="O4" s="520"/>
      <c r="P4" s="520"/>
    </row>
    <row r="5" spans="1:16" ht="24.75" customHeight="1">
      <c r="A5" s="271"/>
      <c r="B5" s="513" t="s">
        <v>346</v>
      </c>
      <c r="C5" s="513"/>
      <c r="D5" s="513" t="s">
        <v>347</v>
      </c>
      <c r="E5" s="513" t="s">
        <v>348</v>
      </c>
      <c r="F5" s="513" t="s">
        <v>349</v>
      </c>
      <c r="G5" s="513" t="s">
        <v>350</v>
      </c>
      <c r="H5" s="513" t="s">
        <v>351</v>
      </c>
      <c r="I5" s="513" t="s">
        <v>352</v>
      </c>
      <c r="J5" s="515" t="s">
        <v>249</v>
      </c>
      <c r="K5" s="515" t="s">
        <v>353</v>
      </c>
      <c r="L5" s="513" t="s">
        <v>250</v>
      </c>
      <c r="M5" s="513" t="s">
        <v>354</v>
      </c>
      <c r="N5" s="513" t="s">
        <v>389</v>
      </c>
      <c r="O5" s="513" t="s">
        <v>355</v>
      </c>
      <c r="P5" s="513" t="s">
        <v>356</v>
      </c>
    </row>
    <row r="6" spans="1:16" ht="39" customHeight="1" thickBot="1">
      <c r="A6" s="272"/>
      <c r="B6" s="273" t="s">
        <v>357</v>
      </c>
      <c r="C6" s="273" t="s">
        <v>358</v>
      </c>
      <c r="D6" s="514"/>
      <c r="E6" s="514"/>
      <c r="F6" s="514"/>
      <c r="G6" s="514"/>
      <c r="H6" s="514"/>
      <c r="I6" s="514"/>
      <c r="J6" s="516"/>
      <c r="K6" s="517"/>
      <c r="L6" s="518"/>
      <c r="M6" s="514"/>
      <c r="N6" s="514"/>
      <c r="O6" s="514"/>
      <c r="P6" s="514"/>
    </row>
    <row r="7" spans="1:18" ht="17.25" customHeight="1" thickTop="1">
      <c r="A7" s="274" t="s">
        <v>439</v>
      </c>
      <c r="B7" s="275">
        <v>115756</v>
      </c>
      <c r="C7" s="275">
        <v>1641752</v>
      </c>
      <c r="D7" s="276">
        <v>483414</v>
      </c>
      <c r="E7" s="276">
        <v>5163</v>
      </c>
      <c r="F7" s="276">
        <v>0</v>
      </c>
      <c r="G7" s="276">
        <v>164300</v>
      </c>
      <c r="H7" s="276">
        <v>5265</v>
      </c>
      <c r="I7" s="276">
        <v>1724563</v>
      </c>
      <c r="J7" s="276">
        <v>1695300</v>
      </c>
      <c r="K7" s="277">
        <v>3382</v>
      </c>
      <c r="L7" s="277">
        <v>285287</v>
      </c>
      <c r="M7" s="276">
        <v>6124182</v>
      </c>
      <c r="N7" s="276">
        <v>3479205</v>
      </c>
      <c r="O7" s="276">
        <v>1866240</v>
      </c>
      <c r="P7" s="276">
        <v>32014</v>
      </c>
      <c r="Q7" s="214"/>
      <c r="R7" s="214"/>
    </row>
    <row r="8" spans="1:18" ht="25.5" customHeight="1">
      <c r="A8" s="278" t="s">
        <v>457</v>
      </c>
      <c r="B8" s="275"/>
      <c r="C8" s="275"/>
      <c r="D8" s="499">
        <v>10488</v>
      </c>
      <c r="E8" s="276"/>
      <c r="F8" s="276"/>
      <c r="G8" s="276"/>
      <c r="H8" s="276"/>
      <c r="I8" s="499"/>
      <c r="J8" s="276"/>
      <c r="K8" s="277"/>
      <c r="L8" s="277"/>
      <c r="M8" s="276">
        <f aca="true" t="shared" si="0" ref="M8:M15">SUM(B8:L8)</f>
        <v>10488</v>
      </c>
      <c r="N8" s="276"/>
      <c r="O8" s="276"/>
      <c r="P8" s="276"/>
      <c r="Q8" s="214"/>
      <c r="R8" s="214"/>
    </row>
    <row r="9" spans="1:18" ht="44.25" customHeight="1">
      <c r="A9" s="278" t="s">
        <v>444</v>
      </c>
      <c r="B9" s="275"/>
      <c r="C9" s="275"/>
      <c r="D9" s="499">
        <v>31089</v>
      </c>
      <c r="E9" s="276"/>
      <c r="F9" s="276"/>
      <c r="G9" s="276"/>
      <c r="H9" s="276"/>
      <c r="I9" s="276"/>
      <c r="J9" s="276"/>
      <c r="K9" s="277"/>
      <c r="L9" s="277"/>
      <c r="M9" s="276">
        <f t="shared" si="0"/>
        <v>31089</v>
      </c>
      <c r="N9" s="276"/>
      <c r="O9" s="276"/>
      <c r="P9" s="276"/>
      <c r="Q9" s="214"/>
      <c r="R9" s="214"/>
    </row>
    <row r="10" spans="1:18" ht="26.25" customHeight="1">
      <c r="A10" s="278" t="s">
        <v>445</v>
      </c>
      <c r="B10" s="275"/>
      <c r="C10" s="275"/>
      <c r="D10" s="499">
        <v>137</v>
      </c>
      <c r="E10" s="276"/>
      <c r="F10" s="276"/>
      <c r="G10" s="276"/>
      <c r="H10" s="276"/>
      <c r="I10" s="276"/>
      <c r="J10" s="276"/>
      <c r="K10" s="277"/>
      <c r="L10" s="277"/>
      <c r="M10" s="276">
        <f t="shared" si="0"/>
        <v>137</v>
      </c>
      <c r="N10" s="276"/>
      <c r="O10" s="276"/>
      <c r="P10" s="276"/>
      <c r="Q10" s="214"/>
      <c r="R10" s="214"/>
    </row>
    <row r="11" spans="1:18" ht="39.75" customHeight="1">
      <c r="A11" s="278" t="s">
        <v>446</v>
      </c>
      <c r="B11" s="275"/>
      <c r="C11" s="275"/>
      <c r="D11" s="499">
        <v>7</v>
      </c>
      <c r="E11" s="276"/>
      <c r="F11" s="276"/>
      <c r="G11" s="276"/>
      <c r="H11" s="276"/>
      <c r="I11" s="276"/>
      <c r="J11" s="276"/>
      <c r="K11" s="277"/>
      <c r="L11" s="277"/>
      <c r="M11" s="276">
        <f t="shared" si="0"/>
        <v>7</v>
      </c>
      <c r="N11" s="276"/>
      <c r="O11" s="276"/>
      <c r="P11" s="276"/>
      <c r="Q11" s="214"/>
      <c r="R11" s="214"/>
    </row>
    <row r="12" spans="1:18" ht="26.25" customHeight="1">
      <c r="A12" s="278" t="s">
        <v>447</v>
      </c>
      <c r="B12" s="275"/>
      <c r="C12" s="275"/>
      <c r="D12" s="499">
        <v>777</v>
      </c>
      <c r="E12" s="276"/>
      <c r="F12" s="276"/>
      <c r="G12" s="276"/>
      <c r="H12" s="276"/>
      <c r="I12" s="276"/>
      <c r="J12" s="276"/>
      <c r="K12" s="277"/>
      <c r="L12" s="277"/>
      <c r="M12" s="276">
        <f t="shared" si="0"/>
        <v>777</v>
      </c>
      <c r="N12" s="276"/>
      <c r="O12" s="276"/>
      <c r="P12" s="276"/>
      <c r="Q12" s="214"/>
      <c r="R12" s="214"/>
    </row>
    <row r="13" spans="1:18" ht="36.75" customHeight="1">
      <c r="A13" s="278" t="s">
        <v>448</v>
      </c>
      <c r="B13" s="275"/>
      <c r="C13" s="275"/>
      <c r="D13" s="499">
        <v>114</v>
      </c>
      <c r="E13" s="276"/>
      <c r="F13" s="276"/>
      <c r="G13" s="276"/>
      <c r="H13" s="276"/>
      <c r="I13" s="276"/>
      <c r="J13" s="276"/>
      <c r="K13" s="277"/>
      <c r="L13" s="277"/>
      <c r="M13" s="276">
        <f t="shared" si="0"/>
        <v>114</v>
      </c>
      <c r="N13" s="276"/>
      <c r="O13" s="276"/>
      <c r="P13" s="276"/>
      <c r="Q13" s="214"/>
      <c r="R13" s="214"/>
    </row>
    <row r="14" spans="1:18" ht="34.5" customHeight="1">
      <c r="A14" s="278" t="s">
        <v>449</v>
      </c>
      <c r="B14" s="275"/>
      <c r="C14" s="275"/>
      <c r="D14" s="499">
        <v>418</v>
      </c>
      <c r="E14" s="276"/>
      <c r="F14" s="276"/>
      <c r="G14" s="276"/>
      <c r="H14" s="276"/>
      <c r="I14" s="276"/>
      <c r="J14" s="276"/>
      <c r="K14" s="277"/>
      <c r="L14" s="277"/>
      <c r="M14" s="276">
        <f t="shared" si="0"/>
        <v>418</v>
      </c>
      <c r="N14" s="276"/>
      <c r="O14" s="276"/>
      <c r="P14" s="276"/>
      <c r="Q14" s="214"/>
      <c r="R14" s="214"/>
    </row>
    <row r="15" spans="1:18" ht="35.25" customHeight="1">
      <c r="A15" s="278" t="s">
        <v>450</v>
      </c>
      <c r="B15" s="275"/>
      <c r="C15" s="275"/>
      <c r="D15" s="499">
        <v>-2713</v>
      </c>
      <c r="E15" s="276"/>
      <c r="F15" s="276"/>
      <c r="G15" s="276"/>
      <c r="H15" s="276"/>
      <c r="I15" s="276"/>
      <c r="J15" s="276"/>
      <c r="K15" s="277"/>
      <c r="L15" s="277"/>
      <c r="M15" s="276">
        <f t="shared" si="0"/>
        <v>-2713</v>
      </c>
      <c r="N15" s="276"/>
      <c r="O15" s="276"/>
      <c r="P15" s="276"/>
      <c r="Q15" s="214"/>
      <c r="R15" s="214"/>
    </row>
    <row r="16" spans="1:17" ht="43.5" customHeight="1">
      <c r="A16" s="278" t="s">
        <v>451</v>
      </c>
      <c r="B16" s="279"/>
      <c r="C16" s="279"/>
      <c r="D16" s="280">
        <v>-89</v>
      </c>
      <c r="E16" s="280"/>
      <c r="F16" s="280"/>
      <c r="G16" s="280"/>
      <c r="H16" s="280"/>
      <c r="I16" s="280"/>
      <c r="J16" s="280"/>
      <c r="K16" s="281"/>
      <c r="L16" s="281"/>
      <c r="M16" s="276">
        <f aca="true" t="shared" si="1" ref="M16:M21">SUM(B16:L16)</f>
        <v>-89</v>
      </c>
      <c r="N16" s="280"/>
      <c r="O16" s="280"/>
      <c r="P16" s="280"/>
      <c r="Q16" s="214"/>
    </row>
    <row r="17" spans="1:17" ht="31.5" customHeight="1">
      <c r="A17" s="278" t="s">
        <v>461</v>
      </c>
      <c r="B17" s="279"/>
      <c r="C17" s="279"/>
      <c r="D17" s="280"/>
      <c r="E17" s="280"/>
      <c r="F17" s="280"/>
      <c r="G17" s="280"/>
      <c r="H17" s="280"/>
      <c r="I17" s="280">
        <v>2967</v>
      </c>
      <c r="J17" s="280"/>
      <c r="K17" s="281"/>
      <c r="L17" s="281"/>
      <c r="M17" s="276">
        <f t="shared" si="1"/>
        <v>2967</v>
      </c>
      <c r="N17" s="280"/>
      <c r="O17" s="280"/>
      <c r="P17" s="280"/>
      <c r="Q17" s="214"/>
    </row>
    <row r="18" spans="1:17" ht="19.5" customHeight="1">
      <c r="A18" s="511" t="s">
        <v>465</v>
      </c>
      <c r="B18" s="279"/>
      <c r="C18" s="279"/>
      <c r="D18" s="280">
        <v>-2</v>
      </c>
      <c r="E18" s="280"/>
      <c r="F18" s="280"/>
      <c r="G18" s="280"/>
      <c r="H18" s="280"/>
      <c r="I18" s="280"/>
      <c r="J18" s="280"/>
      <c r="K18" s="281"/>
      <c r="L18" s="281"/>
      <c r="M18" s="276">
        <f t="shared" si="1"/>
        <v>-2</v>
      </c>
      <c r="N18" s="280">
        <v>1</v>
      </c>
      <c r="O18" s="280"/>
      <c r="P18" s="280"/>
      <c r="Q18" s="214"/>
    </row>
    <row r="19" spans="1:17" ht="24" customHeight="1">
      <c r="A19" s="511" t="s">
        <v>460</v>
      </c>
      <c r="B19" s="279"/>
      <c r="C19" s="279"/>
      <c r="D19" s="280"/>
      <c r="E19" s="280"/>
      <c r="F19" s="280"/>
      <c r="G19" s="280"/>
      <c r="H19" s="280"/>
      <c r="I19" s="280"/>
      <c r="J19" s="280"/>
      <c r="K19" s="281"/>
      <c r="L19" s="281"/>
      <c r="M19" s="276">
        <f t="shared" si="1"/>
        <v>0</v>
      </c>
      <c r="N19" s="280"/>
      <c r="O19" s="280"/>
      <c r="P19" s="280">
        <v>33561</v>
      </c>
      <c r="Q19" s="214"/>
    </row>
    <row r="20" spans="1:17" ht="19.5" customHeight="1">
      <c r="A20" s="278"/>
      <c r="B20" s="279"/>
      <c r="C20" s="279"/>
      <c r="D20" s="280"/>
      <c r="E20" s="280"/>
      <c r="F20" s="280"/>
      <c r="G20" s="280"/>
      <c r="H20" s="280"/>
      <c r="I20" s="280"/>
      <c r="J20" s="280"/>
      <c r="K20" s="281"/>
      <c r="L20" s="281"/>
      <c r="M20" s="276">
        <f t="shared" si="1"/>
        <v>0</v>
      </c>
      <c r="N20" s="280"/>
      <c r="O20" s="280"/>
      <c r="P20" s="280"/>
      <c r="Q20" s="214"/>
    </row>
    <row r="21" spans="1:16" ht="19.5" customHeight="1">
      <c r="A21" s="278" t="s">
        <v>392</v>
      </c>
      <c r="B21" s="282"/>
      <c r="C21" s="279">
        <v>2967</v>
      </c>
      <c r="D21" s="279"/>
      <c r="E21" s="279"/>
      <c r="F21" s="279"/>
      <c r="G21" s="280"/>
      <c r="H21" s="280"/>
      <c r="I21" s="281"/>
      <c r="J21" s="280"/>
      <c r="K21" s="281"/>
      <c r="L21" s="281"/>
      <c r="M21" s="276">
        <f t="shared" si="1"/>
        <v>2967</v>
      </c>
      <c r="N21" s="280"/>
      <c r="O21" s="280"/>
      <c r="P21" s="280"/>
    </row>
    <row r="22" spans="1:16" ht="12.75">
      <c r="A22" s="283" t="s">
        <v>42</v>
      </c>
      <c r="B22" s="284">
        <f aca="true" t="shared" si="2" ref="B22:P22">SUM(B7:B21)</f>
        <v>115756</v>
      </c>
      <c r="C22" s="284">
        <f t="shared" si="2"/>
        <v>1644719</v>
      </c>
      <c r="D22" s="284">
        <f t="shared" si="2"/>
        <v>523640</v>
      </c>
      <c r="E22" s="284">
        <f t="shared" si="2"/>
        <v>5163</v>
      </c>
      <c r="F22" s="284">
        <f t="shared" si="2"/>
        <v>0</v>
      </c>
      <c r="G22" s="284">
        <f t="shared" si="2"/>
        <v>164300</v>
      </c>
      <c r="H22" s="284">
        <f t="shared" si="2"/>
        <v>5265</v>
      </c>
      <c r="I22" s="284">
        <f t="shared" si="2"/>
        <v>1727530</v>
      </c>
      <c r="J22" s="284">
        <f t="shared" si="2"/>
        <v>1695300</v>
      </c>
      <c r="K22" s="284">
        <f t="shared" si="2"/>
        <v>3382</v>
      </c>
      <c r="L22" s="284">
        <f t="shared" si="2"/>
        <v>285287</v>
      </c>
      <c r="M22" s="284">
        <f t="shared" si="2"/>
        <v>6170342</v>
      </c>
      <c r="N22" s="284">
        <f t="shared" si="2"/>
        <v>3479206</v>
      </c>
      <c r="O22" s="284">
        <f t="shared" si="2"/>
        <v>1866240</v>
      </c>
      <c r="P22" s="284">
        <f t="shared" si="2"/>
        <v>65575</v>
      </c>
    </row>
    <row r="23" ht="12.75">
      <c r="M23" s="214">
        <f>SUM(M22:P22)</f>
        <v>11581363</v>
      </c>
    </row>
    <row r="24" spans="4:13" ht="12.75">
      <c r="D24" s="214"/>
      <c r="K24" s="214"/>
      <c r="M24" s="214"/>
    </row>
    <row r="25" spans="3:13" ht="12.75">
      <c r="C25" s="215"/>
      <c r="M25" s="214"/>
    </row>
    <row r="26" spans="9:13" ht="12.75">
      <c r="I26" s="214"/>
      <c r="M26" s="214"/>
    </row>
    <row r="27" spans="4:13" ht="12.75">
      <c r="D27" s="214"/>
      <c r="M27" s="214"/>
    </row>
    <row r="28" spans="8:9" ht="12.75">
      <c r="H28" s="214"/>
      <c r="I28" s="214"/>
    </row>
  </sheetData>
  <sheetProtection/>
  <mergeCells count="18">
    <mergeCell ref="K4:P4"/>
    <mergeCell ref="A4:J4"/>
    <mergeCell ref="B5:C5"/>
    <mergeCell ref="D5:D6"/>
    <mergeCell ref="E5:E6"/>
    <mergeCell ref="F5:F6"/>
    <mergeCell ref="G5:G6"/>
    <mergeCell ref="H5:H6"/>
    <mergeCell ref="A1:P1"/>
    <mergeCell ref="O5:O6"/>
    <mergeCell ref="P5:P6"/>
    <mergeCell ref="I5:I6"/>
    <mergeCell ref="J5:J6"/>
    <mergeCell ref="K5:K6"/>
    <mergeCell ref="L5:L6"/>
    <mergeCell ref="M5:M6"/>
    <mergeCell ref="N5:N6"/>
    <mergeCell ref="A2:O2"/>
  </mergeCells>
  <printOptions/>
  <pageMargins left="0.35433070866141736" right="0.35433070866141736" top="0.6299212598425197" bottom="0.5905511811023623" header="0.5118110236220472" footer="0.5118110236220472"/>
  <pageSetup fitToHeight="1" fitToWidth="1"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47"/>
  <sheetViews>
    <sheetView view="pageBreakPreview" zoomScaleSheetLayoutView="100" workbookViewId="0" topLeftCell="A1">
      <selection activeCell="A3" sqref="A3:I3"/>
    </sheetView>
  </sheetViews>
  <sheetFormatPr defaultColWidth="9.140625" defaultRowHeight="12.75"/>
  <cols>
    <col min="1" max="1" width="45.7109375" style="0" customWidth="1"/>
    <col min="2" max="2" width="9.7109375" style="0" customWidth="1"/>
    <col min="3" max="3" width="9.421875" style="0" customWidth="1"/>
    <col min="4" max="4" width="8.8515625" style="0" customWidth="1"/>
    <col min="7" max="7" width="8.421875" style="0" customWidth="1"/>
    <col min="8" max="8" width="7.8515625" style="0" customWidth="1"/>
    <col min="14" max="14" width="13.57421875" style="0" bestFit="1" customWidth="1"/>
  </cols>
  <sheetData>
    <row r="1" spans="1:9" ht="15" customHeight="1">
      <c r="A1" s="563" t="s">
        <v>267</v>
      </c>
      <c r="B1" s="563"/>
      <c r="C1" s="563"/>
      <c r="D1" s="563"/>
      <c r="E1" s="563"/>
      <c r="F1" s="563"/>
      <c r="G1" s="563"/>
      <c r="H1" s="563"/>
      <c r="I1" s="563"/>
    </row>
    <row r="3" spans="1:9" ht="12.75">
      <c r="A3" s="623" t="s">
        <v>475</v>
      </c>
      <c r="B3" s="623"/>
      <c r="C3" s="623"/>
      <c r="D3" s="623"/>
      <c r="E3" s="623"/>
      <c r="F3" s="623"/>
      <c r="G3" s="623"/>
      <c r="H3" s="623"/>
      <c r="I3" s="623"/>
    </row>
    <row r="4" spans="1:9" ht="12.75">
      <c r="A4" s="86"/>
      <c r="H4" s="624" t="s">
        <v>0</v>
      </c>
      <c r="I4" s="624"/>
    </row>
    <row r="5" ht="6.75" customHeight="1"/>
    <row r="6" spans="1:13" ht="18.75" customHeight="1">
      <c r="A6" s="625" t="s">
        <v>1</v>
      </c>
      <c r="B6" s="530" t="s">
        <v>387</v>
      </c>
      <c r="C6" s="531"/>
      <c r="D6" s="531"/>
      <c r="E6" s="532"/>
      <c r="F6" s="530" t="s">
        <v>388</v>
      </c>
      <c r="G6" s="531"/>
      <c r="H6" s="531"/>
      <c r="I6" s="532"/>
      <c r="J6" s="538"/>
      <c r="K6" s="539"/>
      <c r="L6" s="539"/>
      <c r="M6" s="539"/>
    </row>
    <row r="7" spans="1:13" ht="15" customHeight="1">
      <c r="A7" s="626"/>
      <c r="B7" s="533" t="s">
        <v>439</v>
      </c>
      <c r="C7" s="534"/>
      <c r="D7" s="534"/>
      <c r="E7" s="535"/>
      <c r="F7" s="533"/>
      <c r="G7" s="534"/>
      <c r="H7" s="534"/>
      <c r="I7" s="535"/>
      <c r="J7" s="538"/>
      <c r="K7" s="539"/>
      <c r="L7" s="539"/>
      <c r="M7" s="539"/>
    </row>
    <row r="8" spans="1:13" ht="29.25" customHeight="1">
      <c r="A8" s="627"/>
      <c r="B8" s="2" t="s">
        <v>2</v>
      </c>
      <c r="C8" s="2" t="s">
        <v>3</v>
      </c>
      <c r="D8" s="2" t="s">
        <v>37</v>
      </c>
      <c r="E8" s="532" t="s">
        <v>4</v>
      </c>
      <c r="F8" s="2" t="s">
        <v>2</v>
      </c>
      <c r="G8" s="2" t="s">
        <v>3</v>
      </c>
      <c r="H8" s="2" t="s">
        <v>37</v>
      </c>
      <c r="I8" s="532" t="s">
        <v>4</v>
      </c>
      <c r="J8" s="380"/>
      <c r="K8" s="381"/>
      <c r="L8" s="381"/>
      <c r="M8" s="539"/>
    </row>
    <row r="9" spans="1:13" ht="19.5" customHeight="1" thickBot="1">
      <c r="A9" s="628"/>
      <c r="B9" s="537" t="s">
        <v>5</v>
      </c>
      <c r="C9" s="537"/>
      <c r="D9" s="537"/>
      <c r="E9" s="536"/>
      <c r="F9" s="537" t="s">
        <v>5</v>
      </c>
      <c r="G9" s="537"/>
      <c r="H9" s="537"/>
      <c r="I9" s="536"/>
      <c r="J9" s="540"/>
      <c r="K9" s="541"/>
      <c r="L9" s="541"/>
      <c r="M9" s="539"/>
    </row>
    <row r="10" spans="1:13" ht="13.5" thickTop="1">
      <c r="A10" s="4" t="s">
        <v>6</v>
      </c>
      <c r="B10" s="9"/>
      <c r="C10" s="9"/>
      <c r="D10" s="9"/>
      <c r="E10" s="79"/>
      <c r="F10" s="346"/>
      <c r="G10" s="346"/>
      <c r="H10" s="346"/>
      <c r="I10" s="347"/>
      <c r="J10" s="382"/>
      <c r="K10" s="383"/>
      <c r="L10" s="383"/>
      <c r="M10" s="383"/>
    </row>
    <row r="11" spans="1:13" ht="17.25" customHeight="1">
      <c r="A11" s="47" t="s">
        <v>14</v>
      </c>
      <c r="B11" s="245">
        <f>SUM(B12:B13)</f>
        <v>5646</v>
      </c>
      <c r="C11" s="245">
        <f>SUM(C13)</f>
        <v>348</v>
      </c>
      <c r="D11" s="245">
        <f>SUM(D13)</f>
        <v>0</v>
      </c>
      <c r="E11" s="244">
        <f>SUM(B11:D11)</f>
        <v>5994</v>
      </c>
      <c r="F11" s="348">
        <f>SUM(F12:F13)</f>
        <v>5646</v>
      </c>
      <c r="G11" s="348">
        <f>SUM(G13)</f>
        <v>348</v>
      </c>
      <c r="H11" s="348">
        <f>SUM(H13)</f>
        <v>0</v>
      </c>
      <c r="I11" s="349">
        <f>SUM(F11:H11)</f>
        <v>5994</v>
      </c>
      <c r="J11" s="384"/>
      <c r="K11" s="385"/>
      <c r="L11" s="385"/>
      <c r="M11" s="385"/>
    </row>
    <row r="12" spans="1:14" ht="17.25" customHeight="1">
      <c r="A12" s="47" t="s">
        <v>204</v>
      </c>
      <c r="B12" s="330">
        <v>5646</v>
      </c>
      <c r="C12" s="330"/>
      <c r="D12" s="330"/>
      <c r="E12" s="244">
        <f>SUM(B12:D12)</f>
        <v>5646</v>
      </c>
      <c r="F12" s="350">
        <v>5646</v>
      </c>
      <c r="G12" s="350"/>
      <c r="H12" s="350"/>
      <c r="I12" s="349">
        <f>SUM(F12:H12)</f>
        <v>5646</v>
      </c>
      <c r="J12" s="386"/>
      <c r="K12" s="387"/>
      <c r="L12" s="387"/>
      <c r="M12" s="385"/>
      <c r="N12" s="332"/>
    </row>
    <row r="13" spans="1:14" ht="12.75">
      <c r="A13" s="8" t="s">
        <v>15</v>
      </c>
      <c r="B13" s="78">
        <f aca="true" t="shared" si="0" ref="B13:I13">SUM(B14:B17)</f>
        <v>0</v>
      </c>
      <c r="C13" s="78">
        <f t="shared" si="0"/>
        <v>348</v>
      </c>
      <c r="D13" s="78">
        <f t="shared" si="0"/>
        <v>0</v>
      </c>
      <c r="E13" s="29">
        <f t="shared" si="0"/>
        <v>348</v>
      </c>
      <c r="F13" s="351">
        <f t="shared" si="0"/>
        <v>0</v>
      </c>
      <c r="G13" s="351">
        <f t="shared" si="0"/>
        <v>348</v>
      </c>
      <c r="H13" s="351">
        <f t="shared" si="0"/>
        <v>0</v>
      </c>
      <c r="I13" s="352">
        <f t="shared" si="0"/>
        <v>348</v>
      </c>
      <c r="J13" s="382"/>
      <c r="K13" s="383"/>
      <c r="L13" s="383"/>
      <c r="M13" s="383"/>
      <c r="N13" s="332"/>
    </row>
    <row r="14" spans="1:14" ht="12.75">
      <c r="A14" s="165" t="s">
        <v>16</v>
      </c>
      <c r="B14" s="166"/>
      <c r="C14" s="142">
        <v>200</v>
      </c>
      <c r="D14" s="142"/>
      <c r="E14" s="162">
        <f>SUM(B14:D14)</f>
        <v>200</v>
      </c>
      <c r="F14" s="353"/>
      <c r="G14" s="354">
        <v>200</v>
      </c>
      <c r="H14" s="354"/>
      <c r="I14" s="355">
        <f>SUM(F14:H14)</f>
        <v>200</v>
      </c>
      <c r="J14" s="388"/>
      <c r="K14" s="389"/>
      <c r="L14" s="389"/>
      <c r="M14" s="389"/>
      <c r="N14" s="332"/>
    </row>
    <row r="15" spans="1:14" ht="12.75">
      <c r="A15" s="165" t="s">
        <v>17</v>
      </c>
      <c r="B15" s="166"/>
      <c r="C15" s="142">
        <v>46</v>
      </c>
      <c r="D15" s="142"/>
      <c r="E15" s="162">
        <f>SUM(B15:D15)</f>
        <v>46</v>
      </c>
      <c r="F15" s="353"/>
      <c r="G15" s="354">
        <v>46</v>
      </c>
      <c r="H15" s="354"/>
      <c r="I15" s="355">
        <f>SUM(F15:H15)</f>
        <v>46</v>
      </c>
      <c r="J15" s="388"/>
      <c r="K15" s="389"/>
      <c r="L15" s="389"/>
      <c r="M15" s="389"/>
      <c r="N15" s="332"/>
    </row>
    <row r="16" spans="1:14" ht="12.75">
      <c r="A16" s="167" t="s">
        <v>19</v>
      </c>
      <c r="B16" s="166"/>
      <c r="C16" s="142">
        <v>102</v>
      </c>
      <c r="D16" s="142"/>
      <c r="E16" s="162">
        <f>SUM(B16:D16)</f>
        <v>102</v>
      </c>
      <c r="F16" s="353"/>
      <c r="G16" s="354">
        <v>102</v>
      </c>
      <c r="H16" s="354"/>
      <c r="I16" s="355">
        <f>SUM(F16:H16)</f>
        <v>102</v>
      </c>
      <c r="J16" s="388"/>
      <c r="K16" s="389"/>
      <c r="L16" s="389"/>
      <c r="M16" s="389"/>
      <c r="N16" s="332"/>
    </row>
    <row r="17" spans="1:14" ht="12.75">
      <c r="A17" s="167" t="s">
        <v>196</v>
      </c>
      <c r="B17" s="166"/>
      <c r="C17" s="142">
        <v>0</v>
      </c>
      <c r="D17" s="142"/>
      <c r="E17" s="162">
        <f>SUM(B17:D17)</f>
        <v>0</v>
      </c>
      <c r="F17" s="353"/>
      <c r="G17" s="354">
        <v>0</v>
      </c>
      <c r="H17" s="354"/>
      <c r="I17" s="355">
        <f>SUM(F17:H17)</f>
        <v>0</v>
      </c>
      <c r="J17" s="388"/>
      <c r="K17" s="389"/>
      <c r="L17" s="389"/>
      <c r="M17" s="389"/>
      <c r="N17" s="332"/>
    </row>
    <row r="18" spans="1:14" ht="12.75">
      <c r="A18" s="43" t="s">
        <v>20</v>
      </c>
      <c r="B18" s="12"/>
      <c r="C18" s="13"/>
      <c r="D18" s="13"/>
      <c r="E18" s="14"/>
      <c r="F18" s="356"/>
      <c r="G18" s="357"/>
      <c r="H18" s="357"/>
      <c r="I18" s="358"/>
      <c r="J18" s="390"/>
      <c r="K18" s="391"/>
      <c r="L18" s="391"/>
      <c r="M18" s="391"/>
      <c r="N18" s="332"/>
    </row>
    <row r="19" spans="1:14" ht="12.75">
      <c r="A19" s="172" t="s">
        <v>21</v>
      </c>
      <c r="B19" s="142"/>
      <c r="C19" s="142"/>
      <c r="D19" s="142"/>
      <c r="E19" s="162">
        <f>E38-SUM(E13,C20,E12)</f>
        <v>226571</v>
      </c>
      <c r="F19" s="354"/>
      <c r="G19" s="354"/>
      <c r="H19" s="354"/>
      <c r="I19" s="355">
        <v>226571</v>
      </c>
      <c r="J19" s="388"/>
      <c r="K19" s="389"/>
      <c r="L19" s="389"/>
      <c r="M19" s="389"/>
      <c r="N19" s="332"/>
    </row>
    <row r="20" spans="1:13" ht="12.75">
      <c r="A20" s="172" t="s">
        <v>194</v>
      </c>
      <c r="B20" s="169"/>
      <c r="C20" s="169">
        <v>1117</v>
      </c>
      <c r="D20" s="169"/>
      <c r="E20" s="171">
        <f>SUM(B20:D20)</f>
        <v>1117</v>
      </c>
      <c r="F20" s="359"/>
      <c r="G20" s="359">
        <v>1117</v>
      </c>
      <c r="H20" s="359"/>
      <c r="I20" s="360">
        <f>SUM(F20:H20)</f>
        <v>1117</v>
      </c>
      <c r="J20" s="388"/>
      <c r="K20" s="389"/>
      <c r="L20" s="389"/>
      <c r="M20" s="389"/>
    </row>
    <row r="21" spans="1:13" ht="12.75">
      <c r="A21" s="15"/>
      <c r="B21" s="17"/>
      <c r="C21" s="17"/>
      <c r="D21" s="17"/>
      <c r="E21" s="18"/>
      <c r="F21" s="361"/>
      <c r="G21" s="361"/>
      <c r="H21" s="361"/>
      <c r="I21" s="362"/>
      <c r="J21" s="390"/>
      <c r="K21" s="391"/>
      <c r="L21" s="391"/>
      <c r="M21" s="391"/>
    </row>
    <row r="22" spans="1:13" ht="12.75">
      <c r="A22" s="19" t="s">
        <v>7</v>
      </c>
      <c r="B22" s="118">
        <f>SUM(B13,B19)</f>
        <v>0</v>
      </c>
      <c r="C22" s="118">
        <f>SUM(C13,C19)</f>
        <v>348</v>
      </c>
      <c r="D22" s="118">
        <f>SUM(D13,D19)</f>
        <v>0</v>
      </c>
      <c r="E22" s="21">
        <f>SUM(E11,E19,E20)</f>
        <v>233682</v>
      </c>
      <c r="F22" s="363">
        <f>SUM(F13,F19)</f>
        <v>0</v>
      </c>
      <c r="G22" s="363">
        <f>SUM(G13,G19)</f>
        <v>348</v>
      </c>
      <c r="H22" s="363">
        <f>SUM(H13,H19)</f>
        <v>0</v>
      </c>
      <c r="I22" s="364">
        <f>SUM(I11,I19,I20)</f>
        <v>233682</v>
      </c>
      <c r="J22" s="382"/>
      <c r="K22" s="383"/>
      <c r="L22" s="383"/>
      <c r="M22" s="383"/>
    </row>
    <row r="23" spans="1:13" ht="12.75">
      <c r="A23" s="80"/>
      <c r="B23" s="81"/>
      <c r="C23" s="82"/>
      <c r="D23" s="82"/>
      <c r="E23" s="83"/>
      <c r="F23" s="365"/>
      <c r="G23" s="366"/>
      <c r="H23" s="366"/>
      <c r="I23" s="367"/>
      <c r="J23" s="390"/>
      <c r="K23" s="391"/>
      <c r="L23" s="391"/>
      <c r="M23" s="391"/>
    </row>
    <row r="24" spans="1:13" ht="12.75">
      <c r="A24" s="25" t="s">
        <v>8</v>
      </c>
      <c r="B24" s="20"/>
      <c r="C24" s="20"/>
      <c r="D24" s="20"/>
      <c r="E24" s="21"/>
      <c r="F24" s="368"/>
      <c r="G24" s="368"/>
      <c r="H24" s="368"/>
      <c r="I24" s="364"/>
      <c r="J24" s="382"/>
      <c r="K24" s="383"/>
      <c r="L24" s="383"/>
      <c r="M24" s="383"/>
    </row>
    <row r="25" spans="1:13" ht="12.75">
      <c r="A25" s="8" t="s">
        <v>22</v>
      </c>
      <c r="B25" s="9">
        <f>SUM(B26:B34)</f>
        <v>222365</v>
      </c>
      <c r="C25" s="9">
        <f>SUM(C26:C29,C32,C34)</f>
        <v>7317</v>
      </c>
      <c r="D25" s="9">
        <f>SUM(D26:D29,D34)</f>
        <v>4000</v>
      </c>
      <c r="E25" s="67">
        <f>SUM(E26:E34)</f>
        <v>233682</v>
      </c>
      <c r="F25" s="346">
        <f>SUM(F26:F34)</f>
        <v>219930</v>
      </c>
      <c r="G25" s="346">
        <f>SUM(G26:G29,G32,G34)</f>
        <v>9752</v>
      </c>
      <c r="H25" s="346">
        <f>SUM(H26:H29,H34)</f>
        <v>4000</v>
      </c>
      <c r="I25" s="369">
        <f>SUM(I26:I34)</f>
        <v>233682</v>
      </c>
      <c r="J25" s="382"/>
      <c r="K25" s="383"/>
      <c r="L25" s="383"/>
      <c r="M25" s="383"/>
    </row>
    <row r="26" spans="1:14" ht="12.75">
      <c r="A26" s="167" t="s">
        <v>23</v>
      </c>
      <c r="B26" s="166">
        <v>151765</v>
      </c>
      <c r="C26" s="142"/>
      <c r="D26" s="142"/>
      <c r="E26" s="162">
        <f>SUM(B26:D26)</f>
        <v>151765</v>
      </c>
      <c r="F26" s="353">
        <v>151765</v>
      </c>
      <c r="G26" s="354"/>
      <c r="H26" s="354"/>
      <c r="I26" s="355">
        <f>SUM(F26:H26)</f>
        <v>151765</v>
      </c>
      <c r="J26" s="388"/>
      <c r="K26" s="389"/>
      <c r="L26" s="389"/>
      <c r="M26" s="389"/>
      <c r="N26" s="332"/>
    </row>
    <row r="27" spans="1:14" ht="12.75">
      <c r="A27" s="167" t="s">
        <v>24</v>
      </c>
      <c r="B27" s="188">
        <v>32720</v>
      </c>
      <c r="C27" s="142"/>
      <c r="D27" s="142"/>
      <c r="E27" s="162">
        <f>SUM(B27:D27)</f>
        <v>32720</v>
      </c>
      <c r="F27" s="370">
        <v>32720</v>
      </c>
      <c r="G27" s="354"/>
      <c r="H27" s="354"/>
      <c r="I27" s="355">
        <f>SUM(F27:H27)</f>
        <v>32720</v>
      </c>
      <c r="J27" s="389"/>
      <c r="K27" s="389"/>
      <c r="L27" s="389"/>
      <c r="M27" s="389"/>
      <c r="N27" s="332"/>
    </row>
    <row r="28" spans="1:17" ht="12.75">
      <c r="A28" s="167" t="s">
        <v>25</v>
      </c>
      <c r="B28" s="188">
        <v>37880</v>
      </c>
      <c r="C28" s="142"/>
      <c r="D28" s="142"/>
      <c r="E28" s="162">
        <f>SUM(B28:D28)</f>
        <v>37880</v>
      </c>
      <c r="F28" s="370">
        <v>35445</v>
      </c>
      <c r="G28" s="354">
        <v>2435</v>
      </c>
      <c r="H28" s="354"/>
      <c r="I28" s="355">
        <f>SUM(F28:H28)</f>
        <v>37880</v>
      </c>
      <c r="J28" s="389"/>
      <c r="K28" s="389"/>
      <c r="L28" s="389"/>
      <c r="M28" s="389"/>
      <c r="N28" s="397"/>
      <c r="O28" s="389"/>
      <c r="P28" s="339"/>
      <c r="Q28" s="339"/>
    </row>
    <row r="29" spans="1:14" ht="12.75">
      <c r="A29" s="172" t="s">
        <v>26</v>
      </c>
      <c r="B29" s="188"/>
      <c r="C29" s="142"/>
      <c r="D29" s="142">
        <f>SUM(D30:D31)</f>
        <v>4000</v>
      </c>
      <c r="E29" s="162">
        <f>SUM(B29:D29)</f>
        <v>4000</v>
      </c>
      <c r="F29" s="370"/>
      <c r="G29" s="354"/>
      <c r="H29" s="354">
        <v>4000</v>
      </c>
      <c r="I29" s="355">
        <f>SUM(F29:H29)</f>
        <v>4000</v>
      </c>
      <c r="J29" s="389"/>
      <c r="K29" s="389"/>
      <c r="L29" s="389"/>
      <c r="M29" s="389"/>
      <c r="N29" s="332"/>
    </row>
    <row r="30" spans="1:13" ht="12.75">
      <c r="A30" s="160" t="s">
        <v>139</v>
      </c>
      <c r="B30" s="158"/>
      <c r="C30" s="142"/>
      <c r="D30" s="142">
        <v>0</v>
      </c>
      <c r="E30" s="162"/>
      <c r="F30" s="371"/>
      <c r="G30" s="354"/>
      <c r="H30" s="354">
        <v>0</v>
      </c>
      <c r="I30" s="355"/>
      <c r="J30" s="392"/>
      <c r="K30" s="389"/>
      <c r="L30" s="389"/>
      <c r="M30" s="389"/>
    </row>
    <row r="31" spans="1:14" ht="12.75">
      <c r="A31" s="160" t="s">
        <v>190</v>
      </c>
      <c r="B31" s="158"/>
      <c r="C31" s="142"/>
      <c r="D31" s="142">
        <v>4000</v>
      </c>
      <c r="E31" s="162"/>
      <c r="F31" s="371"/>
      <c r="G31" s="354"/>
      <c r="H31" s="354">
        <v>4000</v>
      </c>
      <c r="I31" s="355"/>
      <c r="J31" s="392"/>
      <c r="K31" s="389"/>
      <c r="L31" s="389"/>
      <c r="M31" s="389"/>
      <c r="N31" s="332"/>
    </row>
    <row r="32" spans="1:14" ht="12.75">
      <c r="A32" s="212" t="s">
        <v>197</v>
      </c>
      <c r="B32" s="213"/>
      <c r="C32" s="142">
        <v>1117</v>
      </c>
      <c r="D32" s="142"/>
      <c r="E32" s="162">
        <f>SUM(B32:D32)</f>
        <v>1117</v>
      </c>
      <c r="F32" s="372"/>
      <c r="G32" s="354">
        <v>1117</v>
      </c>
      <c r="H32" s="354"/>
      <c r="I32" s="355">
        <f>SUM(F32:H32)</f>
        <v>1117</v>
      </c>
      <c r="J32" s="393"/>
      <c r="K32" s="389"/>
      <c r="L32" s="389"/>
      <c r="M32" s="389"/>
      <c r="N32" s="332"/>
    </row>
    <row r="33" spans="1:13" ht="12.75">
      <c r="A33" s="172"/>
      <c r="B33" s="142"/>
      <c r="C33" s="142"/>
      <c r="D33" s="142"/>
      <c r="E33" s="162"/>
      <c r="F33" s="354"/>
      <c r="G33" s="354"/>
      <c r="H33" s="354"/>
      <c r="I33" s="355"/>
      <c r="J33" s="388"/>
      <c r="K33" s="389"/>
      <c r="L33" s="389"/>
      <c r="M33" s="389"/>
    </row>
    <row r="34" spans="1:13" ht="12.75">
      <c r="A34" s="172" t="s">
        <v>27</v>
      </c>
      <c r="B34" s="105"/>
      <c r="C34" s="142">
        <f>SUM(C35:C36)</f>
        <v>6200</v>
      </c>
      <c r="D34" s="105"/>
      <c r="E34" s="162">
        <f>SUM(B34:D34)</f>
        <v>6200</v>
      </c>
      <c r="F34" s="373"/>
      <c r="G34" s="354">
        <f>G35+G36</f>
        <v>6200</v>
      </c>
      <c r="H34" s="373"/>
      <c r="I34" s="355">
        <f>SUM(F34:H34)</f>
        <v>6200</v>
      </c>
      <c r="J34" s="394"/>
      <c r="K34" s="389"/>
      <c r="L34" s="395"/>
      <c r="M34" s="389"/>
    </row>
    <row r="35" spans="1:13" ht="12.75">
      <c r="A35" s="172" t="s">
        <v>163</v>
      </c>
      <c r="B35" s="142"/>
      <c r="C35" s="142">
        <v>2500</v>
      </c>
      <c r="D35" s="142"/>
      <c r="E35" s="162"/>
      <c r="F35" s="354"/>
      <c r="G35" s="354">
        <v>2500</v>
      </c>
      <c r="H35" s="354"/>
      <c r="I35" s="355"/>
      <c r="J35" s="388"/>
      <c r="K35" s="389"/>
      <c r="L35" s="389"/>
      <c r="M35" s="389"/>
    </row>
    <row r="36" spans="1:13" ht="12.75">
      <c r="A36" s="172" t="s">
        <v>164</v>
      </c>
      <c r="B36" s="142"/>
      <c r="C36" s="142">
        <v>3700</v>
      </c>
      <c r="D36" s="142"/>
      <c r="E36" s="162"/>
      <c r="F36" s="354"/>
      <c r="G36" s="354">
        <v>3700</v>
      </c>
      <c r="H36" s="354"/>
      <c r="I36" s="355"/>
      <c r="J36" s="388"/>
      <c r="K36" s="389"/>
      <c r="L36" s="389"/>
      <c r="M36" s="389"/>
    </row>
    <row r="37" spans="1:13" ht="12.75">
      <c r="A37" s="43"/>
      <c r="B37" s="17"/>
      <c r="C37" s="17"/>
      <c r="D37" s="17"/>
      <c r="E37" s="18"/>
      <c r="F37" s="361"/>
      <c r="G37" s="361"/>
      <c r="H37" s="361"/>
      <c r="I37" s="362"/>
      <c r="J37" s="390"/>
      <c r="K37" s="391"/>
      <c r="L37" s="391"/>
      <c r="M37" s="391"/>
    </row>
    <row r="38" spans="1:13" ht="12.75">
      <c r="A38" s="19" t="s">
        <v>9</v>
      </c>
      <c r="B38" s="118">
        <f>SUM(B26:B29,B34)</f>
        <v>222365</v>
      </c>
      <c r="C38" s="118">
        <f>SUM(C26:C29,C34)</f>
        <v>6200</v>
      </c>
      <c r="D38" s="118">
        <f>SUM(D26:D29,D34)</f>
        <v>4000</v>
      </c>
      <c r="E38" s="21">
        <f>SUM(E26:E32,E34)</f>
        <v>233682</v>
      </c>
      <c r="F38" s="363">
        <f>SUM(F26:F29,F34)</f>
        <v>219930</v>
      </c>
      <c r="G38" s="363">
        <f>SUM(G26:G29,G34)</f>
        <v>8635</v>
      </c>
      <c r="H38" s="363">
        <f>SUM(H26:H29,H34)</f>
        <v>4000</v>
      </c>
      <c r="I38" s="364">
        <f>SUM(I26:I32,I34)</f>
        <v>233682</v>
      </c>
      <c r="J38" s="382"/>
      <c r="K38" s="383"/>
      <c r="L38" s="383"/>
      <c r="M38" s="383"/>
    </row>
    <row r="39" spans="1:13" ht="12.75">
      <c r="A39" s="32"/>
      <c r="B39" s="85"/>
      <c r="C39" s="69"/>
      <c r="D39" s="69"/>
      <c r="E39" s="69"/>
      <c r="F39" s="374"/>
      <c r="G39" s="375"/>
      <c r="H39" s="375"/>
      <c r="I39" s="375"/>
      <c r="J39" s="391"/>
      <c r="K39" s="396"/>
      <c r="L39" s="396"/>
      <c r="M39" s="396"/>
    </row>
    <row r="40" spans="1:13" ht="12.75">
      <c r="A40" s="33" t="s">
        <v>34</v>
      </c>
      <c r="B40" s="34"/>
      <c r="C40" s="34"/>
      <c r="D40" s="35"/>
      <c r="E40" s="36">
        <f>E19</f>
        <v>226571</v>
      </c>
      <c r="F40" s="376"/>
      <c r="G40" s="376"/>
      <c r="H40" s="377"/>
      <c r="I40" s="378">
        <f>I19</f>
        <v>226571</v>
      </c>
      <c r="J40" s="383"/>
      <c r="K40" s="383"/>
      <c r="L40" s="383"/>
      <c r="M40" s="383"/>
    </row>
    <row r="41" ht="12.75">
      <c r="A41" s="32"/>
    </row>
    <row r="42" spans="1:4" ht="24.75" customHeight="1">
      <c r="A42" s="130" t="s">
        <v>38</v>
      </c>
      <c r="B42" s="208" t="s">
        <v>209</v>
      </c>
      <c r="C42" s="208" t="s">
        <v>388</v>
      </c>
      <c r="D42" s="340"/>
    </row>
    <row r="43" spans="1:6" ht="12.75">
      <c r="A43" s="143" t="s">
        <v>11</v>
      </c>
      <c r="B43" s="157">
        <v>3937</v>
      </c>
      <c r="C43" s="157">
        <v>3937</v>
      </c>
      <c r="D43" s="398"/>
      <c r="E43" s="339"/>
      <c r="F43" s="339"/>
    </row>
    <row r="46" ht="12.75">
      <c r="A46" s="37"/>
    </row>
    <row r="47" ht="12.75">
      <c r="A47" s="37"/>
    </row>
  </sheetData>
  <sheetProtection/>
  <mergeCells count="14">
    <mergeCell ref="B6:E6"/>
    <mergeCell ref="B7:E7"/>
    <mergeCell ref="F6:I7"/>
    <mergeCell ref="I8:I9"/>
    <mergeCell ref="J6:M7"/>
    <mergeCell ref="M8:M9"/>
    <mergeCell ref="J9:L9"/>
    <mergeCell ref="F9:H9"/>
    <mergeCell ref="A1:I1"/>
    <mergeCell ref="A3:I3"/>
    <mergeCell ref="H4:I4"/>
    <mergeCell ref="E8:E9"/>
    <mergeCell ref="B9:D9"/>
    <mergeCell ref="A6:A9"/>
  </mergeCells>
  <printOptions/>
  <pageMargins left="0.4330708661417323" right="0.31496062992125984" top="0.8267716535433072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73"/>
  <sheetViews>
    <sheetView view="pageBreakPreview" zoomScaleSheetLayoutView="100" workbookViewId="0" topLeftCell="A1">
      <selection activeCell="A4" sqref="A4:G4"/>
    </sheetView>
  </sheetViews>
  <sheetFormatPr defaultColWidth="9.140625" defaultRowHeight="12.75"/>
  <cols>
    <col min="1" max="1" width="45.140625" style="0" customWidth="1"/>
    <col min="2" max="2" width="9.7109375" style="0" customWidth="1"/>
    <col min="3" max="3" width="10.421875" style="0" customWidth="1"/>
  </cols>
  <sheetData>
    <row r="1" spans="1:7" ht="20.25" customHeight="1">
      <c r="A1" s="630" t="s">
        <v>102</v>
      </c>
      <c r="B1" s="630"/>
      <c r="C1" s="630"/>
      <c r="D1" s="630"/>
      <c r="E1" s="630"/>
      <c r="F1" s="630"/>
      <c r="G1" s="630"/>
    </row>
    <row r="2" spans="1:7" ht="21" customHeight="1">
      <c r="A2" s="630" t="s">
        <v>268</v>
      </c>
      <c r="B2" s="630"/>
      <c r="C2" s="630"/>
      <c r="D2" s="630"/>
      <c r="E2" s="630"/>
      <c r="F2" s="630"/>
      <c r="G2" s="630"/>
    </row>
    <row r="4" spans="1:7" ht="12.75">
      <c r="A4" s="623" t="s">
        <v>476</v>
      </c>
      <c r="B4" s="624"/>
      <c r="C4" s="624"/>
      <c r="D4" s="624"/>
      <c r="E4" s="624"/>
      <c r="F4" s="624"/>
      <c r="G4" s="624"/>
    </row>
    <row r="5" spans="1:7" ht="12.75">
      <c r="A5" s="86"/>
      <c r="F5" s="624" t="s">
        <v>0</v>
      </c>
      <c r="G5" s="624"/>
    </row>
    <row r="6" ht="6.75" customHeight="1"/>
    <row r="7" spans="1:10" ht="14.25" customHeight="1">
      <c r="A7" s="51" t="s">
        <v>1</v>
      </c>
      <c r="B7" s="530" t="s">
        <v>387</v>
      </c>
      <c r="C7" s="531"/>
      <c r="D7" s="532"/>
      <c r="E7" s="530" t="s">
        <v>388</v>
      </c>
      <c r="F7" s="531"/>
      <c r="G7" s="532"/>
      <c r="H7" s="538"/>
      <c r="I7" s="539"/>
      <c r="J7" s="539"/>
    </row>
    <row r="8" spans="1:10" ht="14.25" customHeight="1">
      <c r="A8" s="52"/>
      <c r="B8" s="533" t="s">
        <v>439</v>
      </c>
      <c r="C8" s="534"/>
      <c r="D8" s="535"/>
      <c r="E8" s="533"/>
      <c r="F8" s="534"/>
      <c r="G8" s="535"/>
      <c r="H8" s="538"/>
      <c r="I8" s="539"/>
      <c r="J8" s="539"/>
    </row>
    <row r="9" spans="1:10" ht="25.5" customHeight="1">
      <c r="A9" s="52"/>
      <c r="B9" s="2" t="s">
        <v>2</v>
      </c>
      <c r="C9" s="3" t="s">
        <v>3</v>
      </c>
      <c r="D9" s="631" t="s">
        <v>4</v>
      </c>
      <c r="E9" s="2" t="s">
        <v>2</v>
      </c>
      <c r="F9" s="3" t="s">
        <v>3</v>
      </c>
      <c r="G9" s="631" t="s">
        <v>4</v>
      </c>
      <c r="H9" s="380"/>
      <c r="I9" s="381"/>
      <c r="J9" s="539"/>
    </row>
    <row r="10" spans="1:10" ht="14.25" customHeight="1" thickBot="1">
      <c r="A10" s="52"/>
      <c r="B10" s="537" t="s">
        <v>5</v>
      </c>
      <c r="C10" s="537"/>
      <c r="D10" s="632"/>
      <c r="E10" s="537" t="s">
        <v>5</v>
      </c>
      <c r="F10" s="537"/>
      <c r="G10" s="632"/>
      <c r="H10" s="540"/>
      <c r="I10" s="541"/>
      <c r="J10" s="539"/>
    </row>
    <row r="11" spans="1:10" ht="20.25" customHeight="1" thickTop="1">
      <c r="A11" s="4" t="s">
        <v>6</v>
      </c>
      <c r="B11" s="9"/>
      <c r="C11" s="53"/>
      <c r="D11" s="54"/>
      <c r="E11" s="346"/>
      <c r="F11" s="399"/>
      <c r="G11" s="400"/>
      <c r="H11" s="435"/>
      <c r="I11" s="436"/>
      <c r="J11" s="436"/>
    </row>
    <row r="12" spans="1:10" ht="15.75" customHeight="1">
      <c r="A12" s="47" t="s">
        <v>14</v>
      </c>
      <c r="B12" s="9">
        <f aca="true" t="shared" si="0" ref="B12:G12">SUM(B14,B22)</f>
        <v>58418</v>
      </c>
      <c r="C12" s="9">
        <f t="shared" si="0"/>
        <v>8112</v>
      </c>
      <c r="D12" s="29">
        <f t="shared" si="0"/>
        <v>66530</v>
      </c>
      <c r="E12" s="346">
        <f t="shared" si="0"/>
        <v>58418</v>
      </c>
      <c r="F12" s="346">
        <f t="shared" si="0"/>
        <v>8112</v>
      </c>
      <c r="G12" s="352">
        <f t="shared" si="0"/>
        <v>66530</v>
      </c>
      <c r="H12" s="435"/>
      <c r="I12" s="383"/>
      <c r="J12" s="383"/>
    </row>
    <row r="13" spans="1:10" ht="12.75">
      <c r="A13" s="55" t="s">
        <v>29</v>
      </c>
      <c r="B13" s="9"/>
      <c r="C13" s="9"/>
      <c r="D13" s="10"/>
      <c r="E13" s="346"/>
      <c r="F13" s="346"/>
      <c r="G13" s="401"/>
      <c r="H13" s="435"/>
      <c r="I13" s="383"/>
      <c r="J13" s="383"/>
    </row>
    <row r="14" spans="1:10" ht="12.75">
      <c r="A14" s="8" t="s">
        <v>15</v>
      </c>
      <c r="B14" s="56">
        <f aca="true" t="shared" si="1" ref="B14:G14">SUM(B15:B17)</f>
        <v>0</v>
      </c>
      <c r="C14" s="56">
        <f t="shared" si="1"/>
        <v>6312</v>
      </c>
      <c r="D14" s="59">
        <f t="shared" si="1"/>
        <v>6312</v>
      </c>
      <c r="E14" s="402">
        <f t="shared" si="1"/>
        <v>0</v>
      </c>
      <c r="F14" s="402">
        <f t="shared" si="1"/>
        <v>6312</v>
      </c>
      <c r="G14" s="403">
        <f t="shared" si="1"/>
        <v>6312</v>
      </c>
      <c r="H14" s="437"/>
      <c r="I14" s="438"/>
      <c r="J14" s="438"/>
    </row>
    <row r="15" spans="1:10" ht="12.75">
      <c r="A15" s="165" t="s">
        <v>16</v>
      </c>
      <c r="B15" s="166"/>
      <c r="C15" s="142">
        <v>4900</v>
      </c>
      <c r="D15" s="162">
        <f>SUM(B15:C15)</f>
        <v>4900</v>
      </c>
      <c r="E15" s="353"/>
      <c r="F15" s="354">
        <v>4900</v>
      </c>
      <c r="G15" s="355">
        <f>SUM(E15:F15)</f>
        <v>4900</v>
      </c>
      <c r="H15" s="439"/>
      <c r="I15" s="389"/>
      <c r="J15" s="389"/>
    </row>
    <row r="16" spans="1:10" ht="12.75">
      <c r="A16" s="165" t="s">
        <v>17</v>
      </c>
      <c r="B16" s="166"/>
      <c r="C16" s="142">
        <v>70</v>
      </c>
      <c r="D16" s="162">
        <f>SUM(B16:C16)</f>
        <v>70</v>
      </c>
      <c r="E16" s="353"/>
      <c r="F16" s="354">
        <v>70</v>
      </c>
      <c r="G16" s="355">
        <f>SUM(E16:F16)</f>
        <v>70</v>
      </c>
      <c r="H16" s="439"/>
      <c r="I16" s="389"/>
      <c r="J16" s="389"/>
    </row>
    <row r="17" spans="1:10" ht="12.75">
      <c r="A17" s="167" t="s">
        <v>19</v>
      </c>
      <c r="B17" s="168"/>
      <c r="C17" s="166">
        <v>1342</v>
      </c>
      <c r="D17" s="162">
        <f>SUM(B17:C17)</f>
        <v>1342</v>
      </c>
      <c r="E17" s="404"/>
      <c r="F17" s="353">
        <v>1342</v>
      </c>
      <c r="G17" s="355">
        <f>SUM(E17:F17)</f>
        <v>1342</v>
      </c>
      <c r="H17" s="440"/>
      <c r="I17" s="389"/>
      <c r="J17" s="389"/>
    </row>
    <row r="18" spans="1:10" ht="12.75">
      <c r="A18" s="43" t="s">
        <v>20</v>
      </c>
      <c r="B18" s="12"/>
      <c r="C18" s="57"/>
      <c r="D18" s="58"/>
      <c r="E18" s="356"/>
      <c r="F18" s="405"/>
      <c r="G18" s="406"/>
      <c r="H18" s="398"/>
      <c r="I18" s="441"/>
      <c r="J18" s="441"/>
    </row>
    <row r="19" spans="1:10" ht="12.75">
      <c r="A19" s="167" t="s">
        <v>21</v>
      </c>
      <c r="B19" s="166"/>
      <c r="C19" s="169"/>
      <c r="D19" s="162">
        <f>D33-D14</f>
        <v>149308</v>
      </c>
      <c r="E19" s="353"/>
      <c r="F19" s="359"/>
      <c r="G19" s="355">
        <f>G33-G14</f>
        <v>149308</v>
      </c>
      <c r="H19" s="439"/>
      <c r="I19" s="389"/>
      <c r="J19" s="389"/>
    </row>
    <row r="20" spans="1:10" ht="12.75">
      <c r="A20" s="11"/>
      <c r="B20" s="16"/>
      <c r="C20" s="60"/>
      <c r="D20" s="58"/>
      <c r="E20" s="407"/>
      <c r="F20" s="408"/>
      <c r="G20" s="406"/>
      <c r="H20" s="398"/>
      <c r="I20" s="441"/>
      <c r="J20" s="441"/>
    </row>
    <row r="21" spans="1:10" ht="12.75">
      <c r="A21" s="110" t="s">
        <v>30</v>
      </c>
      <c r="B21" s="16"/>
      <c r="C21" s="60"/>
      <c r="D21" s="58"/>
      <c r="E21" s="407"/>
      <c r="F21" s="408"/>
      <c r="G21" s="406"/>
      <c r="H21" s="398"/>
      <c r="I21" s="441"/>
      <c r="J21" s="441"/>
    </row>
    <row r="22" spans="1:10" ht="12.75">
      <c r="A22" s="8" t="s">
        <v>15</v>
      </c>
      <c r="B22" s="28">
        <f aca="true" t="shared" si="2" ref="B22:G22">SUM(B23:B25)</f>
        <v>58418</v>
      </c>
      <c r="C22" s="28">
        <f t="shared" si="2"/>
        <v>1800</v>
      </c>
      <c r="D22" s="29">
        <f t="shared" si="2"/>
        <v>60218</v>
      </c>
      <c r="E22" s="409">
        <f t="shared" si="2"/>
        <v>58418</v>
      </c>
      <c r="F22" s="409">
        <f t="shared" si="2"/>
        <v>1800</v>
      </c>
      <c r="G22" s="352">
        <f t="shared" si="2"/>
        <v>60218</v>
      </c>
      <c r="H22" s="435"/>
      <c r="I22" s="383"/>
      <c r="J22" s="383"/>
    </row>
    <row r="23" spans="1:10" ht="12.75">
      <c r="A23" s="165" t="s">
        <v>16</v>
      </c>
      <c r="B23" s="170">
        <v>931</v>
      </c>
      <c r="C23" s="170"/>
      <c r="D23" s="171">
        <f>SUM(B23:C23)</f>
        <v>931</v>
      </c>
      <c r="E23" s="410">
        <v>931</v>
      </c>
      <c r="F23" s="410"/>
      <c r="G23" s="360">
        <f>SUM(E23:F23)</f>
        <v>931</v>
      </c>
      <c r="H23" s="439"/>
      <c r="I23" s="389"/>
      <c r="J23" s="389"/>
    </row>
    <row r="24" spans="1:10" ht="12.75">
      <c r="A24" s="167" t="s">
        <v>18</v>
      </c>
      <c r="B24" s="170">
        <v>55557</v>
      </c>
      <c r="C24" s="170">
        <v>1800</v>
      </c>
      <c r="D24" s="171">
        <f>SUM(B24:C24)</f>
        <v>57357</v>
      </c>
      <c r="E24" s="410">
        <v>55557</v>
      </c>
      <c r="F24" s="410">
        <v>1800</v>
      </c>
      <c r="G24" s="360">
        <f>SUM(E24:F24)</f>
        <v>57357</v>
      </c>
      <c r="H24" s="439"/>
      <c r="I24" s="389"/>
      <c r="J24" s="389"/>
    </row>
    <row r="25" spans="1:10" ht="12.75">
      <c r="A25" s="167" t="s">
        <v>19</v>
      </c>
      <c r="B25" s="170">
        <v>1930</v>
      </c>
      <c r="C25" s="170"/>
      <c r="D25" s="171">
        <f>SUM(B25:C25)</f>
        <v>1930</v>
      </c>
      <c r="E25" s="410">
        <v>1930</v>
      </c>
      <c r="F25" s="410"/>
      <c r="G25" s="360">
        <f>SUM(E25:F25)</f>
        <v>1930</v>
      </c>
      <c r="H25" s="439"/>
      <c r="I25" s="389"/>
      <c r="J25" s="389"/>
    </row>
    <row r="26" spans="1:10" ht="12.75">
      <c r="A26" s="43" t="s">
        <v>20</v>
      </c>
      <c r="B26" s="16"/>
      <c r="C26" s="60"/>
      <c r="D26" s="63"/>
      <c r="E26" s="407"/>
      <c r="F26" s="408"/>
      <c r="G26" s="411"/>
      <c r="H26" s="398"/>
      <c r="I26" s="441"/>
      <c r="J26" s="441"/>
    </row>
    <row r="27" spans="1:10" ht="12.75">
      <c r="A27" s="172" t="s">
        <v>21</v>
      </c>
      <c r="B27" s="170"/>
      <c r="C27" s="170"/>
      <c r="D27" s="171">
        <f>D44-SUM(D22,D28)</f>
        <v>230034</v>
      </c>
      <c r="E27" s="410"/>
      <c r="F27" s="410"/>
      <c r="G27" s="360">
        <f>G44-SUM(G22,G28)</f>
        <v>230033</v>
      </c>
      <c r="H27" s="439"/>
      <c r="I27" s="389"/>
      <c r="J27" s="389"/>
    </row>
    <row r="28" spans="1:10" ht="12.75">
      <c r="A28" s="172" t="s">
        <v>194</v>
      </c>
      <c r="B28" s="170"/>
      <c r="C28" s="170">
        <v>59707</v>
      </c>
      <c r="D28" s="171">
        <f>SUM(B28:C28)</f>
        <v>59707</v>
      </c>
      <c r="E28" s="410"/>
      <c r="F28" s="410">
        <v>59707</v>
      </c>
      <c r="G28" s="360">
        <f>SUM(E28:F28)</f>
        <v>59707</v>
      </c>
      <c r="H28" s="439"/>
      <c r="I28" s="389"/>
      <c r="J28" s="389"/>
    </row>
    <row r="29" spans="1:10" ht="12.75">
      <c r="A29" s="61"/>
      <c r="B29" s="62"/>
      <c r="C29" s="62"/>
      <c r="D29" s="63"/>
      <c r="E29" s="412"/>
      <c r="F29" s="412"/>
      <c r="G29" s="411"/>
      <c r="H29" s="398"/>
      <c r="I29" s="391"/>
      <c r="J29" s="441"/>
    </row>
    <row r="30" spans="1:10" ht="12.75">
      <c r="A30" s="44" t="s">
        <v>7</v>
      </c>
      <c r="B30" s="45">
        <f>SUM(B14,B19,B22,B27)</f>
        <v>58418</v>
      </c>
      <c r="C30" s="45">
        <f>SUM(C14,C19,C22,C27)</f>
        <v>8112</v>
      </c>
      <c r="D30" s="21">
        <f>SUM(D14,D19,D22,D27,D28)</f>
        <v>505579</v>
      </c>
      <c r="E30" s="413">
        <f>SUM(E14,E19,E22,E27)</f>
        <v>58418</v>
      </c>
      <c r="F30" s="413">
        <f>SUM(F14,F19,F22,F27)</f>
        <v>8112</v>
      </c>
      <c r="G30" s="364">
        <f>SUM(G14,G19,G22,G27,G28)</f>
        <v>505578</v>
      </c>
      <c r="H30" s="435"/>
      <c r="I30" s="383"/>
      <c r="J30" s="383"/>
    </row>
    <row r="31" spans="1:10" ht="21.75" customHeight="1">
      <c r="A31" s="25" t="s">
        <v>8</v>
      </c>
      <c r="B31" s="46"/>
      <c r="C31" s="64"/>
      <c r="D31" s="65"/>
      <c r="E31" s="414"/>
      <c r="F31" s="415"/>
      <c r="G31" s="416"/>
      <c r="H31" s="398"/>
      <c r="I31" s="441"/>
      <c r="J31" s="436"/>
    </row>
    <row r="32" spans="1:10" ht="12.75">
      <c r="A32" s="55" t="s">
        <v>29</v>
      </c>
      <c r="B32" s="66"/>
      <c r="C32" s="66"/>
      <c r="D32" s="67"/>
      <c r="E32" s="417"/>
      <c r="F32" s="417"/>
      <c r="G32" s="369"/>
      <c r="H32" s="435"/>
      <c r="I32" s="383"/>
      <c r="J32" s="383"/>
    </row>
    <row r="33" spans="1:10" ht="12.75">
      <c r="A33" s="8" t="s">
        <v>22</v>
      </c>
      <c r="B33" s="9">
        <f aca="true" t="shared" si="3" ref="B33:G33">SUM(B34:B38)</f>
        <v>53639</v>
      </c>
      <c r="C33" s="9">
        <f t="shared" si="3"/>
        <v>101981</v>
      </c>
      <c r="D33" s="10">
        <f t="shared" si="3"/>
        <v>155620</v>
      </c>
      <c r="E33" s="346">
        <f t="shared" si="3"/>
        <v>63249</v>
      </c>
      <c r="F33" s="346">
        <f t="shared" si="3"/>
        <v>92371</v>
      </c>
      <c r="G33" s="401">
        <f t="shared" si="3"/>
        <v>155620</v>
      </c>
      <c r="H33" s="435"/>
      <c r="I33" s="383"/>
      <c r="J33" s="383"/>
    </row>
    <row r="34" spans="1:17" ht="12.75">
      <c r="A34" s="167" t="s">
        <v>23</v>
      </c>
      <c r="B34" s="173">
        <v>31127</v>
      </c>
      <c r="C34" s="142">
        <v>21254</v>
      </c>
      <c r="D34" s="162">
        <f>SUM(B34:C34)</f>
        <v>52381</v>
      </c>
      <c r="E34" s="418">
        <v>31127</v>
      </c>
      <c r="F34" s="354">
        <v>21254</v>
      </c>
      <c r="G34" s="355">
        <f>SUM(E34:F34)</f>
        <v>52381</v>
      </c>
      <c r="H34" s="439"/>
      <c r="I34" s="389"/>
      <c r="J34" s="389"/>
      <c r="K34" s="343"/>
      <c r="L34" s="339"/>
      <c r="M34" s="339"/>
      <c r="N34" s="339"/>
      <c r="O34" s="339"/>
      <c r="P34" s="339"/>
      <c r="Q34" s="339"/>
    </row>
    <row r="35" spans="1:17" ht="12.75">
      <c r="A35" s="167" t="s">
        <v>24</v>
      </c>
      <c r="B35" s="173">
        <v>5917</v>
      </c>
      <c r="C35" s="142">
        <v>4587</v>
      </c>
      <c r="D35" s="162">
        <f>SUM(B35:C35)</f>
        <v>10504</v>
      </c>
      <c r="E35" s="418">
        <v>5917</v>
      </c>
      <c r="F35" s="354">
        <v>4587</v>
      </c>
      <c r="G35" s="355">
        <f>SUM(E35:F35)</f>
        <v>10504</v>
      </c>
      <c r="H35" s="439"/>
      <c r="I35" s="389"/>
      <c r="J35" s="389"/>
      <c r="K35" s="343"/>
      <c r="L35" s="339"/>
      <c r="M35" s="339"/>
      <c r="N35" s="339"/>
      <c r="O35" s="339"/>
      <c r="P35" s="339"/>
      <c r="Q35" s="339"/>
    </row>
    <row r="36" spans="1:17" ht="12.75">
      <c r="A36" s="167" t="s">
        <v>25</v>
      </c>
      <c r="B36" s="173">
        <v>16595</v>
      </c>
      <c r="C36" s="173">
        <v>75476</v>
      </c>
      <c r="D36" s="162">
        <f>SUM(B36:C36)</f>
        <v>92071</v>
      </c>
      <c r="E36" s="418">
        <v>26205</v>
      </c>
      <c r="F36" s="418">
        <v>65866</v>
      </c>
      <c r="G36" s="355">
        <f>SUM(E36:F36)</f>
        <v>92071</v>
      </c>
      <c r="H36" s="439"/>
      <c r="I36" s="389"/>
      <c r="J36" s="389"/>
      <c r="K36" s="343"/>
      <c r="L36" s="343"/>
      <c r="M36" s="343"/>
      <c r="N36" s="339"/>
      <c r="O36" s="339"/>
      <c r="P36" s="339"/>
      <c r="Q36" s="339"/>
    </row>
    <row r="37" spans="1:17" ht="12.75">
      <c r="A37" s="172"/>
      <c r="B37" s="166"/>
      <c r="C37" s="142"/>
      <c r="D37" s="162"/>
      <c r="E37" s="353"/>
      <c r="F37" s="354"/>
      <c r="G37" s="355"/>
      <c r="H37" s="439"/>
      <c r="I37" s="389"/>
      <c r="J37" s="389"/>
      <c r="K37" s="339"/>
      <c r="L37" s="339"/>
      <c r="M37" s="339"/>
      <c r="N37" s="339"/>
      <c r="O37" s="339"/>
      <c r="P37" s="339"/>
      <c r="Q37" s="339"/>
    </row>
    <row r="38" spans="1:17" ht="12.75">
      <c r="A38" s="172" t="s">
        <v>27</v>
      </c>
      <c r="B38" s="142">
        <f>SUM(B39:B40)</f>
        <v>0</v>
      </c>
      <c r="C38" s="142">
        <f>SUM(C39:C41)</f>
        <v>664</v>
      </c>
      <c r="D38" s="162">
        <f>SUM(B38:C38)</f>
        <v>664</v>
      </c>
      <c r="E38" s="354">
        <f>SUM(E39:E40)</f>
        <v>0</v>
      </c>
      <c r="F38" s="354">
        <f>SUM(F39:F41)</f>
        <v>664</v>
      </c>
      <c r="G38" s="355">
        <f>SUM(E38:F38)</f>
        <v>664</v>
      </c>
      <c r="H38" s="439"/>
      <c r="I38" s="389"/>
      <c r="J38" s="389"/>
      <c r="K38" s="339"/>
      <c r="L38" s="339"/>
      <c r="M38" s="339"/>
      <c r="N38" s="339"/>
      <c r="O38" s="339"/>
      <c r="P38" s="339"/>
      <c r="Q38" s="339"/>
    </row>
    <row r="39" spans="1:17" ht="12.75">
      <c r="A39" s="174" t="s">
        <v>278</v>
      </c>
      <c r="B39" s="175"/>
      <c r="C39" s="636">
        <v>515</v>
      </c>
      <c r="D39" s="176"/>
      <c r="E39" s="419"/>
      <c r="F39" s="633">
        <v>515</v>
      </c>
      <c r="G39" s="420"/>
      <c r="H39" s="442"/>
      <c r="I39" s="629"/>
      <c r="J39" s="443"/>
      <c r="K39" s="339"/>
      <c r="L39" s="339"/>
      <c r="M39" s="339"/>
      <c r="N39" s="339"/>
      <c r="O39" s="339"/>
      <c r="P39" s="339"/>
      <c r="Q39" s="339"/>
    </row>
    <row r="40" spans="1:17" ht="14.25" customHeight="1">
      <c r="A40" s="177" t="s">
        <v>428</v>
      </c>
      <c r="B40" s="178"/>
      <c r="C40" s="637"/>
      <c r="D40" s="179"/>
      <c r="E40" s="421"/>
      <c r="F40" s="634"/>
      <c r="G40" s="422"/>
      <c r="H40" s="442"/>
      <c r="I40" s="629"/>
      <c r="J40" s="443"/>
      <c r="K40" s="339"/>
      <c r="L40" s="339"/>
      <c r="M40" s="339"/>
      <c r="N40" s="339"/>
      <c r="O40" s="339"/>
      <c r="P40" s="339"/>
      <c r="Q40" s="339"/>
    </row>
    <row r="41" spans="1:17" ht="14.25" customHeight="1">
      <c r="A41" s="177" t="s">
        <v>257</v>
      </c>
      <c r="B41" s="248"/>
      <c r="C41" s="241">
        <v>149</v>
      </c>
      <c r="D41" s="179"/>
      <c r="E41" s="423"/>
      <c r="F41" s="424">
        <v>149</v>
      </c>
      <c r="G41" s="422"/>
      <c r="H41" s="442"/>
      <c r="I41" s="444"/>
      <c r="J41" s="443"/>
      <c r="K41" s="339"/>
      <c r="L41" s="339"/>
      <c r="M41" s="339"/>
      <c r="N41" s="339"/>
      <c r="O41" s="339"/>
      <c r="P41" s="339"/>
      <c r="Q41" s="339"/>
    </row>
    <row r="42" spans="1:17" ht="12.75">
      <c r="A42" s="11"/>
      <c r="B42" s="16"/>
      <c r="C42" s="57"/>
      <c r="D42" s="58"/>
      <c r="E42" s="407"/>
      <c r="F42" s="405"/>
      <c r="G42" s="406"/>
      <c r="H42" s="398"/>
      <c r="I42" s="441"/>
      <c r="J42" s="441"/>
      <c r="K42" s="339"/>
      <c r="L42" s="339"/>
      <c r="M42" s="339"/>
      <c r="N42" s="339"/>
      <c r="O42" s="339"/>
      <c r="P42" s="339"/>
      <c r="Q42" s="339"/>
    </row>
    <row r="43" spans="1:17" ht="12.75">
      <c r="A43" s="110" t="s">
        <v>30</v>
      </c>
      <c r="B43" s="16"/>
      <c r="C43" s="57"/>
      <c r="D43" s="68"/>
      <c r="E43" s="407"/>
      <c r="F43" s="405"/>
      <c r="G43" s="425"/>
      <c r="H43" s="398"/>
      <c r="I43" s="441"/>
      <c r="J43" s="436"/>
      <c r="K43" s="339"/>
      <c r="L43" s="339"/>
      <c r="M43" s="339"/>
      <c r="N43" s="339"/>
      <c r="O43" s="339"/>
      <c r="P43" s="339"/>
      <c r="Q43" s="339"/>
    </row>
    <row r="44" spans="1:17" ht="12.75">
      <c r="A44" s="84" t="s">
        <v>22</v>
      </c>
      <c r="B44" s="28">
        <f aca="true" t="shared" si="4" ref="B44:G44">SUM(B45:B50)</f>
        <v>247275</v>
      </c>
      <c r="C44" s="28">
        <f t="shared" si="4"/>
        <v>102684</v>
      </c>
      <c r="D44" s="10">
        <f t="shared" si="4"/>
        <v>349959</v>
      </c>
      <c r="E44" s="409">
        <f t="shared" si="4"/>
        <v>275535</v>
      </c>
      <c r="F44" s="409">
        <f t="shared" si="4"/>
        <v>74423</v>
      </c>
      <c r="G44" s="401">
        <f t="shared" si="4"/>
        <v>349958</v>
      </c>
      <c r="H44" s="435"/>
      <c r="I44" s="383"/>
      <c r="J44" s="383"/>
      <c r="K44" s="339"/>
      <c r="L44" s="339"/>
      <c r="M44" s="339"/>
      <c r="N44" s="339"/>
      <c r="O44" s="339"/>
      <c r="P44" s="339"/>
      <c r="Q44" s="339"/>
    </row>
    <row r="45" spans="1:17" ht="12.75">
      <c r="A45" s="167" t="s">
        <v>23</v>
      </c>
      <c r="B45" s="170">
        <v>162240</v>
      </c>
      <c r="C45" s="170">
        <v>65308</v>
      </c>
      <c r="D45" s="162">
        <f>SUM(B45:C45)</f>
        <v>227548</v>
      </c>
      <c r="E45" s="410">
        <v>185719</v>
      </c>
      <c r="F45" s="410">
        <v>41827</v>
      </c>
      <c r="G45" s="355">
        <f>SUM(E45:F45)</f>
        <v>227546</v>
      </c>
      <c r="H45" s="439"/>
      <c r="I45" s="389"/>
      <c r="J45" s="389"/>
      <c r="K45" s="343"/>
      <c r="L45" s="343"/>
      <c r="M45" s="339"/>
      <c r="N45" s="339"/>
      <c r="O45" s="339"/>
      <c r="P45" s="339"/>
      <c r="Q45" s="339"/>
    </row>
    <row r="46" spans="1:17" ht="12.75">
      <c r="A46" s="167" t="s">
        <v>24</v>
      </c>
      <c r="B46" s="170">
        <v>35450</v>
      </c>
      <c r="C46" s="142">
        <v>15657</v>
      </c>
      <c r="D46" s="162">
        <f>SUM(B46:C46)</f>
        <v>51107</v>
      </c>
      <c r="E46" s="410">
        <v>40231</v>
      </c>
      <c r="F46" s="354">
        <v>10877</v>
      </c>
      <c r="G46" s="355">
        <f>SUM(E46:F46)</f>
        <v>51108</v>
      </c>
      <c r="H46" s="439"/>
      <c r="I46" s="389"/>
      <c r="J46" s="389"/>
      <c r="K46" s="343"/>
      <c r="L46" s="339"/>
      <c r="M46" s="339"/>
      <c r="N46" s="339"/>
      <c r="O46" s="339"/>
      <c r="P46" s="339"/>
      <c r="Q46" s="339"/>
    </row>
    <row r="47" spans="1:17" ht="12.75">
      <c r="A47" s="221" t="s">
        <v>25</v>
      </c>
      <c r="B47" s="142">
        <v>49585</v>
      </c>
      <c r="C47" s="142">
        <v>8067</v>
      </c>
      <c r="D47" s="162">
        <f>SUM(B47:C47)</f>
        <v>57652</v>
      </c>
      <c r="E47" s="354">
        <v>49585</v>
      </c>
      <c r="F47" s="354">
        <v>8067</v>
      </c>
      <c r="G47" s="355">
        <f>SUM(E47:F47)</f>
        <v>57652</v>
      </c>
      <c r="H47" s="439"/>
      <c r="I47" s="389"/>
      <c r="J47" s="389"/>
      <c r="K47" s="339"/>
      <c r="L47" s="339"/>
      <c r="M47" s="339"/>
      <c r="N47" s="339"/>
      <c r="O47" s="339"/>
      <c r="P47" s="339"/>
      <c r="Q47" s="339"/>
    </row>
    <row r="48" spans="1:17" ht="12.75">
      <c r="A48" s="222" t="s">
        <v>197</v>
      </c>
      <c r="B48" s="142"/>
      <c r="C48" s="173">
        <v>0</v>
      </c>
      <c r="D48" s="162">
        <f>SUM(B48:C48)</f>
        <v>0</v>
      </c>
      <c r="E48" s="354"/>
      <c r="F48" s="418"/>
      <c r="G48" s="355">
        <f>SUM(E48:F48)</f>
        <v>0</v>
      </c>
      <c r="H48" s="439"/>
      <c r="I48" s="389"/>
      <c r="J48" s="389"/>
      <c r="K48" s="339"/>
      <c r="L48" s="339"/>
      <c r="M48" s="339"/>
      <c r="N48" s="339"/>
      <c r="O48" s="339"/>
      <c r="P48" s="339"/>
      <c r="Q48" s="339"/>
    </row>
    <row r="49" spans="1:17" ht="12.75">
      <c r="A49" s="172"/>
      <c r="B49" s="170"/>
      <c r="C49" s="142"/>
      <c r="D49" s="162"/>
      <c r="E49" s="410"/>
      <c r="F49" s="354"/>
      <c r="G49" s="355"/>
      <c r="H49" s="439"/>
      <c r="I49" s="389"/>
      <c r="J49" s="389"/>
      <c r="K49" s="339"/>
      <c r="L49" s="339"/>
      <c r="M49" s="339"/>
      <c r="N49" s="339"/>
      <c r="O49" s="339"/>
      <c r="P49" s="339"/>
      <c r="Q49" s="339"/>
    </row>
    <row r="50" spans="1:17" ht="12.75">
      <c r="A50" s="167" t="s">
        <v>27</v>
      </c>
      <c r="B50" s="180">
        <v>0</v>
      </c>
      <c r="C50" s="142">
        <f>SUM(C51:C58)</f>
        <v>13652</v>
      </c>
      <c r="D50" s="162">
        <f>SUM(B50:C50)</f>
        <v>13652</v>
      </c>
      <c r="E50" s="426">
        <v>0</v>
      </c>
      <c r="F50" s="354">
        <f>SUM(F51:F58)</f>
        <v>13652</v>
      </c>
      <c r="G50" s="355">
        <f>SUM(E50:F50)</f>
        <v>13652</v>
      </c>
      <c r="H50" s="445"/>
      <c r="I50" s="389"/>
      <c r="J50" s="389"/>
      <c r="K50" s="339"/>
      <c r="L50" s="339"/>
      <c r="M50" s="339"/>
      <c r="N50" s="339"/>
      <c r="O50" s="339"/>
      <c r="P50" s="339"/>
      <c r="Q50" s="339"/>
    </row>
    <row r="51" spans="1:17" ht="12.75">
      <c r="A51" s="172" t="s">
        <v>282</v>
      </c>
      <c r="B51" s="181"/>
      <c r="C51" s="170">
        <v>1024</v>
      </c>
      <c r="D51" s="171"/>
      <c r="E51" s="427"/>
      <c r="F51" s="410">
        <v>1024</v>
      </c>
      <c r="G51" s="360"/>
      <c r="H51" s="445"/>
      <c r="I51" s="389"/>
      <c r="J51" s="389"/>
      <c r="K51" s="339"/>
      <c r="L51" s="339"/>
      <c r="M51" s="339"/>
      <c r="N51" s="339"/>
      <c r="O51" s="339"/>
      <c r="P51" s="339"/>
      <c r="Q51" s="339"/>
    </row>
    <row r="52" spans="1:17" ht="12.75">
      <c r="A52" s="172" t="s">
        <v>425</v>
      </c>
      <c r="B52" s="181"/>
      <c r="C52" s="170">
        <v>1665</v>
      </c>
      <c r="D52" s="171"/>
      <c r="E52" s="427"/>
      <c r="F52" s="410">
        <v>1665</v>
      </c>
      <c r="G52" s="360"/>
      <c r="H52" s="445"/>
      <c r="I52" s="389"/>
      <c r="J52" s="389"/>
      <c r="K52" s="339"/>
      <c r="L52" s="339"/>
      <c r="M52" s="339"/>
      <c r="N52" s="339"/>
      <c r="O52" s="339"/>
      <c r="P52" s="339"/>
      <c r="Q52" s="339"/>
    </row>
    <row r="53" spans="1:17" ht="12.75">
      <c r="A53" s="172" t="s">
        <v>140</v>
      </c>
      <c r="B53" s="181"/>
      <c r="C53" s="170">
        <v>1007</v>
      </c>
      <c r="D53" s="171"/>
      <c r="E53" s="427"/>
      <c r="F53" s="410">
        <v>1007</v>
      </c>
      <c r="G53" s="360"/>
      <c r="H53" s="445"/>
      <c r="I53" s="389"/>
      <c r="J53" s="389"/>
      <c r="K53" s="339"/>
      <c r="L53" s="339"/>
      <c r="M53" s="339"/>
      <c r="N53" s="339"/>
      <c r="O53" s="339"/>
      <c r="P53" s="339"/>
      <c r="Q53" s="339"/>
    </row>
    <row r="54" spans="1:17" ht="12.75">
      <c r="A54" s="172" t="s">
        <v>280</v>
      </c>
      <c r="B54" s="181"/>
      <c r="C54" s="170">
        <v>254</v>
      </c>
      <c r="D54" s="171"/>
      <c r="E54" s="427"/>
      <c r="F54" s="410">
        <v>254</v>
      </c>
      <c r="G54" s="360"/>
      <c r="H54" s="445"/>
      <c r="I54" s="389"/>
      <c r="J54" s="389"/>
      <c r="K54" s="339"/>
      <c r="L54" s="339"/>
      <c r="M54" s="339"/>
      <c r="N54" s="339"/>
      <c r="O54" s="339"/>
      <c r="P54" s="339"/>
      <c r="Q54" s="339"/>
    </row>
    <row r="55" spans="1:10" ht="12.75">
      <c r="A55" s="172" t="s">
        <v>257</v>
      </c>
      <c r="B55" s="181"/>
      <c r="C55" s="170">
        <v>1085</v>
      </c>
      <c r="D55" s="171"/>
      <c r="E55" s="427"/>
      <c r="F55" s="410">
        <v>1085</v>
      </c>
      <c r="G55" s="360"/>
      <c r="H55" s="445"/>
      <c r="I55" s="389"/>
      <c r="J55" s="389"/>
    </row>
    <row r="56" spans="1:10" ht="12.75">
      <c r="A56" s="172" t="s">
        <v>404</v>
      </c>
      <c r="B56" s="181"/>
      <c r="C56" s="170">
        <v>8000</v>
      </c>
      <c r="D56" s="171"/>
      <c r="E56" s="427"/>
      <c r="F56" s="410">
        <v>8000</v>
      </c>
      <c r="G56" s="360"/>
      <c r="H56" s="445"/>
      <c r="I56" s="389"/>
      <c r="J56" s="389"/>
    </row>
    <row r="57" spans="1:10" ht="12.75">
      <c r="A57" s="172" t="s">
        <v>433</v>
      </c>
      <c r="B57" s="181"/>
      <c r="C57" s="170">
        <v>210</v>
      </c>
      <c r="D57" s="171"/>
      <c r="E57" s="427"/>
      <c r="F57" s="410">
        <v>210</v>
      </c>
      <c r="G57" s="360"/>
      <c r="H57" s="445"/>
      <c r="I57" s="389"/>
      <c r="J57" s="389"/>
    </row>
    <row r="58" spans="1:10" ht="12.75">
      <c r="A58" s="172" t="s">
        <v>141</v>
      </c>
      <c r="B58" s="181"/>
      <c r="C58" s="636">
        <v>407</v>
      </c>
      <c r="D58" s="171"/>
      <c r="E58" s="427"/>
      <c r="F58" s="633">
        <v>407</v>
      </c>
      <c r="G58" s="360"/>
      <c r="H58" s="445"/>
      <c r="I58" s="629"/>
      <c r="J58" s="389"/>
    </row>
    <row r="59" spans="1:10" ht="12.75">
      <c r="A59" s="165" t="s">
        <v>279</v>
      </c>
      <c r="B59" s="182"/>
      <c r="C59" s="637"/>
      <c r="D59" s="183"/>
      <c r="E59" s="428"/>
      <c r="F59" s="634"/>
      <c r="G59" s="429"/>
      <c r="H59" s="445"/>
      <c r="I59" s="629"/>
      <c r="J59" s="389"/>
    </row>
    <row r="60" spans="1:10" ht="12.75">
      <c r="A60" s="61"/>
      <c r="B60" s="74"/>
      <c r="C60" s="116"/>
      <c r="D60" s="117"/>
      <c r="E60" s="430"/>
      <c r="F60" s="431"/>
      <c r="G60" s="432"/>
      <c r="H60" s="446"/>
      <c r="I60" s="441"/>
      <c r="J60" s="441"/>
    </row>
    <row r="61" spans="1:10" ht="12.75">
      <c r="A61" s="19" t="s">
        <v>9</v>
      </c>
      <c r="B61" s="20">
        <f aca="true" t="shared" si="5" ref="B61:G61">SUM(B33,B44)</f>
        <v>300914</v>
      </c>
      <c r="C61" s="20">
        <f t="shared" si="5"/>
        <v>204665</v>
      </c>
      <c r="D61" s="21">
        <f t="shared" si="5"/>
        <v>505579</v>
      </c>
      <c r="E61" s="368">
        <f t="shared" si="5"/>
        <v>338784</v>
      </c>
      <c r="F61" s="368">
        <f t="shared" si="5"/>
        <v>166794</v>
      </c>
      <c r="G61" s="364">
        <f t="shared" si="5"/>
        <v>505578</v>
      </c>
      <c r="H61" s="435"/>
      <c r="I61" s="383"/>
      <c r="J61" s="383"/>
    </row>
    <row r="62" spans="1:10" ht="12.75">
      <c r="A62" s="69"/>
      <c r="B62" s="631"/>
      <c r="C62" s="631"/>
      <c r="D62" s="631"/>
      <c r="E62" s="635"/>
      <c r="F62" s="635"/>
      <c r="G62" s="635"/>
      <c r="H62" s="538"/>
      <c r="I62" s="539"/>
      <c r="J62" s="539"/>
    </row>
    <row r="63" spans="1:10" ht="12.75">
      <c r="A63" s="43" t="s">
        <v>33</v>
      </c>
      <c r="B63" s="2"/>
      <c r="C63" s="3"/>
      <c r="D63" s="125">
        <f>SUM(D27,D19)</f>
        <v>379342</v>
      </c>
      <c r="E63" s="379"/>
      <c r="F63" s="433"/>
      <c r="G63" s="434">
        <f>SUM(G27,G19)</f>
        <v>379341</v>
      </c>
      <c r="H63" s="380"/>
      <c r="I63" s="381"/>
      <c r="J63" s="447"/>
    </row>
    <row r="64" ht="12.75">
      <c r="A64" s="24"/>
    </row>
    <row r="65" spans="1:4" ht="24" customHeight="1">
      <c r="A65" s="135" t="s">
        <v>10</v>
      </c>
      <c r="B65" s="208" t="s">
        <v>209</v>
      </c>
      <c r="C65" s="208" t="s">
        <v>388</v>
      </c>
      <c r="D65" s="341"/>
    </row>
    <row r="66" spans="1:7" ht="12.75">
      <c r="A66" s="136" t="s">
        <v>13</v>
      </c>
      <c r="B66" s="58">
        <v>24468</v>
      </c>
      <c r="C66" s="58">
        <v>26286</v>
      </c>
      <c r="D66" s="448"/>
      <c r="E66" s="338"/>
      <c r="F66" s="339"/>
      <c r="G66" s="339"/>
    </row>
    <row r="67" spans="1:7" ht="12.75">
      <c r="A67" s="70" t="s">
        <v>31</v>
      </c>
      <c r="B67" s="63">
        <v>5956</v>
      </c>
      <c r="C67" s="63">
        <v>6344</v>
      </c>
      <c r="D67" s="448"/>
      <c r="E67" s="339"/>
      <c r="F67" s="339"/>
      <c r="G67" s="339"/>
    </row>
    <row r="68" spans="1:7" ht="12.75">
      <c r="A68" s="71" t="s">
        <v>32</v>
      </c>
      <c r="B68" s="49">
        <v>7582</v>
      </c>
      <c r="C68" s="49">
        <v>8350</v>
      </c>
      <c r="D68" s="398"/>
      <c r="E68" s="338"/>
      <c r="F68" s="339"/>
      <c r="G68" s="339"/>
    </row>
    <row r="69" ht="12.75">
      <c r="A69" s="32"/>
    </row>
    <row r="70" ht="12.75">
      <c r="A70" s="37"/>
    </row>
    <row r="71" ht="12.75">
      <c r="A71" s="32"/>
    </row>
    <row r="72" ht="12.75">
      <c r="A72" s="32"/>
    </row>
    <row r="73" ht="12.75">
      <c r="A73" s="37"/>
    </row>
  </sheetData>
  <sheetProtection/>
  <mergeCells count="23">
    <mergeCell ref="B8:D8"/>
    <mergeCell ref="F39:F40"/>
    <mergeCell ref="F58:F59"/>
    <mergeCell ref="E62:G62"/>
    <mergeCell ref="C39:C40"/>
    <mergeCell ref="C58:C59"/>
    <mergeCell ref="B62:D62"/>
    <mergeCell ref="A1:G1"/>
    <mergeCell ref="A2:G2"/>
    <mergeCell ref="A4:G4"/>
    <mergeCell ref="E7:G8"/>
    <mergeCell ref="G9:G10"/>
    <mergeCell ref="E10:F10"/>
    <mergeCell ref="F5:G5"/>
    <mergeCell ref="D9:D10"/>
    <mergeCell ref="B10:C10"/>
    <mergeCell ref="B7:D7"/>
    <mergeCell ref="H7:J8"/>
    <mergeCell ref="J9:J10"/>
    <mergeCell ref="H10:I10"/>
    <mergeCell ref="I39:I40"/>
    <mergeCell ref="I58:I59"/>
    <mergeCell ref="H62:J62"/>
  </mergeCells>
  <printOptions/>
  <pageMargins left="0.7480314960629921" right="0.7480314960629921" top="0.5511811023622047" bottom="0.1968503937007874" header="1.062992125984252" footer="0.2755905511811024"/>
  <pageSetup fitToHeight="1" fitToWidth="1" horizontalDpi="600" verticalDpi="6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M55"/>
  <sheetViews>
    <sheetView view="pageBreakPreview" zoomScaleSheetLayoutView="100" zoomScalePageLayoutView="0" workbookViewId="0" topLeftCell="A1">
      <selection activeCell="A3" sqref="A3:G3"/>
    </sheetView>
  </sheetViews>
  <sheetFormatPr defaultColWidth="9.140625" defaultRowHeight="12.75"/>
  <cols>
    <col min="1" max="1" width="49.8515625" style="0" customWidth="1"/>
    <col min="2" max="2" width="9.8515625" style="0" customWidth="1"/>
    <col min="3" max="3" width="10.00390625" style="0" customWidth="1"/>
    <col min="11" max="11" width="11.00390625" style="0" customWidth="1"/>
    <col min="12" max="12" width="10.8515625" style="0" bestFit="1" customWidth="1"/>
  </cols>
  <sheetData>
    <row r="1" spans="1:7" ht="26.25" customHeight="1">
      <c r="A1" s="525" t="s">
        <v>269</v>
      </c>
      <c r="B1" s="525"/>
      <c r="C1" s="525"/>
      <c r="D1" s="525"/>
      <c r="E1" s="525"/>
      <c r="F1" s="525"/>
      <c r="G1" s="525"/>
    </row>
    <row r="2" ht="12.75" customHeight="1">
      <c r="A2" s="103"/>
    </row>
    <row r="3" spans="1:7" ht="12.75">
      <c r="A3" s="624" t="s">
        <v>477</v>
      </c>
      <c r="B3" s="624"/>
      <c r="C3" s="624"/>
      <c r="D3" s="624"/>
      <c r="E3" s="624"/>
      <c r="F3" s="624"/>
      <c r="G3" s="624"/>
    </row>
    <row r="4" spans="6:7" ht="12.75">
      <c r="F4" s="624" t="s">
        <v>0</v>
      </c>
      <c r="G4" s="624"/>
    </row>
    <row r="5" ht="8.25" customHeight="1"/>
    <row r="6" spans="1:10" ht="19.5" customHeight="1">
      <c r="A6" s="625" t="s">
        <v>1</v>
      </c>
      <c r="B6" s="530" t="s">
        <v>387</v>
      </c>
      <c r="C6" s="531"/>
      <c r="D6" s="532"/>
      <c r="E6" s="530" t="s">
        <v>388</v>
      </c>
      <c r="F6" s="531"/>
      <c r="G6" s="531"/>
      <c r="H6" s="538"/>
      <c r="I6" s="539"/>
      <c r="J6" s="539"/>
    </row>
    <row r="7" spans="1:10" ht="13.5" customHeight="1">
      <c r="A7" s="626"/>
      <c r="B7" s="533" t="s">
        <v>439</v>
      </c>
      <c r="C7" s="534"/>
      <c r="D7" s="535"/>
      <c r="E7" s="533"/>
      <c r="F7" s="534"/>
      <c r="G7" s="534"/>
      <c r="H7" s="538"/>
      <c r="I7" s="539"/>
      <c r="J7" s="539"/>
    </row>
    <row r="8" spans="1:10" ht="24.75" customHeight="1">
      <c r="A8" s="627"/>
      <c r="B8" s="2" t="s">
        <v>2</v>
      </c>
      <c r="C8" s="3" t="s">
        <v>3</v>
      </c>
      <c r="D8" s="631" t="s">
        <v>4</v>
      </c>
      <c r="E8" s="2" t="s">
        <v>2</v>
      </c>
      <c r="F8" s="3" t="s">
        <v>3</v>
      </c>
      <c r="G8" s="638" t="s">
        <v>4</v>
      </c>
      <c r="H8" s="449"/>
      <c r="I8" s="450"/>
      <c r="J8" s="539"/>
    </row>
    <row r="9" spans="1:10" ht="14.25" customHeight="1" thickBot="1">
      <c r="A9" s="628"/>
      <c r="B9" s="537" t="s">
        <v>5</v>
      </c>
      <c r="C9" s="537"/>
      <c r="D9" s="632"/>
      <c r="E9" s="537" t="s">
        <v>5</v>
      </c>
      <c r="F9" s="537"/>
      <c r="G9" s="639"/>
      <c r="H9" s="540"/>
      <c r="I9" s="541"/>
      <c r="J9" s="539"/>
    </row>
    <row r="10" spans="1:10" ht="17.25" customHeight="1" thickTop="1">
      <c r="A10" s="4" t="s">
        <v>6</v>
      </c>
      <c r="B10" s="5"/>
      <c r="C10" s="6"/>
      <c r="D10" s="7"/>
      <c r="E10" s="453"/>
      <c r="F10" s="454"/>
      <c r="G10" s="468"/>
      <c r="H10" s="435"/>
      <c r="I10" s="396"/>
      <c r="J10" s="396"/>
    </row>
    <row r="11" spans="1:10" ht="12.75">
      <c r="A11" s="47" t="s">
        <v>14</v>
      </c>
      <c r="B11" s="9"/>
      <c r="C11" s="9"/>
      <c r="D11" s="10"/>
      <c r="E11" s="346"/>
      <c r="F11" s="346"/>
      <c r="G11" s="346"/>
      <c r="H11" s="435"/>
      <c r="I11" s="383"/>
      <c r="J11" s="383"/>
    </row>
    <row r="12" spans="1:10" ht="12.75">
      <c r="A12" s="8" t="s">
        <v>15</v>
      </c>
      <c r="B12" s="78">
        <f aca="true" t="shared" si="0" ref="B12:G12">SUM(B13:B17)</f>
        <v>0</v>
      </c>
      <c r="C12" s="78">
        <f t="shared" si="0"/>
        <v>44321</v>
      </c>
      <c r="D12" s="29">
        <f t="shared" si="0"/>
        <v>44321</v>
      </c>
      <c r="E12" s="351">
        <f t="shared" si="0"/>
        <v>0</v>
      </c>
      <c r="F12" s="351">
        <f t="shared" si="0"/>
        <v>44321</v>
      </c>
      <c r="G12" s="351">
        <f t="shared" si="0"/>
        <v>44321</v>
      </c>
      <c r="H12" s="435"/>
      <c r="I12" s="383"/>
      <c r="J12" s="383"/>
    </row>
    <row r="13" spans="1:10" ht="12.75">
      <c r="A13" s="165" t="s">
        <v>16</v>
      </c>
      <c r="B13" s="166"/>
      <c r="C13" s="142">
        <v>15400</v>
      </c>
      <c r="D13" s="162">
        <f aca="true" t="shared" si="1" ref="D13:D18">SUM(B13:C13)</f>
        <v>15400</v>
      </c>
      <c r="E13" s="353"/>
      <c r="F13" s="354">
        <v>15400</v>
      </c>
      <c r="G13" s="353">
        <f aca="true" t="shared" si="2" ref="G13:G18">SUM(E13:F13)</f>
        <v>15400</v>
      </c>
      <c r="H13" s="439"/>
      <c r="I13" s="389"/>
      <c r="J13" s="389"/>
    </row>
    <row r="14" spans="1:10" ht="12.75">
      <c r="A14" s="165" t="s">
        <v>17</v>
      </c>
      <c r="B14" s="170"/>
      <c r="C14" s="169">
        <v>18629</v>
      </c>
      <c r="D14" s="162">
        <f t="shared" si="1"/>
        <v>18629</v>
      </c>
      <c r="E14" s="410"/>
      <c r="F14" s="359">
        <v>18629</v>
      </c>
      <c r="G14" s="353">
        <f t="shared" si="2"/>
        <v>18629</v>
      </c>
      <c r="H14" s="439"/>
      <c r="I14" s="389"/>
      <c r="J14" s="389"/>
    </row>
    <row r="15" spans="1:10" ht="12.75">
      <c r="A15" s="167" t="s">
        <v>19</v>
      </c>
      <c r="B15" s="170"/>
      <c r="C15" s="169">
        <v>10292</v>
      </c>
      <c r="D15" s="162">
        <f t="shared" si="1"/>
        <v>10292</v>
      </c>
      <c r="E15" s="410"/>
      <c r="F15" s="359">
        <v>10292</v>
      </c>
      <c r="G15" s="353">
        <f t="shared" si="2"/>
        <v>10292</v>
      </c>
      <c r="H15" s="439"/>
      <c r="I15" s="389"/>
      <c r="J15" s="389"/>
    </row>
    <row r="16" spans="1:10" ht="12.75">
      <c r="A16" s="167" t="s">
        <v>110</v>
      </c>
      <c r="B16" s="170"/>
      <c r="C16" s="169">
        <v>0</v>
      </c>
      <c r="D16" s="162">
        <f t="shared" si="1"/>
        <v>0</v>
      </c>
      <c r="E16" s="410"/>
      <c r="F16" s="359">
        <v>0</v>
      </c>
      <c r="G16" s="353">
        <f t="shared" si="2"/>
        <v>0</v>
      </c>
      <c r="H16" s="439"/>
      <c r="I16" s="389"/>
      <c r="J16" s="389"/>
    </row>
    <row r="17" spans="1:10" ht="12.75">
      <c r="A17" s="167" t="s">
        <v>196</v>
      </c>
      <c r="B17" s="170"/>
      <c r="C17" s="169">
        <v>0</v>
      </c>
      <c r="D17" s="162">
        <f t="shared" si="1"/>
        <v>0</v>
      </c>
      <c r="E17" s="410"/>
      <c r="F17" s="359">
        <v>0</v>
      </c>
      <c r="G17" s="353">
        <f t="shared" si="2"/>
        <v>0</v>
      </c>
      <c r="H17" s="439"/>
      <c r="I17" s="389"/>
      <c r="J17" s="389"/>
    </row>
    <row r="18" spans="1:10" ht="12.75">
      <c r="A18" s="147" t="s">
        <v>429</v>
      </c>
      <c r="B18" s="185"/>
      <c r="C18" s="149">
        <v>4051</v>
      </c>
      <c r="D18" s="111">
        <f t="shared" si="1"/>
        <v>4051</v>
      </c>
      <c r="E18" s="456"/>
      <c r="F18" s="457">
        <v>4051</v>
      </c>
      <c r="G18" s="469">
        <f t="shared" si="2"/>
        <v>4051</v>
      </c>
      <c r="H18" s="471"/>
      <c r="I18" s="395"/>
      <c r="J18" s="395"/>
    </row>
    <row r="19" spans="1:10" ht="13.5" customHeight="1">
      <c r="A19" s="43" t="s">
        <v>20</v>
      </c>
      <c r="B19" s="16"/>
      <c r="C19" s="17"/>
      <c r="D19" s="14"/>
      <c r="E19" s="407"/>
      <c r="F19" s="361"/>
      <c r="G19" s="356"/>
      <c r="H19" s="398"/>
      <c r="I19" s="391"/>
      <c r="J19" s="391"/>
    </row>
    <row r="20" spans="1:10" ht="12.75">
      <c r="A20" s="172" t="s">
        <v>21</v>
      </c>
      <c r="B20" s="170"/>
      <c r="C20" s="169"/>
      <c r="D20" s="162">
        <f>D46-SUM(D12,D18,D21)</f>
        <v>356695</v>
      </c>
      <c r="E20" s="410"/>
      <c r="F20" s="359"/>
      <c r="G20" s="353">
        <v>356695</v>
      </c>
      <c r="H20" s="439"/>
      <c r="I20" s="389"/>
      <c r="J20" s="389"/>
    </row>
    <row r="21" spans="1:10" ht="12.75">
      <c r="A21" s="172" t="s">
        <v>194</v>
      </c>
      <c r="B21" s="16"/>
      <c r="C21" s="17">
        <v>2476</v>
      </c>
      <c r="D21" s="14">
        <f>SUM(B21:C21)</f>
        <v>2476</v>
      </c>
      <c r="E21" s="407"/>
      <c r="F21" s="361">
        <v>2476</v>
      </c>
      <c r="G21" s="356">
        <f>SUM(E21:F21)</f>
        <v>2476</v>
      </c>
      <c r="H21" s="398"/>
      <c r="I21" s="391"/>
      <c r="J21" s="391"/>
    </row>
    <row r="22" spans="1:10" ht="12.75">
      <c r="A22" s="15"/>
      <c r="B22" s="16"/>
      <c r="C22" s="17"/>
      <c r="D22" s="14"/>
      <c r="E22" s="407"/>
      <c r="F22" s="361"/>
      <c r="G22" s="356"/>
      <c r="H22" s="398"/>
      <c r="I22" s="391"/>
      <c r="J22" s="391"/>
    </row>
    <row r="23" spans="1:10" ht="12.75">
      <c r="A23" s="19" t="s">
        <v>7</v>
      </c>
      <c r="B23" s="20">
        <f>SUM(B12,B20)</f>
        <v>0</v>
      </c>
      <c r="C23" s="20">
        <f>SUM(C12,C18,C20)</f>
        <v>48372</v>
      </c>
      <c r="D23" s="21">
        <f>SUM(D12,D18,D20,D21)</f>
        <v>407543</v>
      </c>
      <c r="E23" s="368">
        <f>SUM(E12,E20)</f>
        <v>0</v>
      </c>
      <c r="F23" s="368">
        <f>SUM(F12,F18,F20)</f>
        <v>48372</v>
      </c>
      <c r="G23" s="368">
        <f>SUM(G12,G18,G20,G21)</f>
        <v>407543</v>
      </c>
      <c r="H23" s="435"/>
      <c r="I23" s="383"/>
      <c r="J23" s="383"/>
    </row>
    <row r="24" spans="1:10" ht="8.25" customHeight="1">
      <c r="A24" s="22"/>
      <c r="B24" s="23"/>
      <c r="C24" s="24"/>
      <c r="D24" s="23"/>
      <c r="E24" s="459"/>
      <c r="F24" s="460"/>
      <c r="G24" s="459"/>
      <c r="H24" s="398"/>
      <c r="I24" s="396"/>
      <c r="J24" s="391"/>
    </row>
    <row r="25" spans="1:10" ht="12.75">
      <c r="A25" s="25" t="s">
        <v>8</v>
      </c>
      <c r="B25" s="26"/>
      <c r="C25" s="27"/>
      <c r="D25" s="26"/>
      <c r="E25" s="461"/>
      <c r="F25" s="462"/>
      <c r="G25" s="461"/>
      <c r="H25" s="398"/>
      <c r="I25" s="396"/>
      <c r="J25" s="391"/>
    </row>
    <row r="26" spans="1:10" ht="12.75">
      <c r="A26" s="8" t="s">
        <v>22</v>
      </c>
      <c r="B26" s="9">
        <f>SUM(B27:B32)</f>
        <v>140743</v>
      </c>
      <c r="C26" s="9">
        <f>SUM(C27:C32)</f>
        <v>266800</v>
      </c>
      <c r="D26" s="67">
        <f>SUM(D27:D32)</f>
        <v>407543</v>
      </c>
      <c r="E26" s="346">
        <f>SUM(E27:E32)</f>
        <v>133035</v>
      </c>
      <c r="F26" s="346">
        <f>F27+F28+F29+F30+F32+F44</f>
        <v>274508</v>
      </c>
      <c r="G26" s="417">
        <f>E26+F26</f>
        <v>407543</v>
      </c>
      <c r="H26" s="435"/>
      <c r="I26" s="383"/>
      <c r="J26" s="383"/>
    </row>
    <row r="27" spans="1:13" ht="12.75">
      <c r="A27" s="167" t="s">
        <v>23</v>
      </c>
      <c r="B27" s="173">
        <v>64245</v>
      </c>
      <c r="C27" s="142">
        <v>127990</v>
      </c>
      <c r="D27" s="183">
        <f>SUM(B27:C27)</f>
        <v>192235</v>
      </c>
      <c r="E27" s="418">
        <v>50975</v>
      </c>
      <c r="F27" s="354">
        <v>141260</v>
      </c>
      <c r="G27" s="418">
        <f>SUM(E27:F27)</f>
        <v>192235</v>
      </c>
      <c r="H27" s="439"/>
      <c r="I27" s="389"/>
      <c r="J27" s="389"/>
      <c r="K27" s="474"/>
      <c r="L27" s="474"/>
      <c r="M27" s="339"/>
    </row>
    <row r="28" spans="1:13" ht="12.75">
      <c r="A28" s="167" t="s">
        <v>24</v>
      </c>
      <c r="B28" s="173">
        <v>13300</v>
      </c>
      <c r="C28" s="142">
        <v>28934</v>
      </c>
      <c r="D28" s="183">
        <f>SUM(B28:C28)</f>
        <v>42234</v>
      </c>
      <c r="E28" s="418">
        <v>11273</v>
      </c>
      <c r="F28" s="354">
        <v>30961</v>
      </c>
      <c r="G28" s="418">
        <f>SUM(E28:F28)</f>
        <v>42234</v>
      </c>
      <c r="H28" s="439"/>
      <c r="I28" s="389"/>
      <c r="J28" s="389"/>
      <c r="K28" s="474"/>
      <c r="L28" s="474"/>
      <c r="M28" s="339"/>
    </row>
    <row r="29" spans="1:13" ht="12.75">
      <c r="A29" s="167" t="s">
        <v>25</v>
      </c>
      <c r="B29" s="173">
        <v>63198</v>
      </c>
      <c r="C29" s="142">
        <v>70746</v>
      </c>
      <c r="D29" s="183">
        <f>SUM(B29:C29)</f>
        <v>133944</v>
      </c>
      <c r="E29" s="418">
        <v>70787</v>
      </c>
      <c r="F29" s="354">
        <v>63157</v>
      </c>
      <c r="G29" s="418">
        <f>SUM(E29:F29)</f>
        <v>133944</v>
      </c>
      <c r="H29" s="439"/>
      <c r="I29" s="389"/>
      <c r="J29" s="389"/>
      <c r="K29" s="474"/>
      <c r="L29" s="474"/>
      <c r="M29" s="339"/>
    </row>
    <row r="30" spans="1:13" ht="12.75">
      <c r="A30" s="212" t="s">
        <v>197</v>
      </c>
      <c r="B30" s="173"/>
      <c r="C30" s="142">
        <v>2476</v>
      </c>
      <c r="D30" s="183">
        <f>SUM(B30:C30)</f>
        <v>2476</v>
      </c>
      <c r="E30" s="418"/>
      <c r="F30" s="354">
        <v>2476</v>
      </c>
      <c r="G30" s="418">
        <f>SUM(E30:F30)</f>
        <v>2476</v>
      </c>
      <c r="H30" s="439"/>
      <c r="I30" s="389"/>
      <c r="J30" s="389"/>
      <c r="K30" s="339"/>
      <c r="L30" s="339"/>
      <c r="M30" s="339"/>
    </row>
    <row r="31" spans="1:13" ht="12.75">
      <c r="A31" s="172"/>
      <c r="B31" s="173"/>
      <c r="C31" s="142"/>
      <c r="D31" s="183"/>
      <c r="E31" s="418"/>
      <c r="F31" s="354"/>
      <c r="G31" s="418"/>
      <c r="H31" s="439"/>
      <c r="I31" s="389"/>
      <c r="J31" s="389"/>
      <c r="K31" s="339"/>
      <c r="L31" s="339"/>
      <c r="M31" s="339"/>
    </row>
    <row r="32" spans="1:13" ht="12.75">
      <c r="A32" s="172" t="s">
        <v>27</v>
      </c>
      <c r="B32" s="184">
        <f aca="true" t="shared" si="3" ref="B32:G32">SUM(B34)</f>
        <v>0</v>
      </c>
      <c r="C32" s="184">
        <f t="shared" si="3"/>
        <v>36654</v>
      </c>
      <c r="D32" s="162">
        <f t="shared" si="3"/>
        <v>36654</v>
      </c>
      <c r="E32" s="388">
        <f t="shared" si="3"/>
        <v>0</v>
      </c>
      <c r="F32" s="388">
        <f t="shared" si="3"/>
        <v>32154</v>
      </c>
      <c r="G32" s="353">
        <f t="shared" si="3"/>
        <v>32154</v>
      </c>
      <c r="H32" s="439"/>
      <c r="I32" s="389"/>
      <c r="J32" s="389"/>
      <c r="K32" s="339"/>
      <c r="L32" s="339"/>
      <c r="M32" s="339"/>
    </row>
    <row r="33" spans="1:13" ht="12.75">
      <c r="A33" s="172"/>
      <c r="B33" s="170"/>
      <c r="C33" s="153"/>
      <c r="D33" s="171"/>
      <c r="E33" s="410"/>
      <c r="F33" s="463"/>
      <c r="G33" s="410"/>
      <c r="H33" s="439"/>
      <c r="I33" s="472"/>
      <c r="J33" s="389"/>
      <c r="K33" s="339"/>
      <c r="L33" s="339"/>
      <c r="M33" s="339"/>
    </row>
    <row r="34" spans="1:13" ht="12.75">
      <c r="A34" s="147" t="s">
        <v>145</v>
      </c>
      <c r="B34" s="185">
        <f>SUM(B35:B44)</f>
        <v>0</v>
      </c>
      <c r="C34" s="185">
        <f>SUM(C35:C44)</f>
        <v>36654</v>
      </c>
      <c r="D34" s="150">
        <f>SUM(D35:D44)</f>
        <v>36654</v>
      </c>
      <c r="E34" s="456">
        <f>SUM(E35:E44)</f>
        <v>0</v>
      </c>
      <c r="F34" s="456">
        <f>F35+F36+F37+F38+F39+F40+F41+F42+F43</f>
        <v>32154</v>
      </c>
      <c r="G34" s="456">
        <f>G35+G36+G37+G38+G39+G40+G42+G43</f>
        <v>32154</v>
      </c>
      <c r="H34" s="471"/>
      <c r="I34" s="395"/>
      <c r="J34" s="395"/>
      <c r="K34" s="339"/>
      <c r="L34" s="339"/>
      <c r="M34" s="339"/>
    </row>
    <row r="35" spans="1:13" ht="12.75">
      <c r="A35" s="172" t="s">
        <v>135</v>
      </c>
      <c r="B35" s="170"/>
      <c r="C35" s="170">
        <v>3445</v>
      </c>
      <c r="D35" s="171">
        <f aca="true" t="shared" si="4" ref="D35:D43">SUM(B35:C35)</f>
        <v>3445</v>
      </c>
      <c r="E35" s="410"/>
      <c r="F35" s="410">
        <v>3445</v>
      </c>
      <c r="G35" s="410">
        <f aca="true" t="shared" si="5" ref="G35:G43">SUM(E35:F35)</f>
        <v>3445</v>
      </c>
      <c r="H35" s="439"/>
      <c r="I35" s="389"/>
      <c r="J35" s="389"/>
      <c r="K35" s="339"/>
      <c r="L35" s="339"/>
      <c r="M35" s="339"/>
    </row>
    <row r="36" spans="1:13" ht="12.75">
      <c r="A36" s="172" t="s">
        <v>295</v>
      </c>
      <c r="B36" s="170"/>
      <c r="C36" s="170">
        <v>2869</v>
      </c>
      <c r="D36" s="171">
        <f t="shared" si="4"/>
        <v>2869</v>
      </c>
      <c r="E36" s="410"/>
      <c r="F36" s="410">
        <v>2869</v>
      </c>
      <c r="G36" s="410">
        <f t="shared" si="5"/>
        <v>2869</v>
      </c>
      <c r="H36" s="439"/>
      <c r="I36" s="389"/>
      <c r="J36" s="389"/>
      <c r="K36" s="339"/>
      <c r="L36" s="339"/>
      <c r="M36" s="339"/>
    </row>
    <row r="37" spans="1:13" ht="12.75">
      <c r="A37" s="172" t="s">
        <v>296</v>
      </c>
      <c r="B37" s="170"/>
      <c r="C37" s="170">
        <v>10541</v>
      </c>
      <c r="D37" s="171">
        <f t="shared" si="4"/>
        <v>10541</v>
      </c>
      <c r="E37" s="410"/>
      <c r="F37" s="410">
        <v>10541</v>
      </c>
      <c r="G37" s="410">
        <f t="shared" si="5"/>
        <v>10541</v>
      </c>
      <c r="H37" s="439"/>
      <c r="I37" s="389"/>
      <c r="J37" s="389"/>
      <c r="K37" s="339"/>
      <c r="L37" s="339"/>
      <c r="M37" s="339"/>
    </row>
    <row r="38" spans="1:13" ht="12.75">
      <c r="A38" s="172" t="s">
        <v>424</v>
      </c>
      <c r="B38" s="170"/>
      <c r="C38" s="170">
        <v>7700</v>
      </c>
      <c r="D38" s="171">
        <f t="shared" si="4"/>
        <v>7700</v>
      </c>
      <c r="E38" s="410"/>
      <c r="F38" s="410">
        <v>7700</v>
      </c>
      <c r="G38" s="410">
        <f t="shared" si="5"/>
        <v>7700</v>
      </c>
      <c r="H38" s="439"/>
      <c r="I38" s="389"/>
      <c r="J38" s="389"/>
      <c r="K38" s="339"/>
      <c r="L38" s="339"/>
      <c r="M38" s="339"/>
    </row>
    <row r="39" spans="1:13" ht="12.75">
      <c r="A39" s="172" t="s">
        <v>308</v>
      </c>
      <c r="B39" s="170"/>
      <c r="C39" s="170">
        <v>864</v>
      </c>
      <c r="D39" s="171">
        <f t="shared" si="4"/>
        <v>864</v>
      </c>
      <c r="E39" s="410"/>
      <c r="F39" s="410">
        <v>864</v>
      </c>
      <c r="G39" s="410">
        <f t="shared" si="5"/>
        <v>864</v>
      </c>
      <c r="H39" s="439"/>
      <c r="I39" s="389"/>
      <c r="J39" s="389"/>
      <c r="K39" s="339"/>
      <c r="L39" s="339"/>
      <c r="M39" s="339"/>
    </row>
    <row r="40" spans="1:13" ht="12.75">
      <c r="A40" s="172" t="s">
        <v>396</v>
      </c>
      <c r="B40" s="170"/>
      <c r="C40" s="170">
        <v>2071</v>
      </c>
      <c r="D40" s="171">
        <f t="shared" si="4"/>
        <v>2071</v>
      </c>
      <c r="E40" s="410"/>
      <c r="F40" s="410">
        <v>2071</v>
      </c>
      <c r="G40" s="410">
        <f t="shared" si="5"/>
        <v>2071</v>
      </c>
      <c r="H40" s="439"/>
      <c r="I40" s="389"/>
      <c r="J40" s="389"/>
      <c r="K40" s="339"/>
      <c r="L40" s="339"/>
      <c r="M40" s="339"/>
    </row>
    <row r="41" spans="1:13" ht="12.75">
      <c r="A41" s="172" t="s">
        <v>431</v>
      </c>
      <c r="B41" s="170"/>
      <c r="C41" s="170">
        <v>4500</v>
      </c>
      <c r="D41" s="171">
        <f t="shared" si="4"/>
        <v>4500</v>
      </c>
      <c r="E41" s="410"/>
      <c r="F41" s="410">
        <v>0</v>
      </c>
      <c r="G41" s="410">
        <f t="shared" si="5"/>
        <v>0</v>
      </c>
      <c r="H41" s="439"/>
      <c r="I41" s="389"/>
      <c r="J41" s="389"/>
      <c r="K41" s="343"/>
      <c r="L41" s="339"/>
      <c r="M41" s="339"/>
    </row>
    <row r="42" spans="1:13" ht="12.75">
      <c r="A42" s="172" t="s">
        <v>430</v>
      </c>
      <c r="B42" s="170"/>
      <c r="C42" s="170">
        <v>1650</v>
      </c>
      <c r="D42" s="171">
        <f t="shared" si="4"/>
        <v>1650</v>
      </c>
      <c r="E42" s="410"/>
      <c r="F42" s="410">
        <v>1650</v>
      </c>
      <c r="G42" s="410">
        <f t="shared" si="5"/>
        <v>1650</v>
      </c>
      <c r="H42" s="439"/>
      <c r="I42" s="389"/>
      <c r="J42" s="389"/>
      <c r="K42" s="339"/>
      <c r="L42" s="339"/>
      <c r="M42" s="339"/>
    </row>
    <row r="43" spans="1:13" ht="12.75">
      <c r="A43" s="172" t="s">
        <v>297</v>
      </c>
      <c r="B43" s="170"/>
      <c r="C43" s="170">
        <v>3014</v>
      </c>
      <c r="D43" s="171">
        <f t="shared" si="4"/>
        <v>3014</v>
      </c>
      <c r="E43" s="410"/>
      <c r="F43" s="410">
        <v>3014</v>
      </c>
      <c r="G43" s="410">
        <f t="shared" si="5"/>
        <v>3014</v>
      </c>
      <c r="H43" s="439"/>
      <c r="I43" s="389"/>
      <c r="J43" s="389"/>
      <c r="K43" s="339"/>
      <c r="L43" s="339"/>
      <c r="M43" s="339"/>
    </row>
    <row r="44" spans="1:13" ht="14.25" customHeight="1">
      <c r="A44" s="330" t="s">
        <v>437</v>
      </c>
      <c r="B44" s="336"/>
      <c r="C44" s="330">
        <v>0</v>
      </c>
      <c r="D44" s="337">
        <v>0</v>
      </c>
      <c r="E44" s="464"/>
      <c r="F44" s="465">
        <f>F45</f>
        <v>4500</v>
      </c>
      <c r="G44" s="351">
        <f>G45</f>
        <v>4500</v>
      </c>
      <c r="H44" s="446"/>
      <c r="I44" s="385"/>
      <c r="J44" s="383"/>
      <c r="K44" s="474"/>
      <c r="L44" s="343"/>
      <c r="M44" s="339"/>
    </row>
    <row r="45" spans="1:13" ht="14.25" customHeight="1">
      <c r="A45" s="172" t="s">
        <v>431</v>
      </c>
      <c r="B45" s="334"/>
      <c r="C45" s="334"/>
      <c r="D45" s="335"/>
      <c r="E45" s="466"/>
      <c r="F45" s="466">
        <v>4500</v>
      </c>
      <c r="G45" s="386">
        <v>4500</v>
      </c>
      <c r="H45" s="446"/>
      <c r="I45" s="387"/>
      <c r="J45" s="387"/>
      <c r="K45" s="343"/>
      <c r="L45" s="342"/>
      <c r="M45" s="339"/>
    </row>
    <row r="46" spans="1:13" ht="12.75">
      <c r="A46" s="19" t="s">
        <v>9</v>
      </c>
      <c r="B46" s="45">
        <f>SUM(B27:B29,B32)</f>
        <v>140743</v>
      </c>
      <c r="C46" s="45">
        <f>SUM(C27:C29,C32)</f>
        <v>264324</v>
      </c>
      <c r="D46" s="21">
        <f>SUM(D27:D30,D32)</f>
        <v>407543</v>
      </c>
      <c r="E46" s="413">
        <f>SUM(E27:E29,E32)</f>
        <v>133035</v>
      </c>
      <c r="F46" s="413">
        <f>SUM(F27:F30,F32,F44)</f>
        <v>274508</v>
      </c>
      <c r="G46" s="368">
        <f>SUM(G27:G30,G32,G44)</f>
        <v>407543</v>
      </c>
      <c r="H46" s="435"/>
      <c r="I46" s="383"/>
      <c r="J46" s="383"/>
      <c r="K46" s="339"/>
      <c r="L46" s="339"/>
      <c r="M46" s="339"/>
    </row>
    <row r="47" spans="1:13" ht="12.75">
      <c r="A47" s="32"/>
      <c r="B47" s="32"/>
      <c r="C47" s="24"/>
      <c r="D47" s="32"/>
      <c r="E47" s="338"/>
      <c r="F47" s="460"/>
      <c r="G47" s="338"/>
      <c r="H47" s="473"/>
      <c r="I47" s="396"/>
      <c r="J47" s="396"/>
      <c r="K47" s="339"/>
      <c r="L47" s="339"/>
      <c r="M47" s="339"/>
    </row>
    <row r="48" spans="1:10" ht="12.75">
      <c r="A48" s="33" t="s">
        <v>34</v>
      </c>
      <c r="B48" s="34"/>
      <c r="C48" s="75"/>
      <c r="D48" s="36">
        <f>D20</f>
        <v>356695</v>
      </c>
      <c r="E48" s="376"/>
      <c r="F48" s="467"/>
      <c r="G48" s="470">
        <f>G20</f>
        <v>356695</v>
      </c>
      <c r="H48" s="435"/>
      <c r="I48" s="396"/>
      <c r="J48" s="383"/>
    </row>
    <row r="50" spans="1:4" ht="26.25" customHeight="1">
      <c r="A50" s="130" t="s">
        <v>10</v>
      </c>
      <c r="B50" s="208" t="s">
        <v>209</v>
      </c>
      <c r="C50" s="208" t="s">
        <v>388</v>
      </c>
      <c r="D50" s="340"/>
    </row>
    <row r="51" spans="1:7" ht="12.75">
      <c r="A51" s="77" t="s">
        <v>35</v>
      </c>
      <c r="B51" s="58">
        <v>1943</v>
      </c>
      <c r="C51" s="58">
        <v>4451</v>
      </c>
      <c r="D51" s="448"/>
      <c r="E51" s="389"/>
      <c r="F51" s="338"/>
      <c r="G51" s="339"/>
    </row>
    <row r="52" spans="1:6" ht="12" customHeight="1">
      <c r="A52" s="76" t="s">
        <v>36</v>
      </c>
      <c r="B52" s="117">
        <v>38100</v>
      </c>
      <c r="C52" s="117">
        <v>38100</v>
      </c>
      <c r="D52" s="448"/>
      <c r="F52" s="338"/>
    </row>
    <row r="54" ht="12.75">
      <c r="A54" s="37"/>
    </row>
    <row r="55" ht="12.75">
      <c r="A55" s="37"/>
    </row>
  </sheetData>
  <sheetProtection/>
  <mergeCells count="14">
    <mergeCell ref="H6:J7"/>
    <mergeCell ref="J8:J9"/>
    <mergeCell ref="H9:I9"/>
    <mergeCell ref="E9:F9"/>
    <mergeCell ref="A1:G1"/>
    <mergeCell ref="A3:G3"/>
    <mergeCell ref="A6:A9"/>
    <mergeCell ref="F4:G4"/>
    <mergeCell ref="D8:D9"/>
    <mergeCell ref="B9:C9"/>
    <mergeCell ref="B6:D6"/>
    <mergeCell ref="B7:D7"/>
    <mergeCell ref="E6:G7"/>
    <mergeCell ref="G8:G9"/>
  </mergeCells>
  <printOptions/>
  <pageMargins left="0.31496062992125984" right="0.3937007874015748" top="0.6299212598425197" bottom="0.2755905511811024" header="0.31496062992125984" footer="0.1968503937007874"/>
  <pageSetup fitToHeight="1" fitToWidth="1"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I49"/>
  <sheetViews>
    <sheetView view="pageBreakPreview" zoomScaleSheetLayoutView="100" workbookViewId="0" topLeftCell="A1">
      <selection activeCell="G3" sqref="G3"/>
    </sheetView>
  </sheetViews>
  <sheetFormatPr defaultColWidth="9.140625" defaultRowHeight="12.75"/>
  <cols>
    <col min="1" max="1" width="48.8515625" style="0" customWidth="1"/>
    <col min="2" max="2" width="9.57421875" style="0" customWidth="1"/>
    <col min="3" max="3" width="10.140625" style="0" customWidth="1"/>
    <col min="4" max="4" width="11.28125" style="0" customWidth="1"/>
  </cols>
  <sheetData>
    <row r="1" spans="1:7" ht="22.5" customHeight="1">
      <c r="A1" s="563" t="s">
        <v>270</v>
      </c>
      <c r="B1" s="563"/>
      <c r="C1" s="563"/>
      <c r="D1" s="563"/>
      <c r="E1" s="563"/>
      <c r="F1" s="563"/>
      <c r="G1" s="563"/>
    </row>
    <row r="3" ht="12.75">
      <c r="G3" s="1" t="s">
        <v>478</v>
      </c>
    </row>
    <row r="4" spans="6:7" ht="12.75">
      <c r="F4" s="624" t="s">
        <v>0</v>
      </c>
      <c r="G4" s="624"/>
    </row>
    <row r="6" spans="1:7" ht="17.25" customHeight="1">
      <c r="A6" s="625" t="s">
        <v>1</v>
      </c>
      <c r="B6" s="530" t="s">
        <v>388</v>
      </c>
      <c r="C6" s="531"/>
      <c r="D6" s="532"/>
      <c r="E6" s="530" t="s">
        <v>388</v>
      </c>
      <c r="F6" s="531"/>
      <c r="G6" s="532"/>
    </row>
    <row r="7" spans="1:7" ht="16.5" customHeight="1">
      <c r="A7" s="626"/>
      <c r="B7" s="533" t="s">
        <v>439</v>
      </c>
      <c r="C7" s="534"/>
      <c r="D7" s="535"/>
      <c r="E7" s="533"/>
      <c r="F7" s="534"/>
      <c r="G7" s="535"/>
    </row>
    <row r="8" spans="1:7" ht="24.75" customHeight="1">
      <c r="A8" s="627"/>
      <c r="B8" s="2" t="s">
        <v>2</v>
      </c>
      <c r="C8" s="3" t="s">
        <v>3</v>
      </c>
      <c r="D8" s="631" t="s">
        <v>4</v>
      </c>
      <c r="E8" s="2" t="s">
        <v>2</v>
      </c>
      <c r="F8" s="3" t="s">
        <v>3</v>
      </c>
      <c r="G8" s="631" t="s">
        <v>4</v>
      </c>
    </row>
    <row r="9" spans="1:7" ht="15" customHeight="1" thickBot="1">
      <c r="A9" s="628"/>
      <c r="B9" s="537" t="s">
        <v>5</v>
      </c>
      <c r="C9" s="537"/>
      <c r="D9" s="632"/>
      <c r="E9" s="537" t="s">
        <v>5</v>
      </c>
      <c r="F9" s="537"/>
      <c r="G9" s="632"/>
    </row>
    <row r="10" spans="1:7" ht="15.75" customHeight="1" thickTop="1">
      <c r="A10" s="4" t="s">
        <v>6</v>
      </c>
      <c r="B10" s="9"/>
      <c r="C10" s="39"/>
      <c r="D10" s="40"/>
      <c r="E10" s="9"/>
      <c r="F10" s="39"/>
      <c r="G10" s="40"/>
    </row>
    <row r="11" spans="1:7" ht="15.75" customHeight="1">
      <c r="A11" s="47" t="s">
        <v>14</v>
      </c>
      <c r="B11" s="9">
        <f>SUM(B12:B13)</f>
        <v>14802</v>
      </c>
      <c r="C11" s="9">
        <f>SUM(C12:C13)</f>
        <v>25488</v>
      </c>
      <c r="D11" s="10">
        <f>SUM(B11:C11)</f>
        <v>40290</v>
      </c>
      <c r="E11" s="9">
        <f>SUM(E12:E13)</f>
        <v>14802</v>
      </c>
      <c r="F11" s="9">
        <f>SUM(F12:F13)</f>
        <v>25488</v>
      </c>
      <c r="G11" s="10">
        <f>SUM(E11:F11)</f>
        <v>40290</v>
      </c>
    </row>
    <row r="12" spans="1:7" ht="15.75" customHeight="1">
      <c r="A12" s="47" t="s">
        <v>204</v>
      </c>
      <c r="B12" s="9"/>
      <c r="C12" s="48"/>
      <c r="D12" s="10">
        <f>SUM(B12:C12)</f>
        <v>0</v>
      </c>
      <c r="E12" s="9"/>
      <c r="F12" s="48"/>
      <c r="G12" s="10">
        <f>SUM(E12:F12)</f>
        <v>0</v>
      </c>
    </row>
    <row r="13" spans="1:7" ht="12.75">
      <c r="A13" s="8" t="s">
        <v>15</v>
      </c>
      <c r="B13" s="9">
        <f aca="true" t="shared" si="0" ref="B13:G13">SUM(B14:B18)</f>
        <v>14802</v>
      </c>
      <c r="C13" s="9">
        <f t="shared" si="0"/>
        <v>25488</v>
      </c>
      <c r="D13" s="10">
        <f t="shared" si="0"/>
        <v>40290</v>
      </c>
      <c r="E13" s="9">
        <f t="shared" si="0"/>
        <v>14802</v>
      </c>
      <c r="F13" s="9">
        <f t="shared" si="0"/>
        <v>25488</v>
      </c>
      <c r="G13" s="10">
        <f t="shared" si="0"/>
        <v>40290</v>
      </c>
    </row>
    <row r="14" spans="1:7" ht="12.75">
      <c r="A14" s="165" t="s">
        <v>16</v>
      </c>
      <c r="B14" s="173">
        <v>0</v>
      </c>
      <c r="C14" s="173">
        <v>20054</v>
      </c>
      <c r="D14" s="162">
        <f>SUM(B14:C14)</f>
        <v>20054</v>
      </c>
      <c r="E14" s="173">
        <v>0</v>
      </c>
      <c r="F14" s="173">
        <v>20054</v>
      </c>
      <c r="G14" s="162">
        <f>SUM(E14:F14)</f>
        <v>20054</v>
      </c>
    </row>
    <row r="15" spans="1:7" ht="12.75">
      <c r="A15" s="165" t="s">
        <v>17</v>
      </c>
      <c r="B15" s="173">
        <v>0</v>
      </c>
      <c r="C15" s="173">
        <v>15</v>
      </c>
      <c r="D15" s="162">
        <f>SUM(B15:C15)</f>
        <v>15</v>
      </c>
      <c r="E15" s="173">
        <v>0</v>
      </c>
      <c r="F15" s="173">
        <v>15</v>
      </c>
      <c r="G15" s="162">
        <f>SUM(E15:F15)</f>
        <v>15</v>
      </c>
    </row>
    <row r="16" spans="1:7" ht="12.75">
      <c r="A16" s="167" t="s">
        <v>18</v>
      </c>
      <c r="B16" s="166">
        <v>11655</v>
      </c>
      <c r="C16" s="142">
        <v>0</v>
      </c>
      <c r="D16" s="162">
        <f>SUM(B16:C16)</f>
        <v>11655</v>
      </c>
      <c r="E16" s="166">
        <v>11655</v>
      </c>
      <c r="F16" s="142">
        <v>0</v>
      </c>
      <c r="G16" s="162">
        <f>SUM(E16:F16)</f>
        <v>11655</v>
      </c>
    </row>
    <row r="17" spans="1:7" ht="12.75">
      <c r="A17" s="167" t="s">
        <v>19</v>
      </c>
      <c r="B17" s="166">
        <v>3147</v>
      </c>
      <c r="C17" s="142">
        <v>5419</v>
      </c>
      <c r="D17" s="162">
        <f>SUM(B17:C17)</f>
        <v>8566</v>
      </c>
      <c r="E17" s="166">
        <v>3147</v>
      </c>
      <c r="F17" s="142">
        <v>5419</v>
      </c>
      <c r="G17" s="162">
        <f>SUM(E17:F17)</f>
        <v>8566</v>
      </c>
    </row>
    <row r="18" spans="1:7" ht="12.75">
      <c r="A18" s="172" t="s">
        <v>110</v>
      </c>
      <c r="B18" s="170">
        <v>0</v>
      </c>
      <c r="C18" s="142">
        <v>0</v>
      </c>
      <c r="D18" s="162">
        <f>SUM(B18:C18)</f>
        <v>0</v>
      </c>
      <c r="E18" s="170">
        <v>0</v>
      </c>
      <c r="F18" s="142">
        <v>0</v>
      </c>
      <c r="G18" s="162">
        <f>SUM(E18:F18)</f>
        <v>0</v>
      </c>
    </row>
    <row r="19" spans="1:7" ht="12.75">
      <c r="A19" s="43" t="s">
        <v>20</v>
      </c>
      <c r="B19" s="16">
        <v>0</v>
      </c>
      <c r="C19" s="41"/>
      <c r="D19" s="42"/>
      <c r="E19" s="16">
        <v>0</v>
      </c>
      <c r="F19" s="41"/>
      <c r="G19" s="42"/>
    </row>
    <row r="20" spans="1:9" ht="12.75">
      <c r="A20" s="167" t="s">
        <v>21</v>
      </c>
      <c r="B20" s="186"/>
      <c r="C20" s="153"/>
      <c r="D20" s="162">
        <f>D37-SUM(D12,D14:D18,D21)</f>
        <v>422574</v>
      </c>
      <c r="E20" s="186"/>
      <c r="F20" s="153"/>
      <c r="G20" s="162">
        <f>G37-SUM(G12,G14:G18,G21)</f>
        <v>422575</v>
      </c>
      <c r="H20" s="339"/>
      <c r="I20" s="339"/>
    </row>
    <row r="21" spans="1:9" ht="12.75">
      <c r="A21" s="172" t="s">
        <v>194</v>
      </c>
      <c r="B21" s="127"/>
      <c r="C21" s="13">
        <v>1338</v>
      </c>
      <c r="D21" s="14">
        <f>SUM(B21:C21)</f>
        <v>1338</v>
      </c>
      <c r="E21" s="127"/>
      <c r="F21" s="13">
        <v>1338</v>
      </c>
      <c r="G21" s="14">
        <f>SUM(E21:F21)</f>
        <v>1338</v>
      </c>
      <c r="H21" s="339"/>
      <c r="I21" s="339"/>
    </row>
    <row r="22" spans="1:7" ht="12.75">
      <c r="A22" s="61"/>
      <c r="B22" s="128"/>
      <c r="C22" s="126"/>
      <c r="D22" s="49"/>
      <c r="E22" s="128"/>
      <c r="F22" s="126"/>
      <c r="G22" s="49"/>
    </row>
    <row r="23" spans="1:7" ht="12.75">
      <c r="A23" s="19" t="s">
        <v>7</v>
      </c>
      <c r="B23" s="20">
        <f>SUM(B13)</f>
        <v>14802</v>
      </c>
      <c r="C23" s="20">
        <f>SUM(C13)</f>
        <v>25488</v>
      </c>
      <c r="D23" s="21">
        <f>SUM(D12,D13,D20,D21)</f>
        <v>464202</v>
      </c>
      <c r="E23" s="20">
        <f>SUM(E13)</f>
        <v>14802</v>
      </c>
      <c r="F23" s="20">
        <f>SUM(F13)</f>
        <v>25488</v>
      </c>
      <c r="G23" s="21">
        <f>SUM(G12,G13,G20,G21)</f>
        <v>464203</v>
      </c>
    </row>
    <row r="24" spans="1:7" ht="12.75">
      <c r="A24" s="22"/>
      <c r="B24" s="23"/>
      <c r="C24" s="24"/>
      <c r="D24" s="24"/>
      <c r="E24" s="23"/>
      <c r="F24" s="24"/>
      <c r="G24" s="24"/>
    </row>
    <row r="25" spans="1:7" ht="12.75">
      <c r="A25" s="25" t="s">
        <v>8</v>
      </c>
      <c r="B25" s="26"/>
      <c r="C25" s="27"/>
      <c r="D25" s="27"/>
      <c r="E25" s="26"/>
      <c r="F25" s="27"/>
      <c r="G25" s="27"/>
    </row>
    <row r="26" spans="1:7" ht="12.75">
      <c r="A26" s="8" t="s">
        <v>22</v>
      </c>
      <c r="B26" s="9">
        <f aca="true" t="shared" si="1" ref="B26:G26">SUM(B27:B32)</f>
        <v>448097</v>
      </c>
      <c r="C26" s="9">
        <f t="shared" si="1"/>
        <v>16105</v>
      </c>
      <c r="D26" s="67">
        <f t="shared" si="1"/>
        <v>464202</v>
      </c>
      <c r="E26" s="9">
        <f t="shared" si="1"/>
        <v>448098</v>
      </c>
      <c r="F26" s="9">
        <f t="shared" si="1"/>
        <v>16105</v>
      </c>
      <c r="G26" s="67">
        <f t="shared" si="1"/>
        <v>464203</v>
      </c>
    </row>
    <row r="27" spans="1:9" ht="12.75">
      <c r="A27" s="167" t="s">
        <v>23</v>
      </c>
      <c r="B27" s="173">
        <v>280030</v>
      </c>
      <c r="C27" s="142"/>
      <c r="D27" s="162">
        <f>SUM(B27:C27)</f>
        <v>280030</v>
      </c>
      <c r="E27" s="173">
        <v>280031</v>
      </c>
      <c r="F27" s="142"/>
      <c r="G27" s="162">
        <f>SUM(E27:F27)</f>
        <v>280031</v>
      </c>
      <c r="H27" s="339"/>
      <c r="I27" s="339"/>
    </row>
    <row r="28" spans="1:9" ht="12.75">
      <c r="A28" s="167" t="s">
        <v>24</v>
      </c>
      <c r="B28" s="173">
        <v>61735</v>
      </c>
      <c r="C28" s="142"/>
      <c r="D28" s="162">
        <f>SUM(B28:C28)</f>
        <v>61735</v>
      </c>
      <c r="E28" s="173">
        <v>61735</v>
      </c>
      <c r="F28" s="142"/>
      <c r="G28" s="162">
        <f>SUM(E28:F28)</f>
        <v>61735</v>
      </c>
      <c r="H28" s="339"/>
      <c r="I28" s="339"/>
    </row>
    <row r="29" spans="1:7" ht="12.75">
      <c r="A29" s="167" t="s">
        <v>25</v>
      </c>
      <c r="B29" s="173">
        <v>99402</v>
      </c>
      <c r="C29" s="142">
        <v>16105</v>
      </c>
      <c r="D29" s="162">
        <f>SUM(B29:C29)</f>
        <v>115507</v>
      </c>
      <c r="E29" s="173">
        <v>99402</v>
      </c>
      <c r="F29" s="142">
        <v>16105</v>
      </c>
      <c r="G29" s="162">
        <f>SUM(E29:F29)</f>
        <v>115507</v>
      </c>
    </row>
    <row r="30" spans="1:7" ht="12.75">
      <c r="A30" s="172" t="s">
        <v>26</v>
      </c>
      <c r="B30" s="153"/>
      <c r="C30" s="153"/>
      <c r="D30" s="162">
        <f>SUM(B30:C30)</f>
        <v>0</v>
      </c>
      <c r="E30" s="153"/>
      <c r="F30" s="153"/>
      <c r="G30" s="162">
        <f>SUM(E30:F30)</f>
        <v>0</v>
      </c>
    </row>
    <row r="31" spans="1:7" ht="12.75">
      <c r="A31" s="172"/>
      <c r="B31" s="170"/>
      <c r="C31" s="153"/>
      <c r="D31" s="187"/>
      <c r="E31" s="170"/>
      <c r="F31" s="153"/>
      <c r="G31" s="187"/>
    </row>
    <row r="32" spans="1:7" ht="12.75">
      <c r="A32" s="172" t="s">
        <v>27</v>
      </c>
      <c r="B32" s="142">
        <f>SUM(B33:B35)</f>
        <v>6930</v>
      </c>
      <c r="C32" s="142">
        <f>SUM(C33:C35)</f>
        <v>0</v>
      </c>
      <c r="D32" s="171">
        <f>SUM(B32:C32)</f>
        <v>6930</v>
      </c>
      <c r="E32" s="142">
        <f>SUM(E33:E35)</f>
        <v>6930</v>
      </c>
      <c r="F32" s="142">
        <f>SUM(F33:F35)</f>
        <v>0</v>
      </c>
      <c r="G32" s="171">
        <f>SUM(E32:F32)</f>
        <v>6930</v>
      </c>
    </row>
    <row r="33" spans="1:7" ht="12.75">
      <c r="A33" s="172" t="s">
        <v>274</v>
      </c>
      <c r="B33" s="142">
        <v>2190</v>
      </c>
      <c r="C33" s="142"/>
      <c r="D33" s="171"/>
      <c r="E33" s="142">
        <v>2190</v>
      </c>
      <c r="F33" s="142"/>
      <c r="G33" s="171"/>
    </row>
    <row r="34" spans="1:7" ht="12.75">
      <c r="A34" s="172" t="s">
        <v>397</v>
      </c>
      <c r="B34" s="142">
        <v>975</v>
      </c>
      <c r="C34" s="142"/>
      <c r="D34" s="171"/>
      <c r="E34" s="142">
        <v>975</v>
      </c>
      <c r="F34" s="142"/>
      <c r="G34" s="171"/>
    </row>
    <row r="35" spans="1:7" ht="12.75">
      <c r="A35" s="172" t="s">
        <v>213</v>
      </c>
      <c r="B35" s="142">
        <v>3765</v>
      </c>
      <c r="C35" s="142"/>
      <c r="D35" s="171"/>
      <c r="E35" s="142">
        <v>3765</v>
      </c>
      <c r="F35" s="142"/>
      <c r="G35" s="171"/>
    </row>
    <row r="36" spans="1:7" ht="12.75">
      <c r="A36" s="30"/>
      <c r="B36" s="31"/>
      <c r="C36" s="41"/>
      <c r="D36" s="14"/>
      <c r="E36" s="31"/>
      <c r="F36" s="41"/>
      <c r="G36" s="14"/>
    </row>
    <row r="37" spans="1:7" ht="12.75">
      <c r="A37" s="129" t="s">
        <v>9</v>
      </c>
      <c r="B37" s="20">
        <f aca="true" t="shared" si="2" ref="B37:G37">SUM(B26)</f>
        <v>448097</v>
      </c>
      <c r="C37" s="20">
        <f t="shared" si="2"/>
        <v>16105</v>
      </c>
      <c r="D37" s="21">
        <f t="shared" si="2"/>
        <v>464202</v>
      </c>
      <c r="E37" s="20">
        <f t="shared" si="2"/>
        <v>448098</v>
      </c>
      <c r="F37" s="20">
        <f t="shared" si="2"/>
        <v>16105</v>
      </c>
      <c r="G37" s="21">
        <f t="shared" si="2"/>
        <v>464203</v>
      </c>
    </row>
    <row r="38" spans="1:7" ht="12.75">
      <c r="A38" s="32"/>
      <c r="B38" s="46"/>
      <c r="C38" s="24"/>
      <c r="D38" s="24"/>
      <c r="E38" s="46"/>
      <c r="F38" s="24"/>
      <c r="G38" s="24"/>
    </row>
    <row r="39" spans="1:7" ht="12.75">
      <c r="A39" s="32"/>
      <c r="B39" s="46"/>
      <c r="C39" s="27"/>
      <c r="D39" s="27"/>
      <c r="E39" s="46"/>
      <c r="F39" s="27"/>
      <c r="G39" s="27"/>
    </row>
    <row r="40" spans="1:7" ht="12.75">
      <c r="A40" s="33" t="s">
        <v>28</v>
      </c>
      <c r="B40" s="34"/>
      <c r="C40" s="35"/>
      <c r="D40" s="36">
        <f>SUM(D20)</f>
        <v>422574</v>
      </c>
      <c r="E40" s="34"/>
      <c r="F40" s="35"/>
      <c r="G40" s="36">
        <f>SUM(G20)</f>
        <v>422575</v>
      </c>
    </row>
    <row r="42" spans="1:3" ht="24.75" customHeight="1">
      <c r="A42" s="132" t="s">
        <v>10</v>
      </c>
      <c r="B42" s="208" t="s">
        <v>209</v>
      </c>
      <c r="C42" s="208" t="s">
        <v>388</v>
      </c>
    </row>
    <row r="43" spans="1:3" ht="12.75">
      <c r="A43" s="134" t="s">
        <v>13</v>
      </c>
      <c r="B43" s="58">
        <v>79173</v>
      </c>
      <c r="C43" s="58">
        <v>79173</v>
      </c>
    </row>
    <row r="44" spans="1:3" ht="12.75">
      <c r="A44" s="133" t="s">
        <v>11</v>
      </c>
      <c r="B44" s="117">
        <v>12446</v>
      </c>
      <c r="C44" s="117">
        <v>12446</v>
      </c>
    </row>
    <row r="46" ht="12.75">
      <c r="A46" s="37"/>
    </row>
    <row r="47" ht="12.75">
      <c r="A47" s="32"/>
    </row>
    <row r="48" ht="12.75">
      <c r="A48" s="32"/>
    </row>
    <row r="49" ht="12.75">
      <c r="A49" s="37"/>
    </row>
  </sheetData>
  <sheetProtection/>
  <mergeCells count="10">
    <mergeCell ref="B7:D7"/>
    <mergeCell ref="E6:G7"/>
    <mergeCell ref="G8:G9"/>
    <mergeCell ref="E9:F9"/>
    <mergeCell ref="A1:G1"/>
    <mergeCell ref="D8:D9"/>
    <mergeCell ref="B9:C9"/>
    <mergeCell ref="A6:A9"/>
    <mergeCell ref="F4:G4"/>
    <mergeCell ref="B6:D6"/>
  </mergeCells>
  <printOptions/>
  <pageMargins left="0.31496062992125984" right="0.7480314960629921" top="0.7086614173228347" bottom="0.2755905511811024" header="0.4330708661417323" footer="0.1968503937007874"/>
  <pageSetup fitToHeight="1" fitToWidth="1" horizontalDpi="600" verticalDpi="600" orientation="landscape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O50"/>
  <sheetViews>
    <sheetView tabSelected="1" view="pageBreakPreview" zoomScaleSheetLayoutView="100" zoomScalePageLayoutView="0" workbookViewId="0" topLeftCell="A1">
      <selection activeCell="A4" sqref="A4:G4"/>
    </sheetView>
  </sheetViews>
  <sheetFormatPr defaultColWidth="9.140625" defaultRowHeight="12.75"/>
  <cols>
    <col min="1" max="1" width="60.28125" style="0" customWidth="1"/>
    <col min="2" max="2" width="9.7109375" style="0" customWidth="1"/>
    <col min="3" max="3" width="10.00390625" style="0" customWidth="1"/>
    <col min="4" max="4" width="12.28125" style="0" customWidth="1"/>
    <col min="11" max="11" width="9.7109375" style="0" bestFit="1" customWidth="1"/>
  </cols>
  <sheetData>
    <row r="1" spans="1:7" ht="21" customHeight="1">
      <c r="A1" s="640" t="s">
        <v>103</v>
      </c>
      <c r="B1" s="640"/>
      <c r="C1" s="640"/>
      <c r="D1" s="640"/>
      <c r="E1" s="640"/>
      <c r="F1" s="640"/>
      <c r="G1" s="640"/>
    </row>
    <row r="2" spans="1:7" ht="21" customHeight="1">
      <c r="A2" s="640" t="s">
        <v>271</v>
      </c>
      <c r="B2" s="640"/>
      <c r="C2" s="640"/>
      <c r="D2" s="640"/>
      <c r="E2" s="640"/>
      <c r="F2" s="640"/>
      <c r="G2" s="640"/>
    </row>
    <row r="3" ht="21" customHeight="1">
      <c r="A3" s="50"/>
    </row>
    <row r="4" spans="1:7" ht="12.75">
      <c r="A4" s="623" t="s">
        <v>479</v>
      </c>
      <c r="B4" s="623"/>
      <c r="C4" s="623"/>
      <c r="D4" s="623"/>
      <c r="E4" s="623"/>
      <c r="F4" s="623"/>
      <c r="G4" s="623"/>
    </row>
    <row r="5" spans="6:7" ht="12.75">
      <c r="F5" s="624" t="s">
        <v>0</v>
      </c>
      <c r="G5" s="624"/>
    </row>
    <row r="6" ht="9" customHeight="1"/>
    <row r="7" spans="1:15" ht="18.75" customHeight="1">
      <c r="A7" s="625" t="s">
        <v>1</v>
      </c>
      <c r="B7" s="530" t="s">
        <v>387</v>
      </c>
      <c r="C7" s="531"/>
      <c r="D7" s="532"/>
      <c r="E7" s="530" t="s">
        <v>388</v>
      </c>
      <c r="F7" s="531"/>
      <c r="G7" s="532"/>
      <c r="H7" s="538"/>
      <c r="I7" s="539"/>
      <c r="J7" s="539"/>
      <c r="K7" s="339"/>
      <c r="L7" s="339"/>
      <c r="M7" s="339"/>
      <c r="N7" s="339"/>
      <c r="O7" s="339"/>
    </row>
    <row r="8" spans="1:15" ht="17.25" customHeight="1">
      <c r="A8" s="626"/>
      <c r="B8" s="533" t="s">
        <v>439</v>
      </c>
      <c r="C8" s="534"/>
      <c r="D8" s="535"/>
      <c r="E8" s="533"/>
      <c r="F8" s="534"/>
      <c r="G8" s="535"/>
      <c r="H8" s="538"/>
      <c r="I8" s="539"/>
      <c r="J8" s="539"/>
      <c r="K8" s="339"/>
      <c r="L8" s="339"/>
      <c r="M8" s="339"/>
      <c r="N8" s="339"/>
      <c r="O8" s="339"/>
    </row>
    <row r="9" spans="1:15" ht="27" customHeight="1">
      <c r="A9" s="627"/>
      <c r="B9" s="2" t="s">
        <v>2</v>
      </c>
      <c r="C9" s="3" t="s">
        <v>3</v>
      </c>
      <c r="D9" s="631" t="s">
        <v>4</v>
      </c>
      <c r="E9" s="2" t="s">
        <v>2</v>
      </c>
      <c r="F9" s="3" t="s">
        <v>3</v>
      </c>
      <c r="G9" s="631" t="s">
        <v>4</v>
      </c>
      <c r="H9" s="449"/>
      <c r="I9" s="450"/>
      <c r="J9" s="539"/>
      <c r="K9" s="339"/>
      <c r="L9" s="339"/>
      <c r="M9" s="339"/>
      <c r="N9" s="339"/>
      <c r="O9" s="339"/>
    </row>
    <row r="10" spans="1:15" ht="13.5" customHeight="1" thickBot="1">
      <c r="A10" s="628"/>
      <c r="B10" s="537" t="s">
        <v>5</v>
      </c>
      <c r="C10" s="537"/>
      <c r="D10" s="632"/>
      <c r="E10" s="537" t="s">
        <v>5</v>
      </c>
      <c r="F10" s="537"/>
      <c r="G10" s="632"/>
      <c r="H10" s="540"/>
      <c r="I10" s="541"/>
      <c r="J10" s="539"/>
      <c r="K10" s="339"/>
      <c r="L10" s="339"/>
      <c r="M10" s="339"/>
      <c r="N10" s="339"/>
      <c r="O10" s="339"/>
    </row>
    <row r="11" spans="1:15" ht="17.25" customHeight="1" thickTop="1">
      <c r="A11" s="4" t="s">
        <v>6</v>
      </c>
      <c r="B11" s="5"/>
      <c r="C11" s="6"/>
      <c r="D11" s="7"/>
      <c r="E11" s="453"/>
      <c r="F11" s="454"/>
      <c r="G11" s="455"/>
      <c r="H11" s="382"/>
      <c r="I11" s="396"/>
      <c r="J11" s="396"/>
      <c r="K11" s="339"/>
      <c r="L11" s="339"/>
      <c r="M11" s="339"/>
      <c r="N11" s="339"/>
      <c r="O11" s="339"/>
    </row>
    <row r="12" spans="1:15" ht="17.25" customHeight="1">
      <c r="A12" s="47" t="s">
        <v>14</v>
      </c>
      <c r="B12" s="243">
        <f>SUM(B13,B14)</f>
        <v>0</v>
      </c>
      <c r="C12" s="243">
        <f>SUM(C13,C14,C17)</f>
        <v>4246</v>
      </c>
      <c r="D12" s="244">
        <f>SUM(D13,D14,D17)</f>
        <v>4246</v>
      </c>
      <c r="E12" s="475">
        <f>SUM(E13,E14)</f>
        <v>0</v>
      </c>
      <c r="F12" s="475">
        <f>SUM(F13,F14,F17)</f>
        <v>4250</v>
      </c>
      <c r="G12" s="349">
        <f>SUM(G13,G14,G17)</f>
        <v>4250</v>
      </c>
      <c r="H12" s="384"/>
      <c r="I12" s="385"/>
      <c r="J12" s="385"/>
      <c r="K12" s="339"/>
      <c r="L12" s="339"/>
      <c r="M12" s="339"/>
      <c r="N12" s="339"/>
      <c r="O12" s="339"/>
    </row>
    <row r="13" spans="1:15" ht="14.25" customHeight="1">
      <c r="A13" s="47" t="s">
        <v>254</v>
      </c>
      <c r="B13" s="9">
        <v>0</v>
      </c>
      <c r="C13" s="9">
        <v>0</v>
      </c>
      <c r="D13" s="10">
        <f>SUM(B13:C13)</f>
        <v>0</v>
      </c>
      <c r="E13" s="346">
        <v>0</v>
      </c>
      <c r="F13" s="346">
        <v>0</v>
      </c>
      <c r="G13" s="401">
        <f>SUM(E13:F13)</f>
        <v>0</v>
      </c>
      <c r="H13" s="382"/>
      <c r="I13" s="383"/>
      <c r="J13" s="383"/>
      <c r="K13" s="339"/>
      <c r="L13" s="339"/>
      <c r="M13" s="339"/>
      <c r="N13" s="339"/>
      <c r="O13" s="339"/>
    </row>
    <row r="14" spans="1:15" ht="12.75">
      <c r="A14" s="8" t="s">
        <v>15</v>
      </c>
      <c r="B14" s="9">
        <f aca="true" t="shared" si="0" ref="B14:G14">SUM(B15:B16)</f>
        <v>0</v>
      </c>
      <c r="C14" s="9">
        <f t="shared" si="0"/>
        <v>3730</v>
      </c>
      <c r="D14" s="29">
        <f t="shared" si="0"/>
        <v>3730</v>
      </c>
      <c r="E14" s="346">
        <f t="shared" si="0"/>
        <v>0</v>
      </c>
      <c r="F14" s="346">
        <f t="shared" si="0"/>
        <v>3730</v>
      </c>
      <c r="G14" s="352">
        <f t="shared" si="0"/>
        <v>3730</v>
      </c>
      <c r="H14" s="382"/>
      <c r="I14" s="383"/>
      <c r="J14" s="383"/>
      <c r="K14" s="339"/>
      <c r="L14" s="339"/>
      <c r="M14" s="339"/>
      <c r="N14" s="339"/>
      <c r="O14" s="339"/>
    </row>
    <row r="15" spans="1:15" ht="12.75">
      <c r="A15" s="165" t="s">
        <v>16</v>
      </c>
      <c r="B15" s="166"/>
      <c r="C15" s="142">
        <v>3250</v>
      </c>
      <c r="D15" s="162">
        <f>SUM(B15:C15)</f>
        <v>3250</v>
      </c>
      <c r="E15" s="353"/>
      <c r="F15" s="354">
        <v>3250</v>
      </c>
      <c r="G15" s="355">
        <f>SUM(E15:F15)</f>
        <v>3250</v>
      </c>
      <c r="H15" s="388"/>
      <c r="I15" s="389"/>
      <c r="J15" s="389"/>
      <c r="K15" s="339"/>
      <c r="L15" s="339"/>
      <c r="M15" s="339"/>
      <c r="N15" s="339"/>
      <c r="O15" s="339"/>
    </row>
    <row r="16" spans="1:15" ht="12.75">
      <c r="A16" s="167" t="s">
        <v>19</v>
      </c>
      <c r="B16" s="170"/>
      <c r="C16" s="169">
        <v>480</v>
      </c>
      <c r="D16" s="162">
        <f>SUM(B16:C16)</f>
        <v>480</v>
      </c>
      <c r="E16" s="410"/>
      <c r="F16" s="359">
        <v>480</v>
      </c>
      <c r="G16" s="355">
        <f>SUM(E16:F16)</f>
        <v>480</v>
      </c>
      <c r="H16" s="388"/>
      <c r="I16" s="389"/>
      <c r="J16" s="389"/>
      <c r="K16" s="339"/>
      <c r="L16" s="339"/>
      <c r="M16" s="339"/>
      <c r="N16" s="339"/>
      <c r="O16" s="339"/>
    </row>
    <row r="17" spans="1:15" ht="12.75">
      <c r="A17" s="147" t="s">
        <v>434</v>
      </c>
      <c r="B17" s="185"/>
      <c r="C17" s="185">
        <v>516</v>
      </c>
      <c r="D17" s="111">
        <f>SUM(B17:C17)</f>
        <v>516</v>
      </c>
      <c r="E17" s="456"/>
      <c r="F17" s="456">
        <v>520</v>
      </c>
      <c r="G17" s="458">
        <f>SUM(E17:F17)</f>
        <v>520</v>
      </c>
      <c r="H17" s="394"/>
      <c r="I17" s="395"/>
      <c r="J17" s="395"/>
      <c r="K17" s="338"/>
      <c r="L17" s="339"/>
      <c r="M17" s="339"/>
      <c r="N17" s="339"/>
      <c r="O17" s="339"/>
    </row>
    <row r="18" spans="1:15" ht="12.75">
      <c r="A18" s="43" t="s">
        <v>20</v>
      </c>
      <c r="B18" s="16"/>
      <c r="C18" s="16"/>
      <c r="D18" s="29">
        <f>SUM(D19:D20)</f>
        <v>152490</v>
      </c>
      <c r="E18" s="407"/>
      <c r="F18" s="407"/>
      <c r="G18" s="352">
        <f>SUM(G19:G20)</f>
        <v>155457</v>
      </c>
      <c r="H18" s="390"/>
      <c r="I18" s="391"/>
      <c r="J18" s="383"/>
      <c r="K18" s="339"/>
      <c r="L18" s="339"/>
      <c r="M18" s="339"/>
      <c r="N18" s="339"/>
      <c r="O18" s="339"/>
    </row>
    <row r="19" spans="1:15" ht="12.75">
      <c r="A19" s="172" t="s">
        <v>21</v>
      </c>
      <c r="B19" s="170"/>
      <c r="C19" s="169"/>
      <c r="D19" s="171">
        <f>D41-SUM(D13,D15:D16,D17,D20)</f>
        <v>101943</v>
      </c>
      <c r="E19" s="410"/>
      <c r="F19" s="359"/>
      <c r="G19" s="360">
        <f>G41-SUM(G13,G15:G16,G17,G20)</f>
        <v>104910</v>
      </c>
      <c r="H19" s="388"/>
      <c r="I19" s="389"/>
      <c r="J19" s="389"/>
      <c r="K19" s="338"/>
      <c r="L19" s="339"/>
      <c r="M19" s="339"/>
      <c r="N19" s="339"/>
      <c r="O19" s="339"/>
    </row>
    <row r="20" spans="1:15" ht="12.75">
      <c r="A20" s="172" t="s">
        <v>194</v>
      </c>
      <c r="B20" s="16"/>
      <c r="C20" s="17">
        <v>50547</v>
      </c>
      <c r="D20" s="18">
        <f>SUM(B20:C20)</f>
        <v>50547</v>
      </c>
      <c r="E20" s="407"/>
      <c r="F20" s="361">
        <v>50547</v>
      </c>
      <c r="G20" s="362">
        <f>SUM(E20:F20)</f>
        <v>50547</v>
      </c>
      <c r="H20" s="390"/>
      <c r="I20" s="391"/>
      <c r="J20" s="391"/>
      <c r="K20" s="339"/>
      <c r="L20" s="339"/>
      <c r="M20" s="339"/>
      <c r="N20" s="339"/>
      <c r="O20" s="339"/>
    </row>
    <row r="21" spans="1:15" ht="12.75">
      <c r="A21" s="15"/>
      <c r="B21" s="242"/>
      <c r="C21" s="17"/>
      <c r="D21" s="18"/>
      <c r="E21" s="476"/>
      <c r="F21" s="361"/>
      <c r="G21" s="362"/>
      <c r="H21" s="479"/>
      <c r="I21" s="391"/>
      <c r="J21" s="391"/>
      <c r="K21" s="339"/>
      <c r="L21" s="339"/>
      <c r="M21" s="339"/>
      <c r="N21" s="339"/>
      <c r="O21" s="339"/>
    </row>
    <row r="22" spans="1:15" ht="12.75">
      <c r="A22" s="19" t="s">
        <v>7</v>
      </c>
      <c r="B22" s="20">
        <f>SUM(B14,B19)</f>
        <v>0</v>
      </c>
      <c r="C22" s="20">
        <f>SUM(C13,C14,C20)</f>
        <v>54277</v>
      </c>
      <c r="D22" s="21">
        <f>D12+D18</f>
        <v>156736</v>
      </c>
      <c r="E22" s="368">
        <f>SUM(E14,E19)</f>
        <v>0</v>
      </c>
      <c r="F22" s="368">
        <f>SUM(F13,F14,F20)</f>
        <v>54277</v>
      </c>
      <c r="G22" s="364">
        <f>G18+G12</f>
        <v>159707</v>
      </c>
      <c r="H22" s="382"/>
      <c r="I22" s="383"/>
      <c r="J22" s="383"/>
      <c r="K22" s="339"/>
      <c r="L22" s="339"/>
      <c r="M22" s="339"/>
      <c r="N22" s="339"/>
      <c r="O22" s="339"/>
    </row>
    <row r="23" spans="1:15" ht="12.75">
      <c r="A23" s="22"/>
      <c r="B23" s="23"/>
      <c r="C23" s="23"/>
      <c r="D23" s="24"/>
      <c r="E23" s="459"/>
      <c r="F23" s="459"/>
      <c r="G23" s="460"/>
      <c r="H23" s="391"/>
      <c r="I23" s="391"/>
      <c r="J23" s="396"/>
      <c r="K23" s="339"/>
      <c r="L23" s="339"/>
      <c r="M23" s="339"/>
      <c r="N23" s="339"/>
      <c r="O23" s="339"/>
    </row>
    <row r="24" spans="1:15" ht="12.75">
      <c r="A24" s="25" t="s">
        <v>8</v>
      </c>
      <c r="B24" s="26"/>
      <c r="C24" s="26"/>
      <c r="D24" s="27"/>
      <c r="E24" s="461"/>
      <c r="F24" s="461"/>
      <c r="G24" s="462"/>
      <c r="H24" s="391"/>
      <c r="I24" s="391"/>
      <c r="J24" s="396"/>
      <c r="K24" s="339"/>
      <c r="L24" s="339"/>
      <c r="M24" s="339"/>
      <c r="N24" s="339"/>
      <c r="O24" s="339"/>
    </row>
    <row r="25" spans="1:15" ht="12.75">
      <c r="A25" s="8" t="s">
        <v>22</v>
      </c>
      <c r="B25" s="9">
        <f aca="true" t="shared" si="1" ref="B25:G25">SUM(B26:B31)</f>
        <v>93934</v>
      </c>
      <c r="C25" s="9">
        <f t="shared" si="1"/>
        <v>62802</v>
      </c>
      <c r="D25" s="67">
        <f t="shared" si="1"/>
        <v>156736</v>
      </c>
      <c r="E25" s="346">
        <f t="shared" si="1"/>
        <v>93934</v>
      </c>
      <c r="F25" s="346">
        <f t="shared" si="1"/>
        <v>65774</v>
      </c>
      <c r="G25" s="369">
        <f t="shared" si="1"/>
        <v>159707</v>
      </c>
      <c r="H25" s="382"/>
      <c r="I25" s="383"/>
      <c r="J25" s="383"/>
      <c r="K25" s="339"/>
      <c r="L25" s="339"/>
      <c r="M25" s="339"/>
      <c r="N25" s="339"/>
      <c r="O25" s="339"/>
    </row>
    <row r="26" spans="1:15" ht="12.75">
      <c r="A26" s="167" t="s">
        <v>23</v>
      </c>
      <c r="B26" s="173">
        <v>42572</v>
      </c>
      <c r="C26" s="142">
        <v>9914</v>
      </c>
      <c r="D26" s="162">
        <f>SUM(B26:C26)</f>
        <v>52486</v>
      </c>
      <c r="E26" s="418">
        <v>42572</v>
      </c>
      <c r="F26" s="354">
        <v>10163</v>
      </c>
      <c r="G26" s="355">
        <v>52734</v>
      </c>
      <c r="H26" s="388"/>
      <c r="I26" s="389"/>
      <c r="J26" s="389"/>
      <c r="K26" s="343"/>
      <c r="L26" s="343"/>
      <c r="M26" s="342"/>
      <c r="N26" s="339"/>
      <c r="O26" s="339"/>
    </row>
    <row r="27" spans="1:15" ht="12.75">
      <c r="A27" s="167" t="s">
        <v>24</v>
      </c>
      <c r="B27" s="173">
        <v>8502</v>
      </c>
      <c r="C27" s="142">
        <v>2887</v>
      </c>
      <c r="D27" s="162">
        <f>SUM(B27:C27)</f>
        <v>11389</v>
      </c>
      <c r="E27" s="418">
        <v>8502</v>
      </c>
      <c r="F27" s="354">
        <v>1737</v>
      </c>
      <c r="G27" s="355">
        <f>SUM(E27:F27)</f>
        <v>10239</v>
      </c>
      <c r="H27" s="388"/>
      <c r="I27" s="389"/>
      <c r="J27" s="389"/>
      <c r="K27" s="477"/>
      <c r="L27" s="343"/>
      <c r="M27" s="342"/>
      <c r="N27" s="339"/>
      <c r="O27" s="339"/>
    </row>
    <row r="28" spans="1:15" ht="12.75">
      <c r="A28" s="167" t="s">
        <v>25</v>
      </c>
      <c r="B28" s="173">
        <v>40660</v>
      </c>
      <c r="C28" s="142">
        <v>30614</v>
      </c>
      <c r="D28" s="162">
        <f>SUM(B28:C28)</f>
        <v>71274</v>
      </c>
      <c r="E28" s="418">
        <v>40660</v>
      </c>
      <c r="F28" s="354">
        <v>31519</v>
      </c>
      <c r="G28" s="355">
        <f>SUM(E28:F28)</f>
        <v>72179</v>
      </c>
      <c r="H28" s="388"/>
      <c r="I28" s="389"/>
      <c r="J28" s="389"/>
      <c r="K28" s="338"/>
      <c r="L28" s="339"/>
      <c r="M28" s="342"/>
      <c r="N28" s="339"/>
      <c r="O28" s="339"/>
    </row>
    <row r="29" spans="1:15" ht="12.75">
      <c r="A29" s="212" t="s">
        <v>197</v>
      </c>
      <c r="B29" s="173"/>
      <c r="C29" s="142">
        <v>1570</v>
      </c>
      <c r="D29" s="183">
        <f>SUM(B29:C29)</f>
        <v>1570</v>
      </c>
      <c r="E29" s="418"/>
      <c r="F29" s="354">
        <v>1570</v>
      </c>
      <c r="G29" s="429">
        <f>SUM(E29:F29)</f>
        <v>1570</v>
      </c>
      <c r="H29" s="388"/>
      <c r="I29" s="389"/>
      <c r="J29" s="389"/>
      <c r="K29" s="339"/>
      <c r="L29" s="339"/>
      <c r="M29" s="339"/>
      <c r="N29" s="339"/>
      <c r="O29" s="339"/>
    </row>
    <row r="30" spans="1:15" ht="12.75">
      <c r="A30" s="172"/>
      <c r="B30" s="185"/>
      <c r="C30" s="185"/>
      <c r="D30" s="111"/>
      <c r="E30" s="456"/>
      <c r="F30" s="456"/>
      <c r="G30" s="458"/>
      <c r="H30" s="394"/>
      <c r="I30" s="395"/>
      <c r="J30" s="395"/>
      <c r="K30" s="339"/>
      <c r="L30" s="339"/>
      <c r="M30" s="339"/>
      <c r="N30" s="339"/>
      <c r="O30" s="339"/>
    </row>
    <row r="31" spans="1:15" ht="12.75">
      <c r="A31" s="172" t="s">
        <v>27</v>
      </c>
      <c r="B31" s="170">
        <f>SUM(B32:B40)</f>
        <v>2200</v>
      </c>
      <c r="C31" s="170">
        <f>SUM(C32:C39)</f>
        <v>17817</v>
      </c>
      <c r="D31" s="162">
        <f>SUM(B31:C31)</f>
        <v>20017</v>
      </c>
      <c r="E31" s="410">
        <f>SUM(E32:E40)</f>
        <v>2200</v>
      </c>
      <c r="F31" s="410">
        <f>SUM(F32:F39)</f>
        <v>20785</v>
      </c>
      <c r="G31" s="355">
        <f>SUM(E31:F31)</f>
        <v>22985</v>
      </c>
      <c r="H31" s="388"/>
      <c r="I31" s="389"/>
      <c r="J31" s="389"/>
      <c r="K31" s="339"/>
      <c r="L31" s="339"/>
      <c r="M31" s="339"/>
      <c r="N31" s="339"/>
      <c r="O31" s="339"/>
    </row>
    <row r="32" spans="1:15" ht="14.25" customHeight="1">
      <c r="A32" s="199" t="s">
        <v>146</v>
      </c>
      <c r="B32" s="169">
        <v>2200</v>
      </c>
      <c r="C32" s="170"/>
      <c r="D32" s="171"/>
      <c r="E32" s="359">
        <v>2200</v>
      </c>
      <c r="F32" s="410"/>
      <c r="G32" s="360"/>
      <c r="H32" s="388"/>
      <c r="I32" s="389"/>
      <c r="J32" s="389"/>
      <c r="K32" s="339"/>
      <c r="L32" s="339"/>
      <c r="M32" s="339"/>
      <c r="N32" s="339"/>
      <c r="O32" s="339"/>
    </row>
    <row r="33" spans="1:15" ht="14.25" customHeight="1">
      <c r="A33" s="199" t="s">
        <v>398</v>
      </c>
      <c r="B33" s="169"/>
      <c r="C33" s="170">
        <v>4275</v>
      </c>
      <c r="D33" s="171"/>
      <c r="E33" s="359"/>
      <c r="F33" s="410">
        <v>4275</v>
      </c>
      <c r="G33" s="360"/>
      <c r="H33" s="388"/>
      <c r="I33" s="389"/>
      <c r="J33" s="389"/>
      <c r="K33" s="339"/>
      <c r="L33" s="339"/>
      <c r="M33" s="339"/>
      <c r="N33" s="339"/>
      <c r="O33" s="339"/>
    </row>
    <row r="34" spans="1:15" ht="14.25" customHeight="1">
      <c r="A34" s="199" t="s">
        <v>305</v>
      </c>
      <c r="B34" s="169"/>
      <c r="C34" s="170">
        <v>590</v>
      </c>
      <c r="D34" s="171"/>
      <c r="E34" s="359"/>
      <c r="F34" s="410">
        <v>591</v>
      </c>
      <c r="G34" s="360"/>
      <c r="H34" s="388"/>
      <c r="I34" s="389"/>
      <c r="J34" s="389"/>
      <c r="K34" s="339"/>
      <c r="L34" s="339"/>
      <c r="M34" s="339"/>
      <c r="N34" s="339"/>
      <c r="O34" s="339"/>
    </row>
    <row r="35" spans="1:15" ht="14.25" customHeight="1">
      <c r="A35" s="199" t="s">
        <v>272</v>
      </c>
      <c r="B35" s="169"/>
      <c r="C35" s="170">
        <v>2000</v>
      </c>
      <c r="D35" s="171"/>
      <c r="E35" s="359"/>
      <c r="F35" s="410">
        <v>2000</v>
      </c>
      <c r="G35" s="360"/>
      <c r="H35" s="388"/>
      <c r="I35" s="389"/>
      <c r="J35" s="389"/>
      <c r="K35" s="339"/>
      <c r="L35" s="339"/>
      <c r="M35" s="339"/>
      <c r="N35" s="339"/>
      <c r="O35" s="339"/>
    </row>
    <row r="36" spans="1:15" ht="14.25" customHeight="1">
      <c r="A36" s="199" t="s">
        <v>306</v>
      </c>
      <c r="B36" s="169"/>
      <c r="C36" s="170">
        <v>2477</v>
      </c>
      <c r="D36" s="171"/>
      <c r="E36" s="359"/>
      <c r="F36" s="410">
        <v>2477</v>
      </c>
      <c r="G36" s="360"/>
      <c r="H36" s="388"/>
      <c r="I36" s="389"/>
      <c r="J36" s="389"/>
      <c r="K36" s="339"/>
      <c r="L36" s="339"/>
      <c r="M36" s="339"/>
      <c r="N36" s="339"/>
      <c r="O36" s="339"/>
    </row>
    <row r="37" spans="1:15" ht="14.25" customHeight="1">
      <c r="A37" s="199" t="s">
        <v>307</v>
      </c>
      <c r="B37" s="169"/>
      <c r="C37" s="170">
        <v>276</v>
      </c>
      <c r="D37" s="171"/>
      <c r="E37" s="359"/>
      <c r="F37" s="410">
        <v>276</v>
      </c>
      <c r="G37" s="360"/>
      <c r="H37" s="388"/>
      <c r="I37" s="389"/>
      <c r="J37" s="389"/>
      <c r="K37" s="339"/>
      <c r="L37" s="339"/>
      <c r="M37" s="339"/>
      <c r="N37" s="339"/>
      <c r="O37" s="339"/>
    </row>
    <row r="38" spans="1:15" ht="14.25" customHeight="1">
      <c r="A38" s="199" t="s">
        <v>420</v>
      </c>
      <c r="B38" s="169"/>
      <c r="C38" s="170">
        <v>1388</v>
      </c>
      <c r="D38" s="171"/>
      <c r="E38" s="359"/>
      <c r="F38" s="410">
        <v>1388</v>
      </c>
      <c r="G38" s="360"/>
      <c r="H38" s="388"/>
      <c r="I38" s="389"/>
      <c r="J38" s="389"/>
      <c r="K38" s="339"/>
      <c r="L38" s="339"/>
      <c r="M38" s="339"/>
      <c r="N38" s="339"/>
      <c r="O38" s="339"/>
    </row>
    <row r="39" spans="1:15" ht="14.25" customHeight="1">
      <c r="A39" s="199" t="s">
        <v>438</v>
      </c>
      <c r="B39" s="169"/>
      <c r="C39" s="170">
        <v>6811</v>
      </c>
      <c r="D39" s="171"/>
      <c r="E39" s="359"/>
      <c r="F39" s="410">
        <v>9778</v>
      </c>
      <c r="G39" s="360"/>
      <c r="H39" s="388"/>
      <c r="I39" s="389"/>
      <c r="J39" s="389"/>
      <c r="K39" s="338"/>
      <c r="L39" s="339"/>
      <c r="M39" s="339"/>
      <c r="N39" s="339"/>
      <c r="O39" s="339"/>
    </row>
    <row r="40" spans="1:15" ht="12.75">
      <c r="A40" s="73"/>
      <c r="B40" s="119"/>
      <c r="C40" s="17"/>
      <c r="D40" s="18">
        <f>SUM(C40)</f>
        <v>0</v>
      </c>
      <c r="E40" s="478"/>
      <c r="F40" s="361"/>
      <c r="G40" s="362">
        <f>SUM(F40)</f>
        <v>0</v>
      </c>
      <c r="H40" s="386"/>
      <c r="I40" s="391"/>
      <c r="J40" s="391"/>
      <c r="K40" s="339"/>
      <c r="L40" s="339"/>
      <c r="M40" s="339"/>
      <c r="N40" s="339"/>
      <c r="O40" s="339"/>
    </row>
    <row r="41" spans="1:15" ht="12.75">
      <c r="A41" s="19" t="s">
        <v>9</v>
      </c>
      <c r="B41" s="21">
        <f aca="true" t="shared" si="2" ref="B41:G41">SUM(B26:B31)</f>
        <v>93934</v>
      </c>
      <c r="C41" s="21">
        <f t="shared" si="2"/>
        <v>62802</v>
      </c>
      <c r="D41" s="21">
        <f t="shared" si="2"/>
        <v>156736</v>
      </c>
      <c r="E41" s="364">
        <f t="shared" si="2"/>
        <v>93934</v>
      </c>
      <c r="F41" s="364">
        <f t="shared" si="2"/>
        <v>65774</v>
      </c>
      <c r="G41" s="364">
        <f t="shared" si="2"/>
        <v>159707</v>
      </c>
      <c r="H41" s="382"/>
      <c r="I41" s="383"/>
      <c r="J41" s="383"/>
      <c r="K41" s="339"/>
      <c r="L41" s="339"/>
      <c r="M41" s="339"/>
      <c r="N41" s="339"/>
      <c r="O41" s="339"/>
    </row>
    <row r="42" spans="1:15" ht="12.75">
      <c r="A42" s="32"/>
      <c r="B42" s="23"/>
      <c r="C42" s="23"/>
      <c r="D42" s="24"/>
      <c r="E42" s="459"/>
      <c r="F42" s="459"/>
      <c r="G42" s="460"/>
      <c r="H42" s="391"/>
      <c r="I42" s="391"/>
      <c r="J42" s="396"/>
      <c r="K42" s="339"/>
      <c r="L42" s="339"/>
      <c r="M42" s="339"/>
      <c r="N42" s="339"/>
      <c r="O42" s="339"/>
    </row>
    <row r="43" spans="1:15" ht="12.75">
      <c r="A43" s="33" t="s">
        <v>28</v>
      </c>
      <c r="B43" s="34"/>
      <c r="C43" s="35"/>
      <c r="D43" s="36">
        <f>SUM(D19)</f>
        <v>101943</v>
      </c>
      <c r="E43" s="376"/>
      <c r="F43" s="377"/>
      <c r="G43" s="378">
        <f>SUM(G19)</f>
        <v>104910</v>
      </c>
      <c r="H43" s="383"/>
      <c r="I43" s="383"/>
      <c r="J43" s="383"/>
      <c r="K43" s="339"/>
      <c r="L43" s="339"/>
      <c r="M43" s="339"/>
      <c r="N43" s="339"/>
      <c r="O43" s="339"/>
    </row>
    <row r="45" spans="1:3" ht="23.25" customHeight="1">
      <c r="A45" s="130" t="s">
        <v>10</v>
      </c>
      <c r="B45" s="208" t="s">
        <v>209</v>
      </c>
      <c r="C45" s="208" t="s">
        <v>388</v>
      </c>
    </row>
    <row r="46" spans="1:4" ht="15.75" customHeight="1">
      <c r="A46" s="220" t="s">
        <v>11</v>
      </c>
      <c r="B46" s="157">
        <v>5500</v>
      </c>
      <c r="C46" s="157">
        <v>5500</v>
      </c>
      <c r="D46" s="339"/>
    </row>
    <row r="48" ht="12.75">
      <c r="A48" s="37"/>
    </row>
    <row r="49" ht="12.75">
      <c r="A49" s="37"/>
    </row>
    <row r="50" ht="12.75">
      <c r="A50" s="38"/>
    </row>
  </sheetData>
  <sheetProtection/>
  <mergeCells count="15">
    <mergeCell ref="H7:J8"/>
    <mergeCell ref="J9:J10"/>
    <mergeCell ref="H10:I10"/>
    <mergeCell ref="F5:G5"/>
    <mergeCell ref="E7:G8"/>
    <mergeCell ref="G9:G10"/>
    <mergeCell ref="E10:F10"/>
    <mergeCell ref="A1:G1"/>
    <mergeCell ref="A2:G2"/>
    <mergeCell ref="A4:G4"/>
    <mergeCell ref="A7:A10"/>
    <mergeCell ref="D9:D10"/>
    <mergeCell ref="B7:D7"/>
    <mergeCell ref="B8:D8"/>
    <mergeCell ref="B10:C10"/>
  </mergeCells>
  <printOptions/>
  <pageMargins left="0.2362204724409449" right="0.35433070866141736" top="0.8267716535433072" bottom="0.35433070866141736" header="0.35433070866141736" footer="0.2755905511811024"/>
  <pageSetup fitToHeight="1" fitToWidth="1" horizontalDpi="600" verticalDpi="6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30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45.7109375" style="131" customWidth="1"/>
    <col min="2" max="2" width="13.7109375" style="131" customWidth="1"/>
    <col min="3" max="4" width="14.57421875" style="131" customWidth="1"/>
    <col min="5" max="5" width="15.7109375" style="131" customWidth="1"/>
    <col min="6" max="16384" width="9.140625" style="131" customWidth="1"/>
  </cols>
  <sheetData>
    <row r="1" spans="1:5" ht="32.25" customHeight="1">
      <c r="A1" s="641" t="s">
        <v>304</v>
      </c>
      <c r="B1" s="641"/>
      <c r="C1" s="641"/>
      <c r="D1" s="641"/>
      <c r="E1" s="641"/>
    </row>
    <row r="2" spans="1:5" ht="15.75">
      <c r="A2" s="193"/>
      <c r="B2" s="193"/>
      <c r="C2" s="193"/>
      <c r="D2" s="193"/>
      <c r="E2" s="193"/>
    </row>
    <row r="3" spans="1:5" ht="15.75">
      <c r="A3" s="193"/>
      <c r="B3" s="193"/>
      <c r="C3" s="193"/>
      <c r="D3" s="193"/>
      <c r="E3" s="190" t="s">
        <v>183</v>
      </c>
    </row>
    <row r="4" ht="12.75">
      <c r="E4" s="190" t="s">
        <v>170</v>
      </c>
    </row>
    <row r="5" ht="12.75">
      <c r="E5" s="190"/>
    </row>
    <row r="6" spans="1:5" ht="15.75" customHeight="1">
      <c r="A6" s="642" t="s">
        <v>171</v>
      </c>
      <c r="B6" s="642" t="s">
        <v>172</v>
      </c>
      <c r="C6" s="642"/>
      <c r="D6" s="642"/>
      <c r="E6" s="642"/>
    </row>
    <row r="7" spans="1:5" ht="18.75" customHeight="1" thickBot="1">
      <c r="A7" s="643"/>
      <c r="B7" s="194" t="s">
        <v>173</v>
      </c>
      <c r="C7" s="194" t="s">
        <v>174</v>
      </c>
      <c r="D7" s="194" t="s">
        <v>176</v>
      </c>
      <c r="E7" s="194" t="s">
        <v>4</v>
      </c>
    </row>
    <row r="8" spans="1:5" ht="16.5" customHeight="1" thickTop="1">
      <c r="A8" s="191" t="s">
        <v>273</v>
      </c>
      <c r="B8" s="191">
        <v>30.33</v>
      </c>
      <c r="C8" s="191">
        <v>58</v>
      </c>
      <c r="D8" s="191">
        <v>0</v>
      </c>
      <c r="E8" s="191">
        <f aca="true" t="shared" si="0" ref="E8:E13">SUM(B8:C8)</f>
        <v>88.33</v>
      </c>
    </row>
    <row r="9" spans="1:5" ht="16.5" customHeight="1">
      <c r="A9" s="191" t="s">
        <v>406</v>
      </c>
      <c r="B9" s="197">
        <v>0</v>
      </c>
      <c r="C9" s="191">
        <v>13</v>
      </c>
      <c r="D9" s="191">
        <v>0</v>
      </c>
      <c r="E9" s="191">
        <f t="shared" si="0"/>
        <v>13</v>
      </c>
    </row>
    <row r="10" spans="1:5" ht="16.5" customHeight="1">
      <c r="A10" s="191" t="s">
        <v>178</v>
      </c>
      <c r="B10" s="197">
        <v>0</v>
      </c>
      <c r="C10" s="191">
        <v>58</v>
      </c>
      <c r="D10" s="191">
        <v>20</v>
      </c>
      <c r="E10" s="191">
        <f>SUM(B10:D10)</f>
        <v>78</v>
      </c>
    </row>
    <row r="11" spans="1:5" ht="16.5" customHeight="1">
      <c r="A11" s="195" t="s">
        <v>175</v>
      </c>
      <c r="B11" s="197">
        <v>0</v>
      </c>
      <c r="C11" s="191">
        <f>SUM(C12:C13)</f>
        <v>73</v>
      </c>
      <c r="D11" s="191">
        <v>0</v>
      </c>
      <c r="E11" s="191">
        <f>SUM(E12:E13)</f>
        <v>73</v>
      </c>
    </row>
    <row r="12" spans="1:5" ht="16.5" customHeight="1">
      <c r="A12" s="196" t="s">
        <v>311</v>
      </c>
      <c r="B12" s="197">
        <v>0</v>
      </c>
      <c r="C12" s="197">
        <v>56</v>
      </c>
      <c r="D12" s="197">
        <v>0</v>
      </c>
      <c r="E12" s="191">
        <f t="shared" si="0"/>
        <v>56</v>
      </c>
    </row>
    <row r="13" spans="1:5" ht="16.5" customHeight="1">
      <c r="A13" s="196" t="s">
        <v>177</v>
      </c>
      <c r="B13" s="197">
        <v>0</v>
      </c>
      <c r="C13" s="191">
        <v>17</v>
      </c>
      <c r="D13" s="191">
        <v>0</v>
      </c>
      <c r="E13" s="191">
        <f t="shared" si="0"/>
        <v>17</v>
      </c>
    </row>
    <row r="14" spans="1:5" ht="16.5" customHeight="1">
      <c r="A14" s="191" t="s">
        <v>179</v>
      </c>
      <c r="B14" s="197">
        <v>0</v>
      </c>
      <c r="C14" s="191">
        <v>35</v>
      </c>
      <c r="D14" s="191">
        <v>0</v>
      </c>
      <c r="E14" s="191">
        <f>SUM(B14:C14)</f>
        <v>35</v>
      </c>
    </row>
    <row r="15" spans="1:5" ht="16.5" customHeight="1">
      <c r="A15" s="198" t="s">
        <v>4</v>
      </c>
      <c r="B15" s="198">
        <f>SUM(B8:B14)</f>
        <v>30.33</v>
      </c>
      <c r="C15" s="198">
        <f>SUM(C8:C14)</f>
        <v>310</v>
      </c>
      <c r="D15" s="198">
        <f>SUM(D8:D14)</f>
        <v>20</v>
      </c>
      <c r="E15" s="198">
        <f>SUM(E8:E11,E14)</f>
        <v>287.33</v>
      </c>
    </row>
    <row r="17" ht="12.75">
      <c r="A17" s="209" t="s">
        <v>391</v>
      </c>
    </row>
    <row r="18" ht="12.75">
      <c r="A18" s="209" t="s">
        <v>310</v>
      </c>
    </row>
    <row r="19" ht="12.75">
      <c r="A19" s="209" t="s">
        <v>407</v>
      </c>
    </row>
    <row r="21" spans="1:2" ht="12.75">
      <c r="A21" s="250" t="s">
        <v>298</v>
      </c>
      <c r="B21" s="251" t="s">
        <v>309</v>
      </c>
    </row>
    <row r="22" spans="1:2" ht="12.75">
      <c r="A22" s="121" t="s">
        <v>12</v>
      </c>
      <c r="B22" s="251" t="s">
        <v>303</v>
      </c>
    </row>
    <row r="29" spans="1:5" ht="12.75">
      <c r="A29" s="644"/>
      <c r="B29" s="644"/>
      <c r="C29" s="644"/>
      <c r="D29" s="644"/>
      <c r="E29" s="644"/>
    </row>
    <row r="30" spans="1:5" ht="12.75">
      <c r="A30" s="644"/>
      <c r="B30" s="644"/>
      <c r="C30" s="644"/>
      <c r="D30" s="644"/>
      <c r="E30" s="644"/>
    </row>
  </sheetData>
  <sheetProtection/>
  <mergeCells count="5">
    <mergeCell ref="A1:E1"/>
    <mergeCell ref="A6:A7"/>
    <mergeCell ref="B6:E6"/>
    <mergeCell ref="A29:E29"/>
    <mergeCell ref="A30:E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view="pageBreakPreview" zoomScale="80" zoomScaleNormal="80" zoomScaleSheetLayoutView="80" zoomScalePageLayoutView="0" workbookViewId="0" topLeftCell="A1">
      <pane ySplit="6" topLeftCell="A7" activePane="bottomLeft" state="frozen"/>
      <selection pane="topLeft" activeCell="F9" sqref="F9"/>
      <selection pane="bottomLeft" activeCell="A3" sqref="A3:Q3"/>
    </sheetView>
  </sheetViews>
  <sheetFormatPr defaultColWidth="9.140625" defaultRowHeight="12.75"/>
  <cols>
    <col min="1" max="1" width="27.421875" style="131" customWidth="1"/>
    <col min="2" max="2" width="13.57421875" style="131" customWidth="1"/>
    <col min="3" max="3" width="11.8515625" style="131" customWidth="1"/>
    <col min="4" max="4" width="9.28125" style="131" customWidth="1"/>
    <col min="5" max="5" width="11.28125" style="131" customWidth="1"/>
    <col min="6" max="6" width="12.140625" style="131" customWidth="1"/>
    <col min="7" max="7" width="11.140625" style="131" customWidth="1"/>
    <col min="8" max="8" width="13.00390625" style="131" customWidth="1"/>
    <col min="9" max="9" width="16.140625" style="131" customWidth="1"/>
    <col min="10" max="10" width="11.421875" style="131" customWidth="1"/>
    <col min="11" max="11" width="13.421875" style="131" customWidth="1"/>
    <col min="12" max="12" width="10.57421875" style="131" customWidth="1"/>
    <col min="13" max="13" width="11.28125" style="131" customWidth="1"/>
    <col min="14" max="14" width="11.00390625" style="131" customWidth="1"/>
    <col min="15" max="15" width="12.140625" style="131" customWidth="1"/>
    <col min="16" max="16" width="13.28125" style="131" customWidth="1"/>
    <col min="17" max="17" width="11.8515625" style="131" customWidth="1"/>
    <col min="18" max="18" width="9.140625" style="131" customWidth="1"/>
    <col min="19" max="20" width="10.8515625" style="131" bestFit="1" customWidth="1"/>
    <col min="21" max="16384" width="9.140625" style="131" customWidth="1"/>
  </cols>
  <sheetData>
    <row r="1" spans="1:17" ht="12.75">
      <c r="A1" s="522" t="s">
        <v>359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</row>
    <row r="2" spans="1:17" ht="12" customHeight="1">
      <c r="A2" s="523"/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</row>
    <row r="3" spans="1:17" ht="15">
      <c r="A3" s="519" t="s">
        <v>468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</row>
    <row r="4" spans="1:17" ht="15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Q4" s="190" t="s">
        <v>0</v>
      </c>
    </row>
    <row r="5" spans="1:17" ht="65.25" customHeight="1" thickBot="1">
      <c r="A5" s="285"/>
      <c r="B5" s="286" t="s">
        <v>360</v>
      </c>
      <c r="C5" s="286" t="s">
        <v>361</v>
      </c>
      <c r="D5" s="286" t="s">
        <v>362</v>
      </c>
      <c r="E5" s="286" t="s">
        <v>348</v>
      </c>
      <c r="F5" s="286" t="s">
        <v>363</v>
      </c>
      <c r="G5" s="286" t="s">
        <v>364</v>
      </c>
      <c r="H5" s="287" t="s">
        <v>251</v>
      </c>
      <c r="I5" s="287" t="s">
        <v>365</v>
      </c>
      <c r="J5" s="287" t="s">
        <v>252</v>
      </c>
      <c r="K5" s="287" t="s">
        <v>253</v>
      </c>
      <c r="L5" s="287" t="s">
        <v>366</v>
      </c>
      <c r="M5" s="287" t="s">
        <v>367</v>
      </c>
      <c r="N5" s="288" t="s">
        <v>368</v>
      </c>
      <c r="O5" s="289" t="s">
        <v>369</v>
      </c>
      <c r="P5" s="290" t="s">
        <v>370</v>
      </c>
      <c r="Q5" s="291" t="s">
        <v>371</v>
      </c>
    </row>
    <row r="6" spans="1:19" ht="19.5" customHeight="1" thickTop="1">
      <c r="A6" s="274" t="s">
        <v>439</v>
      </c>
      <c r="B6" s="292">
        <v>2032358</v>
      </c>
      <c r="C6" s="293">
        <v>1621164</v>
      </c>
      <c r="D6" s="294">
        <v>25000</v>
      </c>
      <c r="E6" s="294">
        <v>4835</v>
      </c>
      <c r="F6" s="292">
        <v>40463</v>
      </c>
      <c r="G6" s="292">
        <v>59129</v>
      </c>
      <c r="H6" s="292">
        <v>2725749</v>
      </c>
      <c r="I6" s="292">
        <v>6900</v>
      </c>
      <c r="J6" s="292">
        <v>233395</v>
      </c>
      <c r="K6" s="292">
        <v>229408</v>
      </c>
      <c r="L6" s="295">
        <v>5163</v>
      </c>
      <c r="M6" s="295">
        <v>6983564</v>
      </c>
      <c r="N6" s="292">
        <v>2680669</v>
      </c>
      <c r="O6" s="292">
        <v>1793984</v>
      </c>
      <c r="P6" s="292">
        <v>43424</v>
      </c>
      <c r="Q6" s="292">
        <v>822003</v>
      </c>
      <c r="S6" s="214"/>
    </row>
    <row r="7" spans="1:17" ht="22.5" customHeight="1">
      <c r="A7" s="278" t="s">
        <v>457</v>
      </c>
      <c r="B7" s="325"/>
      <c r="C7" s="326"/>
      <c r="D7" s="326"/>
      <c r="E7" s="326"/>
      <c r="F7" s="325">
        <v>10488</v>
      </c>
      <c r="G7" s="325"/>
      <c r="H7" s="325"/>
      <c r="I7" s="325"/>
      <c r="J7" s="325"/>
      <c r="K7" s="325"/>
      <c r="L7" s="327"/>
      <c r="M7" s="297">
        <f>SUM(B7:L7)</f>
        <v>10488</v>
      </c>
      <c r="N7" s="325"/>
      <c r="O7" s="281"/>
      <c r="P7" s="281"/>
      <c r="Q7" s="281">
        <v>10488</v>
      </c>
    </row>
    <row r="8" spans="1:17" ht="18" customHeight="1">
      <c r="A8" s="278" t="s">
        <v>455</v>
      </c>
      <c r="B8" s="281"/>
      <c r="C8" s="281"/>
      <c r="D8" s="281"/>
      <c r="E8" s="281"/>
      <c r="F8" s="281"/>
      <c r="G8" s="281"/>
      <c r="H8" s="281"/>
      <c r="I8" s="281">
        <v>-955</v>
      </c>
      <c r="J8" s="281">
        <v>955</v>
      </c>
      <c r="K8" s="281"/>
      <c r="L8" s="296"/>
      <c r="M8" s="297">
        <f aca="true" t="shared" si="0" ref="M8:M23">SUM(B8:L8)</f>
        <v>0</v>
      </c>
      <c r="N8" s="281"/>
      <c r="O8" s="281"/>
      <c r="P8" s="281"/>
      <c r="Q8" s="281"/>
    </row>
    <row r="9" spans="1:17" ht="29.25" customHeight="1">
      <c r="A9" s="278" t="s">
        <v>466</v>
      </c>
      <c r="B9" s="281"/>
      <c r="C9" s="281"/>
      <c r="D9" s="281"/>
      <c r="E9" s="281"/>
      <c r="F9" s="281"/>
      <c r="G9" s="281"/>
      <c r="H9" s="281"/>
      <c r="I9" s="281"/>
      <c r="J9" s="281"/>
      <c r="K9" s="281">
        <v>125</v>
      </c>
      <c r="L9" s="296"/>
      <c r="M9" s="297">
        <f t="shared" si="0"/>
        <v>125</v>
      </c>
      <c r="N9" s="279">
        <v>-125</v>
      </c>
      <c r="O9" s="281"/>
      <c r="P9" s="281"/>
      <c r="Q9" s="281"/>
    </row>
    <row r="10" spans="1:17" ht="42.75" customHeight="1">
      <c r="A10" s="278" t="s">
        <v>444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96"/>
      <c r="M10" s="297">
        <f t="shared" si="0"/>
        <v>0</v>
      </c>
      <c r="N10" s="279">
        <v>31089</v>
      </c>
      <c r="O10" s="281"/>
      <c r="P10" s="281"/>
      <c r="Q10" s="281">
        <v>31089</v>
      </c>
    </row>
    <row r="11" spans="1:17" ht="27" customHeight="1">
      <c r="A11" s="278" t="s">
        <v>446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96"/>
      <c r="M11" s="297">
        <f t="shared" si="0"/>
        <v>0</v>
      </c>
      <c r="N11" s="279">
        <v>7</v>
      </c>
      <c r="O11" s="281"/>
      <c r="P11" s="281"/>
      <c r="Q11" s="281">
        <v>7</v>
      </c>
    </row>
    <row r="12" spans="1:17" ht="26.25" customHeight="1">
      <c r="A12" s="278" t="s">
        <v>447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96"/>
      <c r="M12" s="297">
        <f t="shared" si="0"/>
        <v>0</v>
      </c>
      <c r="N12" s="279">
        <v>777</v>
      </c>
      <c r="O12" s="281"/>
      <c r="P12" s="281"/>
      <c r="Q12" s="281">
        <v>777</v>
      </c>
    </row>
    <row r="13" spans="1:17" ht="31.5" customHeight="1">
      <c r="A13" s="278" t="s">
        <v>448</v>
      </c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96"/>
      <c r="M13" s="297">
        <f t="shared" si="0"/>
        <v>0</v>
      </c>
      <c r="N13" s="279">
        <v>114</v>
      </c>
      <c r="O13" s="281"/>
      <c r="P13" s="281"/>
      <c r="Q13" s="281">
        <v>114</v>
      </c>
    </row>
    <row r="14" spans="1:17" ht="39.75" customHeight="1">
      <c r="A14" s="278" t="s">
        <v>449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96"/>
      <c r="M14" s="297">
        <f t="shared" si="0"/>
        <v>0</v>
      </c>
      <c r="N14" s="279">
        <v>418</v>
      </c>
      <c r="O14" s="281"/>
      <c r="P14" s="281"/>
      <c r="Q14" s="281">
        <v>418</v>
      </c>
    </row>
    <row r="15" spans="1:17" ht="38.25" customHeight="1">
      <c r="A15" s="278" t="s">
        <v>450</v>
      </c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96"/>
      <c r="M15" s="297">
        <f t="shared" si="0"/>
        <v>0</v>
      </c>
      <c r="N15" s="279">
        <v>-2713</v>
      </c>
      <c r="O15" s="281"/>
      <c r="P15" s="281"/>
      <c r="Q15" s="281">
        <v>-2713</v>
      </c>
    </row>
    <row r="16" spans="1:17" ht="36.75" customHeight="1">
      <c r="A16" s="278" t="s">
        <v>451</v>
      </c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96"/>
      <c r="M16" s="297">
        <f t="shared" si="0"/>
        <v>0</v>
      </c>
      <c r="N16" s="279">
        <v>-89</v>
      </c>
      <c r="O16" s="281"/>
      <c r="P16" s="281"/>
      <c r="Q16" s="281">
        <v>-89</v>
      </c>
    </row>
    <row r="17" spans="1:17" ht="21.75" customHeight="1">
      <c r="A17" s="511" t="s">
        <v>465</v>
      </c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96"/>
      <c r="M17" s="297">
        <f t="shared" si="0"/>
        <v>0</v>
      </c>
      <c r="N17" s="279">
        <v>-1</v>
      </c>
      <c r="O17" s="281"/>
      <c r="P17" s="281"/>
      <c r="Q17" s="281">
        <v>-1</v>
      </c>
    </row>
    <row r="18" spans="1:17" ht="27" customHeight="1">
      <c r="A18" s="511" t="s">
        <v>436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96"/>
      <c r="M18" s="297">
        <f t="shared" si="0"/>
        <v>0</v>
      </c>
      <c r="N18" s="279"/>
      <c r="O18" s="281"/>
      <c r="P18" s="281">
        <v>33561</v>
      </c>
      <c r="Q18" s="281">
        <v>33561</v>
      </c>
    </row>
    <row r="19" spans="1:17" ht="27.75" customHeight="1">
      <c r="A19" s="278" t="s">
        <v>458</v>
      </c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96"/>
      <c r="M19" s="297">
        <f t="shared" si="0"/>
        <v>0</v>
      </c>
      <c r="N19" s="279">
        <v>137</v>
      </c>
      <c r="O19" s="281"/>
      <c r="P19" s="281"/>
      <c r="Q19" s="281">
        <v>137</v>
      </c>
    </row>
    <row r="20" spans="1:17" ht="39" customHeight="1">
      <c r="A20" s="278" t="s">
        <v>459</v>
      </c>
      <c r="B20" s="281"/>
      <c r="C20" s="281"/>
      <c r="D20" s="281"/>
      <c r="E20" s="281"/>
      <c r="F20" s="281"/>
      <c r="G20" s="281"/>
      <c r="H20" s="281">
        <v>2967</v>
      </c>
      <c r="I20" s="281"/>
      <c r="J20" s="281"/>
      <c r="K20" s="281"/>
      <c r="L20" s="296"/>
      <c r="M20" s="297">
        <f t="shared" si="0"/>
        <v>2967</v>
      </c>
      <c r="N20" s="279"/>
      <c r="O20" s="281"/>
      <c r="P20" s="281"/>
      <c r="Q20" s="281">
        <v>2967</v>
      </c>
    </row>
    <row r="21" spans="1:17" ht="31.5" customHeight="1">
      <c r="A21" s="278" t="s">
        <v>464</v>
      </c>
      <c r="B21" s="281"/>
      <c r="C21" s="281"/>
      <c r="D21" s="281"/>
      <c r="E21" s="281"/>
      <c r="F21" s="281"/>
      <c r="G21" s="281"/>
      <c r="H21" s="281">
        <v>-4500</v>
      </c>
      <c r="I21" s="281"/>
      <c r="J21" s="281">
        <v>4500</v>
      </c>
      <c r="K21" s="281"/>
      <c r="L21" s="296"/>
      <c r="M21" s="297">
        <f t="shared" si="0"/>
        <v>0</v>
      </c>
      <c r="N21" s="279"/>
      <c r="O21" s="281"/>
      <c r="P21" s="281"/>
      <c r="Q21" s="281"/>
    </row>
    <row r="22" spans="1:17" ht="31.5" customHeight="1">
      <c r="A22" s="278" t="s">
        <v>392</v>
      </c>
      <c r="B22" s="281">
        <v>2967</v>
      </c>
      <c r="C22" s="281"/>
      <c r="D22" s="281"/>
      <c r="E22" s="281"/>
      <c r="F22" s="281"/>
      <c r="G22" s="281"/>
      <c r="H22" s="281"/>
      <c r="I22" s="281"/>
      <c r="J22" s="281"/>
      <c r="K22" s="281"/>
      <c r="L22" s="296"/>
      <c r="M22" s="297">
        <f t="shared" si="0"/>
        <v>2967</v>
      </c>
      <c r="N22" s="279"/>
      <c r="O22" s="281"/>
      <c r="P22" s="281"/>
      <c r="Q22" s="281"/>
    </row>
    <row r="23" spans="1:17" ht="15.75" customHeight="1">
      <c r="A23" s="278"/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96"/>
      <c r="M23" s="297">
        <f t="shared" si="0"/>
        <v>0</v>
      </c>
      <c r="N23" s="281"/>
      <c r="O23" s="281"/>
      <c r="P23" s="281"/>
      <c r="Q23" s="281"/>
    </row>
    <row r="24" spans="1:17" ht="12.75">
      <c r="A24" s="298" t="s">
        <v>42</v>
      </c>
      <c r="B24" s="284">
        <f aca="true" t="shared" si="1" ref="B24:Q24">SUM(B6:B23)</f>
        <v>2035325</v>
      </c>
      <c r="C24" s="284">
        <f t="shared" si="1"/>
        <v>1621164</v>
      </c>
      <c r="D24" s="284">
        <f t="shared" si="1"/>
        <v>25000</v>
      </c>
      <c r="E24" s="284">
        <f t="shared" si="1"/>
        <v>4835</v>
      </c>
      <c r="F24" s="284">
        <f t="shared" si="1"/>
        <v>50951</v>
      </c>
      <c r="G24" s="284">
        <f t="shared" si="1"/>
        <v>59129</v>
      </c>
      <c r="H24" s="284">
        <f t="shared" si="1"/>
        <v>2724216</v>
      </c>
      <c r="I24" s="284">
        <f t="shared" si="1"/>
        <v>5945</v>
      </c>
      <c r="J24" s="284">
        <f t="shared" si="1"/>
        <v>238850</v>
      </c>
      <c r="K24" s="284">
        <f t="shared" si="1"/>
        <v>229533</v>
      </c>
      <c r="L24" s="284">
        <f t="shared" si="1"/>
        <v>5163</v>
      </c>
      <c r="M24" s="284">
        <f t="shared" si="1"/>
        <v>7000111</v>
      </c>
      <c r="N24" s="284">
        <f t="shared" si="1"/>
        <v>2710283</v>
      </c>
      <c r="O24" s="284">
        <f t="shared" si="1"/>
        <v>1793984</v>
      </c>
      <c r="P24" s="284">
        <f t="shared" si="1"/>
        <v>76985</v>
      </c>
      <c r="Q24" s="284">
        <f t="shared" si="1"/>
        <v>898758</v>
      </c>
    </row>
    <row r="25" spans="1:17" ht="12.75">
      <c r="A25" s="209"/>
      <c r="B25" s="209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</row>
    <row r="26" ht="12" customHeight="1">
      <c r="M26" s="214">
        <f>SUM(M24:P24)</f>
        <v>11581363</v>
      </c>
    </row>
    <row r="27" spans="2:8" ht="12.75">
      <c r="B27" s="215"/>
      <c r="H27" s="214"/>
    </row>
    <row r="28" spans="9:13" ht="12.75">
      <c r="I28" s="214"/>
      <c r="J28" s="214"/>
      <c r="M28" s="214"/>
    </row>
    <row r="29" spans="4:13" ht="12.75">
      <c r="D29" s="214"/>
      <c r="E29" s="214"/>
      <c r="M29" s="214"/>
    </row>
    <row r="30" ht="12.75">
      <c r="I30" s="214"/>
    </row>
  </sheetData>
  <sheetProtection/>
  <mergeCells count="2">
    <mergeCell ref="A1:Q2"/>
    <mergeCell ref="A3:Q3"/>
  </mergeCells>
  <printOptions/>
  <pageMargins left="0.35433070866141736" right="0.35433070866141736" top="0.6299212598425197" bottom="0.5905511811023623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SheetLayoutView="100" zoomScalePageLayoutView="0" workbookViewId="0" topLeftCell="A1">
      <selection activeCell="H16" sqref="H16"/>
    </sheetView>
  </sheetViews>
  <sheetFormatPr defaultColWidth="9.140625" defaultRowHeight="12.75"/>
  <cols>
    <col min="1" max="1" width="28.140625" style="131" customWidth="1"/>
    <col min="2" max="2" width="11.7109375" style="131" customWidth="1"/>
    <col min="3" max="3" width="11.140625" style="131" customWidth="1"/>
    <col min="4" max="5" width="10.28125" style="131" customWidth="1"/>
    <col min="6" max="6" width="9.140625" style="131" customWidth="1"/>
    <col min="7" max="7" width="9.8515625" style="131" customWidth="1"/>
    <col min="8" max="16384" width="9.140625" style="131" customWidth="1"/>
  </cols>
  <sheetData>
    <row r="1" spans="1:7" ht="15">
      <c r="A1" s="519" t="s">
        <v>386</v>
      </c>
      <c r="B1" s="519"/>
      <c r="C1" s="519"/>
      <c r="D1" s="519"/>
      <c r="E1" s="519"/>
      <c r="F1" s="519"/>
      <c r="G1" s="519"/>
    </row>
    <row r="2" spans="1:7" ht="8.25" customHeight="1">
      <c r="A2" s="268"/>
      <c r="B2" s="268"/>
      <c r="C2" s="268"/>
      <c r="D2" s="268"/>
      <c r="E2" s="268"/>
      <c r="F2" s="268"/>
      <c r="G2" s="268"/>
    </row>
    <row r="3" spans="1:7" ht="12.75">
      <c r="A3" s="300"/>
      <c r="B3" s="300"/>
      <c r="C3" s="300"/>
      <c r="D3" s="300"/>
      <c r="E3" s="300"/>
      <c r="F3" s="524" t="s">
        <v>0</v>
      </c>
      <c r="G3" s="524"/>
    </row>
    <row r="4" spans="1:7" ht="36.75" thickBot="1">
      <c r="A4" s="301" t="s">
        <v>372</v>
      </c>
      <c r="B4" s="301" t="s">
        <v>248</v>
      </c>
      <c r="C4" s="301" t="s">
        <v>373</v>
      </c>
      <c r="D4" s="301" t="s">
        <v>374</v>
      </c>
      <c r="E4" s="301" t="s">
        <v>375</v>
      </c>
      <c r="F4" s="301" t="s">
        <v>376</v>
      </c>
      <c r="G4" s="301" t="s">
        <v>377</v>
      </c>
    </row>
    <row r="5" spans="1:7" ht="13.5" thickTop="1">
      <c r="A5" s="302"/>
      <c r="B5" s="302"/>
      <c r="C5" s="302"/>
      <c r="D5" s="302"/>
      <c r="E5" s="302"/>
      <c r="F5" s="302"/>
      <c r="G5" s="302"/>
    </row>
    <row r="6" spans="1:7" ht="12.75">
      <c r="A6" s="303" t="s">
        <v>29</v>
      </c>
      <c r="B6" s="304"/>
      <c r="C6" s="304"/>
      <c r="D6" s="304"/>
      <c r="E6" s="304"/>
      <c r="F6" s="304"/>
      <c r="G6" s="304"/>
    </row>
    <row r="7" spans="1:7" ht="17.25" customHeight="1">
      <c r="A7" s="274" t="s">
        <v>462</v>
      </c>
      <c r="B7" s="305">
        <f>C7+D7+E7</f>
        <v>154956</v>
      </c>
      <c r="C7" s="305">
        <v>52381</v>
      </c>
      <c r="D7" s="305">
        <v>10504</v>
      </c>
      <c r="E7" s="305">
        <v>92071</v>
      </c>
      <c r="F7" s="305">
        <v>0</v>
      </c>
      <c r="G7" s="305">
        <v>149308</v>
      </c>
    </row>
    <row r="8" spans="1:7" ht="12.75" customHeight="1">
      <c r="A8" s="306"/>
      <c r="B8" s="307">
        <f>E8+D8+C8</f>
        <v>0</v>
      </c>
      <c r="C8" s="307"/>
      <c r="D8" s="307"/>
      <c r="E8" s="307"/>
      <c r="F8" s="307"/>
      <c r="G8" s="307"/>
    </row>
    <row r="9" spans="1:7" ht="12.75" customHeight="1">
      <c r="A9" s="306"/>
      <c r="B9" s="307"/>
      <c r="C9" s="307"/>
      <c r="D9" s="307"/>
      <c r="E9" s="307"/>
      <c r="F9" s="307"/>
      <c r="G9" s="307"/>
    </row>
    <row r="10" spans="1:7" ht="12.75">
      <c r="A10" s="303" t="s">
        <v>4</v>
      </c>
      <c r="B10" s="305">
        <f>SUM(C10:F10)</f>
        <v>154956</v>
      </c>
      <c r="C10" s="305">
        <f>SUM(C7:C9)</f>
        <v>52381</v>
      </c>
      <c r="D10" s="305">
        <f>SUM(D7:D9)</f>
        <v>10504</v>
      </c>
      <c r="E10" s="305">
        <f>SUM(E7:E9)</f>
        <v>92071</v>
      </c>
      <c r="F10" s="305">
        <f>SUM(F7:F9)</f>
        <v>0</v>
      </c>
      <c r="G10" s="305">
        <f>SUM(G7:G9)</f>
        <v>149308</v>
      </c>
    </row>
    <row r="11" spans="1:7" ht="6.75" customHeight="1">
      <c r="A11" s="304"/>
      <c r="B11" s="305"/>
      <c r="C11" s="308"/>
      <c r="D11" s="308"/>
      <c r="E11" s="308"/>
      <c r="F11" s="308"/>
      <c r="G11" s="308"/>
    </row>
    <row r="12" spans="1:7" ht="12.75">
      <c r="A12" s="303" t="s">
        <v>30</v>
      </c>
      <c r="B12" s="305"/>
      <c r="C12" s="308"/>
      <c r="D12" s="308"/>
      <c r="E12" s="308"/>
      <c r="F12" s="308"/>
      <c r="G12" s="308"/>
    </row>
    <row r="13" spans="1:7" ht="12.75">
      <c r="A13" s="274" t="s">
        <v>462</v>
      </c>
      <c r="B13" s="305">
        <f>C13+D13+E13</f>
        <v>336307</v>
      </c>
      <c r="C13" s="305">
        <v>227548</v>
      </c>
      <c r="D13" s="305">
        <v>51107</v>
      </c>
      <c r="E13" s="305">
        <v>57652</v>
      </c>
      <c r="F13" s="305">
        <v>0</v>
      </c>
      <c r="G13" s="305">
        <v>230034</v>
      </c>
    </row>
    <row r="14" spans="1:10" ht="12.75">
      <c r="A14" s="306" t="s">
        <v>465</v>
      </c>
      <c r="B14" s="307">
        <f>E14+D14+C14</f>
        <v>-1</v>
      </c>
      <c r="C14" s="307">
        <v>-2</v>
      </c>
      <c r="D14" s="307">
        <v>1</v>
      </c>
      <c r="E14" s="307"/>
      <c r="F14" s="307"/>
      <c r="G14" s="307">
        <v>-1</v>
      </c>
      <c r="J14" s="214"/>
    </row>
    <row r="15" spans="1:10" ht="12.75">
      <c r="A15" s="306"/>
      <c r="B15" s="307"/>
      <c r="C15" s="307"/>
      <c r="D15" s="307"/>
      <c r="E15" s="307"/>
      <c r="F15" s="307"/>
      <c r="G15" s="307"/>
      <c r="J15" s="214"/>
    </row>
    <row r="16" spans="1:10" ht="12.75">
      <c r="A16" s="303" t="s">
        <v>4</v>
      </c>
      <c r="B16" s="305">
        <f>SUM(C16:F16)</f>
        <v>336306</v>
      </c>
      <c r="C16" s="309">
        <f>SUM(C13:C15)</f>
        <v>227546</v>
      </c>
      <c r="D16" s="309">
        <f>SUM(D13:D15)</f>
        <v>51108</v>
      </c>
      <c r="E16" s="309">
        <f>SUM(E13:E15)</f>
        <v>57652</v>
      </c>
      <c r="F16" s="309">
        <f>SUM(F13:F15)</f>
        <v>0</v>
      </c>
      <c r="G16" s="309">
        <f>SUM(G13:G15)</f>
        <v>230033</v>
      </c>
      <c r="J16" s="214"/>
    </row>
    <row r="17" spans="1:7" ht="9" customHeight="1">
      <c r="A17" s="303"/>
      <c r="B17" s="305"/>
      <c r="C17" s="308"/>
      <c r="D17" s="308"/>
      <c r="E17" s="308"/>
      <c r="F17" s="308"/>
      <c r="G17" s="308"/>
    </row>
    <row r="18" spans="1:7" ht="12.75">
      <c r="A18" s="303" t="s">
        <v>378</v>
      </c>
      <c r="B18" s="305"/>
      <c r="C18" s="310"/>
      <c r="D18" s="310"/>
      <c r="E18" s="310"/>
      <c r="F18" s="310"/>
      <c r="G18" s="310"/>
    </row>
    <row r="19" spans="1:7" ht="12.75">
      <c r="A19" s="274" t="s">
        <v>462</v>
      </c>
      <c r="B19" s="305">
        <v>368413</v>
      </c>
      <c r="C19" s="305">
        <v>192235</v>
      </c>
      <c r="D19" s="305">
        <v>42234</v>
      </c>
      <c r="E19" s="305">
        <v>133944</v>
      </c>
      <c r="F19" s="305">
        <v>0</v>
      </c>
      <c r="G19" s="305">
        <v>356695</v>
      </c>
    </row>
    <row r="20" spans="1:7" ht="12.75">
      <c r="A20" s="306"/>
      <c r="B20" s="307"/>
      <c r="C20" s="307"/>
      <c r="D20" s="307"/>
      <c r="E20" s="307"/>
      <c r="F20" s="305"/>
      <c r="G20" s="307"/>
    </row>
    <row r="21" spans="1:7" ht="12.75">
      <c r="A21" s="306"/>
      <c r="B21" s="307"/>
      <c r="C21" s="307"/>
      <c r="D21" s="307"/>
      <c r="E21" s="307"/>
      <c r="F21" s="305"/>
      <c r="G21" s="307"/>
    </row>
    <row r="22" spans="1:7" ht="12.75">
      <c r="A22" s="306"/>
      <c r="B22" s="307"/>
      <c r="C22" s="307"/>
      <c r="D22" s="307"/>
      <c r="E22" s="307"/>
      <c r="F22" s="305"/>
      <c r="G22" s="307"/>
    </row>
    <row r="23" spans="1:7" ht="12.75">
      <c r="A23" s="303" t="s">
        <v>4</v>
      </c>
      <c r="B23" s="305">
        <f>SUM(C23:F23)</f>
        <v>368413</v>
      </c>
      <c r="C23" s="309">
        <f>SUM(C19:C22)</f>
        <v>192235</v>
      </c>
      <c r="D23" s="309">
        <f>SUM(D19:D22)</f>
        <v>42234</v>
      </c>
      <c r="E23" s="309">
        <f>SUM(E19:E22)</f>
        <v>133944</v>
      </c>
      <c r="F23" s="309">
        <f>SUM(F19:F22)</f>
        <v>0</v>
      </c>
      <c r="G23" s="309">
        <f>SUM(G19:G22)</f>
        <v>356695</v>
      </c>
    </row>
    <row r="24" spans="1:7" ht="6.75" customHeight="1">
      <c r="A24" s="303"/>
      <c r="B24" s="305"/>
      <c r="C24" s="309"/>
      <c r="D24" s="309"/>
      <c r="E24" s="309"/>
      <c r="F24" s="309"/>
      <c r="G24" s="309"/>
    </row>
    <row r="25" spans="1:13" ht="12.75">
      <c r="A25" s="303" t="s">
        <v>379</v>
      </c>
      <c r="B25" s="305"/>
      <c r="C25" s="310"/>
      <c r="D25" s="310"/>
      <c r="E25" s="310"/>
      <c r="F25" s="310"/>
      <c r="G25" s="310"/>
      <c r="L25" s="214"/>
      <c r="M25" s="214"/>
    </row>
    <row r="26" spans="1:7" ht="12.75">
      <c r="A26" s="274" t="s">
        <v>462</v>
      </c>
      <c r="B26" s="305">
        <v>135149</v>
      </c>
      <c r="C26" s="305">
        <v>52486</v>
      </c>
      <c r="D26" s="305">
        <v>11389</v>
      </c>
      <c r="E26" s="305">
        <v>71274</v>
      </c>
      <c r="F26" s="305">
        <v>0</v>
      </c>
      <c r="G26" s="305">
        <v>101943</v>
      </c>
    </row>
    <row r="27" spans="1:7" ht="12.75">
      <c r="A27" s="306" t="s">
        <v>440</v>
      </c>
      <c r="B27" s="307">
        <f>D27+E27+C27</f>
        <v>0</v>
      </c>
      <c r="C27" s="307"/>
      <c r="D27" s="307">
        <v>-827</v>
      </c>
      <c r="E27" s="307">
        <v>827</v>
      </c>
      <c r="F27" s="307"/>
      <c r="G27" s="307"/>
    </row>
    <row r="28" spans="1:7" ht="12.75">
      <c r="A28" s="306" t="s">
        <v>435</v>
      </c>
      <c r="B28" s="307">
        <f>E28+D28+C28</f>
        <v>4</v>
      </c>
      <c r="C28" s="307"/>
      <c r="D28" s="307"/>
      <c r="E28" s="307">
        <v>4</v>
      </c>
      <c r="F28" s="307"/>
      <c r="G28" s="307"/>
    </row>
    <row r="29" spans="1:7" ht="12.75">
      <c r="A29" s="306" t="s">
        <v>441</v>
      </c>
      <c r="B29" s="307">
        <f>E29+D29+C29</f>
        <v>0</v>
      </c>
      <c r="C29" s="307">
        <v>249</v>
      </c>
      <c r="D29" s="307">
        <v>-323</v>
      </c>
      <c r="E29" s="307">
        <v>74</v>
      </c>
      <c r="F29" s="307"/>
      <c r="G29" s="307"/>
    </row>
    <row r="30" spans="1:7" ht="12.75">
      <c r="A30" s="306" t="s">
        <v>442</v>
      </c>
      <c r="B30" s="307"/>
      <c r="C30" s="307"/>
      <c r="D30" s="307"/>
      <c r="E30" s="307"/>
      <c r="F30" s="307"/>
      <c r="G30" s="307">
        <v>2967</v>
      </c>
    </row>
    <row r="31" spans="1:7" ht="12.75">
      <c r="A31" s="311" t="s">
        <v>4</v>
      </c>
      <c r="B31" s="305">
        <f>SUM(C31:F31)</f>
        <v>135153</v>
      </c>
      <c r="C31" s="309">
        <f>SUM(C26:C29)</f>
        <v>52735</v>
      </c>
      <c r="D31" s="309">
        <f>SUM(D26:D29)</f>
        <v>10239</v>
      </c>
      <c r="E31" s="309">
        <f>SUM(E26:E29)</f>
        <v>72179</v>
      </c>
      <c r="F31" s="309">
        <f>SUM(F26:F29)</f>
        <v>0</v>
      </c>
      <c r="G31" s="309">
        <f>SUM(G26:G30)</f>
        <v>104910</v>
      </c>
    </row>
    <row r="32" spans="1:11" ht="8.25" customHeight="1">
      <c r="A32" s="311"/>
      <c r="B32" s="305"/>
      <c r="C32" s="309"/>
      <c r="D32" s="309"/>
      <c r="E32" s="309"/>
      <c r="F32" s="309"/>
      <c r="G32" s="309"/>
      <c r="K32" s="214"/>
    </row>
    <row r="33" spans="1:7" ht="12.75">
      <c r="A33" s="303" t="s">
        <v>380</v>
      </c>
      <c r="B33" s="305"/>
      <c r="C33" s="310"/>
      <c r="D33" s="310"/>
      <c r="E33" s="310"/>
      <c r="F33" s="310"/>
      <c r="G33" s="310"/>
    </row>
    <row r="34" spans="1:7" ht="12.75">
      <c r="A34" s="274" t="s">
        <v>462</v>
      </c>
      <c r="B34" s="305">
        <v>457272</v>
      </c>
      <c r="C34" s="305">
        <v>280030</v>
      </c>
      <c r="D34" s="305">
        <v>61735</v>
      </c>
      <c r="E34" s="305">
        <v>115507</v>
      </c>
      <c r="F34" s="305">
        <v>0</v>
      </c>
      <c r="G34" s="305">
        <v>422574</v>
      </c>
    </row>
    <row r="35" spans="1:10" ht="12.75">
      <c r="A35" s="306" t="s">
        <v>465</v>
      </c>
      <c r="B35" s="307">
        <f>C35+D35+E35</f>
        <v>1</v>
      </c>
      <c r="C35" s="307">
        <v>1</v>
      </c>
      <c r="D35" s="307"/>
      <c r="E35" s="307"/>
      <c r="F35" s="307"/>
      <c r="G35" s="307">
        <v>1</v>
      </c>
      <c r="J35" s="214"/>
    </row>
    <row r="36" spans="1:7" ht="12.75">
      <c r="A36" s="312"/>
      <c r="B36" s="307"/>
      <c r="C36" s="307"/>
      <c r="D36" s="307"/>
      <c r="E36" s="307"/>
      <c r="F36" s="305"/>
      <c r="G36" s="307"/>
    </row>
    <row r="37" spans="1:9" ht="12.75">
      <c r="A37" s="303" t="s">
        <v>4</v>
      </c>
      <c r="B37" s="305">
        <f>SUM(C37:F37)</f>
        <v>457273</v>
      </c>
      <c r="C37" s="309">
        <f>SUM(C34:C36)</f>
        <v>280031</v>
      </c>
      <c r="D37" s="309">
        <f>SUM(D34:D36)</f>
        <v>61735</v>
      </c>
      <c r="E37" s="309">
        <f>SUM(E34:E36)</f>
        <v>115507</v>
      </c>
      <c r="F37" s="309">
        <f>SUM(F34:F36)</f>
        <v>0</v>
      </c>
      <c r="G37" s="309">
        <f>SUM(G34:G36)</f>
        <v>422575</v>
      </c>
      <c r="I37" s="214"/>
    </row>
    <row r="38" spans="1:7" ht="10.5" customHeight="1">
      <c r="A38" s="303"/>
      <c r="B38" s="305"/>
      <c r="C38" s="309"/>
      <c r="D38" s="309"/>
      <c r="E38" s="309"/>
      <c r="F38" s="309"/>
      <c r="G38" s="309"/>
    </row>
    <row r="39" spans="1:12" ht="12.75">
      <c r="A39" s="303" t="s">
        <v>381</v>
      </c>
      <c r="B39" s="305"/>
      <c r="C39" s="310"/>
      <c r="D39" s="310"/>
      <c r="E39" s="310"/>
      <c r="F39" s="310"/>
      <c r="G39" s="310"/>
      <c r="L39" s="214"/>
    </row>
    <row r="40" spans="1:7" ht="12.75">
      <c r="A40" s="274" t="s">
        <v>462</v>
      </c>
      <c r="B40" s="305">
        <v>222365</v>
      </c>
      <c r="C40" s="305">
        <v>151765</v>
      </c>
      <c r="D40" s="305">
        <v>32720</v>
      </c>
      <c r="E40" s="305">
        <v>37880</v>
      </c>
      <c r="F40" s="308">
        <v>0</v>
      </c>
      <c r="G40" s="305">
        <v>226571</v>
      </c>
    </row>
    <row r="41" spans="1:9" ht="12.75">
      <c r="A41" s="306"/>
      <c r="B41" s="307"/>
      <c r="C41" s="307"/>
      <c r="D41" s="307"/>
      <c r="E41" s="307"/>
      <c r="F41" s="307"/>
      <c r="G41" s="307"/>
      <c r="I41" s="214"/>
    </row>
    <row r="42" spans="1:7" ht="12.75">
      <c r="A42" s="278"/>
      <c r="B42" s="307"/>
      <c r="C42" s="307"/>
      <c r="D42" s="307"/>
      <c r="E42" s="307"/>
      <c r="F42" s="307"/>
      <c r="G42" s="307"/>
    </row>
    <row r="43" spans="1:10" ht="12.75">
      <c r="A43" s="311" t="s">
        <v>4</v>
      </c>
      <c r="B43" s="305">
        <f>SUM(C43:F43)</f>
        <v>222365</v>
      </c>
      <c r="C43" s="305">
        <f>SUM(C40:C42)</f>
        <v>151765</v>
      </c>
      <c r="D43" s="305">
        <f>SUM(D40:D42)</f>
        <v>32720</v>
      </c>
      <c r="E43" s="305">
        <f>SUM(E40:E42)</f>
        <v>37880</v>
      </c>
      <c r="F43" s="305">
        <f>SUM(F40:F42)</f>
        <v>0</v>
      </c>
      <c r="G43" s="305">
        <f>SUM(G40:G42)</f>
        <v>226571</v>
      </c>
      <c r="J43" s="214"/>
    </row>
    <row r="44" spans="1:9" ht="7.5" customHeight="1">
      <c r="A44" s="311"/>
      <c r="B44" s="305"/>
      <c r="C44" s="305"/>
      <c r="D44" s="305"/>
      <c r="E44" s="305"/>
      <c r="F44" s="305"/>
      <c r="G44" s="305"/>
      <c r="I44" s="214"/>
    </row>
    <row r="45" spans="1:9" ht="12.75">
      <c r="A45" s="313" t="s">
        <v>382</v>
      </c>
      <c r="B45" s="305">
        <f aca="true" t="shared" si="0" ref="B45:G45">SUM(B10,B16,B23,B31,B37,B43)</f>
        <v>1674466</v>
      </c>
      <c r="C45" s="305">
        <f t="shared" si="0"/>
        <v>956693</v>
      </c>
      <c r="D45" s="305">
        <f t="shared" si="0"/>
        <v>208540</v>
      </c>
      <c r="E45" s="305">
        <f t="shared" si="0"/>
        <v>509233</v>
      </c>
      <c r="F45" s="305">
        <f t="shared" si="0"/>
        <v>0</v>
      </c>
      <c r="G45" s="305">
        <f t="shared" si="0"/>
        <v>1490092</v>
      </c>
      <c r="H45" s="214">
        <f>G35+G30+G14+G9+G8</f>
        <v>2967</v>
      </c>
      <c r="I45" s="214"/>
    </row>
    <row r="46" spans="1:10" ht="9" customHeight="1">
      <c r="A46" s="298"/>
      <c r="B46" s="305"/>
      <c r="C46" s="308"/>
      <c r="D46" s="308"/>
      <c r="E46" s="308"/>
      <c r="F46" s="308"/>
      <c r="G46" s="308"/>
      <c r="I46" s="214"/>
      <c r="J46" s="214"/>
    </row>
    <row r="47" spans="1:7" ht="12.75">
      <c r="A47" s="314" t="s">
        <v>383</v>
      </c>
      <c r="B47" s="305"/>
      <c r="C47" s="308"/>
      <c r="D47" s="308"/>
      <c r="E47" s="308"/>
      <c r="F47" s="308"/>
      <c r="G47" s="308"/>
    </row>
    <row r="48" spans="1:7" ht="12.75">
      <c r="A48" s="274" t="s">
        <v>462</v>
      </c>
      <c r="B48" s="305">
        <v>559566</v>
      </c>
      <c r="C48" s="305">
        <v>168748</v>
      </c>
      <c r="D48" s="305">
        <v>30551</v>
      </c>
      <c r="E48" s="305">
        <v>360267</v>
      </c>
      <c r="F48" s="305">
        <v>0</v>
      </c>
      <c r="G48" s="315">
        <v>0</v>
      </c>
    </row>
    <row r="49" spans="1:9" ht="16.5" customHeight="1">
      <c r="A49" s="306"/>
      <c r="B49" s="307"/>
      <c r="C49" s="307"/>
      <c r="D49" s="307"/>
      <c r="E49" s="307"/>
      <c r="F49" s="305"/>
      <c r="G49" s="315"/>
      <c r="I49" s="214"/>
    </row>
    <row r="50" spans="1:7" ht="12.75">
      <c r="A50" s="311" t="s">
        <v>4</v>
      </c>
      <c r="B50" s="305">
        <f>SUM(C50:F50)</f>
        <v>559566</v>
      </c>
      <c r="C50" s="305">
        <f>SUM(C48:C49)</f>
        <v>168748</v>
      </c>
      <c r="D50" s="305">
        <f>SUM(D48:D49)</f>
        <v>30551</v>
      </c>
      <c r="E50" s="305">
        <f>SUM(E48:E49)</f>
        <v>360267</v>
      </c>
      <c r="F50" s="305">
        <f>SUM(F48:F48)</f>
        <v>0</v>
      </c>
      <c r="G50" s="305">
        <v>0</v>
      </c>
    </row>
    <row r="51" spans="1:7" ht="6" customHeight="1">
      <c r="A51" s="316"/>
      <c r="B51" s="305"/>
      <c r="C51" s="308"/>
      <c r="D51" s="308"/>
      <c r="E51" s="308"/>
      <c r="F51" s="308"/>
      <c r="G51" s="308"/>
    </row>
    <row r="52" spans="1:7" ht="12.75">
      <c r="A52" s="314" t="s">
        <v>42</v>
      </c>
      <c r="B52" s="305">
        <f aca="true" t="shared" si="1" ref="B52:G52">SUM(B45,B50)</f>
        <v>2234032</v>
      </c>
      <c r="C52" s="305">
        <f t="shared" si="1"/>
        <v>1125441</v>
      </c>
      <c r="D52" s="305">
        <f t="shared" si="1"/>
        <v>239091</v>
      </c>
      <c r="E52" s="305">
        <f t="shared" si="1"/>
        <v>869500</v>
      </c>
      <c r="F52" s="305">
        <f t="shared" si="1"/>
        <v>0</v>
      </c>
      <c r="G52" s="305">
        <f t="shared" si="1"/>
        <v>1490092</v>
      </c>
    </row>
  </sheetData>
  <sheetProtection/>
  <mergeCells count="2">
    <mergeCell ref="A1:G1"/>
    <mergeCell ref="F3:G3"/>
  </mergeCells>
  <printOptions/>
  <pageMargins left="0.7480314960629921" right="0.2755905511811024" top="0.6299212598425197" bottom="0.629921259842519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115" zoomScaleSheetLayoutView="115" zoomScalePageLayoutView="0" workbookViewId="0" topLeftCell="A1">
      <selection activeCell="A2" sqref="A2:D2"/>
    </sheetView>
  </sheetViews>
  <sheetFormatPr defaultColWidth="9.140625" defaultRowHeight="12.75"/>
  <cols>
    <col min="1" max="1" width="59.57421875" style="131" customWidth="1"/>
    <col min="2" max="2" width="12.140625" style="131" customWidth="1"/>
    <col min="3" max="3" width="11.8515625" style="131" customWidth="1"/>
    <col min="4" max="4" width="9.7109375" style="131" customWidth="1"/>
    <col min="5" max="16384" width="9.140625" style="131" customWidth="1"/>
  </cols>
  <sheetData>
    <row r="1" spans="1:4" ht="15">
      <c r="A1" s="519" t="s">
        <v>384</v>
      </c>
      <c r="B1" s="519"/>
      <c r="C1" s="519"/>
      <c r="D1" s="519"/>
    </row>
    <row r="2" spans="1:4" ht="15">
      <c r="A2" s="519" t="s">
        <v>469</v>
      </c>
      <c r="B2" s="519"/>
      <c r="C2" s="519"/>
      <c r="D2" s="519"/>
    </row>
    <row r="3" spans="1:4" ht="15">
      <c r="A3" s="268"/>
      <c r="B3" s="268"/>
      <c r="C3" s="268"/>
      <c r="D3" s="268"/>
    </row>
    <row r="4" ht="12.75">
      <c r="D4" s="190" t="s">
        <v>0</v>
      </c>
    </row>
    <row r="5" spans="1:4" ht="27" customHeight="1" thickBot="1">
      <c r="A5" s="317" t="s">
        <v>1</v>
      </c>
      <c r="B5" s="317" t="s">
        <v>218</v>
      </c>
      <c r="C5" s="318" t="s">
        <v>385</v>
      </c>
      <c r="D5" s="319" t="s">
        <v>4</v>
      </c>
    </row>
    <row r="6" spans="1:5" ht="13.5" thickTop="1">
      <c r="A6" s="274" t="s">
        <v>439</v>
      </c>
      <c r="B6" s="320">
        <v>2607025</v>
      </c>
      <c r="C6" s="320">
        <v>73644</v>
      </c>
      <c r="D6" s="321">
        <f>SUM(B6:C6)</f>
        <v>2680669</v>
      </c>
      <c r="E6" s="214"/>
    </row>
    <row r="7" spans="1:4" ht="21" customHeight="1">
      <c r="A7" s="278" t="s">
        <v>444</v>
      </c>
      <c r="B7" s="320"/>
      <c r="C7" s="325">
        <v>31089</v>
      </c>
      <c r="D7" s="322">
        <f>SUM(B7:C7)</f>
        <v>31089</v>
      </c>
    </row>
    <row r="8" spans="1:4" ht="20.25" customHeight="1">
      <c r="A8" s="278" t="s">
        <v>445</v>
      </c>
      <c r="B8" s="320"/>
      <c r="C8" s="281">
        <v>137</v>
      </c>
      <c r="D8" s="322">
        <f>SUM(B8:C8)</f>
        <v>137</v>
      </c>
    </row>
    <row r="9" spans="1:4" ht="20.25" customHeight="1">
      <c r="A9" s="278" t="s">
        <v>446</v>
      </c>
      <c r="B9" s="320"/>
      <c r="C9" s="279">
        <v>7</v>
      </c>
      <c r="D9" s="322">
        <f aca="true" t="shared" si="0" ref="D9:D16">SUM(B9:C9)</f>
        <v>7</v>
      </c>
    </row>
    <row r="10" spans="1:4" ht="28.5" customHeight="1">
      <c r="A10" s="278" t="s">
        <v>447</v>
      </c>
      <c r="B10" s="320"/>
      <c r="C10" s="279">
        <v>777</v>
      </c>
      <c r="D10" s="322">
        <f t="shared" si="0"/>
        <v>777</v>
      </c>
    </row>
    <row r="11" spans="1:4" ht="25.5" customHeight="1">
      <c r="A11" s="278" t="s">
        <v>448</v>
      </c>
      <c r="B11" s="320"/>
      <c r="C11" s="279">
        <v>114</v>
      </c>
      <c r="D11" s="322">
        <f t="shared" si="0"/>
        <v>114</v>
      </c>
    </row>
    <row r="12" spans="1:4" ht="20.25" customHeight="1">
      <c r="A12" s="278" t="s">
        <v>449</v>
      </c>
      <c r="B12" s="320"/>
      <c r="C12" s="279">
        <v>418</v>
      </c>
      <c r="D12" s="322">
        <f t="shared" si="0"/>
        <v>418</v>
      </c>
    </row>
    <row r="13" spans="1:4" ht="31.5" customHeight="1">
      <c r="A13" s="278" t="s">
        <v>450</v>
      </c>
      <c r="B13" s="320"/>
      <c r="C13" s="279">
        <v>-2713</v>
      </c>
      <c r="D13" s="322">
        <f t="shared" si="0"/>
        <v>-2713</v>
      </c>
    </row>
    <row r="14" spans="1:4" ht="28.5" customHeight="1">
      <c r="A14" s="278" t="s">
        <v>451</v>
      </c>
      <c r="B14" s="320"/>
      <c r="C14" s="279">
        <v>-89</v>
      </c>
      <c r="D14" s="322">
        <f t="shared" si="0"/>
        <v>-89</v>
      </c>
    </row>
    <row r="15" spans="1:4" ht="20.25" customHeight="1">
      <c r="A15" s="278" t="s">
        <v>467</v>
      </c>
      <c r="B15" s="320"/>
      <c r="C15" s="279">
        <v>-125</v>
      </c>
      <c r="D15" s="322">
        <f t="shared" si="0"/>
        <v>-125</v>
      </c>
    </row>
    <row r="16" spans="1:4" ht="20.25" customHeight="1">
      <c r="A16" s="278" t="s">
        <v>452</v>
      </c>
      <c r="B16" s="320"/>
      <c r="C16" s="279">
        <v>-1</v>
      </c>
      <c r="D16" s="322">
        <f t="shared" si="0"/>
        <v>-1</v>
      </c>
    </row>
    <row r="17" spans="1:4" ht="12.75">
      <c r="A17" s="323" t="s">
        <v>4</v>
      </c>
      <c r="B17" s="284">
        <f>SUM(B6:B16)</f>
        <v>2607025</v>
      </c>
      <c r="C17" s="284">
        <f>SUM(C6:C16)</f>
        <v>103258</v>
      </c>
      <c r="D17" s="284">
        <f>SUM(D6:D16)</f>
        <v>2710283</v>
      </c>
    </row>
    <row r="19" ht="12.75">
      <c r="A19" s="324"/>
    </row>
  </sheetData>
  <sheetProtection/>
  <mergeCells count="2">
    <mergeCell ref="A1:D1"/>
    <mergeCell ref="A2:D2"/>
  </mergeCells>
  <printOptions/>
  <pageMargins left="0.4724409448818898" right="0.2362204724409449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W96"/>
  <sheetViews>
    <sheetView view="pageBreakPreview" zoomScaleSheetLayoutView="100" workbookViewId="0" topLeftCell="A1">
      <selection activeCell="C3" sqref="C3:K3"/>
    </sheetView>
  </sheetViews>
  <sheetFormatPr defaultColWidth="9.140625" defaultRowHeight="12.75"/>
  <cols>
    <col min="1" max="1" width="5.140625" style="0" customWidth="1"/>
    <col min="2" max="2" width="4.28125" style="0" customWidth="1"/>
    <col min="3" max="3" width="53.421875" style="0" customWidth="1"/>
    <col min="5" max="5" width="9.8515625" style="0" bestFit="1" customWidth="1"/>
    <col min="7" max="7" width="9.8515625" style="0" customWidth="1"/>
    <col min="13" max="13" width="10.28125" style="0" customWidth="1"/>
    <col min="15" max="15" width="11.28125" style="0" customWidth="1"/>
    <col min="16" max="16" width="9.8515625" style="0" customWidth="1"/>
  </cols>
  <sheetData>
    <row r="1" spans="1:11" ht="15.75">
      <c r="A1" s="525" t="s">
        <v>263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</row>
    <row r="2" spans="1:7" ht="12.75" customHeight="1">
      <c r="A2" s="103"/>
      <c r="B2" s="103"/>
      <c r="C2" s="103"/>
      <c r="D2" s="103"/>
      <c r="E2" s="103"/>
      <c r="F2" s="103"/>
      <c r="G2" s="103"/>
    </row>
    <row r="3" spans="1:11" ht="15.75">
      <c r="A3" s="103"/>
      <c r="B3" s="103"/>
      <c r="C3" s="526" t="s">
        <v>470</v>
      </c>
      <c r="D3" s="526"/>
      <c r="E3" s="526"/>
      <c r="F3" s="526"/>
      <c r="G3" s="526"/>
      <c r="H3" s="526"/>
      <c r="I3" s="526"/>
      <c r="J3" s="526"/>
      <c r="K3" s="526"/>
    </row>
    <row r="4" spans="10:11" ht="12.75">
      <c r="J4" s="529" t="s">
        <v>0</v>
      </c>
      <c r="K4" s="529"/>
    </row>
    <row r="5" spans="1:15" ht="17.25" customHeight="1">
      <c r="A5" s="546" t="s">
        <v>1</v>
      </c>
      <c r="B5" s="547"/>
      <c r="C5" s="548"/>
      <c r="D5" s="530" t="s">
        <v>463</v>
      </c>
      <c r="E5" s="531"/>
      <c r="F5" s="531"/>
      <c r="G5" s="532"/>
      <c r="H5" s="530" t="s">
        <v>443</v>
      </c>
      <c r="I5" s="531"/>
      <c r="J5" s="531"/>
      <c r="K5" s="532"/>
      <c r="L5" s="538"/>
      <c r="M5" s="539"/>
      <c r="N5" s="539"/>
      <c r="O5" s="539"/>
    </row>
    <row r="6" spans="1:15" ht="15.75" customHeight="1">
      <c r="A6" s="549"/>
      <c r="B6" s="550"/>
      <c r="C6" s="551"/>
      <c r="D6" s="533"/>
      <c r="E6" s="534"/>
      <c r="F6" s="534"/>
      <c r="G6" s="535"/>
      <c r="H6" s="533"/>
      <c r="I6" s="534"/>
      <c r="J6" s="534"/>
      <c r="K6" s="535"/>
      <c r="L6" s="538"/>
      <c r="M6" s="539"/>
      <c r="N6" s="539"/>
      <c r="O6" s="539"/>
    </row>
    <row r="7" spans="1:15" ht="25.5">
      <c r="A7" s="549"/>
      <c r="B7" s="550"/>
      <c r="C7" s="551"/>
      <c r="D7" s="2" t="s">
        <v>2</v>
      </c>
      <c r="E7" s="2" t="s">
        <v>3</v>
      </c>
      <c r="F7" s="2" t="s">
        <v>37</v>
      </c>
      <c r="G7" s="532" t="s">
        <v>4</v>
      </c>
      <c r="H7" s="2" t="s">
        <v>2</v>
      </c>
      <c r="I7" s="2" t="s">
        <v>3</v>
      </c>
      <c r="J7" s="2" t="s">
        <v>37</v>
      </c>
      <c r="K7" s="532" t="s">
        <v>4</v>
      </c>
      <c r="L7" s="451"/>
      <c r="M7" s="452"/>
      <c r="N7" s="452"/>
      <c r="O7" s="539"/>
    </row>
    <row r="8" spans="1:15" ht="13.5" thickBot="1">
      <c r="A8" s="552"/>
      <c r="B8" s="553"/>
      <c r="C8" s="554"/>
      <c r="D8" s="537" t="s">
        <v>5</v>
      </c>
      <c r="E8" s="537"/>
      <c r="F8" s="537"/>
      <c r="G8" s="536"/>
      <c r="H8" s="537" t="s">
        <v>5</v>
      </c>
      <c r="I8" s="537"/>
      <c r="J8" s="537"/>
      <c r="K8" s="536"/>
      <c r="L8" s="540"/>
      <c r="M8" s="541"/>
      <c r="N8" s="541"/>
      <c r="O8" s="539"/>
    </row>
    <row r="9" spans="1:19" ht="13.5" thickTop="1">
      <c r="A9" s="115" t="s">
        <v>71</v>
      </c>
      <c r="B9" s="106"/>
      <c r="C9" s="106"/>
      <c r="D9" s="105">
        <v>21379</v>
      </c>
      <c r="E9" s="105">
        <v>147369</v>
      </c>
      <c r="F9" s="105">
        <v>0</v>
      </c>
      <c r="G9" s="111">
        <f>SUM(D9:F9)</f>
        <v>168748</v>
      </c>
      <c r="H9" s="373">
        <v>21674</v>
      </c>
      <c r="I9" s="373">
        <v>147074</v>
      </c>
      <c r="J9" s="373">
        <v>0</v>
      </c>
      <c r="K9" s="458">
        <f>SUM(H9:J9)</f>
        <v>168748</v>
      </c>
      <c r="P9" s="343"/>
      <c r="Q9" s="343"/>
      <c r="R9" s="343"/>
      <c r="S9" s="339"/>
    </row>
    <row r="10" spans="1:19" ht="12.75">
      <c r="A10" s="115"/>
      <c r="B10" s="545" t="s">
        <v>72</v>
      </c>
      <c r="C10" s="528"/>
      <c r="D10" s="104"/>
      <c r="E10" s="104">
        <v>28762</v>
      </c>
      <c r="F10" s="104"/>
      <c r="G10" s="113">
        <f>SUM(E10:F10)</f>
        <v>28762</v>
      </c>
      <c r="H10" s="482"/>
      <c r="I10" s="482">
        <v>28762</v>
      </c>
      <c r="J10" s="482"/>
      <c r="K10" s="483">
        <f>SUM(I10:J10)</f>
        <v>28762</v>
      </c>
      <c r="P10" s="339"/>
      <c r="Q10" s="339"/>
      <c r="R10" s="339"/>
      <c r="S10" s="339"/>
    </row>
    <row r="11" spans="1:19" ht="12.75">
      <c r="A11" s="115" t="s">
        <v>73</v>
      </c>
      <c r="B11" s="106"/>
      <c r="C11" s="106"/>
      <c r="D11" s="105">
        <v>4191</v>
      </c>
      <c r="E11" s="105">
        <v>26360</v>
      </c>
      <c r="F11" s="105">
        <v>0</v>
      </c>
      <c r="G11" s="111">
        <f>SUM(D11:F11)</f>
        <v>30551</v>
      </c>
      <c r="H11" s="373">
        <v>4178</v>
      </c>
      <c r="I11" s="373">
        <v>26373</v>
      </c>
      <c r="J11" s="373">
        <v>0</v>
      </c>
      <c r="K11" s="458">
        <f>SUM(H11:J11)</f>
        <v>30551</v>
      </c>
      <c r="P11" s="343"/>
      <c r="Q11" s="343"/>
      <c r="R11" s="343"/>
      <c r="S11" s="339"/>
    </row>
    <row r="12" spans="1:19" ht="12.75">
      <c r="A12" s="115"/>
      <c r="B12" s="545" t="s">
        <v>72</v>
      </c>
      <c r="C12" s="528"/>
      <c r="D12" s="104"/>
      <c r="E12" s="104">
        <v>2804</v>
      </c>
      <c r="F12" s="104"/>
      <c r="G12" s="113">
        <f>SUM(D12:F12)</f>
        <v>2804</v>
      </c>
      <c r="H12" s="482"/>
      <c r="I12" s="482">
        <v>2804</v>
      </c>
      <c r="J12" s="482"/>
      <c r="K12" s="483">
        <f>SUM(H12:J12)</f>
        <v>2804</v>
      </c>
      <c r="P12" s="339"/>
      <c r="Q12" s="339"/>
      <c r="R12" s="339"/>
      <c r="S12" s="339"/>
    </row>
    <row r="13" spans="1:19" ht="12.75">
      <c r="A13" s="115" t="s">
        <v>74</v>
      </c>
      <c r="B13" s="106"/>
      <c r="C13" s="106"/>
      <c r="D13" s="105">
        <v>266016</v>
      </c>
      <c r="E13" s="105">
        <v>94251</v>
      </c>
      <c r="F13" s="105">
        <v>0</v>
      </c>
      <c r="G13" s="111">
        <f>SUM(D13:F13)</f>
        <v>360267</v>
      </c>
      <c r="H13" s="373">
        <v>211317</v>
      </c>
      <c r="I13" s="373">
        <v>148950</v>
      </c>
      <c r="J13" s="373">
        <v>0</v>
      </c>
      <c r="K13" s="458">
        <f>SUM(H13:J13)</f>
        <v>360267</v>
      </c>
      <c r="P13" s="343"/>
      <c r="Q13" s="343"/>
      <c r="R13" s="343"/>
      <c r="S13" s="339"/>
    </row>
    <row r="14" spans="1:19" ht="12.75">
      <c r="A14" s="115" t="s">
        <v>75</v>
      </c>
      <c r="B14" s="106"/>
      <c r="C14" s="106"/>
      <c r="D14" s="105">
        <f>SUM(D15)</f>
        <v>0</v>
      </c>
      <c r="E14" s="105">
        <f>SUM(E15)</f>
        <v>21000</v>
      </c>
      <c r="F14" s="105">
        <f>SUM(F15)</f>
        <v>0</v>
      </c>
      <c r="G14" s="111">
        <f>SUM(D14:F14)</f>
        <v>21000</v>
      </c>
      <c r="H14" s="373">
        <f>SUM(H15)</f>
        <v>0</v>
      </c>
      <c r="I14" s="373">
        <f>SUM(I15)</f>
        <v>21000</v>
      </c>
      <c r="J14" s="373">
        <f>SUM(J15)</f>
        <v>0</v>
      </c>
      <c r="K14" s="458">
        <f>SUM(H14:J14)</f>
        <v>21000</v>
      </c>
      <c r="P14" s="339"/>
      <c r="Q14" s="339"/>
      <c r="R14" s="339"/>
      <c r="S14" s="339"/>
    </row>
    <row r="15" spans="1:19" ht="12.75">
      <c r="A15" s="115"/>
      <c r="B15" s="527" t="s">
        <v>185</v>
      </c>
      <c r="C15" s="528"/>
      <c r="D15" s="108"/>
      <c r="E15" s="108">
        <f>SUM(E16:E19)</f>
        <v>21000</v>
      </c>
      <c r="F15" s="219"/>
      <c r="G15" s="114">
        <f>SUM(D15:F15)</f>
        <v>21000</v>
      </c>
      <c r="H15" s="484"/>
      <c r="I15" s="484">
        <f>SUM(I16:I19)</f>
        <v>21000</v>
      </c>
      <c r="J15" s="485"/>
      <c r="K15" s="486">
        <f>SUM(H15:J15)</f>
        <v>21000</v>
      </c>
      <c r="P15" s="339"/>
      <c r="Q15" s="339"/>
      <c r="R15" s="339"/>
      <c r="S15" s="339"/>
    </row>
    <row r="16" spans="1:19" ht="12.75">
      <c r="A16" s="115"/>
      <c r="B16" s="527" t="s">
        <v>162</v>
      </c>
      <c r="C16" s="555"/>
      <c r="D16" s="142"/>
      <c r="E16" s="142">
        <v>7000</v>
      </c>
      <c r="F16" s="13"/>
      <c r="G16" s="162">
        <f aca="true" t="shared" si="0" ref="G16:G21">SUM(D16:F16)</f>
        <v>7000</v>
      </c>
      <c r="H16" s="354"/>
      <c r="I16" s="354">
        <v>7000</v>
      </c>
      <c r="J16" s="357"/>
      <c r="K16" s="355">
        <f aca="true" t="shared" si="1" ref="K16:K26">SUM(H16:J16)</f>
        <v>7000</v>
      </c>
      <c r="P16" s="339"/>
      <c r="Q16" s="339"/>
      <c r="R16" s="339"/>
      <c r="S16" s="339"/>
    </row>
    <row r="17" spans="1:19" ht="12.75">
      <c r="A17" s="115"/>
      <c r="B17" s="527" t="s">
        <v>159</v>
      </c>
      <c r="C17" s="528"/>
      <c r="D17" s="142"/>
      <c r="E17" s="142">
        <v>12000</v>
      </c>
      <c r="F17" s="13"/>
      <c r="G17" s="162">
        <f t="shared" si="0"/>
        <v>12000</v>
      </c>
      <c r="H17" s="354"/>
      <c r="I17" s="354">
        <v>12000</v>
      </c>
      <c r="J17" s="357"/>
      <c r="K17" s="355">
        <f t="shared" si="1"/>
        <v>12000</v>
      </c>
      <c r="P17" s="339"/>
      <c r="Q17" s="339"/>
      <c r="R17" s="339"/>
      <c r="S17" s="339"/>
    </row>
    <row r="18" spans="1:19" ht="12.75">
      <c r="A18" s="115"/>
      <c r="B18" s="527" t="s">
        <v>160</v>
      </c>
      <c r="C18" s="528"/>
      <c r="D18" s="142"/>
      <c r="E18" s="142">
        <v>1000</v>
      </c>
      <c r="F18" s="13"/>
      <c r="G18" s="162">
        <f t="shared" si="0"/>
        <v>1000</v>
      </c>
      <c r="H18" s="354"/>
      <c r="I18" s="354">
        <v>1000</v>
      </c>
      <c r="J18" s="357"/>
      <c r="K18" s="355">
        <f t="shared" si="1"/>
        <v>1000</v>
      </c>
      <c r="P18" s="339"/>
      <c r="Q18" s="339"/>
      <c r="R18" s="339"/>
      <c r="S18" s="339"/>
    </row>
    <row r="19" spans="1:19" ht="12.75">
      <c r="A19" s="115"/>
      <c r="B19" s="527" t="s">
        <v>161</v>
      </c>
      <c r="C19" s="528"/>
      <c r="D19" s="142"/>
      <c r="E19" s="142">
        <v>1000</v>
      </c>
      <c r="F19" s="13"/>
      <c r="G19" s="162">
        <f t="shared" si="0"/>
        <v>1000</v>
      </c>
      <c r="H19" s="354"/>
      <c r="I19" s="354">
        <v>1000</v>
      </c>
      <c r="J19" s="357"/>
      <c r="K19" s="355">
        <f t="shared" si="1"/>
        <v>1000</v>
      </c>
      <c r="P19" s="339"/>
      <c r="Q19" s="339"/>
      <c r="R19" s="339"/>
      <c r="S19" s="339"/>
    </row>
    <row r="20" spans="1:19" ht="12.75">
      <c r="A20" s="115" t="s">
        <v>76</v>
      </c>
      <c r="B20" s="106"/>
      <c r="C20" s="106"/>
      <c r="D20" s="105">
        <f>SUM(D21:D22,D32,D49)</f>
        <v>4835</v>
      </c>
      <c r="E20" s="105">
        <f>SUM(E21:E22,E27,E32,E49)</f>
        <v>2780261</v>
      </c>
      <c r="F20" s="105">
        <f>SUM(F21:F22,F32,F49)</f>
        <v>0</v>
      </c>
      <c r="G20" s="111">
        <f t="shared" si="0"/>
        <v>2785096</v>
      </c>
      <c r="H20" s="373">
        <f>SUM(H21:H22,H32,H49)</f>
        <v>4835</v>
      </c>
      <c r="I20" s="373">
        <f>SUM(I21:I22,I27,I32,I49)</f>
        <v>2820363</v>
      </c>
      <c r="J20" s="373">
        <f>SUM(J21:J22,J32,J49)</f>
        <v>0</v>
      </c>
      <c r="K20" s="458">
        <f t="shared" si="1"/>
        <v>2825198</v>
      </c>
      <c r="P20" s="339"/>
      <c r="Q20" s="339"/>
      <c r="R20" s="339"/>
      <c r="S20" s="339"/>
    </row>
    <row r="21" spans="1:19" ht="12.75">
      <c r="A21" s="115"/>
      <c r="B21" s="106"/>
      <c r="C21" s="153" t="s">
        <v>153</v>
      </c>
      <c r="D21" s="108">
        <v>4835</v>
      </c>
      <c r="E21" s="108">
        <v>0</v>
      </c>
      <c r="F21" s="108">
        <v>0</v>
      </c>
      <c r="G21" s="114">
        <f t="shared" si="0"/>
        <v>4835</v>
      </c>
      <c r="H21" s="484">
        <v>4835</v>
      </c>
      <c r="I21" s="484">
        <v>0</v>
      </c>
      <c r="J21" s="484">
        <v>0</v>
      </c>
      <c r="K21" s="486">
        <f t="shared" si="1"/>
        <v>4835</v>
      </c>
      <c r="P21" s="339"/>
      <c r="Q21" s="339"/>
      <c r="R21" s="339"/>
      <c r="S21" s="339"/>
    </row>
    <row r="22" spans="1:19" ht="12.75">
      <c r="A22" s="112"/>
      <c r="B22" s="106"/>
      <c r="C22" s="106" t="s">
        <v>77</v>
      </c>
      <c r="D22" s="108">
        <f>SUM(D23:D26)</f>
        <v>0</v>
      </c>
      <c r="E22" s="108">
        <f>SUM(E23:E26)</f>
        <v>40463</v>
      </c>
      <c r="F22" s="108">
        <f>SUM(F23:F26)</f>
        <v>0</v>
      </c>
      <c r="G22" s="114">
        <f aca="true" t="shared" si="2" ref="G22:G43">SUM(D22:F22)</f>
        <v>40463</v>
      </c>
      <c r="H22" s="484">
        <f>SUM(H23:H26)</f>
        <v>0</v>
      </c>
      <c r="I22" s="484">
        <f>SUM(I23:I26)</f>
        <v>50951</v>
      </c>
      <c r="J22" s="484">
        <f>SUM(J23:J26)</f>
        <v>0</v>
      </c>
      <c r="K22" s="486">
        <f t="shared" si="1"/>
        <v>50951</v>
      </c>
      <c r="P22" s="339"/>
      <c r="Q22" s="339"/>
      <c r="R22" s="339"/>
      <c r="S22" s="339"/>
    </row>
    <row r="23" spans="1:20" ht="12.75">
      <c r="A23" s="112"/>
      <c r="B23" s="106"/>
      <c r="C23" s="97" t="s">
        <v>94</v>
      </c>
      <c r="D23" s="216"/>
      <c r="E23" s="142">
        <v>37543</v>
      </c>
      <c r="F23" s="142"/>
      <c r="G23" s="162">
        <f t="shared" si="2"/>
        <v>37543</v>
      </c>
      <c r="H23" s="487">
        <v>0</v>
      </c>
      <c r="I23" s="354">
        <v>48031</v>
      </c>
      <c r="J23" s="354"/>
      <c r="K23" s="355">
        <f t="shared" si="1"/>
        <v>48031</v>
      </c>
      <c r="P23" s="343"/>
      <c r="Q23" s="480"/>
      <c r="R23" s="339"/>
      <c r="S23" s="343"/>
      <c r="T23" s="343"/>
    </row>
    <row r="24" spans="1:19" ht="12.75">
      <c r="A24" s="112"/>
      <c r="B24" s="106"/>
      <c r="C24" s="97" t="s">
        <v>95</v>
      </c>
      <c r="D24" s="142"/>
      <c r="E24" s="142">
        <v>1100</v>
      </c>
      <c r="F24" s="142"/>
      <c r="G24" s="162">
        <f t="shared" si="2"/>
        <v>1100</v>
      </c>
      <c r="H24" s="354"/>
      <c r="I24" s="354">
        <v>1100</v>
      </c>
      <c r="J24" s="354"/>
      <c r="K24" s="355">
        <f t="shared" si="1"/>
        <v>1100</v>
      </c>
      <c r="P24" s="339"/>
      <c r="Q24" s="339"/>
      <c r="R24" s="339"/>
      <c r="S24" s="339"/>
    </row>
    <row r="25" spans="1:11" ht="12.75">
      <c r="A25" s="112"/>
      <c r="B25" s="106"/>
      <c r="C25" s="97" t="s">
        <v>96</v>
      </c>
      <c r="D25" s="142"/>
      <c r="E25" s="142">
        <v>550</v>
      </c>
      <c r="F25" s="142"/>
      <c r="G25" s="162">
        <f t="shared" si="2"/>
        <v>550</v>
      </c>
      <c r="H25" s="354"/>
      <c r="I25" s="354">
        <v>550</v>
      </c>
      <c r="J25" s="354"/>
      <c r="K25" s="355">
        <f t="shared" si="1"/>
        <v>550</v>
      </c>
    </row>
    <row r="26" spans="1:11" ht="12.75">
      <c r="A26" s="112"/>
      <c r="B26" s="106"/>
      <c r="C26" s="163" t="s">
        <v>143</v>
      </c>
      <c r="D26" s="142"/>
      <c r="E26" s="142">
        <v>1270</v>
      </c>
      <c r="F26" s="142"/>
      <c r="G26" s="162">
        <f t="shared" si="2"/>
        <v>1270</v>
      </c>
      <c r="H26" s="354"/>
      <c r="I26" s="354">
        <v>1270</v>
      </c>
      <c r="J26" s="354"/>
      <c r="K26" s="355">
        <f t="shared" si="1"/>
        <v>1270</v>
      </c>
    </row>
    <row r="27" spans="1:11" ht="12.75">
      <c r="A27" s="112"/>
      <c r="B27" s="106"/>
      <c r="C27" s="163" t="s">
        <v>415</v>
      </c>
      <c r="D27" s="142">
        <f>SUM(D28:D31)</f>
        <v>0</v>
      </c>
      <c r="E27" s="108">
        <f>SUM(E28:E31)</f>
        <v>13451</v>
      </c>
      <c r="F27" s="108">
        <f>SUM(F28:F31)</f>
        <v>0</v>
      </c>
      <c r="G27" s="114">
        <f>SUM(D27:F27)</f>
        <v>13451</v>
      </c>
      <c r="H27" s="354">
        <f>SUM(H28:H31)</f>
        <v>0</v>
      </c>
      <c r="I27" s="484">
        <f>SUM(I28:I31)</f>
        <v>13451</v>
      </c>
      <c r="J27" s="484">
        <f>SUM(J28:J31)</f>
        <v>0</v>
      </c>
      <c r="K27" s="486">
        <f>SUM(H27:J27)</f>
        <v>13451</v>
      </c>
    </row>
    <row r="28" spans="1:11" ht="12.75">
      <c r="A28" s="112"/>
      <c r="B28" s="106"/>
      <c r="C28" s="163" t="s">
        <v>395</v>
      </c>
      <c r="D28" s="142"/>
      <c r="E28" s="142">
        <v>8000</v>
      </c>
      <c r="F28" s="142"/>
      <c r="G28" s="162">
        <f>SUM(D28:F28)</f>
        <v>8000</v>
      </c>
      <c r="H28" s="354"/>
      <c r="I28" s="354">
        <v>8000</v>
      </c>
      <c r="J28" s="354"/>
      <c r="K28" s="355">
        <f>SUM(H28:J28)</f>
        <v>8000</v>
      </c>
    </row>
    <row r="29" spans="1:11" ht="12.75">
      <c r="A29" s="112"/>
      <c r="B29" s="106"/>
      <c r="C29" s="163" t="s">
        <v>416</v>
      </c>
      <c r="D29" s="142"/>
      <c r="E29" s="142">
        <v>1865</v>
      </c>
      <c r="F29" s="142"/>
      <c r="G29" s="162">
        <f>SUM(D29:F29)</f>
        <v>1865</v>
      </c>
      <c r="H29" s="354"/>
      <c r="I29" s="354">
        <v>1865</v>
      </c>
      <c r="J29" s="354"/>
      <c r="K29" s="355">
        <f>SUM(H29:J29)</f>
        <v>1865</v>
      </c>
    </row>
    <row r="30" spans="1:11" ht="12.75">
      <c r="A30" s="112"/>
      <c r="B30" s="106"/>
      <c r="C30" s="163" t="s">
        <v>418</v>
      </c>
      <c r="D30" s="142"/>
      <c r="E30" s="142">
        <v>1661</v>
      </c>
      <c r="F30" s="142"/>
      <c r="G30" s="162">
        <f>SUM(D30:F30)</f>
        <v>1661</v>
      </c>
      <c r="H30" s="354"/>
      <c r="I30" s="354">
        <v>1661</v>
      </c>
      <c r="J30" s="354"/>
      <c r="K30" s="355">
        <f>SUM(H30:J30)</f>
        <v>1661</v>
      </c>
    </row>
    <row r="31" spans="1:11" ht="12.75">
      <c r="A31" s="112"/>
      <c r="B31" s="106"/>
      <c r="C31" s="163" t="s">
        <v>417</v>
      </c>
      <c r="D31" s="142"/>
      <c r="E31" s="142">
        <v>1925</v>
      </c>
      <c r="F31" s="142"/>
      <c r="G31" s="162">
        <f>SUM(D31:F31)</f>
        <v>1925</v>
      </c>
      <c r="H31" s="354"/>
      <c r="I31" s="354">
        <v>1925</v>
      </c>
      <c r="J31" s="354"/>
      <c r="K31" s="355">
        <f>SUM(H31:J31)</f>
        <v>1925</v>
      </c>
    </row>
    <row r="32" spans="1:11" ht="12.75">
      <c r="A32" s="112"/>
      <c r="B32" s="106"/>
      <c r="C32" s="153" t="s">
        <v>132</v>
      </c>
      <c r="D32" s="108">
        <f>SUM(D33:D41,D45:D48)</f>
        <v>0</v>
      </c>
      <c r="E32" s="108">
        <f>SUM(E33:E43,E45:E48)</f>
        <v>45678</v>
      </c>
      <c r="F32" s="108">
        <f>SUM(F33:F41,F45:F48)</f>
        <v>0</v>
      </c>
      <c r="G32" s="162">
        <f t="shared" si="2"/>
        <v>45678</v>
      </c>
      <c r="H32" s="484">
        <f>SUM(H33:H41,H45:H48)</f>
        <v>0</v>
      </c>
      <c r="I32" s="484">
        <f>SUM(I33:I43,I45:I48)</f>
        <v>45678</v>
      </c>
      <c r="J32" s="484">
        <f>SUM(J33:J41,J45:J48)</f>
        <v>0</v>
      </c>
      <c r="K32" s="355">
        <f aca="true" t="shared" si="3" ref="K32:K43">SUM(H32:J32)</f>
        <v>45678</v>
      </c>
    </row>
    <row r="33" spans="1:11" ht="12.75">
      <c r="A33" s="112"/>
      <c r="B33" s="106"/>
      <c r="C33" s="97" t="s">
        <v>97</v>
      </c>
      <c r="D33" s="142"/>
      <c r="E33" s="142">
        <v>1262</v>
      </c>
      <c r="F33" s="142"/>
      <c r="G33" s="162">
        <f t="shared" si="2"/>
        <v>1262</v>
      </c>
      <c r="H33" s="354"/>
      <c r="I33" s="354">
        <v>1262</v>
      </c>
      <c r="J33" s="354"/>
      <c r="K33" s="355">
        <f t="shared" si="3"/>
        <v>1262</v>
      </c>
    </row>
    <row r="34" spans="1:11" ht="12.75">
      <c r="A34" s="112"/>
      <c r="B34" s="106"/>
      <c r="C34" s="163" t="s">
        <v>144</v>
      </c>
      <c r="D34" s="142"/>
      <c r="E34" s="142">
        <v>750</v>
      </c>
      <c r="F34" s="142"/>
      <c r="G34" s="162">
        <f t="shared" si="2"/>
        <v>750</v>
      </c>
      <c r="H34" s="354"/>
      <c r="I34" s="354">
        <v>750</v>
      </c>
      <c r="J34" s="354"/>
      <c r="K34" s="355">
        <f t="shared" si="3"/>
        <v>750</v>
      </c>
    </row>
    <row r="35" spans="1:11" ht="12.75">
      <c r="A35" s="112"/>
      <c r="B35" s="106"/>
      <c r="C35" s="98" t="s">
        <v>98</v>
      </c>
      <c r="D35" s="216"/>
      <c r="E35" s="142">
        <v>200</v>
      </c>
      <c r="F35" s="142"/>
      <c r="G35" s="162">
        <f t="shared" si="2"/>
        <v>200</v>
      </c>
      <c r="H35" s="488"/>
      <c r="I35" s="354">
        <v>200</v>
      </c>
      <c r="J35" s="354"/>
      <c r="K35" s="355">
        <f t="shared" si="3"/>
        <v>200</v>
      </c>
    </row>
    <row r="36" spans="1:11" ht="12.75">
      <c r="A36" s="112"/>
      <c r="B36" s="106"/>
      <c r="C36" s="200" t="s">
        <v>275</v>
      </c>
      <c r="D36" s="216"/>
      <c r="E36" s="142">
        <v>16000</v>
      </c>
      <c r="F36" s="142"/>
      <c r="G36" s="162">
        <f t="shared" si="2"/>
        <v>16000</v>
      </c>
      <c r="H36" s="488"/>
      <c r="I36" s="354">
        <v>16000</v>
      </c>
      <c r="J36" s="354"/>
      <c r="K36" s="355">
        <f t="shared" si="3"/>
        <v>16000</v>
      </c>
    </row>
    <row r="37" spans="1:11" ht="13.5" customHeight="1">
      <c r="A37" s="112"/>
      <c r="B37" s="106"/>
      <c r="C37" s="156" t="s">
        <v>138</v>
      </c>
      <c r="D37" s="142"/>
      <c r="E37" s="142">
        <v>500</v>
      </c>
      <c r="F37" s="142"/>
      <c r="G37" s="162">
        <f t="shared" si="2"/>
        <v>500</v>
      </c>
      <c r="H37" s="354"/>
      <c r="I37" s="354">
        <v>500</v>
      </c>
      <c r="J37" s="354"/>
      <c r="K37" s="355">
        <f t="shared" si="3"/>
        <v>500</v>
      </c>
    </row>
    <row r="38" spans="1:11" ht="13.5" customHeight="1">
      <c r="A38" s="112"/>
      <c r="B38" s="106"/>
      <c r="C38" s="156" t="s">
        <v>281</v>
      </c>
      <c r="D38" s="142"/>
      <c r="E38" s="142">
        <v>5000</v>
      </c>
      <c r="F38" s="142"/>
      <c r="G38" s="162">
        <f t="shared" si="2"/>
        <v>5000</v>
      </c>
      <c r="H38" s="354"/>
      <c r="I38" s="354">
        <v>5000</v>
      </c>
      <c r="J38" s="354"/>
      <c r="K38" s="355">
        <f t="shared" si="3"/>
        <v>5000</v>
      </c>
    </row>
    <row r="39" spans="1:11" ht="12.75">
      <c r="A39" s="112"/>
      <c r="B39" s="106"/>
      <c r="C39" s="163" t="s">
        <v>180</v>
      </c>
      <c r="D39" s="142"/>
      <c r="E39" s="142">
        <v>1000</v>
      </c>
      <c r="F39" s="142"/>
      <c r="G39" s="162">
        <f t="shared" si="2"/>
        <v>1000</v>
      </c>
      <c r="H39" s="354"/>
      <c r="I39" s="354">
        <v>1000</v>
      </c>
      <c r="J39" s="354"/>
      <c r="K39" s="355">
        <f t="shared" si="3"/>
        <v>1000</v>
      </c>
    </row>
    <row r="40" spans="1:11" ht="12.75">
      <c r="A40" s="112"/>
      <c r="B40" s="106"/>
      <c r="C40" s="200" t="s">
        <v>243</v>
      </c>
      <c r="D40" s="142"/>
      <c r="E40" s="142">
        <v>3300</v>
      </c>
      <c r="F40" s="142"/>
      <c r="G40" s="162">
        <f t="shared" si="2"/>
        <v>3300</v>
      </c>
      <c r="H40" s="354"/>
      <c r="I40" s="354">
        <v>3300</v>
      </c>
      <c r="J40" s="354"/>
      <c r="K40" s="355">
        <f t="shared" si="3"/>
        <v>3300</v>
      </c>
    </row>
    <row r="41" spans="1:11" ht="12.75">
      <c r="A41" s="112"/>
      <c r="B41" s="106"/>
      <c r="C41" s="163" t="s">
        <v>242</v>
      </c>
      <c r="D41" s="142"/>
      <c r="E41" s="142">
        <v>6477</v>
      </c>
      <c r="F41" s="142"/>
      <c r="G41" s="162">
        <f t="shared" si="2"/>
        <v>6477</v>
      </c>
      <c r="H41" s="354"/>
      <c r="I41" s="354">
        <v>6477</v>
      </c>
      <c r="J41" s="354"/>
      <c r="K41" s="355">
        <f t="shared" si="3"/>
        <v>6477</v>
      </c>
    </row>
    <row r="42" spans="1:11" ht="12.75">
      <c r="A42" s="112"/>
      <c r="B42" s="106"/>
      <c r="C42" s="163" t="s">
        <v>409</v>
      </c>
      <c r="D42" s="142"/>
      <c r="E42" s="142">
        <v>498</v>
      </c>
      <c r="F42" s="142"/>
      <c r="G42" s="162">
        <f t="shared" si="2"/>
        <v>498</v>
      </c>
      <c r="H42" s="354"/>
      <c r="I42" s="354">
        <v>498</v>
      </c>
      <c r="J42" s="354"/>
      <c r="K42" s="355">
        <f t="shared" si="3"/>
        <v>498</v>
      </c>
    </row>
    <row r="43" spans="1:11" ht="12.75">
      <c r="A43" s="112"/>
      <c r="B43" s="106"/>
      <c r="C43" s="163" t="s">
        <v>395</v>
      </c>
      <c r="D43" s="142"/>
      <c r="E43" s="142">
        <v>591</v>
      </c>
      <c r="F43" s="142"/>
      <c r="G43" s="162">
        <f t="shared" si="2"/>
        <v>591</v>
      </c>
      <c r="H43" s="354"/>
      <c r="I43" s="354">
        <v>591</v>
      </c>
      <c r="J43" s="354"/>
      <c r="K43" s="355">
        <f t="shared" si="3"/>
        <v>591</v>
      </c>
    </row>
    <row r="44" spans="1:11" ht="12.75">
      <c r="A44" s="112"/>
      <c r="B44" s="106"/>
      <c r="C44" s="257" t="s">
        <v>181</v>
      </c>
      <c r="D44" s="216"/>
      <c r="E44" s="216"/>
      <c r="F44" s="216"/>
      <c r="G44" s="218"/>
      <c r="H44" s="488"/>
      <c r="I44" s="488"/>
      <c r="J44" s="488"/>
      <c r="K44" s="489"/>
    </row>
    <row r="45" spans="1:11" ht="12.75">
      <c r="A45" s="112"/>
      <c r="B45" s="106"/>
      <c r="C45" s="98" t="s">
        <v>99</v>
      </c>
      <c r="D45" s="142"/>
      <c r="E45" s="142">
        <v>500</v>
      </c>
      <c r="F45" s="142"/>
      <c r="G45" s="162">
        <f aca="true" t="shared" si="4" ref="G45:G50">SUM(D45:F45)</f>
        <v>500</v>
      </c>
      <c r="H45" s="354"/>
      <c r="I45" s="354">
        <v>500</v>
      </c>
      <c r="J45" s="354"/>
      <c r="K45" s="355">
        <f aca="true" t="shared" si="5" ref="K45:K78">SUM(H45:J45)</f>
        <v>500</v>
      </c>
    </row>
    <row r="46" spans="1:11" ht="12.75">
      <c r="A46" s="112"/>
      <c r="B46" s="106"/>
      <c r="C46" s="97" t="s">
        <v>100</v>
      </c>
      <c r="D46" s="142"/>
      <c r="E46" s="142">
        <v>7000</v>
      </c>
      <c r="F46" s="142"/>
      <c r="G46" s="162">
        <f t="shared" si="4"/>
        <v>7000</v>
      </c>
      <c r="H46" s="354"/>
      <c r="I46" s="354">
        <v>7000</v>
      </c>
      <c r="J46" s="354"/>
      <c r="K46" s="355">
        <f t="shared" si="5"/>
        <v>7000</v>
      </c>
    </row>
    <row r="47" spans="1:11" ht="12.75">
      <c r="A47" s="112"/>
      <c r="B47" s="106"/>
      <c r="C47" s="163" t="s">
        <v>261</v>
      </c>
      <c r="D47" s="142"/>
      <c r="E47" s="142">
        <v>350</v>
      </c>
      <c r="F47" s="142"/>
      <c r="G47" s="162">
        <f t="shared" si="4"/>
        <v>350</v>
      </c>
      <c r="H47" s="354"/>
      <c r="I47" s="354">
        <v>350</v>
      </c>
      <c r="J47" s="354"/>
      <c r="K47" s="355">
        <f t="shared" si="5"/>
        <v>350</v>
      </c>
    </row>
    <row r="48" spans="1:23" ht="12.75">
      <c r="A48" s="112"/>
      <c r="B48" s="106"/>
      <c r="C48" s="97" t="s">
        <v>101</v>
      </c>
      <c r="D48" s="216"/>
      <c r="E48" s="142">
        <v>2250</v>
      </c>
      <c r="F48" s="142"/>
      <c r="G48" s="162">
        <f t="shared" si="4"/>
        <v>2250</v>
      </c>
      <c r="H48" s="488"/>
      <c r="I48" s="354">
        <v>2250</v>
      </c>
      <c r="J48" s="354"/>
      <c r="K48" s="355">
        <f t="shared" si="5"/>
        <v>2250</v>
      </c>
      <c r="O48" s="339"/>
      <c r="P48" s="339"/>
      <c r="Q48" s="339"/>
      <c r="R48" s="339"/>
      <c r="S48" s="339"/>
      <c r="T48" s="339"/>
      <c r="U48" s="339"/>
      <c r="V48" s="339"/>
      <c r="W48" s="339"/>
    </row>
    <row r="49" spans="1:23" ht="12.75">
      <c r="A49" s="112"/>
      <c r="B49" s="106"/>
      <c r="C49" s="153" t="s">
        <v>133</v>
      </c>
      <c r="D49" s="108"/>
      <c r="E49" s="142">
        <f>Tartalék!C30</f>
        <v>2680669</v>
      </c>
      <c r="F49" s="108"/>
      <c r="G49" s="162">
        <f t="shared" si="4"/>
        <v>2680669</v>
      </c>
      <c r="H49" s="484"/>
      <c r="I49" s="354">
        <v>2710283</v>
      </c>
      <c r="J49" s="484"/>
      <c r="K49" s="355">
        <f t="shared" si="5"/>
        <v>2710283</v>
      </c>
      <c r="O49" s="339"/>
      <c r="P49" s="480"/>
      <c r="Q49" s="338"/>
      <c r="R49" s="339"/>
      <c r="S49" s="339"/>
      <c r="T49" s="339"/>
      <c r="U49" s="339"/>
      <c r="V49" s="339"/>
      <c r="W49" s="339"/>
    </row>
    <row r="50" spans="1:23" ht="12.75">
      <c r="A50" s="115" t="s">
        <v>78</v>
      </c>
      <c r="B50" s="106"/>
      <c r="C50" s="106"/>
      <c r="D50" s="105">
        <f>SUM(D51:D55)</f>
        <v>0</v>
      </c>
      <c r="E50" s="105">
        <f>SUM(E51:E55)</f>
        <v>2655456</v>
      </c>
      <c r="F50" s="105"/>
      <c r="G50" s="111">
        <f t="shared" si="4"/>
        <v>2655456</v>
      </c>
      <c r="H50" s="373">
        <f>SUM(H51:H55)</f>
        <v>0</v>
      </c>
      <c r="I50" s="373">
        <f>SUM(I51:I55)</f>
        <v>2654501</v>
      </c>
      <c r="J50" s="373"/>
      <c r="K50" s="458">
        <f t="shared" si="5"/>
        <v>2654501</v>
      </c>
      <c r="O50" s="339"/>
      <c r="P50" s="339"/>
      <c r="Q50" s="339"/>
      <c r="R50" s="339"/>
      <c r="S50" s="339"/>
      <c r="T50" s="339"/>
      <c r="U50" s="339"/>
      <c r="V50" s="339"/>
      <c r="W50" s="339"/>
    </row>
    <row r="51" spans="1:23" ht="12.75">
      <c r="A51" s="112"/>
      <c r="B51" s="153" t="s">
        <v>79</v>
      </c>
      <c r="C51" s="106"/>
      <c r="D51" s="216"/>
      <c r="E51" s="142">
        <v>971</v>
      </c>
      <c r="F51" s="142"/>
      <c r="G51" s="162">
        <f aca="true" t="shared" si="6" ref="G51:G77">SUM(D51:F51)</f>
        <v>971</v>
      </c>
      <c r="H51" s="488"/>
      <c r="I51" s="354">
        <v>971</v>
      </c>
      <c r="J51" s="354"/>
      <c r="K51" s="355">
        <f t="shared" si="5"/>
        <v>971</v>
      </c>
      <c r="O51" s="339"/>
      <c r="P51" s="339"/>
      <c r="Q51" s="339"/>
      <c r="R51" s="339"/>
      <c r="S51" s="339"/>
      <c r="T51" s="339"/>
      <c r="U51" s="339"/>
      <c r="V51" s="339"/>
      <c r="W51" s="339"/>
    </row>
    <row r="52" spans="1:23" ht="12.75">
      <c r="A52" s="112"/>
      <c r="B52" s="153" t="s">
        <v>80</v>
      </c>
      <c r="C52" s="106"/>
      <c r="D52" s="216"/>
      <c r="E52" s="142">
        <v>2032671</v>
      </c>
      <c r="F52" s="142"/>
      <c r="G52" s="162">
        <f t="shared" si="6"/>
        <v>2032671</v>
      </c>
      <c r="H52" s="488"/>
      <c r="I52" s="354">
        <v>2032631</v>
      </c>
      <c r="J52" s="354"/>
      <c r="K52" s="355">
        <f t="shared" si="5"/>
        <v>2032631</v>
      </c>
      <c r="O52" s="339"/>
      <c r="P52" s="343"/>
      <c r="Q52" s="339"/>
      <c r="R52" s="339"/>
      <c r="S52" s="339"/>
      <c r="T52" s="339"/>
      <c r="U52" s="343"/>
      <c r="V52" s="343"/>
      <c r="W52" s="343"/>
    </row>
    <row r="53" spans="1:23" ht="12.75">
      <c r="A53" s="112"/>
      <c r="B53" s="153" t="s">
        <v>81</v>
      </c>
      <c r="C53" s="106"/>
      <c r="D53" s="216"/>
      <c r="E53" s="142">
        <v>2144</v>
      </c>
      <c r="F53" s="142"/>
      <c r="G53" s="162">
        <f t="shared" si="6"/>
        <v>2144</v>
      </c>
      <c r="H53" s="488"/>
      <c r="I53" s="354">
        <v>2200</v>
      </c>
      <c r="J53" s="354"/>
      <c r="K53" s="355">
        <f t="shared" si="5"/>
        <v>2200</v>
      </c>
      <c r="O53" s="339"/>
      <c r="P53" s="343"/>
      <c r="Q53" s="339"/>
      <c r="R53" s="339"/>
      <c r="S53" s="339"/>
      <c r="T53" s="339"/>
      <c r="U53" s="339"/>
      <c r="V53" s="339"/>
      <c r="W53" s="339"/>
    </row>
    <row r="54" spans="1:23" ht="12.75">
      <c r="A54" s="112"/>
      <c r="B54" s="153" t="s">
        <v>82</v>
      </c>
      <c r="C54" s="106"/>
      <c r="D54" s="216"/>
      <c r="E54" s="142">
        <v>116063</v>
      </c>
      <c r="F54" s="142"/>
      <c r="G54" s="162">
        <f t="shared" si="6"/>
        <v>116063</v>
      </c>
      <c r="H54" s="488"/>
      <c r="I54" s="354">
        <v>115295</v>
      </c>
      <c r="J54" s="354"/>
      <c r="K54" s="355">
        <f t="shared" si="5"/>
        <v>115295</v>
      </c>
      <c r="O54" s="339"/>
      <c r="P54" s="343"/>
      <c r="Q54" s="339"/>
      <c r="R54" s="339"/>
      <c r="S54" s="339"/>
      <c r="T54" s="339"/>
      <c r="U54" s="339"/>
      <c r="V54" s="339"/>
      <c r="W54" s="339"/>
    </row>
    <row r="55" spans="1:23" ht="12.75">
      <c r="A55" s="112"/>
      <c r="B55" s="106" t="s">
        <v>83</v>
      </c>
      <c r="C55" s="106"/>
      <c r="D55" s="216"/>
      <c r="E55" s="142">
        <v>503607</v>
      </c>
      <c r="F55" s="142"/>
      <c r="G55" s="162">
        <f t="shared" si="6"/>
        <v>503607</v>
      </c>
      <c r="H55" s="488"/>
      <c r="I55" s="354">
        <v>503404</v>
      </c>
      <c r="J55" s="354"/>
      <c r="K55" s="355">
        <f t="shared" si="5"/>
        <v>503404</v>
      </c>
      <c r="O55" s="339"/>
      <c r="P55" s="343"/>
      <c r="Q55" s="339"/>
      <c r="R55" s="339"/>
      <c r="S55" s="339"/>
      <c r="T55" s="339"/>
      <c r="U55" s="339"/>
      <c r="V55" s="339"/>
      <c r="W55" s="339"/>
    </row>
    <row r="56" spans="1:23" ht="12.75">
      <c r="A56" s="115" t="s">
        <v>84</v>
      </c>
      <c r="B56" s="106"/>
      <c r="C56" s="106"/>
      <c r="D56" s="105">
        <f>SUM(D57:D59)</f>
        <v>0</v>
      </c>
      <c r="E56" s="105">
        <f>SUM(E57:E59)</f>
        <v>233395</v>
      </c>
      <c r="F56" s="105"/>
      <c r="G56" s="111">
        <f t="shared" si="6"/>
        <v>233395</v>
      </c>
      <c r="H56" s="373">
        <f>SUM(H57:H59)</f>
        <v>0</v>
      </c>
      <c r="I56" s="373">
        <f>SUM(I57:I59)</f>
        <v>234350</v>
      </c>
      <c r="J56" s="373"/>
      <c r="K56" s="458">
        <f t="shared" si="5"/>
        <v>234350</v>
      </c>
      <c r="O56" s="339"/>
      <c r="P56" s="339"/>
      <c r="Q56" s="339"/>
      <c r="R56" s="339"/>
      <c r="S56" s="339"/>
      <c r="T56" s="339"/>
      <c r="U56" s="339"/>
      <c r="V56" s="339"/>
      <c r="W56" s="339"/>
    </row>
    <row r="57" spans="1:23" ht="12.75">
      <c r="A57" s="112"/>
      <c r="B57" s="106" t="s">
        <v>85</v>
      </c>
      <c r="C57" s="106"/>
      <c r="D57" s="217"/>
      <c r="E57" s="142">
        <v>180790</v>
      </c>
      <c r="F57" s="105"/>
      <c r="G57" s="162">
        <f t="shared" si="6"/>
        <v>180790</v>
      </c>
      <c r="H57" s="490"/>
      <c r="I57" s="354">
        <v>181542</v>
      </c>
      <c r="J57" s="373"/>
      <c r="K57" s="355">
        <f t="shared" si="5"/>
        <v>181542</v>
      </c>
      <c r="O57" s="339"/>
      <c r="P57" s="343"/>
      <c r="Q57" s="339"/>
      <c r="R57" s="339"/>
      <c r="S57" s="339"/>
      <c r="T57" s="339"/>
      <c r="U57" s="339"/>
      <c r="V57" s="339"/>
      <c r="W57" s="339"/>
    </row>
    <row r="58" spans="1:23" ht="12.75">
      <c r="A58" s="112"/>
      <c r="B58" s="153" t="s">
        <v>423</v>
      </c>
      <c r="C58" s="106"/>
      <c r="D58" s="217"/>
      <c r="E58" s="142">
        <v>2985</v>
      </c>
      <c r="F58" s="105"/>
      <c r="G58" s="162">
        <f t="shared" si="6"/>
        <v>2985</v>
      </c>
      <c r="H58" s="490"/>
      <c r="I58" s="354">
        <v>2986</v>
      </c>
      <c r="J58" s="373"/>
      <c r="K58" s="355">
        <f t="shared" si="5"/>
        <v>2986</v>
      </c>
      <c r="O58" s="339"/>
      <c r="P58" s="481"/>
      <c r="Q58" s="339"/>
      <c r="R58" s="339"/>
      <c r="S58" s="339"/>
      <c r="T58" s="339"/>
      <c r="U58" s="339"/>
      <c r="V58" s="339"/>
      <c r="W58" s="339"/>
    </row>
    <row r="59" spans="1:23" ht="12.75">
      <c r="A59" s="112"/>
      <c r="B59" s="106" t="s">
        <v>86</v>
      </c>
      <c r="C59" s="106"/>
      <c r="D59" s="216"/>
      <c r="E59" s="142">
        <v>49620</v>
      </c>
      <c r="F59" s="142"/>
      <c r="G59" s="162">
        <f t="shared" si="6"/>
        <v>49620</v>
      </c>
      <c r="H59" s="488"/>
      <c r="I59" s="354">
        <v>49822</v>
      </c>
      <c r="J59" s="354"/>
      <c r="K59" s="355">
        <f t="shared" si="5"/>
        <v>49822</v>
      </c>
      <c r="O59" s="339"/>
      <c r="P59" s="343"/>
      <c r="Q59" s="339"/>
      <c r="R59" s="339"/>
      <c r="S59" s="339"/>
      <c r="T59" s="339"/>
      <c r="U59" s="339"/>
      <c r="V59" s="339"/>
      <c r="W59" s="339"/>
    </row>
    <row r="60" spans="1:23" ht="12.75">
      <c r="A60" s="115" t="s">
        <v>87</v>
      </c>
      <c r="B60" s="106"/>
      <c r="C60" s="106"/>
      <c r="D60" s="105">
        <f>SUM(D61:D63)</f>
        <v>0</v>
      </c>
      <c r="E60" s="105">
        <f>SUM(E61:E63)</f>
        <v>229408</v>
      </c>
      <c r="F60" s="105">
        <f>SUM(F61:F63)</f>
        <v>0</v>
      </c>
      <c r="G60" s="111">
        <f t="shared" si="6"/>
        <v>229408</v>
      </c>
      <c r="H60" s="373">
        <f>SUM(H61:H63)</f>
        <v>0</v>
      </c>
      <c r="I60" s="373">
        <f>SUM(I61:I63)</f>
        <v>229533</v>
      </c>
      <c r="J60" s="373">
        <f>SUM(J61:J63)</f>
        <v>0</v>
      </c>
      <c r="K60" s="458">
        <f t="shared" si="5"/>
        <v>229533</v>
      </c>
      <c r="O60" s="339"/>
      <c r="P60" s="339"/>
      <c r="Q60" s="339"/>
      <c r="R60" s="339"/>
      <c r="S60" s="339"/>
      <c r="T60" s="339"/>
      <c r="U60" s="339"/>
      <c r="V60" s="339"/>
      <c r="W60" s="339"/>
    </row>
    <row r="61" spans="1:23" ht="12.75">
      <c r="A61" s="115"/>
      <c r="B61" s="211" t="s">
        <v>192</v>
      </c>
      <c r="C61" s="210"/>
      <c r="D61" s="142"/>
      <c r="E61" s="142">
        <v>7000</v>
      </c>
      <c r="F61" s="142"/>
      <c r="G61" s="162">
        <f t="shared" si="6"/>
        <v>7000</v>
      </c>
      <c r="H61" s="354"/>
      <c r="I61" s="354">
        <v>7125</v>
      </c>
      <c r="J61" s="354"/>
      <c r="K61" s="355">
        <f t="shared" si="5"/>
        <v>7125</v>
      </c>
      <c r="O61" s="339"/>
      <c r="P61" s="343"/>
      <c r="Q61" s="343"/>
      <c r="R61" s="343"/>
      <c r="S61" s="343"/>
      <c r="T61" s="339"/>
      <c r="U61" s="339"/>
      <c r="V61" s="339"/>
      <c r="W61" s="339"/>
    </row>
    <row r="62" spans="1:23" ht="12.75">
      <c r="A62" s="115"/>
      <c r="B62" s="161" t="s">
        <v>154</v>
      </c>
      <c r="C62" s="158"/>
      <c r="D62" s="105"/>
      <c r="E62" s="142">
        <v>13950</v>
      </c>
      <c r="F62" s="105"/>
      <c r="G62" s="162">
        <f t="shared" si="6"/>
        <v>13950</v>
      </c>
      <c r="H62" s="373"/>
      <c r="I62" s="354">
        <v>13950</v>
      </c>
      <c r="J62" s="373"/>
      <c r="K62" s="355">
        <f t="shared" si="5"/>
        <v>13950</v>
      </c>
      <c r="O62" s="339"/>
      <c r="P62" s="339"/>
      <c r="Q62" s="339"/>
      <c r="R62" s="339"/>
      <c r="S62" s="339"/>
      <c r="T62" s="339"/>
      <c r="U62" s="339"/>
      <c r="V62" s="339"/>
      <c r="W62" s="339"/>
    </row>
    <row r="63" spans="1:23" ht="12.75">
      <c r="A63" s="112"/>
      <c r="B63" s="153" t="s">
        <v>134</v>
      </c>
      <c r="C63" s="106"/>
      <c r="D63" s="142"/>
      <c r="E63" s="142">
        <f>SUM(E65:E69,E64)</f>
        <v>208458</v>
      </c>
      <c r="F63" s="142"/>
      <c r="G63" s="162">
        <f t="shared" si="6"/>
        <v>208458</v>
      </c>
      <c r="H63" s="354"/>
      <c r="I63" s="354">
        <f>SUM(I65:I69,I64)</f>
        <v>208458</v>
      </c>
      <c r="J63" s="354"/>
      <c r="K63" s="355">
        <f t="shared" si="5"/>
        <v>208458</v>
      </c>
      <c r="O63" s="339"/>
      <c r="P63" s="339"/>
      <c r="Q63" s="339"/>
      <c r="R63" s="339"/>
      <c r="S63" s="339"/>
      <c r="T63" s="339"/>
      <c r="U63" s="339"/>
      <c r="V63" s="339"/>
      <c r="W63" s="339"/>
    </row>
    <row r="64" spans="1:23" ht="12.75">
      <c r="A64" s="112"/>
      <c r="B64" s="153"/>
      <c r="C64" s="153" t="s">
        <v>408</v>
      </c>
      <c r="D64" s="142"/>
      <c r="E64" s="142">
        <v>4500</v>
      </c>
      <c r="F64" s="142"/>
      <c r="G64" s="162">
        <f t="shared" si="6"/>
        <v>4500</v>
      </c>
      <c r="H64" s="354"/>
      <c r="I64" s="354">
        <v>4500</v>
      </c>
      <c r="J64" s="354"/>
      <c r="K64" s="355">
        <f t="shared" si="5"/>
        <v>4500</v>
      </c>
      <c r="O64" s="339"/>
      <c r="P64" s="339"/>
      <c r="Q64" s="339"/>
      <c r="R64" s="339"/>
      <c r="S64" s="339"/>
      <c r="T64" s="339"/>
      <c r="U64" s="339"/>
      <c r="V64" s="339"/>
      <c r="W64" s="339"/>
    </row>
    <row r="65" spans="1:23" ht="12.75">
      <c r="A65" s="112"/>
      <c r="B65" s="106"/>
      <c r="C65" s="153" t="s">
        <v>300</v>
      </c>
      <c r="D65" s="216"/>
      <c r="E65" s="142">
        <v>32910</v>
      </c>
      <c r="F65" s="142"/>
      <c r="G65" s="162">
        <f t="shared" si="6"/>
        <v>32910</v>
      </c>
      <c r="H65" s="488"/>
      <c r="I65" s="354">
        <v>32910</v>
      </c>
      <c r="J65" s="354"/>
      <c r="K65" s="355">
        <f t="shared" si="5"/>
        <v>32910</v>
      </c>
      <c r="O65" s="339"/>
      <c r="P65" s="339"/>
      <c r="Q65" s="339"/>
      <c r="R65" s="339"/>
      <c r="S65" s="339"/>
      <c r="T65" s="339"/>
      <c r="U65" s="339"/>
      <c r="V65" s="339"/>
      <c r="W65" s="339"/>
    </row>
    <row r="66" spans="1:23" ht="12.75">
      <c r="A66" s="112"/>
      <c r="B66" s="106"/>
      <c r="C66" s="153" t="s">
        <v>301</v>
      </c>
      <c r="D66" s="216"/>
      <c r="E66" s="142">
        <v>127</v>
      </c>
      <c r="F66" s="142"/>
      <c r="G66" s="162">
        <f t="shared" si="6"/>
        <v>127</v>
      </c>
      <c r="H66" s="488"/>
      <c r="I66" s="354">
        <v>127</v>
      </c>
      <c r="J66" s="354"/>
      <c r="K66" s="355">
        <f t="shared" si="5"/>
        <v>127</v>
      </c>
      <c r="O66" s="339"/>
      <c r="P66" s="339"/>
      <c r="Q66" s="339"/>
      <c r="R66" s="339"/>
      <c r="S66" s="339"/>
      <c r="T66" s="339"/>
      <c r="U66" s="339"/>
      <c r="V66" s="339"/>
      <c r="W66" s="339"/>
    </row>
    <row r="67" spans="1:23" ht="12.75">
      <c r="A67" s="112"/>
      <c r="B67" s="106"/>
      <c r="C67" s="153" t="s">
        <v>302</v>
      </c>
      <c r="D67" s="216"/>
      <c r="E67" s="142">
        <v>156239</v>
      </c>
      <c r="F67" s="142"/>
      <c r="G67" s="162">
        <f t="shared" si="6"/>
        <v>156239</v>
      </c>
      <c r="H67" s="488"/>
      <c r="I67" s="354">
        <v>156239</v>
      </c>
      <c r="J67" s="354"/>
      <c r="K67" s="355">
        <f t="shared" si="5"/>
        <v>156239</v>
      </c>
      <c r="O67" s="339"/>
      <c r="P67" s="339"/>
      <c r="Q67" s="339"/>
      <c r="R67" s="339"/>
      <c r="S67" s="339"/>
      <c r="T67" s="339"/>
      <c r="U67" s="339"/>
      <c r="V67" s="339"/>
      <c r="W67" s="339"/>
    </row>
    <row r="68" spans="1:23" ht="12.75">
      <c r="A68" s="112"/>
      <c r="B68" s="106"/>
      <c r="C68" s="153" t="s">
        <v>427</v>
      </c>
      <c r="D68" s="216"/>
      <c r="E68" s="142">
        <v>8007</v>
      </c>
      <c r="F68" s="142"/>
      <c r="G68" s="162">
        <f t="shared" si="6"/>
        <v>8007</v>
      </c>
      <c r="H68" s="488"/>
      <c r="I68" s="354">
        <v>8007</v>
      </c>
      <c r="J68" s="354"/>
      <c r="K68" s="355">
        <f t="shared" si="5"/>
        <v>8007</v>
      </c>
      <c r="O68" s="339"/>
      <c r="P68" s="339"/>
      <c r="Q68" s="339"/>
      <c r="R68" s="339"/>
      <c r="S68" s="339"/>
      <c r="T68" s="339"/>
      <c r="U68" s="339"/>
      <c r="V68" s="339"/>
      <c r="W68" s="339"/>
    </row>
    <row r="69" spans="1:23" ht="12.75">
      <c r="A69" s="112"/>
      <c r="B69" s="106"/>
      <c r="C69" s="153" t="s">
        <v>419</v>
      </c>
      <c r="D69" s="216"/>
      <c r="E69" s="142">
        <v>6675</v>
      </c>
      <c r="F69" s="142"/>
      <c r="G69" s="162">
        <f t="shared" si="6"/>
        <v>6675</v>
      </c>
      <c r="H69" s="488"/>
      <c r="I69" s="354">
        <v>6675</v>
      </c>
      <c r="J69" s="354"/>
      <c r="K69" s="355">
        <f t="shared" si="5"/>
        <v>6675</v>
      </c>
      <c r="O69" s="339"/>
      <c r="P69" s="339"/>
      <c r="Q69" s="339"/>
      <c r="R69" s="339"/>
      <c r="S69" s="339"/>
      <c r="T69" s="339"/>
      <c r="U69" s="339"/>
      <c r="V69" s="339"/>
      <c r="W69" s="339"/>
    </row>
    <row r="70" spans="1:23" ht="12.75">
      <c r="A70" s="115" t="s">
        <v>22</v>
      </c>
      <c r="B70" s="106"/>
      <c r="C70" s="153"/>
      <c r="D70" s="105">
        <f>SUM(D9,D11,D13,D14,D20,D50,D56,D60)</f>
        <v>296421</v>
      </c>
      <c r="E70" s="105">
        <f>SUM(E9,E11,E13,E14,E20,E50,E56,E60)</f>
        <v>6187500</v>
      </c>
      <c r="F70" s="105">
        <f>SUM(F9,F11,F13,F14,F20,F50,F56,F60)</f>
        <v>0</v>
      </c>
      <c r="G70" s="111">
        <f t="shared" si="6"/>
        <v>6483921</v>
      </c>
      <c r="H70" s="373">
        <f>SUM(H9,H11,H13,H14,H20,H50,H56,H60)</f>
        <v>242004</v>
      </c>
      <c r="I70" s="373">
        <f>SUM(I9,I11,I13,I14,I20,I50,I56,I60)</f>
        <v>6282144</v>
      </c>
      <c r="J70" s="373">
        <f>SUM(J9,J11,J13,J14,J20,J50,J56,J60)</f>
        <v>0</v>
      </c>
      <c r="K70" s="458">
        <f t="shared" si="5"/>
        <v>6524148</v>
      </c>
      <c r="O70" s="339"/>
      <c r="P70" s="339"/>
      <c r="Q70" s="339"/>
      <c r="R70" s="339"/>
      <c r="S70" s="339"/>
      <c r="T70" s="339"/>
      <c r="U70" s="339"/>
      <c r="V70" s="339"/>
      <c r="W70" s="339"/>
    </row>
    <row r="71" spans="1:23" ht="12.75">
      <c r="A71" s="115" t="s">
        <v>88</v>
      </c>
      <c r="B71" s="106"/>
      <c r="C71" s="106"/>
      <c r="D71" s="105">
        <f>SUM(D72:D74)</f>
        <v>43424</v>
      </c>
      <c r="E71" s="105">
        <f>SUM(E72:E74)</f>
        <v>3281109</v>
      </c>
      <c r="F71" s="105">
        <f>SUM(F72:F74)</f>
        <v>0</v>
      </c>
      <c r="G71" s="111">
        <f t="shared" si="6"/>
        <v>3324533</v>
      </c>
      <c r="H71" s="373">
        <f>SUM(H72:H74)</f>
        <v>74886</v>
      </c>
      <c r="I71" s="373">
        <f>SUM(I72:I74)</f>
        <v>3286176</v>
      </c>
      <c r="J71" s="373">
        <f>SUM(J72:J74)</f>
        <v>0</v>
      </c>
      <c r="K71" s="458">
        <f t="shared" si="5"/>
        <v>3361062</v>
      </c>
      <c r="O71" s="339"/>
      <c r="P71" s="339"/>
      <c r="Q71" s="339"/>
      <c r="R71" s="339"/>
      <c r="S71" s="339"/>
      <c r="T71" s="339"/>
      <c r="U71" s="339"/>
      <c r="V71" s="339"/>
      <c r="W71" s="339"/>
    </row>
    <row r="72" spans="1:23" ht="12.75">
      <c r="A72" s="115"/>
      <c r="B72" s="106"/>
      <c r="C72" s="106" t="s">
        <v>114</v>
      </c>
      <c r="D72" s="105"/>
      <c r="E72" s="142">
        <v>1793984</v>
      </c>
      <c r="F72" s="105"/>
      <c r="G72" s="162">
        <f t="shared" si="6"/>
        <v>1793984</v>
      </c>
      <c r="H72" s="373"/>
      <c r="I72" s="354">
        <v>1793984</v>
      </c>
      <c r="J72" s="373"/>
      <c r="K72" s="355">
        <f t="shared" si="5"/>
        <v>1793984</v>
      </c>
      <c r="O72" s="339"/>
      <c r="P72" s="339"/>
      <c r="Q72" s="339"/>
      <c r="R72" s="339"/>
      <c r="S72" s="339"/>
      <c r="T72" s="339"/>
      <c r="U72" s="339"/>
      <c r="V72" s="339"/>
      <c r="W72" s="339"/>
    </row>
    <row r="73" spans="1:23" ht="12.75">
      <c r="A73" s="115"/>
      <c r="B73" s="106"/>
      <c r="C73" s="153" t="s">
        <v>189</v>
      </c>
      <c r="D73" s="142">
        <v>43424</v>
      </c>
      <c r="E73" s="142">
        <v>0</v>
      </c>
      <c r="F73" s="142"/>
      <c r="G73" s="162">
        <f t="shared" si="6"/>
        <v>43424</v>
      </c>
      <c r="H73" s="354">
        <v>74886</v>
      </c>
      <c r="I73" s="354">
        <v>2100</v>
      </c>
      <c r="J73" s="354"/>
      <c r="K73" s="355">
        <f t="shared" si="5"/>
        <v>76986</v>
      </c>
      <c r="O73" s="339"/>
      <c r="P73" s="343"/>
      <c r="Q73" s="339"/>
      <c r="R73" s="339"/>
      <c r="S73" s="339"/>
      <c r="T73" s="339"/>
      <c r="U73" s="339"/>
      <c r="V73" s="339"/>
      <c r="W73" s="339"/>
    </row>
    <row r="74" spans="1:23" ht="12.75">
      <c r="A74" s="112"/>
      <c r="B74" s="106"/>
      <c r="C74" s="106" t="s">
        <v>89</v>
      </c>
      <c r="D74" s="216"/>
      <c r="E74" s="142">
        <v>1487125</v>
      </c>
      <c r="F74" s="142"/>
      <c r="G74" s="162">
        <f t="shared" si="6"/>
        <v>1487125</v>
      </c>
      <c r="H74" s="488"/>
      <c r="I74" s="354">
        <v>1490092</v>
      </c>
      <c r="J74" s="354"/>
      <c r="K74" s="355">
        <f t="shared" si="5"/>
        <v>1490092</v>
      </c>
      <c r="O74" s="339"/>
      <c r="P74" s="343"/>
      <c r="Q74" s="343"/>
      <c r="R74" s="343"/>
      <c r="S74" s="343"/>
      <c r="T74" s="343"/>
      <c r="U74" s="339"/>
      <c r="V74" s="339"/>
      <c r="W74" s="339"/>
    </row>
    <row r="75" spans="1:23" ht="12.75">
      <c r="A75" s="112"/>
      <c r="B75" s="106"/>
      <c r="C75" s="109" t="s">
        <v>93</v>
      </c>
      <c r="D75" s="108"/>
      <c r="E75" s="108">
        <f>'Polg.Hiv.'!E26+'Eszi+Eü'!D45+'Eszi+Eü'!D34+Vg!D27+Ovi!D27+AJMK!D26</f>
        <v>956445</v>
      </c>
      <c r="F75" s="108"/>
      <c r="G75" s="162">
        <f>SUM(E75:F75)</f>
        <v>956445</v>
      </c>
      <c r="H75" s="108"/>
      <c r="I75" s="108">
        <f>SUM('Polg.Hiv.'!I26,'Eszi+Eü'!G34,'Eszi+Eü'!G45,Vg!G27,Ovi!G27,AJMK!G26)</f>
        <v>956692</v>
      </c>
      <c r="J75" s="484"/>
      <c r="K75" s="355">
        <f t="shared" si="5"/>
        <v>956692</v>
      </c>
      <c r="O75" s="339"/>
      <c r="P75" s="339"/>
      <c r="Q75" s="339"/>
      <c r="R75" s="339"/>
      <c r="S75" s="339"/>
      <c r="T75" s="339"/>
      <c r="U75" s="339"/>
      <c r="V75" s="339"/>
      <c r="W75" s="339"/>
    </row>
    <row r="76" spans="1:11" ht="12.75">
      <c r="A76" s="112"/>
      <c r="B76" s="106"/>
      <c r="C76" s="109" t="s">
        <v>90</v>
      </c>
      <c r="D76" s="108"/>
      <c r="E76" s="108">
        <f>'Polg.Hiv.'!E27+'Eszi+Eü'!D46+'Eszi+Eü'!D35+Vg!D28+Ovi!D28+AJMK!D27</f>
        <v>209689</v>
      </c>
      <c r="F76" s="108"/>
      <c r="G76" s="162">
        <f t="shared" si="6"/>
        <v>209689</v>
      </c>
      <c r="H76" s="484"/>
      <c r="I76" s="108">
        <f>SUM('Polg.Hiv.'!I27,'Eszi+Eü'!G35,'Eszi+Eü'!G46,Vg!G28,Ovi!G28,AJMK!G27)</f>
        <v>208540</v>
      </c>
      <c r="J76" s="484"/>
      <c r="K76" s="355">
        <f t="shared" si="5"/>
        <v>208540</v>
      </c>
    </row>
    <row r="77" spans="1:11" ht="12.75">
      <c r="A77" s="112"/>
      <c r="B77" s="106"/>
      <c r="C77" s="109" t="s">
        <v>91</v>
      </c>
      <c r="D77" s="108"/>
      <c r="E77" s="108">
        <f>'Polg.Hiv.'!E28+'Eszi+Eü'!D47+'Eszi+Eü'!D36+Vg!D29+Ovi!D29+AJMK!D28</f>
        <v>508328</v>
      </c>
      <c r="F77" s="108"/>
      <c r="G77" s="162">
        <f t="shared" si="6"/>
        <v>508328</v>
      </c>
      <c r="H77" s="484"/>
      <c r="I77" s="108">
        <f>SUM('Polg.Hiv.'!I28,'Eszi+Eü'!G36,'Eszi+Eü'!G47,Vg!G29,Ovi!G29,AJMK!G28)</f>
        <v>509233</v>
      </c>
      <c r="J77" s="484"/>
      <c r="K77" s="355">
        <f t="shared" si="5"/>
        <v>509233</v>
      </c>
    </row>
    <row r="78" spans="1:11" ht="12.75">
      <c r="A78" s="252"/>
      <c r="B78" s="253"/>
      <c r="C78" s="254" t="s">
        <v>92</v>
      </c>
      <c r="D78" s="255"/>
      <c r="E78" s="108">
        <f>SUM('Polg.Hiv.'!E29)</f>
        <v>4000</v>
      </c>
      <c r="F78" s="108"/>
      <c r="G78" s="162">
        <f>SUM(E78:F78)</f>
        <v>4000</v>
      </c>
      <c r="H78" s="108"/>
      <c r="I78" s="108">
        <f>SUM('Polg.Hiv.'!I29)</f>
        <v>4000</v>
      </c>
      <c r="J78" s="491"/>
      <c r="K78" s="360">
        <f t="shared" si="5"/>
        <v>4000</v>
      </c>
    </row>
    <row r="79" spans="1:11" ht="16.5" customHeight="1">
      <c r="A79" s="542" t="s">
        <v>9</v>
      </c>
      <c r="B79" s="543"/>
      <c r="C79" s="544"/>
      <c r="D79" s="159">
        <f>SUM(D70:D71)</f>
        <v>339845</v>
      </c>
      <c r="E79" s="159">
        <f>SUM(E70:E71)</f>
        <v>9468609</v>
      </c>
      <c r="F79" s="159">
        <f>SUM(F70:F71)</f>
        <v>0</v>
      </c>
      <c r="G79" s="256">
        <f>SUM(D79:F79)</f>
        <v>9808454</v>
      </c>
      <c r="H79" s="159">
        <f>SUM(H70:H71)</f>
        <v>316890</v>
      </c>
      <c r="I79" s="159">
        <f>SUM(I70:I71)</f>
        <v>9568320</v>
      </c>
      <c r="J79" s="159">
        <f>SUM(J70:J71)</f>
        <v>0</v>
      </c>
      <c r="K79" s="256">
        <f>SUM(H79:J79)</f>
        <v>9885210</v>
      </c>
    </row>
    <row r="80" spans="2:7" ht="15.75" customHeight="1">
      <c r="B80" s="500"/>
      <c r="C80" s="501"/>
      <c r="D80" s="500"/>
      <c r="E80" s="502"/>
      <c r="F80" s="502"/>
      <c r="G80" s="102"/>
    </row>
    <row r="81" spans="2:7" ht="15.75" customHeight="1">
      <c r="B81" s="503"/>
      <c r="C81" s="504"/>
      <c r="D81" s="503"/>
      <c r="E81" s="505"/>
      <c r="F81" s="505"/>
      <c r="G81" s="102"/>
    </row>
    <row r="82" spans="2:6" ht="12.75">
      <c r="B82" s="503"/>
      <c r="C82" s="506"/>
      <c r="D82" s="507"/>
      <c r="E82" s="503"/>
      <c r="F82" s="503"/>
    </row>
    <row r="83" spans="2:6" ht="12.75">
      <c r="B83" s="503"/>
      <c r="C83" s="506"/>
      <c r="D83" s="507"/>
      <c r="E83" s="508"/>
      <c r="F83" s="503"/>
    </row>
    <row r="84" spans="2:6" ht="12.75">
      <c r="B84" s="503"/>
      <c r="C84" s="506"/>
      <c r="D84" s="503"/>
      <c r="E84" s="503"/>
      <c r="F84" s="503"/>
    </row>
    <row r="85" spans="2:6" ht="12.75">
      <c r="B85" s="503"/>
      <c r="C85" s="506"/>
      <c r="D85" s="503"/>
      <c r="E85" s="503"/>
      <c r="F85" s="503"/>
    </row>
    <row r="86" spans="2:6" ht="12.75">
      <c r="B86" s="503"/>
      <c r="C86" s="509"/>
      <c r="D86" s="503"/>
      <c r="E86" s="503"/>
      <c r="F86" s="503"/>
    </row>
    <row r="87" spans="2:6" ht="12.75">
      <c r="B87" s="503"/>
      <c r="C87" s="509"/>
      <c r="D87" s="503"/>
      <c r="E87" s="503"/>
      <c r="F87" s="503"/>
    </row>
    <row r="88" spans="2:6" ht="12.75">
      <c r="B88" s="503"/>
      <c r="C88" s="509"/>
      <c r="D88" s="503"/>
      <c r="E88" s="503"/>
      <c r="F88" s="503"/>
    </row>
    <row r="89" spans="2:6" ht="12.75">
      <c r="B89" s="503"/>
      <c r="C89" s="509"/>
      <c r="D89" s="503"/>
      <c r="E89" s="503"/>
      <c r="F89" s="503"/>
    </row>
    <row r="90" spans="2:6" ht="12.75">
      <c r="B90" s="503"/>
      <c r="C90" s="509"/>
      <c r="D90" s="503"/>
      <c r="E90" s="503"/>
      <c r="F90" s="503"/>
    </row>
    <row r="91" spans="2:6" ht="12.75">
      <c r="B91" s="503"/>
      <c r="C91" s="509"/>
      <c r="D91" s="503"/>
      <c r="E91" s="503"/>
      <c r="F91" s="503"/>
    </row>
    <row r="92" spans="2:6" ht="12.75">
      <c r="B92" s="503"/>
      <c r="C92" s="509"/>
      <c r="D92" s="503"/>
      <c r="E92" s="503"/>
      <c r="F92" s="503"/>
    </row>
    <row r="93" spans="2:6" ht="12.75">
      <c r="B93" s="503"/>
      <c r="C93" s="509"/>
      <c r="D93" s="503"/>
      <c r="E93" s="503"/>
      <c r="F93" s="503"/>
    </row>
    <row r="94" spans="2:6" ht="12.75">
      <c r="B94" s="503"/>
      <c r="C94" s="509"/>
      <c r="D94" s="503"/>
      <c r="E94" s="503"/>
      <c r="F94" s="503"/>
    </row>
    <row r="95" spans="2:6" ht="12.75">
      <c r="B95" s="503"/>
      <c r="C95" s="503"/>
      <c r="D95" s="503"/>
      <c r="E95" s="510"/>
      <c r="F95" s="503"/>
    </row>
    <row r="96" spans="2:6" ht="12.75">
      <c r="B96" s="503"/>
      <c r="C96" s="503"/>
      <c r="D96" s="503"/>
      <c r="E96" s="503"/>
      <c r="F96" s="503"/>
    </row>
  </sheetData>
  <sheetProtection/>
  <mergeCells count="21">
    <mergeCell ref="A79:C79"/>
    <mergeCell ref="B10:C10"/>
    <mergeCell ref="B12:C12"/>
    <mergeCell ref="A5:C8"/>
    <mergeCell ref="G7:G8"/>
    <mergeCell ref="B16:C16"/>
    <mergeCell ref="D5:G6"/>
    <mergeCell ref="L5:O6"/>
    <mergeCell ref="O7:O8"/>
    <mergeCell ref="L8:N8"/>
    <mergeCell ref="B19:C19"/>
    <mergeCell ref="B15:C15"/>
    <mergeCell ref="B18:C18"/>
    <mergeCell ref="A1:K1"/>
    <mergeCell ref="C3:K3"/>
    <mergeCell ref="B17:C17"/>
    <mergeCell ref="J4:K4"/>
    <mergeCell ref="H5:K6"/>
    <mergeCell ref="K7:K8"/>
    <mergeCell ref="H8:J8"/>
    <mergeCell ref="D8:F8"/>
  </mergeCells>
  <printOptions/>
  <pageMargins left="0.31496062992125984" right="0.1968503937007874" top="0.5118110236220472" bottom="0.5511811023622047" header="0.35433070866141736" footer="0.5118110236220472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V104"/>
  <sheetViews>
    <sheetView view="pageBreakPreview" zoomScale="98" zoomScaleSheetLayoutView="98" zoomScalePageLayoutView="106" workbookViewId="0" topLeftCell="A1">
      <selection activeCell="D3" sqref="D3:L3"/>
    </sheetView>
  </sheetViews>
  <sheetFormatPr defaultColWidth="9.140625" defaultRowHeight="12.75"/>
  <cols>
    <col min="1" max="1" width="4.8515625" style="0" customWidth="1"/>
    <col min="2" max="2" width="4.7109375" style="0" customWidth="1"/>
    <col min="3" max="3" width="5.57421875" style="0" customWidth="1"/>
    <col min="4" max="4" width="63.140625" style="0" customWidth="1"/>
    <col min="5" max="5" width="9.7109375" style="0" bestFit="1" customWidth="1"/>
    <col min="6" max="6" width="9.57421875" style="0" bestFit="1" customWidth="1"/>
    <col min="7" max="7" width="9.421875" style="0" bestFit="1" customWidth="1"/>
    <col min="8" max="8" width="10.8515625" style="0" bestFit="1" customWidth="1"/>
    <col min="9" max="10" width="9.57421875" style="0" bestFit="1" customWidth="1"/>
    <col min="11" max="11" width="9.28125" style="0" bestFit="1" customWidth="1"/>
    <col min="12" max="12" width="9.57421875" style="0" bestFit="1" customWidth="1"/>
    <col min="17" max="17" width="9.7109375" style="0" customWidth="1"/>
  </cols>
  <sheetData>
    <row r="1" spans="1:12" ht="15" customHeight="1">
      <c r="A1" s="563" t="s">
        <v>262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</row>
    <row r="2" spans="1:8" ht="15" customHeight="1">
      <c r="A2" s="94"/>
      <c r="B2" s="94"/>
      <c r="C2" s="94"/>
      <c r="D2" s="94"/>
      <c r="E2" s="94"/>
      <c r="F2" s="94"/>
      <c r="G2" s="94"/>
      <c r="H2" s="94"/>
    </row>
    <row r="3" spans="1:12" ht="15" customHeight="1">
      <c r="A3" s="94"/>
      <c r="B3" s="94"/>
      <c r="C3" s="94"/>
      <c r="D3" s="526" t="s">
        <v>471</v>
      </c>
      <c r="E3" s="526"/>
      <c r="F3" s="526"/>
      <c r="G3" s="526"/>
      <c r="H3" s="526"/>
      <c r="I3" s="526"/>
      <c r="J3" s="526"/>
      <c r="K3" s="526"/>
      <c r="L3" s="526"/>
    </row>
    <row r="4" spans="11:12" ht="12.75">
      <c r="K4" s="529" t="s">
        <v>0</v>
      </c>
      <c r="L4" s="529"/>
    </row>
    <row r="5" spans="1:16" ht="15.75" customHeight="1">
      <c r="A5" s="546" t="s">
        <v>1</v>
      </c>
      <c r="B5" s="547"/>
      <c r="C5" s="547"/>
      <c r="D5" s="548"/>
      <c r="E5" s="530" t="s">
        <v>387</v>
      </c>
      <c r="F5" s="531"/>
      <c r="G5" s="531"/>
      <c r="H5" s="532"/>
      <c r="I5" s="530" t="s">
        <v>387</v>
      </c>
      <c r="J5" s="531"/>
      <c r="K5" s="531"/>
      <c r="L5" s="532"/>
      <c r="M5" s="538"/>
      <c r="N5" s="539"/>
      <c r="O5" s="539"/>
      <c r="P5" s="539"/>
    </row>
    <row r="6" spans="1:16" ht="13.5" customHeight="1">
      <c r="A6" s="549"/>
      <c r="B6" s="550"/>
      <c r="C6" s="550"/>
      <c r="D6" s="551"/>
      <c r="E6" s="533" t="s">
        <v>439</v>
      </c>
      <c r="F6" s="534"/>
      <c r="G6" s="534"/>
      <c r="H6" s="535"/>
      <c r="I6" s="533"/>
      <c r="J6" s="534"/>
      <c r="K6" s="534"/>
      <c r="L6" s="535"/>
      <c r="M6" s="538"/>
      <c r="N6" s="539"/>
      <c r="O6" s="539"/>
      <c r="P6" s="539"/>
    </row>
    <row r="7" spans="1:16" ht="25.5">
      <c r="A7" s="549"/>
      <c r="B7" s="550"/>
      <c r="C7" s="550"/>
      <c r="D7" s="551"/>
      <c r="E7" s="2" t="s">
        <v>2</v>
      </c>
      <c r="F7" s="2" t="s">
        <v>3</v>
      </c>
      <c r="G7" s="2" t="s">
        <v>37</v>
      </c>
      <c r="H7" s="532" t="s">
        <v>4</v>
      </c>
      <c r="I7" s="2" t="s">
        <v>2</v>
      </c>
      <c r="J7" s="2" t="s">
        <v>3</v>
      </c>
      <c r="K7" s="2" t="s">
        <v>37</v>
      </c>
      <c r="L7" s="532" t="s">
        <v>4</v>
      </c>
      <c r="M7" s="451"/>
      <c r="N7" s="452"/>
      <c r="O7" s="452"/>
      <c r="P7" s="539"/>
    </row>
    <row r="8" spans="1:16" ht="13.5" customHeight="1" thickBot="1">
      <c r="A8" s="552"/>
      <c r="B8" s="553"/>
      <c r="C8" s="553"/>
      <c r="D8" s="554"/>
      <c r="E8" s="537" t="s">
        <v>5</v>
      </c>
      <c r="F8" s="537"/>
      <c r="G8" s="537"/>
      <c r="H8" s="536"/>
      <c r="I8" s="537" t="s">
        <v>5</v>
      </c>
      <c r="J8" s="537"/>
      <c r="K8" s="537"/>
      <c r="L8" s="536"/>
      <c r="M8" s="540"/>
      <c r="N8" s="541"/>
      <c r="O8" s="541"/>
      <c r="P8" s="539"/>
    </row>
    <row r="9" spans="1:12" ht="13.5" thickTop="1">
      <c r="A9" s="556" t="s">
        <v>156</v>
      </c>
      <c r="B9" s="557"/>
      <c r="C9" s="557"/>
      <c r="D9" s="557"/>
      <c r="E9" s="105">
        <f>SUM(E10,E17:E18)</f>
        <v>554745</v>
      </c>
      <c r="F9" s="105">
        <f>SUM(F10,F17:F18)</f>
        <v>73094</v>
      </c>
      <c r="G9" s="105">
        <f>SUM(G10,G17:G18)</f>
        <v>31801</v>
      </c>
      <c r="H9" s="111">
        <f aca="true" t="shared" si="0" ref="H9:H53">SUM(E9:G9)</f>
        <v>659640</v>
      </c>
      <c r="I9" s="373">
        <f>SUM(I10,I17:I18)</f>
        <v>594972</v>
      </c>
      <c r="J9" s="373">
        <f>SUM(J10,J17:J18)</f>
        <v>73094</v>
      </c>
      <c r="K9" s="373">
        <f>SUM(K10,K17:K18)</f>
        <v>31801</v>
      </c>
      <c r="L9" s="458">
        <f>SUM(I9:K9)</f>
        <v>699867</v>
      </c>
    </row>
    <row r="10" spans="1:12" ht="12.75">
      <c r="A10" s="112"/>
      <c r="B10" s="559" t="s">
        <v>47</v>
      </c>
      <c r="C10" s="559"/>
      <c r="D10" s="559"/>
      <c r="E10" s="108">
        <f>SUM(E11:E16)</f>
        <v>490176</v>
      </c>
      <c r="F10" s="108">
        <f>SUM(F11:F16)</f>
        <v>0</v>
      </c>
      <c r="G10" s="108">
        <f>SUM(G11:G16)</f>
        <v>0</v>
      </c>
      <c r="H10" s="113">
        <f t="shared" si="0"/>
        <v>490176</v>
      </c>
      <c r="I10" s="484">
        <f>SUM(I11:I16)</f>
        <v>530403</v>
      </c>
      <c r="J10" s="484">
        <f>SUM(J11:J16)</f>
        <v>0</v>
      </c>
      <c r="K10" s="484">
        <f>SUM(K11:K16)</f>
        <v>0</v>
      </c>
      <c r="L10" s="483">
        <f>SUM(I10:K10)</f>
        <v>530403</v>
      </c>
    </row>
    <row r="11" spans="1:21" ht="12.75">
      <c r="A11" s="112"/>
      <c r="B11" s="107"/>
      <c r="C11" s="559" t="s">
        <v>48</v>
      </c>
      <c r="D11" s="559"/>
      <c r="E11" s="104">
        <v>20358</v>
      </c>
      <c r="F11" s="104"/>
      <c r="G11" s="104"/>
      <c r="H11" s="113">
        <f t="shared" si="0"/>
        <v>20358</v>
      </c>
      <c r="I11" s="482">
        <v>26824</v>
      </c>
      <c r="J11" s="482"/>
      <c r="K11" s="482"/>
      <c r="L11" s="483">
        <f>SUM(I11:K11)</f>
        <v>26824</v>
      </c>
      <c r="P11" s="339"/>
      <c r="Q11" s="480"/>
      <c r="R11" s="343"/>
      <c r="S11" s="339"/>
      <c r="T11" s="339"/>
      <c r="U11" s="339"/>
    </row>
    <row r="12" spans="1:21" ht="12.75">
      <c r="A12" s="112"/>
      <c r="B12" s="107"/>
      <c r="C12" s="559" t="s">
        <v>49</v>
      </c>
      <c r="D12" s="559"/>
      <c r="E12" s="104">
        <v>226672</v>
      </c>
      <c r="F12" s="104"/>
      <c r="G12" s="104"/>
      <c r="H12" s="113">
        <f t="shared" si="0"/>
        <v>226672</v>
      </c>
      <c r="I12" s="482">
        <v>230966</v>
      </c>
      <c r="J12" s="482"/>
      <c r="K12" s="482"/>
      <c r="L12" s="483">
        <f aca="true" t="shared" si="1" ref="L12:L48">SUM(I12:K12)</f>
        <v>230966</v>
      </c>
      <c r="P12" s="339"/>
      <c r="Q12" s="480"/>
      <c r="R12" s="339"/>
      <c r="S12" s="339"/>
      <c r="T12" s="339"/>
      <c r="U12" s="339"/>
    </row>
    <row r="13" spans="1:21" ht="12.75">
      <c r="A13" s="112"/>
      <c r="B13" s="107"/>
      <c r="C13" s="558" t="s">
        <v>116</v>
      </c>
      <c r="D13" s="559"/>
      <c r="E13" s="104">
        <v>202424</v>
      </c>
      <c r="F13" s="104"/>
      <c r="G13" s="104"/>
      <c r="H13" s="113">
        <f t="shared" si="0"/>
        <v>202424</v>
      </c>
      <c r="I13" s="482">
        <v>223492</v>
      </c>
      <c r="J13" s="482"/>
      <c r="K13" s="482"/>
      <c r="L13" s="483">
        <f t="shared" si="1"/>
        <v>223492</v>
      </c>
      <c r="P13" s="339"/>
      <c r="Q13" s="495"/>
      <c r="R13" s="339"/>
      <c r="S13" s="339"/>
      <c r="T13" s="339"/>
      <c r="U13" s="339"/>
    </row>
    <row r="14" spans="1:22" ht="12.75">
      <c r="A14" s="112"/>
      <c r="B14" s="107"/>
      <c r="C14" s="559" t="s">
        <v>50</v>
      </c>
      <c r="D14" s="559"/>
      <c r="E14" s="104">
        <v>18632</v>
      </c>
      <c r="F14" s="104"/>
      <c r="G14" s="104"/>
      <c r="H14" s="113">
        <f t="shared" si="0"/>
        <v>18632</v>
      </c>
      <c r="I14" s="482">
        <v>19102</v>
      </c>
      <c r="J14" s="482"/>
      <c r="K14" s="482"/>
      <c r="L14" s="483">
        <f t="shared" si="1"/>
        <v>19102</v>
      </c>
      <c r="P14" s="339"/>
      <c r="Q14" s="343"/>
      <c r="R14" s="343"/>
      <c r="S14" s="343"/>
      <c r="T14" s="343"/>
      <c r="U14" s="343"/>
      <c r="V14" s="93"/>
    </row>
    <row r="15" spans="1:21" ht="12.75">
      <c r="A15" s="112"/>
      <c r="B15" s="107"/>
      <c r="C15" s="558" t="s">
        <v>117</v>
      </c>
      <c r="D15" s="559"/>
      <c r="E15" s="104">
        <v>2559</v>
      </c>
      <c r="F15" s="104"/>
      <c r="G15" s="104"/>
      <c r="H15" s="113">
        <f t="shared" si="0"/>
        <v>2559</v>
      </c>
      <c r="I15" s="482">
        <v>10488</v>
      </c>
      <c r="J15" s="482"/>
      <c r="K15" s="482"/>
      <c r="L15" s="483">
        <f t="shared" si="1"/>
        <v>10488</v>
      </c>
      <c r="P15" s="339"/>
      <c r="Q15" s="480"/>
      <c r="R15" s="339"/>
      <c r="S15" s="339"/>
      <c r="T15" s="339"/>
      <c r="U15" s="339"/>
    </row>
    <row r="16" spans="1:21" ht="12.75">
      <c r="A16" s="112"/>
      <c r="B16" s="107"/>
      <c r="C16" s="558" t="s">
        <v>118</v>
      </c>
      <c r="D16" s="559"/>
      <c r="E16" s="104">
        <v>19531</v>
      </c>
      <c r="F16" s="104"/>
      <c r="G16" s="104"/>
      <c r="H16" s="113">
        <f t="shared" si="0"/>
        <v>19531</v>
      </c>
      <c r="I16" s="482">
        <v>19531</v>
      </c>
      <c r="J16" s="482"/>
      <c r="K16" s="482"/>
      <c r="L16" s="483">
        <f t="shared" si="1"/>
        <v>19531</v>
      </c>
      <c r="P16" s="339"/>
      <c r="Q16" s="339"/>
      <c r="R16" s="339"/>
      <c r="S16" s="339"/>
      <c r="T16" s="339"/>
      <c r="U16" s="339"/>
    </row>
    <row r="17" spans="1:21" ht="12.75">
      <c r="A17" s="112"/>
      <c r="B17" s="144" t="s">
        <v>195</v>
      </c>
      <c r="C17" s="144"/>
      <c r="D17" s="107"/>
      <c r="E17" s="104">
        <v>5163</v>
      </c>
      <c r="F17" s="104"/>
      <c r="G17" s="104"/>
      <c r="H17" s="113">
        <f t="shared" si="0"/>
        <v>5163</v>
      </c>
      <c r="I17" s="482">
        <v>5163</v>
      </c>
      <c r="J17" s="482"/>
      <c r="K17" s="482"/>
      <c r="L17" s="483">
        <f t="shared" si="1"/>
        <v>5163</v>
      </c>
      <c r="P17" s="339"/>
      <c r="Q17" s="339"/>
      <c r="R17" s="339"/>
      <c r="S17" s="339"/>
      <c r="T17" s="339"/>
      <c r="U17" s="339"/>
    </row>
    <row r="18" spans="1:21" ht="12.75">
      <c r="A18" s="112"/>
      <c r="B18" s="559" t="s">
        <v>51</v>
      </c>
      <c r="C18" s="559"/>
      <c r="D18" s="559"/>
      <c r="E18" s="108">
        <f>SUM(E19:E24)</f>
        <v>59406</v>
      </c>
      <c r="F18" s="108">
        <f>SUM(F19:F24)</f>
        <v>73094</v>
      </c>
      <c r="G18" s="108">
        <f>SUM(G19:G24)</f>
        <v>31801</v>
      </c>
      <c r="H18" s="114">
        <f t="shared" si="0"/>
        <v>164301</v>
      </c>
      <c r="I18" s="484">
        <f>SUM(I19:I24)</f>
        <v>59406</v>
      </c>
      <c r="J18" s="484">
        <f>SUM(J19:J24)</f>
        <v>73094</v>
      </c>
      <c r="K18" s="484">
        <f>SUM(K19:K24)</f>
        <v>31801</v>
      </c>
      <c r="L18" s="486">
        <f t="shared" si="1"/>
        <v>164301</v>
      </c>
      <c r="P18" s="339"/>
      <c r="Q18" s="339"/>
      <c r="R18" s="339"/>
      <c r="S18" s="339"/>
      <c r="T18" s="339"/>
      <c r="U18" s="339"/>
    </row>
    <row r="19" spans="1:21" ht="12.75">
      <c r="A19" s="112"/>
      <c r="B19" s="107"/>
      <c r="C19" s="545" t="s">
        <v>52</v>
      </c>
      <c r="D19" s="528"/>
      <c r="E19" s="104"/>
      <c r="F19" s="104">
        <v>1730</v>
      </c>
      <c r="G19" s="104"/>
      <c r="H19" s="113">
        <f t="shared" si="0"/>
        <v>1730</v>
      </c>
      <c r="I19" s="482"/>
      <c r="J19" s="482">
        <v>1730</v>
      </c>
      <c r="K19" s="482"/>
      <c r="L19" s="483">
        <f t="shared" si="1"/>
        <v>1730</v>
      </c>
      <c r="P19" s="339"/>
      <c r="Q19" s="339"/>
      <c r="R19" s="339"/>
      <c r="S19" s="339"/>
      <c r="T19" s="339"/>
      <c r="U19" s="339"/>
    </row>
    <row r="20" spans="1:21" ht="12.75">
      <c r="A20" s="112"/>
      <c r="B20" s="107"/>
      <c r="C20" s="527" t="s">
        <v>240</v>
      </c>
      <c r="D20" s="528"/>
      <c r="E20" s="104">
        <v>28304</v>
      </c>
      <c r="F20" s="104">
        <v>71364</v>
      </c>
      <c r="G20" s="104"/>
      <c r="H20" s="113">
        <f t="shared" si="0"/>
        <v>99668</v>
      </c>
      <c r="I20" s="482">
        <v>28304</v>
      </c>
      <c r="J20" s="482">
        <v>71364</v>
      </c>
      <c r="K20" s="482"/>
      <c r="L20" s="483">
        <f t="shared" si="1"/>
        <v>99668</v>
      </c>
      <c r="P20" s="339"/>
      <c r="Q20" s="339"/>
      <c r="R20" s="339"/>
      <c r="S20" s="339"/>
      <c r="T20" s="339"/>
      <c r="U20" s="339"/>
    </row>
    <row r="21" spans="1:21" ht="12.75">
      <c r="A21" s="112"/>
      <c r="B21" s="107"/>
      <c r="C21" s="527" t="s">
        <v>182</v>
      </c>
      <c r="D21" s="528"/>
      <c r="E21" s="104"/>
      <c r="F21" s="104"/>
      <c r="G21" s="104">
        <v>27801</v>
      </c>
      <c r="H21" s="113">
        <f t="shared" si="0"/>
        <v>27801</v>
      </c>
      <c r="I21" s="482"/>
      <c r="J21" s="482"/>
      <c r="K21" s="482">
        <v>27801</v>
      </c>
      <c r="L21" s="483">
        <f t="shared" si="1"/>
        <v>27801</v>
      </c>
      <c r="P21" s="339"/>
      <c r="Q21" s="339"/>
      <c r="R21" s="339"/>
      <c r="S21" s="339"/>
      <c r="T21" s="339"/>
      <c r="U21" s="339"/>
    </row>
    <row r="22" spans="1:21" ht="12.75">
      <c r="A22" s="112"/>
      <c r="B22" s="107"/>
      <c r="C22" s="161" t="s">
        <v>142</v>
      </c>
      <c r="D22" s="123"/>
      <c r="E22" s="104">
        <v>28557</v>
      </c>
      <c r="F22" s="104"/>
      <c r="G22" s="104"/>
      <c r="H22" s="113">
        <f t="shared" si="0"/>
        <v>28557</v>
      </c>
      <c r="I22" s="482">
        <v>28557</v>
      </c>
      <c r="J22" s="482"/>
      <c r="K22" s="482"/>
      <c r="L22" s="483">
        <f t="shared" si="1"/>
        <v>28557</v>
      </c>
      <c r="P22" s="339"/>
      <c r="Q22" s="339"/>
      <c r="R22" s="339"/>
      <c r="S22" s="339"/>
      <c r="T22" s="339"/>
      <c r="U22" s="339"/>
    </row>
    <row r="23" spans="1:21" ht="12.75">
      <c r="A23" s="112"/>
      <c r="B23" s="107"/>
      <c r="C23" s="545" t="s">
        <v>53</v>
      </c>
      <c r="D23" s="528"/>
      <c r="E23" s="104"/>
      <c r="F23" s="104"/>
      <c r="G23" s="104">
        <v>4000</v>
      </c>
      <c r="H23" s="113">
        <f t="shared" si="0"/>
        <v>4000</v>
      </c>
      <c r="I23" s="482"/>
      <c r="J23" s="482"/>
      <c r="K23" s="482">
        <v>4000</v>
      </c>
      <c r="L23" s="483">
        <f t="shared" si="1"/>
        <v>4000</v>
      </c>
      <c r="P23" s="339"/>
      <c r="Q23" s="339"/>
      <c r="R23" s="339"/>
      <c r="S23" s="339"/>
      <c r="T23" s="339"/>
      <c r="U23" s="339"/>
    </row>
    <row r="24" spans="1:21" ht="13.5" customHeight="1">
      <c r="A24" s="112"/>
      <c r="B24" s="107"/>
      <c r="C24" s="164" t="s">
        <v>293</v>
      </c>
      <c r="D24" s="123"/>
      <c r="E24" s="104">
        <v>2545</v>
      </c>
      <c r="F24" s="104"/>
      <c r="G24" s="104"/>
      <c r="H24" s="113">
        <f t="shared" si="0"/>
        <v>2545</v>
      </c>
      <c r="I24" s="482">
        <v>2545</v>
      </c>
      <c r="J24" s="482"/>
      <c r="K24" s="482"/>
      <c r="L24" s="483">
        <f t="shared" si="1"/>
        <v>2545</v>
      </c>
      <c r="P24" s="339"/>
      <c r="Q24" s="339"/>
      <c r="R24" s="339"/>
      <c r="S24" s="339"/>
      <c r="T24" s="339"/>
      <c r="U24" s="339"/>
    </row>
    <row r="25" spans="1:21" ht="12.75">
      <c r="A25" s="556" t="s">
        <v>54</v>
      </c>
      <c r="B25" s="557"/>
      <c r="C25" s="557"/>
      <c r="D25" s="557"/>
      <c r="E25" s="105">
        <f>SUM(E26:E27)</f>
        <v>0</v>
      </c>
      <c r="F25" s="105">
        <f>SUM(F26:F27)</f>
        <v>1724811</v>
      </c>
      <c r="G25" s="105">
        <f>SUM(G26:G27)</f>
        <v>0</v>
      </c>
      <c r="H25" s="111">
        <f t="shared" si="0"/>
        <v>1724811</v>
      </c>
      <c r="I25" s="373">
        <f>SUM(I26:I27)</f>
        <v>0</v>
      </c>
      <c r="J25" s="373">
        <f>SUM(J26:J27)</f>
        <v>1724811</v>
      </c>
      <c r="K25" s="373">
        <f>SUM(K26:K27)</f>
        <v>0</v>
      </c>
      <c r="L25" s="458">
        <f t="shared" si="1"/>
        <v>1724811</v>
      </c>
      <c r="P25" s="339"/>
      <c r="Q25" s="339"/>
      <c r="R25" s="339"/>
      <c r="S25" s="339"/>
      <c r="T25" s="339"/>
      <c r="U25" s="339"/>
    </row>
    <row r="26" spans="1:21" ht="12.75">
      <c r="A26" s="120"/>
      <c r="B26" s="107" t="s">
        <v>107</v>
      </c>
      <c r="C26" s="144" t="s">
        <v>108</v>
      </c>
      <c r="D26" s="124"/>
      <c r="E26" s="105"/>
      <c r="F26" s="104">
        <f>'Felhalm. bevétel'!I9</f>
        <v>0</v>
      </c>
      <c r="G26" s="105"/>
      <c r="H26" s="113">
        <f t="shared" si="0"/>
        <v>0</v>
      </c>
      <c r="I26" s="373"/>
      <c r="J26" s="482">
        <v>2967</v>
      </c>
      <c r="K26" s="373"/>
      <c r="L26" s="483">
        <f t="shared" si="1"/>
        <v>2967</v>
      </c>
      <c r="P26" s="339"/>
      <c r="Q26" s="343"/>
      <c r="R26" s="343"/>
      <c r="S26" s="343"/>
      <c r="T26" s="343"/>
      <c r="U26" s="339"/>
    </row>
    <row r="27" spans="1:21" ht="12.75">
      <c r="A27" s="112"/>
      <c r="B27" s="144" t="s">
        <v>119</v>
      </c>
      <c r="C27" s="144" t="s">
        <v>120</v>
      </c>
      <c r="D27" s="124"/>
      <c r="E27" s="104"/>
      <c r="F27" s="104">
        <f>'Felhalm. bevétel'!F8</f>
        <v>1724811</v>
      </c>
      <c r="G27" s="104"/>
      <c r="H27" s="113">
        <f t="shared" si="0"/>
        <v>1724811</v>
      </c>
      <c r="I27" s="482"/>
      <c r="J27" s="482">
        <v>1721844</v>
      </c>
      <c r="K27" s="482"/>
      <c r="L27" s="483">
        <f t="shared" si="1"/>
        <v>1721844</v>
      </c>
      <c r="P27" s="339"/>
      <c r="Q27" s="339"/>
      <c r="R27" s="339"/>
      <c r="S27" s="339"/>
      <c r="T27" s="339"/>
      <c r="U27" s="339"/>
    </row>
    <row r="28" spans="1:21" ht="12.75">
      <c r="A28" s="556" t="s">
        <v>55</v>
      </c>
      <c r="B28" s="557"/>
      <c r="C28" s="557"/>
      <c r="D28" s="557"/>
      <c r="E28" s="105">
        <f>SUM(E29:E30,E36)</f>
        <v>1695000</v>
      </c>
      <c r="F28" s="105">
        <f>SUM(F29:F30,F36)</f>
        <v>0</v>
      </c>
      <c r="G28" s="105">
        <f>SUM(G29:G30,G36)</f>
        <v>300</v>
      </c>
      <c r="H28" s="111">
        <f t="shared" si="0"/>
        <v>1695300</v>
      </c>
      <c r="I28" s="373">
        <f>SUM(I29:I30,I36)</f>
        <v>1695000</v>
      </c>
      <c r="J28" s="373">
        <f>SUM(J29:J30,J36)</f>
        <v>0</v>
      </c>
      <c r="K28" s="373">
        <f>SUM(K29:K30,K36)</f>
        <v>300</v>
      </c>
      <c r="L28" s="458">
        <f t="shared" si="1"/>
        <v>1695300</v>
      </c>
      <c r="P28" s="339"/>
      <c r="Q28" s="339"/>
      <c r="R28" s="339"/>
      <c r="S28" s="339"/>
      <c r="T28" s="339"/>
      <c r="U28" s="339"/>
    </row>
    <row r="29" spans="1:12" ht="12.75">
      <c r="A29" s="112"/>
      <c r="B29" s="558" t="s">
        <v>214</v>
      </c>
      <c r="C29" s="559"/>
      <c r="D29" s="559">
        <v>0</v>
      </c>
      <c r="E29" s="108">
        <v>115000</v>
      </c>
      <c r="F29" s="108"/>
      <c r="G29" s="108"/>
      <c r="H29" s="114">
        <f t="shared" si="0"/>
        <v>115000</v>
      </c>
      <c r="I29" s="484">
        <v>115000</v>
      </c>
      <c r="J29" s="484"/>
      <c r="K29" s="484"/>
      <c r="L29" s="486">
        <f t="shared" si="1"/>
        <v>115000</v>
      </c>
    </row>
    <row r="30" spans="1:12" ht="12.75">
      <c r="A30" s="112"/>
      <c r="B30" s="559" t="s">
        <v>56</v>
      </c>
      <c r="C30" s="559"/>
      <c r="D30" s="559"/>
      <c r="E30" s="105">
        <f>SUM(E31:E35)</f>
        <v>1579000</v>
      </c>
      <c r="F30" s="105">
        <f>SUM(F31:F35)</f>
        <v>0</v>
      </c>
      <c r="G30" s="105">
        <f>SUM(G31:G35)</f>
        <v>0</v>
      </c>
      <c r="H30" s="111">
        <f t="shared" si="0"/>
        <v>1579000</v>
      </c>
      <c r="I30" s="373">
        <f>SUM(I31:I35)</f>
        <v>1579000</v>
      </c>
      <c r="J30" s="373">
        <f>SUM(J31:J35)</f>
        <v>0</v>
      </c>
      <c r="K30" s="373">
        <f>SUM(K31:K35)</f>
        <v>0</v>
      </c>
      <c r="L30" s="458">
        <f t="shared" si="1"/>
        <v>1579000</v>
      </c>
    </row>
    <row r="31" spans="1:12" ht="12.75">
      <c r="A31" s="112"/>
      <c r="B31" s="106"/>
      <c r="C31" s="559" t="s">
        <v>104</v>
      </c>
      <c r="D31" s="559"/>
      <c r="E31" s="104">
        <v>1500000</v>
      </c>
      <c r="F31" s="104"/>
      <c r="G31" s="104"/>
      <c r="H31" s="113">
        <f t="shared" si="0"/>
        <v>1500000</v>
      </c>
      <c r="I31" s="482">
        <v>1500000</v>
      </c>
      <c r="J31" s="482"/>
      <c r="K31" s="482"/>
      <c r="L31" s="483">
        <f t="shared" si="1"/>
        <v>1500000</v>
      </c>
    </row>
    <row r="32" spans="1:12" ht="12.75">
      <c r="A32" s="112"/>
      <c r="B32" s="106"/>
      <c r="C32" s="558" t="s">
        <v>57</v>
      </c>
      <c r="D32" s="558"/>
      <c r="E32" s="104">
        <v>0</v>
      </c>
      <c r="F32" s="104"/>
      <c r="G32" s="104"/>
      <c r="H32" s="113">
        <f t="shared" si="0"/>
        <v>0</v>
      </c>
      <c r="I32" s="482">
        <v>0</v>
      </c>
      <c r="J32" s="482"/>
      <c r="K32" s="482"/>
      <c r="L32" s="483">
        <f t="shared" si="1"/>
        <v>0</v>
      </c>
    </row>
    <row r="33" spans="1:12" ht="12.75">
      <c r="A33" s="112"/>
      <c r="B33" s="106"/>
      <c r="C33" s="558" t="s">
        <v>58</v>
      </c>
      <c r="D33" s="558"/>
      <c r="E33" s="104">
        <v>0</v>
      </c>
      <c r="F33" s="104"/>
      <c r="G33" s="104"/>
      <c r="H33" s="113">
        <f t="shared" si="0"/>
        <v>0</v>
      </c>
      <c r="I33" s="482">
        <v>0</v>
      </c>
      <c r="J33" s="482"/>
      <c r="K33" s="482"/>
      <c r="L33" s="483">
        <f t="shared" si="1"/>
        <v>0</v>
      </c>
    </row>
    <row r="34" spans="1:12" ht="12.75">
      <c r="A34" s="112"/>
      <c r="B34" s="106"/>
      <c r="C34" s="559" t="s">
        <v>59</v>
      </c>
      <c r="D34" s="559"/>
      <c r="E34" s="104">
        <v>55000</v>
      </c>
      <c r="F34" s="104"/>
      <c r="G34" s="104"/>
      <c r="H34" s="113">
        <f t="shared" si="0"/>
        <v>55000</v>
      </c>
      <c r="I34" s="482">
        <v>55000</v>
      </c>
      <c r="J34" s="482"/>
      <c r="K34" s="482"/>
      <c r="L34" s="483">
        <f t="shared" si="1"/>
        <v>55000</v>
      </c>
    </row>
    <row r="35" spans="1:12" ht="12.75">
      <c r="A35" s="112"/>
      <c r="B35" s="106"/>
      <c r="C35" s="558" t="s">
        <v>184</v>
      </c>
      <c r="D35" s="559"/>
      <c r="E35" s="104">
        <v>24000</v>
      </c>
      <c r="F35" s="104"/>
      <c r="G35" s="104"/>
      <c r="H35" s="113">
        <f t="shared" si="0"/>
        <v>24000</v>
      </c>
      <c r="I35" s="482">
        <v>24000</v>
      </c>
      <c r="J35" s="482"/>
      <c r="K35" s="482"/>
      <c r="L35" s="483">
        <f t="shared" si="1"/>
        <v>24000</v>
      </c>
    </row>
    <row r="36" spans="1:12" ht="12.75">
      <c r="A36" s="112"/>
      <c r="B36" s="558" t="s">
        <v>215</v>
      </c>
      <c r="C36" s="559"/>
      <c r="D36" s="559"/>
      <c r="E36" s="142">
        <v>1000</v>
      </c>
      <c r="F36" s="142"/>
      <c r="G36" s="142">
        <v>300</v>
      </c>
      <c r="H36" s="113">
        <f t="shared" si="0"/>
        <v>1300</v>
      </c>
      <c r="I36" s="354">
        <v>1000</v>
      </c>
      <c r="J36" s="354"/>
      <c r="K36" s="354">
        <v>300</v>
      </c>
      <c r="L36" s="483">
        <f t="shared" si="1"/>
        <v>1300</v>
      </c>
    </row>
    <row r="37" spans="1:12" ht="12.75">
      <c r="A37" s="556" t="s">
        <v>15</v>
      </c>
      <c r="B37" s="557"/>
      <c r="C37" s="557"/>
      <c r="D37" s="557"/>
      <c r="E37" s="105">
        <f>SUM(E38:E43)</f>
        <v>24300</v>
      </c>
      <c r="F37" s="105">
        <f>SUM(F38:F44)</f>
        <v>91456</v>
      </c>
      <c r="G37" s="105">
        <f>SUM(G38:G43)</f>
        <v>0</v>
      </c>
      <c r="H37" s="111">
        <f t="shared" si="0"/>
        <v>115756</v>
      </c>
      <c r="I37" s="373">
        <f>SUM(I38:I43)</f>
        <v>24300</v>
      </c>
      <c r="J37" s="373">
        <f>SUM(J38:J44)</f>
        <v>91456</v>
      </c>
      <c r="K37" s="373">
        <f>SUM(K38:K43)</f>
        <v>0</v>
      </c>
      <c r="L37" s="458">
        <f t="shared" si="1"/>
        <v>115756</v>
      </c>
    </row>
    <row r="38" spans="1:12" ht="12.75">
      <c r="A38" s="112"/>
      <c r="B38" s="558" t="s">
        <v>121</v>
      </c>
      <c r="C38" s="559"/>
      <c r="D38" s="559"/>
      <c r="E38" s="104"/>
      <c r="F38" s="104">
        <v>0</v>
      </c>
      <c r="G38" s="104"/>
      <c r="H38" s="113">
        <f t="shared" si="0"/>
        <v>0</v>
      </c>
      <c r="I38" s="482"/>
      <c r="J38" s="482">
        <v>0</v>
      </c>
      <c r="K38" s="482"/>
      <c r="L38" s="483">
        <f t="shared" si="1"/>
        <v>0</v>
      </c>
    </row>
    <row r="39" spans="1:12" ht="12.75">
      <c r="A39" s="112"/>
      <c r="B39" s="559" t="s">
        <v>105</v>
      </c>
      <c r="C39" s="559"/>
      <c r="D39" s="559"/>
      <c r="E39" s="104"/>
      <c r="F39" s="104">
        <v>27800</v>
      </c>
      <c r="G39" s="104"/>
      <c r="H39" s="113">
        <f t="shared" si="0"/>
        <v>27800</v>
      </c>
      <c r="I39" s="482"/>
      <c r="J39" s="482">
        <v>27800</v>
      </c>
      <c r="K39" s="482"/>
      <c r="L39" s="483">
        <f t="shared" si="1"/>
        <v>27800</v>
      </c>
    </row>
    <row r="40" spans="1:12" ht="12.75">
      <c r="A40" s="112"/>
      <c r="B40" s="559" t="s">
        <v>60</v>
      </c>
      <c r="C40" s="559"/>
      <c r="D40" s="559"/>
      <c r="E40" s="104"/>
      <c r="F40" s="104">
        <v>3300</v>
      </c>
      <c r="G40" s="104"/>
      <c r="H40" s="113">
        <f t="shared" si="0"/>
        <v>3300</v>
      </c>
      <c r="I40" s="482"/>
      <c r="J40" s="482">
        <v>3300</v>
      </c>
      <c r="K40" s="482"/>
      <c r="L40" s="483">
        <f t="shared" si="1"/>
        <v>3300</v>
      </c>
    </row>
    <row r="41" spans="1:12" ht="12.75">
      <c r="A41" s="112"/>
      <c r="B41" s="559" t="s">
        <v>106</v>
      </c>
      <c r="C41" s="559"/>
      <c r="D41" s="559"/>
      <c r="E41" s="104">
        <v>24300</v>
      </c>
      <c r="F41" s="104">
        <v>20381</v>
      </c>
      <c r="G41" s="104"/>
      <c r="H41" s="113">
        <f t="shared" si="0"/>
        <v>44681</v>
      </c>
      <c r="I41" s="482">
        <v>24300</v>
      </c>
      <c r="J41" s="482">
        <v>20381</v>
      </c>
      <c r="K41" s="482"/>
      <c r="L41" s="483">
        <f t="shared" si="1"/>
        <v>44681</v>
      </c>
    </row>
    <row r="42" spans="1:12" ht="12.75">
      <c r="A42" s="112"/>
      <c r="B42" s="559" t="s">
        <v>61</v>
      </c>
      <c r="C42" s="559"/>
      <c r="D42" s="559"/>
      <c r="E42" s="104"/>
      <c r="F42" s="104">
        <v>0</v>
      </c>
      <c r="G42" s="104"/>
      <c r="H42" s="113">
        <f t="shared" si="0"/>
        <v>0</v>
      </c>
      <c r="I42" s="482"/>
      <c r="J42" s="482">
        <v>0</v>
      </c>
      <c r="K42" s="482"/>
      <c r="L42" s="483">
        <f t="shared" si="1"/>
        <v>0</v>
      </c>
    </row>
    <row r="43" spans="1:12" ht="12.75">
      <c r="A43" s="112"/>
      <c r="B43" s="559" t="s">
        <v>62</v>
      </c>
      <c r="C43" s="559"/>
      <c r="D43" s="559"/>
      <c r="E43" s="142"/>
      <c r="F43" s="142">
        <v>19975</v>
      </c>
      <c r="G43" s="142"/>
      <c r="H43" s="113">
        <f t="shared" si="0"/>
        <v>19975</v>
      </c>
      <c r="I43" s="354"/>
      <c r="J43" s="354">
        <v>19975</v>
      </c>
      <c r="K43" s="354"/>
      <c r="L43" s="483">
        <f t="shared" si="1"/>
        <v>19975</v>
      </c>
    </row>
    <row r="44" spans="1:12" ht="12.75">
      <c r="A44" s="112"/>
      <c r="B44" s="558" t="s">
        <v>292</v>
      </c>
      <c r="C44" s="558"/>
      <c r="D44" s="558"/>
      <c r="E44" s="142"/>
      <c r="F44" s="142">
        <v>20000</v>
      </c>
      <c r="G44" s="142"/>
      <c r="H44" s="113">
        <f t="shared" si="0"/>
        <v>20000</v>
      </c>
      <c r="I44" s="354"/>
      <c r="J44" s="354">
        <v>20000</v>
      </c>
      <c r="K44" s="354"/>
      <c r="L44" s="483">
        <f t="shared" si="1"/>
        <v>20000</v>
      </c>
    </row>
    <row r="45" spans="1:12" ht="12.75">
      <c r="A45" s="556" t="s">
        <v>63</v>
      </c>
      <c r="B45" s="557"/>
      <c r="C45" s="557"/>
      <c r="D45" s="557"/>
      <c r="E45" s="105">
        <f>SUM(E46:E47)</f>
        <v>0</v>
      </c>
      <c r="F45" s="105">
        <f>SUM(F46:F47)</f>
        <v>3382</v>
      </c>
      <c r="G45" s="105">
        <f>SUM(G46:G47)</f>
        <v>0</v>
      </c>
      <c r="H45" s="111">
        <f t="shared" si="0"/>
        <v>3382</v>
      </c>
      <c r="I45" s="373">
        <f>SUM(I46:I47)</f>
        <v>0</v>
      </c>
      <c r="J45" s="373">
        <f>SUM(J46:J47)</f>
        <v>3382</v>
      </c>
      <c r="K45" s="373">
        <f>SUM(K46:K47)</f>
        <v>0</v>
      </c>
      <c r="L45" s="458">
        <f t="shared" si="1"/>
        <v>3382</v>
      </c>
    </row>
    <row r="46" spans="1:12" ht="12.75">
      <c r="A46" s="112"/>
      <c r="B46" s="558" t="s">
        <v>64</v>
      </c>
      <c r="C46" s="559"/>
      <c r="D46" s="559"/>
      <c r="E46" s="104"/>
      <c r="F46" s="104">
        <f>'Felhalm. bevétel'!F25</f>
        <v>3000</v>
      </c>
      <c r="G46" s="104"/>
      <c r="H46" s="113">
        <f t="shared" si="0"/>
        <v>3000</v>
      </c>
      <c r="I46" s="482"/>
      <c r="J46" s="482">
        <v>3000</v>
      </c>
      <c r="K46" s="482"/>
      <c r="L46" s="483">
        <f t="shared" si="1"/>
        <v>3000</v>
      </c>
    </row>
    <row r="47" spans="1:12" ht="12.75">
      <c r="A47" s="112"/>
      <c r="B47" s="558" t="s">
        <v>65</v>
      </c>
      <c r="C47" s="559"/>
      <c r="D47" s="559"/>
      <c r="E47" s="104"/>
      <c r="F47" s="104">
        <v>382</v>
      </c>
      <c r="G47" s="104"/>
      <c r="H47" s="113">
        <f t="shared" si="0"/>
        <v>382</v>
      </c>
      <c r="I47" s="482"/>
      <c r="J47" s="482">
        <v>382</v>
      </c>
      <c r="K47" s="482"/>
      <c r="L47" s="483">
        <f t="shared" si="1"/>
        <v>382</v>
      </c>
    </row>
    <row r="48" spans="1:12" ht="12.75">
      <c r="A48" s="556" t="s">
        <v>109</v>
      </c>
      <c r="B48" s="557"/>
      <c r="C48" s="557"/>
      <c r="D48" s="557"/>
      <c r="E48" s="105">
        <f>SUM(E50)</f>
        <v>0</v>
      </c>
      <c r="F48" s="105">
        <f>SUM(F49:F50)</f>
        <v>5265</v>
      </c>
      <c r="G48" s="105">
        <f>SUM(G50)</f>
        <v>0</v>
      </c>
      <c r="H48" s="111">
        <f t="shared" si="0"/>
        <v>5265</v>
      </c>
      <c r="I48" s="373">
        <f>SUM(I50)</f>
        <v>0</v>
      </c>
      <c r="J48" s="373">
        <f>SUM(J49:J50)</f>
        <v>5265</v>
      </c>
      <c r="K48" s="373">
        <f>SUM(K50)</f>
        <v>0</v>
      </c>
      <c r="L48" s="458">
        <f t="shared" si="1"/>
        <v>5265</v>
      </c>
    </row>
    <row r="49" spans="1:12" ht="12.75">
      <c r="A49" s="120"/>
      <c r="B49" s="558" t="s">
        <v>299</v>
      </c>
      <c r="C49" s="558"/>
      <c r="D49" s="558"/>
      <c r="E49" s="105"/>
      <c r="F49" s="142">
        <v>5265</v>
      </c>
      <c r="G49" s="142"/>
      <c r="H49" s="162">
        <f t="shared" si="0"/>
        <v>5265</v>
      </c>
      <c r="I49" s="373"/>
      <c r="J49" s="354">
        <v>5265</v>
      </c>
      <c r="K49" s="354"/>
      <c r="L49" s="355">
        <f>SUM(I49:K49)</f>
        <v>5265</v>
      </c>
    </row>
    <row r="50" spans="1:12" ht="12.75">
      <c r="A50" s="112"/>
      <c r="B50" s="558" t="s">
        <v>157</v>
      </c>
      <c r="C50" s="558"/>
      <c r="D50" s="558"/>
      <c r="E50" s="104"/>
      <c r="F50" s="104">
        <v>0</v>
      </c>
      <c r="G50" s="104"/>
      <c r="H50" s="113">
        <f t="shared" si="0"/>
        <v>0</v>
      </c>
      <c r="I50" s="482"/>
      <c r="J50" s="482">
        <v>0</v>
      </c>
      <c r="K50" s="482"/>
      <c r="L50" s="483">
        <f>SUM(I50:K50)</f>
        <v>0</v>
      </c>
    </row>
    <row r="51" spans="1:12" ht="12.75">
      <c r="A51" s="556" t="s">
        <v>66</v>
      </c>
      <c r="B51" s="557"/>
      <c r="C51" s="557"/>
      <c r="D51" s="557"/>
      <c r="E51" s="105">
        <f>SUM(E52:E53)</f>
        <v>0</v>
      </c>
      <c r="F51" s="105">
        <f>SUM(F52:F53)</f>
        <v>285287</v>
      </c>
      <c r="G51" s="105">
        <f>SUM(G52:G53)</f>
        <v>0</v>
      </c>
      <c r="H51" s="111">
        <f t="shared" si="0"/>
        <v>285287</v>
      </c>
      <c r="I51" s="373">
        <f>SUM(I52:I53)</f>
        <v>0</v>
      </c>
      <c r="J51" s="373">
        <f>SUM(J52:J53)</f>
        <v>285287</v>
      </c>
      <c r="K51" s="373">
        <f>SUM(K52:K53)</f>
        <v>0</v>
      </c>
      <c r="L51" s="458">
        <f>SUM(I51:K51)</f>
        <v>285287</v>
      </c>
    </row>
    <row r="52" spans="1:12" ht="12.75">
      <c r="A52" s="112"/>
      <c r="B52" s="558" t="s">
        <v>246</v>
      </c>
      <c r="C52" s="559"/>
      <c r="D52" s="559"/>
      <c r="E52" s="104"/>
      <c r="F52" s="104">
        <f>'Felhalm. bevétel'!F28</f>
        <v>275146</v>
      </c>
      <c r="G52" s="104"/>
      <c r="H52" s="113">
        <f t="shared" si="0"/>
        <v>275146</v>
      </c>
      <c r="I52" s="482"/>
      <c r="J52" s="482">
        <v>275146</v>
      </c>
      <c r="K52" s="482"/>
      <c r="L52" s="483">
        <f>SUM(I52:K52)</f>
        <v>275146</v>
      </c>
    </row>
    <row r="53" spans="1:12" ht="12.75">
      <c r="A53" s="112"/>
      <c r="B53" s="558" t="s">
        <v>122</v>
      </c>
      <c r="C53" s="559"/>
      <c r="D53" s="559"/>
      <c r="E53" s="104"/>
      <c r="F53" s="142">
        <f>'Felhalm. bevétel'!F29</f>
        <v>10141</v>
      </c>
      <c r="G53" s="104"/>
      <c r="H53" s="113">
        <f t="shared" si="0"/>
        <v>10141</v>
      </c>
      <c r="I53" s="482"/>
      <c r="J53" s="354">
        <v>10141</v>
      </c>
      <c r="K53" s="482"/>
      <c r="L53" s="483">
        <f>SUM(I53:K53)</f>
        <v>10141</v>
      </c>
    </row>
    <row r="54" spans="1:12" ht="12.75">
      <c r="A54" s="246"/>
      <c r="H54" s="152"/>
      <c r="I54" s="339"/>
      <c r="J54" s="339"/>
      <c r="K54" s="339"/>
      <c r="L54" s="492"/>
    </row>
    <row r="55" spans="1:12" ht="12.75">
      <c r="A55" s="120" t="s">
        <v>123</v>
      </c>
      <c r="B55" s="560" t="s">
        <v>124</v>
      </c>
      <c r="C55" s="561"/>
      <c r="D55" s="562"/>
      <c r="E55" s="108">
        <f>SUM(E9,E28,E37,E48)</f>
        <v>2274045</v>
      </c>
      <c r="F55" s="108">
        <f>SUM(F9,F28,F37,F48)</f>
        <v>169815</v>
      </c>
      <c r="G55" s="108">
        <f>SUM(G9,G28,G37,G48)</f>
        <v>32101</v>
      </c>
      <c r="H55" s="114">
        <f>SUM(E55:G55)</f>
        <v>2475961</v>
      </c>
      <c r="I55" s="484">
        <f>SUM(I9,I28,I37,I48)</f>
        <v>2314272</v>
      </c>
      <c r="J55" s="484">
        <f>SUM(J9,J28,J37,J48)</f>
        <v>169815</v>
      </c>
      <c r="K55" s="484">
        <f>SUM(K9,K28,K37,K48)</f>
        <v>32101</v>
      </c>
      <c r="L55" s="486">
        <f>SUM(I55:K55)</f>
        <v>2516188</v>
      </c>
    </row>
    <row r="56" spans="1:12" ht="12.75">
      <c r="A56" s="120" t="s">
        <v>41</v>
      </c>
      <c r="B56" s="560" t="s">
        <v>125</v>
      </c>
      <c r="C56" s="561"/>
      <c r="D56" s="562"/>
      <c r="E56" s="108">
        <f>SUM(E25,E45,E51)</f>
        <v>0</v>
      </c>
      <c r="F56" s="108">
        <f>SUM(F25,F45,F51)</f>
        <v>2013480</v>
      </c>
      <c r="G56" s="108">
        <f>SUM(G25,G45,G51)</f>
        <v>0</v>
      </c>
      <c r="H56" s="114">
        <f>SUM(E56:G56)</f>
        <v>2013480</v>
      </c>
      <c r="I56" s="484">
        <f>SUM(I25,I45,I51)</f>
        <v>0</v>
      </c>
      <c r="J56" s="484">
        <f>SUM(J25,J45,J51)</f>
        <v>2013480</v>
      </c>
      <c r="K56" s="484">
        <f>SUM(K25,K45,K51)</f>
        <v>0</v>
      </c>
      <c r="L56" s="486">
        <f>SUM(I56:K56)</f>
        <v>2013480</v>
      </c>
    </row>
    <row r="57" spans="1:12" ht="12.75">
      <c r="A57" s="556" t="s">
        <v>126</v>
      </c>
      <c r="B57" s="557"/>
      <c r="C57" s="557"/>
      <c r="D57" s="557"/>
      <c r="E57" s="105">
        <f>SUM(E55:E56)</f>
        <v>2274045</v>
      </c>
      <c r="F57" s="105">
        <f>SUM(F55:F56)</f>
        <v>2183295</v>
      </c>
      <c r="G57" s="105">
        <f>SUM(G55:G56)</f>
        <v>32101</v>
      </c>
      <c r="H57" s="111">
        <f>SUM(E57:G57)</f>
        <v>4489441</v>
      </c>
      <c r="I57" s="373">
        <f>SUM(I55:I56)</f>
        <v>2314272</v>
      </c>
      <c r="J57" s="373">
        <f>SUM(J55:J56)</f>
        <v>2183295</v>
      </c>
      <c r="K57" s="373">
        <f>SUM(K55:K56)</f>
        <v>32101</v>
      </c>
      <c r="L57" s="458">
        <f>SUM(I57:K57)</f>
        <v>4529668</v>
      </c>
    </row>
    <row r="58" spans="1:12" ht="12.75">
      <c r="A58" s="112"/>
      <c r="B58" s="107"/>
      <c r="C58" s="107"/>
      <c r="D58" s="107"/>
      <c r="E58" s="104"/>
      <c r="F58" s="104"/>
      <c r="G58" s="104"/>
      <c r="H58" s="113"/>
      <c r="I58" s="482"/>
      <c r="J58" s="482"/>
      <c r="K58" s="482"/>
      <c r="L58" s="483"/>
    </row>
    <row r="59" spans="1:12" ht="12.75">
      <c r="A59" s="556" t="s">
        <v>20</v>
      </c>
      <c r="B59" s="557"/>
      <c r="C59" s="557"/>
      <c r="D59" s="557"/>
      <c r="H59" s="151"/>
      <c r="I59" s="339"/>
      <c r="J59" s="339"/>
      <c r="K59" s="339"/>
      <c r="L59" s="493"/>
    </row>
    <row r="60" spans="1:12" ht="12.75">
      <c r="A60" s="112"/>
      <c r="B60" s="558" t="s">
        <v>158</v>
      </c>
      <c r="C60" s="559"/>
      <c r="D60" s="559"/>
      <c r="E60" s="104"/>
      <c r="F60" s="106"/>
      <c r="G60" s="106"/>
      <c r="H60" s="113">
        <v>0</v>
      </c>
      <c r="I60" s="482"/>
      <c r="J60" s="494"/>
      <c r="K60" s="494"/>
      <c r="L60" s="483">
        <v>0</v>
      </c>
    </row>
    <row r="61" spans="1:12" ht="12.75">
      <c r="A61" s="112"/>
      <c r="B61" s="106"/>
      <c r="C61" s="558" t="s">
        <v>67</v>
      </c>
      <c r="D61" s="559"/>
      <c r="E61" s="108">
        <f>SUM(E62)</f>
        <v>0</v>
      </c>
      <c r="F61" s="108">
        <f>SUM(F62)</f>
        <v>1866240</v>
      </c>
      <c r="G61" s="108">
        <f>SUM(G62)</f>
        <v>0</v>
      </c>
      <c r="H61" s="113">
        <f aca="true" t="shared" si="2" ref="H61:H68">SUM(E61:G61)</f>
        <v>1866240</v>
      </c>
      <c r="I61" s="484">
        <f>SUM(I62)</f>
        <v>0</v>
      </c>
      <c r="J61" s="484">
        <f>SUM(J62)</f>
        <v>1866240</v>
      </c>
      <c r="K61" s="484">
        <f>SUM(K62)</f>
        <v>0</v>
      </c>
      <c r="L61" s="483">
        <f aca="true" t="shared" si="3" ref="L61:L68">SUM(I61:K61)</f>
        <v>1866240</v>
      </c>
    </row>
    <row r="62" spans="1:12" ht="12.75">
      <c r="A62" s="112"/>
      <c r="B62" s="106"/>
      <c r="C62" s="106"/>
      <c r="D62" s="106" t="s">
        <v>68</v>
      </c>
      <c r="E62" s="104"/>
      <c r="F62" s="142">
        <v>1866240</v>
      </c>
      <c r="G62" s="104"/>
      <c r="H62" s="113">
        <f t="shared" si="2"/>
        <v>1866240</v>
      </c>
      <c r="I62" s="482"/>
      <c r="J62" s="354">
        <v>1866240</v>
      </c>
      <c r="K62" s="482"/>
      <c r="L62" s="483">
        <f t="shared" si="3"/>
        <v>1866240</v>
      </c>
    </row>
    <row r="63" spans="1:12" ht="12.75">
      <c r="A63" s="112"/>
      <c r="B63" s="106"/>
      <c r="C63" s="559" t="s">
        <v>69</v>
      </c>
      <c r="D63" s="559"/>
      <c r="E63" s="108">
        <f>SUM(E64)</f>
        <v>0</v>
      </c>
      <c r="F63" s="108">
        <f>SUM(F64)</f>
        <v>3423726</v>
      </c>
      <c r="G63" s="108">
        <f>SUM(G64)</f>
        <v>0</v>
      </c>
      <c r="H63" s="113">
        <f t="shared" si="2"/>
        <v>3423726</v>
      </c>
      <c r="I63" s="484">
        <f>SUM(I64)</f>
        <v>0</v>
      </c>
      <c r="J63" s="484">
        <f>SUM(J64)</f>
        <v>3423727</v>
      </c>
      <c r="K63" s="484">
        <f>SUM(K64)</f>
        <v>0</v>
      </c>
      <c r="L63" s="483">
        <f t="shared" si="3"/>
        <v>3423727</v>
      </c>
    </row>
    <row r="64" spans="1:20" ht="12.75">
      <c r="A64" s="112"/>
      <c r="B64" s="106"/>
      <c r="C64" s="106"/>
      <c r="D64" s="153" t="s">
        <v>70</v>
      </c>
      <c r="E64" s="104"/>
      <c r="F64" s="142">
        <v>3423726</v>
      </c>
      <c r="G64" s="104"/>
      <c r="H64" s="113">
        <f t="shared" si="2"/>
        <v>3423726</v>
      </c>
      <c r="I64" s="482"/>
      <c r="J64" s="354">
        <v>3423727</v>
      </c>
      <c r="K64" s="482"/>
      <c r="L64" s="483">
        <f t="shared" si="3"/>
        <v>3423727</v>
      </c>
      <c r="Q64" s="339"/>
      <c r="R64" s="339"/>
      <c r="S64" s="339"/>
      <c r="T64" s="339"/>
    </row>
    <row r="65" spans="1:21" ht="12.75">
      <c r="A65" s="252"/>
      <c r="B65" s="253"/>
      <c r="C65" s="331" t="s">
        <v>421</v>
      </c>
      <c r="D65" s="331"/>
      <c r="E65" s="142">
        <v>32014</v>
      </c>
      <c r="G65" s="104"/>
      <c r="H65" s="113">
        <f t="shared" si="2"/>
        <v>32014</v>
      </c>
      <c r="I65" s="354">
        <v>65575</v>
      </c>
      <c r="J65" s="339"/>
      <c r="K65" s="482"/>
      <c r="L65" s="483">
        <f t="shared" si="3"/>
        <v>65575</v>
      </c>
      <c r="Q65" s="343"/>
      <c r="R65" s="480"/>
      <c r="S65" s="344"/>
      <c r="T65" s="344"/>
      <c r="U65" s="344"/>
    </row>
    <row r="66" spans="1:12" ht="12.75">
      <c r="A66" s="147" t="s">
        <v>128</v>
      </c>
      <c r="B66" s="148" t="s">
        <v>422</v>
      </c>
      <c r="C66" s="148"/>
      <c r="D66" s="148"/>
      <c r="E66" s="105">
        <f>SUM(E61,E63,E65)</f>
        <v>32014</v>
      </c>
      <c r="F66" s="105">
        <f>SUM(F61,F63)</f>
        <v>5289966</v>
      </c>
      <c r="G66" s="105">
        <v>0</v>
      </c>
      <c r="H66" s="111">
        <f t="shared" si="2"/>
        <v>5321980</v>
      </c>
      <c r="I66" s="373">
        <f>SUM(I61,I63,I65)</f>
        <v>65575</v>
      </c>
      <c r="J66" s="373">
        <f>SUM(J61,J63)</f>
        <v>5289967</v>
      </c>
      <c r="K66" s="373">
        <v>0</v>
      </c>
      <c r="L66" s="458">
        <f t="shared" si="3"/>
        <v>5355542</v>
      </c>
    </row>
    <row r="67" spans="1:12" ht="12.75">
      <c r="A67" s="147" t="s">
        <v>129</v>
      </c>
      <c r="B67" s="148" t="s">
        <v>130</v>
      </c>
      <c r="C67" s="148"/>
      <c r="D67" s="148"/>
      <c r="E67" s="149">
        <v>0</v>
      </c>
      <c r="F67" s="149">
        <v>0</v>
      </c>
      <c r="G67" s="149">
        <v>0</v>
      </c>
      <c r="H67" s="111">
        <f t="shared" si="2"/>
        <v>0</v>
      </c>
      <c r="I67" s="457">
        <v>0</v>
      </c>
      <c r="J67" s="457">
        <v>0</v>
      </c>
      <c r="K67" s="457">
        <v>0</v>
      </c>
      <c r="L67" s="458">
        <f t="shared" si="3"/>
        <v>0</v>
      </c>
    </row>
    <row r="68" spans="1:12" ht="12.75">
      <c r="A68" s="567" t="s">
        <v>131</v>
      </c>
      <c r="B68" s="568"/>
      <c r="C68" s="568"/>
      <c r="D68" s="568"/>
      <c r="E68" s="149">
        <f>SUM(E66:E67)</f>
        <v>32014</v>
      </c>
      <c r="F68" s="149">
        <f>SUM(F66:F67)</f>
        <v>5289966</v>
      </c>
      <c r="G68" s="149">
        <v>0</v>
      </c>
      <c r="H68" s="111">
        <f t="shared" si="2"/>
        <v>5321980</v>
      </c>
      <c r="I68" s="457">
        <f>SUM(I66:I67)</f>
        <v>65575</v>
      </c>
      <c r="J68" s="457">
        <f>SUM(J66:J67)</f>
        <v>5289967</v>
      </c>
      <c r="K68" s="457">
        <v>0</v>
      </c>
      <c r="L68" s="458">
        <f t="shared" si="3"/>
        <v>5355542</v>
      </c>
    </row>
    <row r="69" spans="1:12" ht="20.25" customHeight="1">
      <c r="A69" s="565" t="s">
        <v>127</v>
      </c>
      <c r="B69" s="566"/>
      <c r="C69" s="566"/>
      <c r="D69" s="566"/>
      <c r="E69" s="159">
        <f aca="true" t="shared" si="4" ref="E69:L69">SUM(E57,E68)</f>
        <v>2306059</v>
      </c>
      <c r="F69" s="159">
        <f t="shared" si="4"/>
        <v>7473261</v>
      </c>
      <c r="G69" s="159">
        <f t="shared" si="4"/>
        <v>32101</v>
      </c>
      <c r="H69" s="256">
        <f t="shared" si="4"/>
        <v>9811421</v>
      </c>
      <c r="I69" s="159">
        <f t="shared" si="4"/>
        <v>2379847</v>
      </c>
      <c r="J69" s="159">
        <f t="shared" si="4"/>
        <v>7473262</v>
      </c>
      <c r="K69" s="159">
        <f t="shared" si="4"/>
        <v>32101</v>
      </c>
      <c r="L69" s="256">
        <f t="shared" si="4"/>
        <v>9885210</v>
      </c>
    </row>
    <row r="70" spans="8:12" ht="12.75">
      <c r="H70" s="102"/>
      <c r="L70" s="102">
        <f>KIADÁS!K79</f>
        <v>9885210</v>
      </c>
    </row>
    <row r="71" spans="1:12" ht="14.25" customHeight="1">
      <c r="A71" s="564"/>
      <c r="B71" s="564"/>
      <c r="C71" s="564"/>
      <c r="D71" s="564"/>
      <c r="E71" s="145"/>
      <c r="F71" s="145"/>
      <c r="G71" s="145"/>
      <c r="H71" s="146"/>
      <c r="I71" s="102"/>
      <c r="L71" s="102">
        <f>L69-L70</f>
        <v>0</v>
      </c>
    </row>
    <row r="72" spans="8:12" ht="12.75">
      <c r="H72" s="102"/>
      <c r="I72" s="102"/>
      <c r="L72" s="102"/>
    </row>
    <row r="73" spans="4:12" ht="12.75">
      <c r="D73" s="37"/>
      <c r="H73" s="102"/>
      <c r="I73" s="102"/>
      <c r="L73" s="102"/>
    </row>
    <row r="74" ht="12.75">
      <c r="D74" s="32"/>
    </row>
    <row r="75" ht="12.75">
      <c r="D75" s="32"/>
    </row>
    <row r="76" ht="12.75">
      <c r="F76" s="333"/>
    </row>
    <row r="78" ht="12.75">
      <c r="D78" s="37"/>
    </row>
    <row r="79" ht="12.75">
      <c r="D79" s="32"/>
    </row>
    <row r="80" ht="12.75">
      <c r="D80" s="32"/>
    </row>
    <row r="81" ht="12.75">
      <c r="D81" s="32"/>
    </row>
    <row r="82" ht="12.75">
      <c r="D82" s="32"/>
    </row>
    <row r="83" ht="12.75">
      <c r="F83" s="333"/>
    </row>
    <row r="85" ht="12.75">
      <c r="D85" s="37"/>
    </row>
    <row r="86" ht="12.75">
      <c r="D86" s="32"/>
    </row>
    <row r="87" ht="12.75">
      <c r="D87" s="32"/>
    </row>
    <row r="88" ht="12.75">
      <c r="D88" s="32"/>
    </row>
    <row r="89" ht="12.75">
      <c r="D89" s="32"/>
    </row>
    <row r="90" ht="12.75">
      <c r="D90" s="32"/>
    </row>
    <row r="91" ht="12.75">
      <c r="D91" s="32"/>
    </row>
    <row r="92" ht="12.75">
      <c r="D92" s="32"/>
    </row>
    <row r="93" ht="12.75">
      <c r="D93" s="32"/>
    </row>
    <row r="94" ht="12.75">
      <c r="D94" s="32"/>
    </row>
    <row r="95" ht="12.75">
      <c r="D95" s="32"/>
    </row>
    <row r="96" ht="12.75">
      <c r="F96" s="345"/>
    </row>
    <row r="98" ht="12.75">
      <c r="D98" s="37"/>
    </row>
    <row r="99" ht="12.75">
      <c r="D99" s="32"/>
    </row>
    <row r="100" ht="12.75">
      <c r="D100" s="32"/>
    </row>
    <row r="101" ht="12.75">
      <c r="F101" s="333"/>
    </row>
    <row r="103" ht="12.75">
      <c r="D103" s="37"/>
    </row>
    <row r="104" spans="4:6" ht="12.75">
      <c r="D104" s="32"/>
      <c r="F104" s="339"/>
    </row>
  </sheetData>
  <sheetProtection/>
  <mergeCells count="64">
    <mergeCell ref="A71:D71"/>
    <mergeCell ref="A69:D69"/>
    <mergeCell ref="B60:D60"/>
    <mergeCell ref="A59:D59"/>
    <mergeCell ref="A68:D68"/>
    <mergeCell ref="B49:D49"/>
    <mergeCell ref="C63:D63"/>
    <mergeCell ref="C61:D61"/>
    <mergeCell ref="B53:D53"/>
    <mergeCell ref="B50:D50"/>
    <mergeCell ref="A1:L1"/>
    <mergeCell ref="D3:L3"/>
    <mergeCell ref="B10:D10"/>
    <mergeCell ref="A9:D9"/>
    <mergeCell ref="H7:H8"/>
    <mergeCell ref="E6:H6"/>
    <mergeCell ref="K4:L4"/>
    <mergeCell ref="E5:H5"/>
    <mergeCell ref="I5:L6"/>
    <mergeCell ref="L7:L8"/>
    <mergeCell ref="C20:D20"/>
    <mergeCell ref="C12:D12"/>
    <mergeCell ref="C16:D16"/>
    <mergeCell ref="C23:D23"/>
    <mergeCell ref="A48:D48"/>
    <mergeCell ref="C32:D32"/>
    <mergeCell ref="B18:D18"/>
    <mergeCell ref="A25:D25"/>
    <mergeCell ref="C21:D21"/>
    <mergeCell ref="A57:D57"/>
    <mergeCell ref="B52:D52"/>
    <mergeCell ref="B38:D38"/>
    <mergeCell ref="B40:D40"/>
    <mergeCell ref="B39:D39"/>
    <mergeCell ref="B41:D41"/>
    <mergeCell ref="B44:D44"/>
    <mergeCell ref="A51:D51"/>
    <mergeCell ref="B56:D56"/>
    <mergeCell ref="B55:D55"/>
    <mergeCell ref="B43:D43"/>
    <mergeCell ref="B42:D42"/>
    <mergeCell ref="B47:D47"/>
    <mergeCell ref="A45:D45"/>
    <mergeCell ref="B46:D46"/>
    <mergeCell ref="M5:P6"/>
    <mergeCell ref="P7:P8"/>
    <mergeCell ref="M8:O8"/>
    <mergeCell ref="I8:K8"/>
    <mergeCell ref="B36:D36"/>
    <mergeCell ref="C14:D14"/>
    <mergeCell ref="C15:D15"/>
    <mergeCell ref="C34:D34"/>
    <mergeCell ref="C35:D35"/>
    <mergeCell ref="A5:D8"/>
    <mergeCell ref="A37:D37"/>
    <mergeCell ref="C33:D33"/>
    <mergeCell ref="C11:D11"/>
    <mergeCell ref="E8:G8"/>
    <mergeCell ref="C13:D13"/>
    <mergeCell ref="C19:D19"/>
    <mergeCell ref="A28:D28"/>
    <mergeCell ref="B30:D30"/>
    <mergeCell ref="B29:D29"/>
    <mergeCell ref="C31:D31"/>
  </mergeCells>
  <printOptions/>
  <pageMargins left="0.31496062992125984" right="0.2755905511811024" top="0.5118110236220472" bottom="0.5118110236220472" header="0.2755905511811024" footer="0.35433070866141736"/>
  <pageSetup fitToHeight="2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F32"/>
  <sheetViews>
    <sheetView view="pageBreakPreview" zoomScale="115" zoomScaleSheetLayoutView="115" zoomScalePageLayoutView="0" workbookViewId="0" topLeftCell="A1">
      <selection activeCell="A4" sqref="A4:F4"/>
    </sheetView>
  </sheetViews>
  <sheetFormatPr defaultColWidth="9.140625" defaultRowHeight="12.75"/>
  <cols>
    <col min="1" max="1" width="5.140625" style="0" customWidth="1"/>
    <col min="2" max="2" width="26.421875" style="0" customWidth="1"/>
    <col min="3" max="3" width="72.28125" style="0" customWidth="1"/>
    <col min="4" max="4" width="9.28125" style="0" customWidth="1"/>
    <col min="5" max="5" width="15.7109375" style="0" customWidth="1"/>
    <col min="6" max="6" width="15.00390625" style="0" customWidth="1"/>
  </cols>
  <sheetData>
    <row r="1" spans="1:6" ht="17.25" customHeight="1">
      <c r="A1" s="575" t="s">
        <v>264</v>
      </c>
      <c r="B1" s="575"/>
      <c r="C1" s="575"/>
      <c r="D1" s="575"/>
      <c r="E1" s="575"/>
      <c r="F1" s="575"/>
    </row>
    <row r="2" spans="1:4" ht="11.25" customHeight="1">
      <c r="A2" s="87"/>
      <c r="B2" s="87"/>
      <c r="C2" s="87"/>
      <c r="D2" s="87"/>
    </row>
    <row r="3" spans="2:4" ht="16.5" hidden="1">
      <c r="B3" s="87"/>
      <c r="C3" s="87"/>
      <c r="D3" s="87"/>
    </row>
    <row r="4" spans="1:6" ht="12.75">
      <c r="A4" s="526" t="s">
        <v>472</v>
      </c>
      <c r="B4" s="526"/>
      <c r="C4" s="526"/>
      <c r="D4" s="526"/>
      <c r="E4" s="526"/>
      <c r="F4" s="526"/>
    </row>
    <row r="5" spans="1:6" ht="12.75">
      <c r="A5" s="122"/>
      <c r="B5" s="576" t="s">
        <v>0</v>
      </c>
      <c r="C5" s="576"/>
      <c r="D5" s="576"/>
      <c r="E5" s="576"/>
      <c r="F5" s="576"/>
    </row>
    <row r="6" spans="1:6" ht="49.5" customHeight="1">
      <c r="A6" s="571" t="s">
        <v>39</v>
      </c>
      <c r="B6" s="572"/>
      <c r="C6" s="572"/>
      <c r="D6" s="228"/>
      <c r="E6" s="227" t="s">
        <v>453</v>
      </c>
      <c r="F6" s="227" t="s">
        <v>388</v>
      </c>
    </row>
    <row r="7" spans="1:6" ht="24" customHeight="1">
      <c r="A7" s="573"/>
      <c r="B7" s="574"/>
      <c r="C7" s="574"/>
      <c r="D7" s="235"/>
      <c r="E7" s="236" t="s">
        <v>40</v>
      </c>
      <c r="F7" s="236" t="s">
        <v>40</v>
      </c>
    </row>
    <row r="8" spans="1:6" ht="15" customHeight="1">
      <c r="A8" s="231" t="s">
        <v>54</v>
      </c>
      <c r="B8" s="232"/>
      <c r="C8" s="233"/>
      <c r="D8" s="233"/>
      <c r="E8" s="234">
        <f>SUM(E9:E10)</f>
        <v>1721844</v>
      </c>
      <c r="F8" s="234">
        <f>SUM(F9:F10)</f>
        <v>1724811</v>
      </c>
    </row>
    <row r="9" spans="1:6" ht="15" customHeight="1">
      <c r="A9" s="224" t="s">
        <v>223</v>
      </c>
      <c r="B9" s="577" t="s">
        <v>454</v>
      </c>
      <c r="C9" s="578"/>
      <c r="D9" s="223"/>
      <c r="E9" s="88">
        <v>0</v>
      </c>
      <c r="F9" s="88">
        <v>2967</v>
      </c>
    </row>
    <row r="10" spans="1:6" ht="15" customHeight="1">
      <c r="A10" s="224" t="s">
        <v>224</v>
      </c>
      <c r="B10" s="225" t="s">
        <v>120</v>
      </c>
      <c r="C10" s="225"/>
      <c r="D10" s="225"/>
      <c r="E10" s="88">
        <f>SUM(E12:E23)</f>
        <v>1721844</v>
      </c>
      <c r="F10" s="88">
        <f>SUM(F12:F23)</f>
        <v>1721844</v>
      </c>
    </row>
    <row r="11" spans="1:6" ht="20.25" customHeight="1">
      <c r="A11" s="89"/>
      <c r="B11" s="569" t="s">
        <v>217</v>
      </c>
      <c r="C11" s="570"/>
      <c r="D11" s="237" t="s">
        <v>239</v>
      </c>
      <c r="E11" s="91"/>
      <c r="F11" s="91"/>
    </row>
    <row r="12" spans="1:6" ht="15.75" customHeight="1">
      <c r="A12" s="89"/>
      <c r="B12" s="138" t="s">
        <v>219</v>
      </c>
      <c r="C12" s="138" t="s">
        <v>402</v>
      </c>
      <c r="D12" s="238">
        <v>0.9696</v>
      </c>
      <c r="E12" s="88">
        <v>671363</v>
      </c>
      <c r="F12" s="88">
        <v>671363</v>
      </c>
    </row>
    <row r="13" spans="1:6" ht="27" customHeight="1">
      <c r="A13" s="89"/>
      <c r="B13" s="138" t="s">
        <v>220</v>
      </c>
      <c r="C13" s="138" t="s">
        <v>151</v>
      </c>
      <c r="D13" s="238">
        <v>0.85</v>
      </c>
      <c r="E13" s="88">
        <v>110000</v>
      </c>
      <c r="F13" s="88">
        <v>110000</v>
      </c>
    </row>
    <row r="14" spans="1:6" ht="24">
      <c r="A14" s="89"/>
      <c r="B14" s="138" t="s">
        <v>221</v>
      </c>
      <c r="C14" s="138" t="s">
        <v>225</v>
      </c>
      <c r="D14" s="238">
        <v>1</v>
      </c>
      <c r="E14" s="88">
        <v>364038</v>
      </c>
      <c r="F14" s="88">
        <v>364038</v>
      </c>
    </row>
    <row r="15" spans="1:6" ht="13.5" customHeight="1">
      <c r="A15" s="89"/>
      <c r="B15" s="155" t="s">
        <v>222</v>
      </c>
      <c r="C15" s="569" t="s">
        <v>277</v>
      </c>
      <c r="D15" s="570"/>
      <c r="E15" s="88">
        <v>10207</v>
      </c>
      <c r="F15" s="88">
        <v>10207</v>
      </c>
    </row>
    <row r="16" spans="1:6" ht="13.5" customHeight="1">
      <c r="A16" s="89"/>
      <c r="B16" s="153" t="s">
        <v>236</v>
      </c>
      <c r="C16" s="141" t="s">
        <v>226</v>
      </c>
      <c r="D16" s="238">
        <v>1</v>
      </c>
      <c r="E16" s="91">
        <v>47737</v>
      </c>
      <c r="F16" s="91">
        <v>47737</v>
      </c>
    </row>
    <row r="17" spans="1:6" ht="13.5" customHeight="1">
      <c r="A17" s="89"/>
      <c r="B17" s="153" t="s">
        <v>237</v>
      </c>
      <c r="C17" s="141" t="s">
        <v>227</v>
      </c>
      <c r="D17" s="238">
        <v>1</v>
      </c>
      <c r="E17" s="91">
        <v>27438</v>
      </c>
      <c r="F17" s="91">
        <v>27438</v>
      </c>
    </row>
    <row r="18" spans="1:6" ht="13.5" customHeight="1">
      <c r="A18" s="89"/>
      <c r="B18" s="153" t="s">
        <v>312</v>
      </c>
      <c r="C18" s="141" t="s">
        <v>313</v>
      </c>
      <c r="D18" s="238">
        <v>1</v>
      </c>
      <c r="E18" s="91">
        <v>68956</v>
      </c>
      <c r="F18" s="91">
        <v>68956</v>
      </c>
    </row>
    <row r="19" spans="1:6" ht="13.5" customHeight="1">
      <c r="A19" s="89"/>
      <c r="B19" s="153" t="s">
        <v>238</v>
      </c>
      <c r="C19" s="141" t="s">
        <v>228</v>
      </c>
      <c r="D19" s="238">
        <v>1</v>
      </c>
      <c r="E19" s="91">
        <v>107808</v>
      </c>
      <c r="F19" s="91">
        <v>107808</v>
      </c>
    </row>
    <row r="20" spans="1:6" ht="13.5" customHeight="1">
      <c r="A20" s="89"/>
      <c r="B20" s="153" t="s">
        <v>399</v>
      </c>
      <c r="C20" s="329" t="s">
        <v>400</v>
      </c>
      <c r="D20" s="249">
        <v>0.58</v>
      </c>
      <c r="E20" s="91">
        <v>85000</v>
      </c>
      <c r="F20" s="91">
        <v>85000</v>
      </c>
    </row>
    <row r="21" spans="1:6" ht="15" customHeight="1">
      <c r="A21" s="89"/>
      <c r="B21" s="579" t="s">
        <v>401</v>
      </c>
      <c r="C21" s="580"/>
      <c r="D21" s="249">
        <v>0.7</v>
      </c>
      <c r="E21" s="91">
        <v>34300</v>
      </c>
      <c r="F21" s="91">
        <v>34300</v>
      </c>
    </row>
    <row r="22" spans="1:6" ht="15" customHeight="1">
      <c r="A22" s="89"/>
      <c r="B22" s="580" t="s">
        <v>414</v>
      </c>
      <c r="C22" s="589"/>
      <c r="D22" s="249">
        <v>1</v>
      </c>
      <c r="E22" s="91">
        <v>2997</v>
      </c>
      <c r="F22" s="91">
        <v>2997</v>
      </c>
    </row>
    <row r="23" spans="1:6" ht="11.25" customHeight="1">
      <c r="A23" s="89"/>
      <c r="B23" s="579" t="s">
        <v>276</v>
      </c>
      <c r="C23" s="580"/>
      <c r="D23" s="249"/>
      <c r="E23" s="91">
        <v>192000</v>
      </c>
      <c r="F23" s="91">
        <v>192000</v>
      </c>
    </row>
    <row r="24" spans="1:6" ht="13.5" customHeight="1">
      <c r="A24" s="588" t="s">
        <v>63</v>
      </c>
      <c r="B24" s="561"/>
      <c r="C24" s="561"/>
      <c r="D24" s="226"/>
      <c r="E24" s="111">
        <f>SUM(E25:E26)</f>
        <v>3382</v>
      </c>
      <c r="F24" s="111">
        <f>SUM(F25:F26)</f>
        <v>3382</v>
      </c>
    </row>
    <row r="25" spans="1:6" ht="13.5" customHeight="1">
      <c r="A25" s="224" t="s">
        <v>229</v>
      </c>
      <c r="B25" s="211" t="s">
        <v>235</v>
      </c>
      <c r="C25" s="230"/>
      <c r="D25" s="229"/>
      <c r="E25" s="88">
        <v>3000</v>
      </c>
      <c r="F25" s="88">
        <v>3000</v>
      </c>
    </row>
    <row r="26" spans="1:6" ht="13.5" customHeight="1">
      <c r="A26" s="224" t="s">
        <v>230</v>
      </c>
      <c r="B26" s="211" t="s">
        <v>231</v>
      </c>
      <c r="C26" s="230"/>
      <c r="D26" s="229"/>
      <c r="E26" s="88">
        <v>382</v>
      </c>
      <c r="F26" s="88">
        <v>382</v>
      </c>
    </row>
    <row r="27" spans="1:6" ht="15" customHeight="1">
      <c r="A27" s="582" t="s">
        <v>66</v>
      </c>
      <c r="B27" s="583"/>
      <c r="C27" s="583"/>
      <c r="D27" s="584"/>
      <c r="E27" s="90">
        <f>SUM(E28:E29)</f>
        <v>285287</v>
      </c>
      <c r="F27" s="90">
        <f>SUM(F28:F29)</f>
        <v>285287</v>
      </c>
    </row>
    <row r="28" spans="1:6" ht="24" customHeight="1">
      <c r="A28" s="224" t="s">
        <v>233</v>
      </c>
      <c r="B28" s="577" t="s">
        <v>294</v>
      </c>
      <c r="C28" s="581"/>
      <c r="D28" s="578"/>
      <c r="E28" s="88">
        <v>275146</v>
      </c>
      <c r="F28" s="88">
        <v>275146</v>
      </c>
    </row>
    <row r="29" spans="1:6" ht="15" customHeight="1">
      <c r="A29" s="224" t="s">
        <v>234</v>
      </c>
      <c r="B29" s="577" t="s">
        <v>232</v>
      </c>
      <c r="C29" s="581"/>
      <c r="D29" s="578"/>
      <c r="E29" s="88">
        <v>10141</v>
      </c>
      <c r="F29" s="88">
        <v>10141</v>
      </c>
    </row>
    <row r="30" spans="1:6" ht="15" customHeight="1">
      <c r="A30" s="585" t="s">
        <v>42</v>
      </c>
      <c r="B30" s="586"/>
      <c r="C30" s="586"/>
      <c r="D30" s="587"/>
      <c r="E30" s="92">
        <f>SUM(E8,E24,E27)</f>
        <v>2010513</v>
      </c>
      <c r="F30" s="92">
        <f>SUM(F8,F24,F27)</f>
        <v>2013480</v>
      </c>
    </row>
    <row r="31" spans="1:4" ht="12.75">
      <c r="A31" s="93"/>
      <c r="B31" s="93"/>
      <c r="C31" s="93"/>
      <c r="D31" s="93"/>
    </row>
    <row r="32" spans="1:4" ht="12.75">
      <c r="A32" s="93"/>
      <c r="B32" s="93"/>
      <c r="C32" s="93"/>
      <c r="D32" s="93"/>
    </row>
  </sheetData>
  <sheetProtection/>
  <mergeCells count="15">
    <mergeCell ref="B21:C21"/>
    <mergeCell ref="B28:D28"/>
    <mergeCell ref="B29:D29"/>
    <mergeCell ref="A27:D27"/>
    <mergeCell ref="A30:D30"/>
    <mergeCell ref="B23:C23"/>
    <mergeCell ref="A24:C24"/>
    <mergeCell ref="B22:C22"/>
    <mergeCell ref="C15:D15"/>
    <mergeCell ref="B11:C11"/>
    <mergeCell ref="A6:C7"/>
    <mergeCell ref="A1:F1"/>
    <mergeCell ref="A4:F4"/>
    <mergeCell ref="B5:F5"/>
    <mergeCell ref="B9:C9"/>
  </mergeCells>
  <printOptions horizontalCentered="1"/>
  <pageMargins left="0.31496062992125984" right="0.35433070866141736" top="0.5511811023622047" bottom="0.35433070866141736" header="0.5118110236220472" footer="0.3937007874015748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I84"/>
  <sheetViews>
    <sheetView view="pageBreakPreview" zoomScale="106" zoomScaleSheetLayoutView="106" zoomScalePageLayoutView="0" workbookViewId="0" topLeftCell="A1">
      <selection activeCell="D3" sqref="D3"/>
    </sheetView>
  </sheetViews>
  <sheetFormatPr defaultColWidth="9.140625" defaultRowHeight="12.75"/>
  <cols>
    <col min="1" max="1" width="3.57421875" style="0" customWidth="1"/>
    <col min="2" max="2" width="71.421875" style="0" customWidth="1"/>
    <col min="3" max="3" width="13.7109375" style="0" customWidth="1"/>
    <col min="4" max="4" width="13.8515625" style="0" customWidth="1"/>
    <col min="5" max="10" width="9.140625" style="0" customWidth="1"/>
  </cols>
  <sheetData>
    <row r="1" spans="1:4" ht="17.25" customHeight="1">
      <c r="A1" s="606" t="s">
        <v>265</v>
      </c>
      <c r="B1" s="606"/>
      <c r="C1" s="606"/>
      <c r="D1" s="606"/>
    </row>
    <row r="2" spans="1:2" ht="26.25" customHeight="1">
      <c r="A2" s="94"/>
      <c r="B2" s="94"/>
    </row>
    <row r="3" spans="1:4" ht="12.75">
      <c r="A3" s="93"/>
      <c r="B3" s="93"/>
      <c r="D3" s="95" t="s">
        <v>473</v>
      </c>
    </row>
    <row r="4" spans="1:4" ht="12.75" customHeight="1">
      <c r="A4" s="93"/>
      <c r="B4" s="93"/>
      <c r="D4" s="95" t="s">
        <v>0</v>
      </c>
    </row>
    <row r="5" spans="1:2" ht="12.75">
      <c r="A5" s="93"/>
      <c r="B5" s="93"/>
    </row>
    <row r="6" spans="1:4" ht="50.25" customHeight="1">
      <c r="A6" s="592" t="s">
        <v>39</v>
      </c>
      <c r="B6" s="593"/>
      <c r="C6" s="239" t="s">
        <v>456</v>
      </c>
      <c r="D6" s="239" t="s">
        <v>388</v>
      </c>
    </row>
    <row r="7" spans="1:4" ht="24" customHeight="1" thickBot="1">
      <c r="A7" s="594"/>
      <c r="B7" s="595"/>
      <c r="C7" s="240" t="s">
        <v>40</v>
      </c>
      <c r="D7" s="240" t="s">
        <v>40</v>
      </c>
    </row>
    <row r="8" spans="1:4" ht="21.75" customHeight="1" thickTop="1">
      <c r="A8" s="604" t="s">
        <v>43</v>
      </c>
      <c r="B8" s="605"/>
      <c r="C8" s="91"/>
      <c r="D8" s="91"/>
    </row>
    <row r="9" spans="1:4" ht="15.75" customHeight="1">
      <c r="A9" s="96">
        <v>1</v>
      </c>
      <c r="B9" s="98" t="s">
        <v>111</v>
      </c>
      <c r="C9" s="88">
        <v>6000</v>
      </c>
      <c r="D9" s="88">
        <v>6000</v>
      </c>
    </row>
    <row r="10" spans="1:4" ht="15" customHeight="1">
      <c r="A10" s="96">
        <v>2</v>
      </c>
      <c r="B10" s="189" t="s">
        <v>167</v>
      </c>
      <c r="C10" s="91">
        <v>10000</v>
      </c>
      <c r="D10" s="91">
        <v>10000</v>
      </c>
    </row>
    <row r="11" spans="1:4" ht="15" customHeight="1">
      <c r="A11" s="96"/>
      <c r="B11" s="154" t="s">
        <v>137</v>
      </c>
      <c r="C11" s="91"/>
      <c r="D11" s="91"/>
    </row>
    <row r="12" spans="1:4" ht="15" customHeight="1">
      <c r="A12" s="96">
        <v>3</v>
      </c>
      <c r="B12" s="154" t="s">
        <v>147</v>
      </c>
      <c r="C12" s="91">
        <v>385645</v>
      </c>
      <c r="D12" s="91">
        <v>385645</v>
      </c>
    </row>
    <row r="13" spans="1:4" ht="15" customHeight="1">
      <c r="A13" s="96">
        <v>4</v>
      </c>
      <c r="B13" s="154" t="s">
        <v>168</v>
      </c>
      <c r="C13" s="91">
        <v>265009</v>
      </c>
      <c r="D13" s="91">
        <v>265009</v>
      </c>
    </row>
    <row r="14" spans="1:4" ht="15" customHeight="1">
      <c r="A14" s="96">
        <v>5</v>
      </c>
      <c r="B14" s="154" t="s">
        <v>169</v>
      </c>
      <c r="C14" s="91">
        <v>479493</v>
      </c>
      <c r="D14" s="91">
        <v>479493</v>
      </c>
    </row>
    <row r="15" spans="1:4" ht="15" customHeight="1">
      <c r="A15" s="96">
        <v>6</v>
      </c>
      <c r="B15" s="154" t="s">
        <v>201</v>
      </c>
      <c r="C15" s="91">
        <v>98296</v>
      </c>
      <c r="D15" s="91">
        <v>98296</v>
      </c>
    </row>
    <row r="16" spans="1:4" ht="15" customHeight="1">
      <c r="A16" s="96">
        <v>7</v>
      </c>
      <c r="B16" s="154" t="s">
        <v>202</v>
      </c>
      <c r="C16" s="192">
        <v>70981</v>
      </c>
      <c r="D16" s="192">
        <v>70981</v>
      </c>
    </row>
    <row r="17" spans="1:4" ht="15" customHeight="1">
      <c r="A17" s="96">
        <v>8</v>
      </c>
      <c r="B17" s="154" t="s">
        <v>203</v>
      </c>
      <c r="C17" s="192">
        <v>87900</v>
      </c>
      <c r="D17" s="192">
        <v>87900</v>
      </c>
    </row>
    <row r="18" spans="1:4" ht="15" customHeight="1">
      <c r="A18" s="600">
        <v>9</v>
      </c>
      <c r="B18" s="247" t="s">
        <v>258</v>
      </c>
      <c r="C18" s="609">
        <v>234421</v>
      </c>
      <c r="D18" s="609">
        <v>234421</v>
      </c>
    </row>
    <row r="19" spans="1:4" ht="14.25" customHeight="1">
      <c r="A19" s="601"/>
      <c r="B19" s="154" t="s">
        <v>259</v>
      </c>
      <c r="C19" s="610"/>
      <c r="D19" s="610"/>
    </row>
    <row r="20" spans="1:4" ht="15" customHeight="1">
      <c r="A20" s="96">
        <v>10</v>
      </c>
      <c r="B20" s="154" t="s">
        <v>247</v>
      </c>
      <c r="C20" s="91">
        <v>112866</v>
      </c>
      <c r="D20" s="91">
        <v>112866</v>
      </c>
    </row>
    <row r="21" spans="1:4" ht="15" customHeight="1">
      <c r="A21" s="96">
        <v>11</v>
      </c>
      <c r="B21" s="154" t="s">
        <v>198</v>
      </c>
      <c r="C21" s="91">
        <v>45474</v>
      </c>
      <c r="D21" s="91">
        <v>45474</v>
      </c>
    </row>
    <row r="22" spans="1:4" ht="15" customHeight="1">
      <c r="A22" s="96">
        <v>12</v>
      </c>
      <c r="B22" s="154" t="s">
        <v>241</v>
      </c>
      <c r="C22" s="91">
        <v>134005</v>
      </c>
      <c r="D22" s="91">
        <v>134005</v>
      </c>
    </row>
    <row r="23" spans="1:4" ht="15" customHeight="1">
      <c r="A23" s="96">
        <v>13</v>
      </c>
      <c r="B23" s="154" t="s">
        <v>199</v>
      </c>
      <c r="C23" s="91">
        <v>24281</v>
      </c>
      <c r="D23" s="91">
        <v>24281</v>
      </c>
    </row>
    <row r="24" spans="1:4" ht="15" customHeight="1">
      <c r="A24" s="96">
        <v>14</v>
      </c>
      <c r="B24" s="154" t="s">
        <v>200</v>
      </c>
      <c r="C24" s="91">
        <v>127137</v>
      </c>
      <c r="D24" s="91">
        <v>127137</v>
      </c>
    </row>
    <row r="25" spans="1:4" ht="15" customHeight="1">
      <c r="A25" s="96">
        <v>15</v>
      </c>
      <c r="B25" s="141" t="s">
        <v>207</v>
      </c>
      <c r="C25" s="91">
        <v>1920</v>
      </c>
      <c r="D25" s="91">
        <v>1920</v>
      </c>
    </row>
    <row r="26" spans="1:4" ht="15" customHeight="1">
      <c r="A26" s="96">
        <v>16</v>
      </c>
      <c r="B26" s="141" t="s">
        <v>260</v>
      </c>
      <c r="C26" s="91">
        <v>44591</v>
      </c>
      <c r="D26" s="91">
        <v>44591</v>
      </c>
    </row>
    <row r="27" spans="1:4" ht="15" customHeight="1">
      <c r="A27" s="96">
        <v>17</v>
      </c>
      <c r="B27" s="141" t="s">
        <v>208</v>
      </c>
      <c r="C27" s="91">
        <v>25715</v>
      </c>
      <c r="D27" s="91">
        <v>25715</v>
      </c>
    </row>
    <row r="28" spans="1:4" ht="15" customHeight="1">
      <c r="A28" s="96">
        <v>18</v>
      </c>
      <c r="B28" s="140" t="s">
        <v>393</v>
      </c>
      <c r="C28" s="91">
        <v>147057</v>
      </c>
      <c r="D28" s="91">
        <v>147057</v>
      </c>
    </row>
    <row r="29" spans="1:4" ht="15" customHeight="1">
      <c r="A29" s="96">
        <v>19</v>
      </c>
      <c r="B29" s="140" t="s">
        <v>276</v>
      </c>
      <c r="C29" s="91">
        <v>285424</v>
      </c>
      <c r="D29" s="91">
        <v>285424</v>
      </c>
    </row>
    <row r="30" spans="1:4" ht="26.25" customHeight="1">
      <c r="A30" s="96">
        <v>20</v>
      </c>
      <c r="B30" s="140" t="s">
        <v>166</v>
      </c>
      <c r="C30" s="88">
        <v>364038</v>
      </c>
      <c r="D30" s="88">
        <v>364038</v>
      </c>
    </row>
    <row r="31" spans="1:4" ht="25.5" customHeight="1">
      <c r="A31" s="96">
        <v>21</v>
      </c>
      <c r="B31" s="140" t="s">
        <v>165</v>
      </c>
      <c r="C31" s="91">
        <v>1132840</v>
      </c>
      <c r="D31" s="91">
        <v>1132840</v>
      </c>
    </row>
    <row r="32" spans="1:4" ht="24.75" customHeight="1">
      <c r="A32" s="96">
        <v>22</v>
      </c>
      <c r="B32" s="140" t="s">
        <v>151</v>
      </c>
      <c r="C32" s="91">
        <v>197461</v>
      </c>
      <c r="D32" s="91">
        <v>197461</v>
      </c>
    </row>
    <row r="33" spans="1:4" ht="17.25" customHeight="1">
      <c r="A33" s="96">
        <v>23</v>
      </c>
      <c r="B33" s="140" t="s">
        <v>152</v>
      </c>
      <c r="C33" s="91">
        <v>675866</v>
      </c>
      <c r="D33" s="91">
        <v>675866</v>
      </c>
    </row>
    <row r="34" spans="1:4" ht="17.25" customHeight="1">
      <c r="A34" s="96">
        <v>24</v>
      </c>
      <c r="B34" s="140" t="s">
        <v>283</v>
      </c>
      <c r="C34" s="91">
        <v>353</v>
      </c>
      <c r="D34" s="91">
        <v>353</v>
      </c>
    </row>
    <row r="35" spans="1:4" ht="17.25" customHeight="1">
      <c r="A35" s="96">
        <v>25</v>
      </c>
      <c r="B35" s="140" t="s">
        <v>284</v>
      </c>
      <c r="C35" s="91">
        <v>706</v>
      </c>
      <c r="D35" s="91">
        <v>706</v>
      </c>
    </row>
    <row r="36" spans="1:4" ht="17.25" customHeight="1">
      <c r="A36" s="96">
        <v>26</v>
      </c>
      <c r="B36" s="140" t="s">
        <v>285</v>
      </c>
      <c r="C36" s="91">
        <v>706</v>
      </c>
      <c r="D36" s="91">
        <v>706</v>
      </c>
    </row>
    <row r="37" spans="1:4" ht="17.25" customHeight="1">
      <c r="A37" s="96">
        <v>27</v>
      </c>
      <c r="B37" s="141" t="s">
        <v>205</v>
      </c>
      <c r="C37" s="91">
        <v>90944</v>
      </c>
      <c r="D37" s="91">
        <v>90944</v>
      </c>
    </row>
    <row r="38" spans="1:4" ht="17.25" customHeight="1">
      <c r="A38" s="96">
        <v>28</v>
      </c>
      <c r="B38" s="141" t="s">
        <v>206</v>
      </c>
      <c r="C38" s="91">
        <v>116806</v>
      </c>
      <c r="D38" s="91">
        <v>116806</v>
      </c>
    </row>
    <row r="39" spans="1:4" ht="17.25" customHeight="1">
      <c r="A39" s="96">
        <v>29</v>
      </c>
      <c r="B39" s="140" t="s">
        <v>414</v>
      </c>
      <c r="C39" s="91">
        <v>2997</v>
      </c>
      <c r="D39" s="91">
        <v>2997</v>
      </c>
    </row>
    <row r="40" spans="1:4" ht="16.5" customHeight="1">
      <c r="A40" s="96">
        <v>30</v>
      </c>
      <c r="B40" s="140" t="s">
        <v>155</v>
      </c>
      <c r="C40" s="88">
        <v>30000</v>
      </c>
      <c r="D40" s="88">
        <v>30000</v>
      </c>
    </row>
    <row r="41" spans="1:4" ht="16.5" customHeight="1">
      <c r="A41" s="96">
        <v>31</v>
      </c>
      <c r="B41" s="140" t="s">
        <v>191</v>
      </c>
      <c r="C41" s="91">
        <v>0</v>
      </c>
      <c r="D41" s="91">
        <v>0</v>
      </c>
    </row>
    <row r="42" spans="1:4" ht="16.5" customHeight="1">
      <c r="A42" s="96">
        <v>32</v>
      </c>
      <c r="B42" s="140" t="s">
        <v>148</v>
      </c>
      <c r="C42" s="91">
        <v>12746</v>
      </c>
      <c r="D42" s="91">
        <v>12746</v>
      </c>
    </row>
    <row r="43" spans="1:4" ht="16.5" customHeight="1">
      <c r="A43" s="96">
        <v>33</v>
      </c>
      <c r="B43" s="140" t="s">
        <v>216</v>
      </c>
      <c r="C43" s="91">
        <v>4000</v>
      </c>
      <c r="D43" s="91">
        <v>4000</v>
      </c>
    </row>
    <row r="44" spans="1:4" ht="18.75" customHeight="1">
      <c r="A44" s="96">
        <v>34</v>
      </c>
      <c r="B44" s="261" t="s">
        <v>344</v>
      </c>
      <c r="C44" s="258">
        <v>30000</v>
      </c>
      <c r="D44" s="258">
        <v>30000</v>
      </c>
    </row>
    <row r="45" spans="1:4" ht="16.5" customHeight="1">
      <c r="A45" s="96">
        <v>35</v>
      </c>
      <c r="B45" s="266" t="s">
        <v>149</v>
      </c>
      <c r="C45" s="88">
        <v>2000</v>
      </c>
      <c r="D45" s="88">
        <v>2000</v>
      </c>
    </row>
    <row r="46" spans="1:4" ht="16.5" customHeight="1">
      <c r="A46" s="96">
        <v>36</v>
      </c>
      <c r="B46" s="140" t="s">
        <v>210</v>
      </c>
      <c r="C46" s="91">
        <v>5000</v>
      </c>
      <c r="D46" s="91">
        <v>5000</v>
      </c>
    </row>
    <row r="47" spans="1:4" ht="16.5" customHeight="1">
      <c r="A47" s="96">
        <v>37</v>
      </c>
      <c r="B47" s="140" t="s">
        <v>211</v>
      </c>
      <c r="C47" s="91">
        <v>15715</v>
      </c>
      <c r="D47" s="91">
        <v>15715</v>
      </c>
    </row>
    <row r="48" spans="1:9" ht="15" customHeight="1">
      <c r="A48" s="96">
        <v>38</v>
      </c>
      <c r="B48" s="140" t="s">
        <v>115</v>
      </c>
      <c r="C48" s="91">
        <v>6900</v>
      </c>
      <c r="D48" s="91">
        <v>5945</v>
      </c>
      <c r="E48" s="498"/>
      <c r="F48" s="333"/>
      <c r="G48" s="333"/>
      <c r="H48" s="333"/>
      <c r="I48" s="333"/>
    </row>
    <row r="49" spans="1:4" ht="15" customHeight="1">
      <c r="A49" s="96">
        <v>39</v>
      </c>
      <c r="B49" s="140" t="s">
        <v>193</v>
      </c>
      <c r="C49" s="91">
        <v>7500</v>
      </c>
      <c r="D49" s="91">
        <v>7500</v>
      </c>
    </row>
    <row r="50" spans="1:4" ht="15" customHeight="1">
      <c r="A50" s="96">
        <v>40</v>
      </c>
      <c r="B50" s="140" t="s">
        <v>286</v>
      </c>
      <c r="C50" s="91">
        <v>4000</v>
      </c>
      <c r="D50" s="91">
        <v>4000</v>
      </c>
    </row>
    <row r="51" spans="1:4" ht="15" customHeight="1">
      <c r="A51" s="96">
        <v>41</v>
      </c>
      <c r="B51" s="140" t="s">
        <v>287</v>
      </c>
      <c r="C51" s="91">
        <v>0</v>
      </c>
      <c r="D51" s="91">
        <v>0</v>
      </c>
    </row>
    <row r="52" spans="1:4" ht="15" customHeight="1">
      <c r="A52" s="96">
        <v>42</v>
      </c>
      <c r="B52" s="140" t="s">
        <v>288</v>
      </c>
      <c r="C52" s="91">
        <v>25100</v>
      </c>
      <c r="D52" s="91">
        <v>25100</v>
      </c>
    </row>
    <row r="53" spans="1:4" ht="15" customHeight="1">
      <c r="A53" s="96">
        <v>43</v>
      </c>
      <c r="B53" s="266" t="s">
        <v>289</v>
      </c>
      <c r="C53" s="91">
        <v>10207</v>
      </c>
      <c r="D53" s="91">
        <v>10207</v>
      </c>
    </row>
    <row r="54" spans="1:4" ht="15" customHeight="1">
      <c r="A54" s="96">
        <v>44</v>
      </c>
      <c r="B54" s="266" t="s">
        <v>290</v>
      </c>
      <c r="C54" s="91">
        <v>1104</v>
      </c>
      <c r="D54" s="91">
        <v>1104</v>
      </c>
    </row>
    <row r="55" spans="1:4" ht="15" customHeight="1">
      <c r="A55" s="96">
        <v>45</v>
      </c>
      <c r="B55" s="266" t="s">
        <v>315</v>
      </c>
      <c r="C55" s="91">
        <v>9000</v>
      </c>
      <c r="D55" s="91">
        <v>9000</v>
      </c>
    </row>
    <row r="56" spans="1:4" ht="15" customHeight="1">
      <c r="A56" s="96">
        <v>46</v>
      </c>
      <c r="B56" s="266" t="s">
        <v>316</v>
      </c>
      <c r="C56" s="91">
        <v>15000</v>
      </c>
      <c r="D56" s="91">
        <v>15000</v>
      </c>
    </row>
    <row r="57" spans="1:4" ht="15" customHeight="1">
      <c r="A57" s="96">
        <v>47</v>
      </c>
      <c r="B57" s="266" t="s">
        <v>317</v>
      </c>
      <c r="C57" s="91">
        <v>15500</v>
      </c>
      <c r="D57" s="91">
        <v>15500</v>
      </c>
    </row>
    <row r="58" spans="1:4" ht="15" customHeight="1">
      <c r="A58" s="96">
        <v>48</v>
      </c>
      <c r="B58" s="328" t="s">
        <v>394</v>
      </c>
      <c r="C58" s="91">
        <v>806</v>
      </c>
      <c r="D58" s="91">
        <v>806</v>
      </c>
    </row>
    <row r="59" spans="1:4" ht="15" customHeight="1">
      <c r="A59" s="96">
        <v>49</v>
      </c>
      <c r="B59" s="328" t="s">
        <v>412</v>
      </c>
      <c r="C59" s="91">
        <v>1970</v>
      </c>
      <c r="D59" s="91">
        <v>1970</v>
      </c>
    </row>
    <row r="60" spans="1:4" ht="15" customHeight="1">
      <c r="A60" s="96">
        <v>50</v>
      </c>
      <c r="B60" s="328" t="s">
        <v>432</v>
      </c>
      <c r="C60" s="91">
        <v>200</v>
      </c>
      <c r="D60" s="91">
        <v>200</v>
      </c>
    </row>
    <row r="61" spans="1:4" ht="15" customHeight="1">
      <c r="A61" s="96">
        <v>51</v>
      </c>
      <c r="B61" s="328" t="s">
        <v>403</v>
      </c>
      <c r="C61" s="91">
        <v>208</v>
      </c>
      <c r="D61" s="91">
        <v>208</v>
      </c>
    </row>
    <row r="62" spans="1:4" ht="15" customHeight="1">
      <c r="A62" s="602" t="s">
        <v>44</v>
      </c>
      <c r="B62" s="603"/>
      <c r="C62" s="99">
        <f>SUM(C9:C61)</f>
        <v>5365888</v>
      </c>
      <c r="D62" s="99">
        <f>SUM(D9:D61)</f>
        <v>5364933</v>
      </c>
    </row>
    <row r="63" spans="1:4" ht="6" customHeight="1">
      <c r="A63" s="607"/>
      <c r="B63" s="608"/>
      <c r="C63" s="608"/>
      <c r="D63" s="608"/>
    </row>
    <row r="64" spans="1:4" ht="17.25" customHeight="1">
      <c r="A64" s="596" t="s">
        <v>45</v>
      </c>
      <c r="B64" s="597"/>
      <c r="C64" s="72"/>
      <c r="D64" s="72"/>
    </row>
    <row r="65" spans="1:4" ht="15" customHeight="1">
      <c r="A65" s="96">
        <v>52</v>
      </c>
      <c r="B65" s="155" t="s">
        <v>112</v>
      </c>
      <c r="C65" s="91">
        <v>2600</v>
      </c>
      <c r="D65" s="91">
        <v>2600</v>
      </c>
    </row>
    <row r="66" spans="1:4" ht="15" customHeight="1">
      <c r="A66" s="96">
        <v>53</v>
      </c>
      <c r="B66" s="155" t="s">
        <v>405</v>
      </c>
      <c r="C66" s="91">
        <v>3500</v>
      </c>
      <c r="D66" s="91">
        <v>3500</v>
      </c>
    </row>
    <row r="67" spans="1:4" ht="15" customHeight="1">
      <c r="A67" s="96">
        <v>54</v>
      </c>
      <c r="B67" s="155" t="s">
        <v>413</v>
      </c>
      <c r="C67" s="91">
        <v>6000</v>
      </c>
      <c r="D67" s="91">
        <v>6000</v>
      </c>
    </row>
    <row r="68" spans="1:4" ht="15" customHeight="1">
      <c r="A68" s="96">
        <v>55</v>
      </c>
      <c r="B68" s="155" t="s">
        <v>113</v>
      </c>
      <c r="C68" s="91">
        <v>3000</v>
      </c>
      <c r="D68" s="91">
        <v>3000</v>
      </c>
    </row>
    <row r="69" spans="1:5" ht="15" customHeight="1">
      <c r="A69" s="96">
        <v>56</v>
      </c>
      <c r="B69" s="155" t="s">
        <v>136</v>
      </c>
      <c r="C69" s="88">
        <v>54500</v>
      </c>
      <c r="D69" s="88">
        <v>54500</v>
      </c>
      <c r="E69" s="32"/>
    </row>
    <row r="70" spans="1:5" ht="15" customHeight="1">
      <c r="A70" s="96">
        <v>57</v>
      </c>
      <c r="B70" s="155" t="s">
        <v>291</v>
      </c>
      <c r="C70" s="91">
        <v>14000</v>
      </c>
      <c r="D70" s="91">
        <v>14000</v>
      </c>
      <c r="E70" s="32"/>
    </row>
    <row r="71" spans="1:4" ht="15" customHeight="1">
      <c r="A71" s="96">
        <v>58</v>
      </c>
      <c r="B71" s="155" t="s">
        <v>212</v>
      </c>
      <c r="C71" s="91">
        <v>8000</v>
      </c>
      <c r="D71" s="91">
        <v>8000</v>
      </c>
    </row>
    <row r="72" spans="1:4" ht="15" customHeight="1">
      <c r="A72" s="96">
        <v>59</v>
      </c>
      <c r="B72" s="155" t="s">
        <v>410</v>
      </c>
      <c r="C72" s="91">
        <v>54000</v>
      </c>
      <c r="D72" s="91">
        <v>54000</v>
      </c>
    </row>
    <row r="73" spans="1:4" ht="15" customHeight="1">
      <c r="A73" s="96">
        <v>60</v>
      </c>
      <c r="B73" s="155" t="s">
        <v>411</v>
      </c>
      <c r="C73" s="91">
        <v>16500</v>
      </c>
      <c r="D73" s="91">
        <v>16500</v>
      </c>
    </row>
    <row r="74" spans="1:4" ht="15" customHeight="1">
      <c r="A74" s="96">
        <v>61</v>
      </c>
      <c r="B74" s="155" t="s">
        <v>426</v>
      </c>
      <c r="C74" s="91">
        <v>1157</v>
      </c>
      <c r="D74" s="91">
        <v>1157</v>
      </c>
    </row>
    <row r="75" spans="1:5" ht="15" customHeight="1">
      <c r="A75" s="96">
        <v>62</v>
      </c>
      <c r="B75" s="155" t="s">
        <v>150</v>
      </c>
      <c r="C75" s="91">
        <v>70138</v>
      </c>
      <c r="D75" s="91">
        <v>70138</v>
      </c>
      <c r="E75" s="32"/>
    </row>
    <row r="76" spans="1:7" ht="15" customHeight="1">
      <c r="A76" s="496">
        <v>63</v>
      </c>
      <c r="B76" s="497" t="s">
        <v>455</v>
      </c>
      <c r="C76" s="91">
        <v>0</v>
      </c>
      <c r="D76" s="91">
        <v>955</v>
      </c>
      <c r="E76" s="498"/>
      <c r="F76" s="333"/>
      <c r="G76" s="333"/>
    </row>
    <row r="77" spans="1:5" ht="15" customHeight="1">
      <c r="A77" s="598" t="s">
        <v>44</v>
      </c>
      <c r="B77" s="599"/>
      <c r="C77" s="99">
        <f>SUM(C65:C76)</f>
        <v>233395</v>
      </c>
      <c r="D77" s="99">
        <f>SUM(D65:D76)</f>
        <v>234350</v>
      </c>
      <c r="E77" s="32"/>
    </row>
    <row r="78" spans="1:5" ht="15" customHeight="1">
      <c r="A78" s="590" t="s">
        <v>46</v>
      </c>
      <c r="B78" s="591"/>
      <c r="C78" s="100">
        <f>SUM(C62,C77)</f>
        <v>5599283</v>
      </c>
      <c r="D78" s="100">
        <f>SUM(D62,D77)</f>
        <v>5599283</v>
      </c>
      <c r="E78" s="32"/>
    </row>
    <row r="79" ht="14.25" customHeight="1"/>
    <row r="80" s="101" customFormat="1" ht="24" customHeight="1">
      <c r="D80" s="139"/>
    </row>
    <row r="83" ht="12.75">
      <c r="B83" s="137"/>
    </row>
    <row r="84" ht="12.75">
      <c r="B84" s="137"/>
    </row>
  </sheetData>
  <sheetProtection/>
  <mergeCells count="11">
    <mergeCell ref="A1:D1"/>
    <mergeCell ref="A63:D63"/>
    <mergeCell ref="C18:C19"/>
    <mergeCell ref="D18:D19"/>
    <mergeCell ref="A78:B78"/>
    <mergeCell ref="A6:B7"/>
    <mergeCell ref="A64:B64"/>
    <mergeCell ref="A77:B77"/>
    <mergeCell ref="A18:A19"/>
    <mergeCell ref="A62:B62"/>
    <mergeCell ref="A8:B8"/>
  </mergeCells>
  <printOptions horizontalCentered="1"/>
  <pageMargins left="0.3937007874015748" right="0.35433070866141736" top="0.4724409448818898" bottom="0.35433070866141736" header="0.2362204724409449" footer="0.2362204724409449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F33"/>
  <sheetViews>
    <sheetView view="pageBreakPreview" zoomScaleSheetLayoutView="100" zoomScalePageLayoutView="0" workbookViewId="0" topLeftCell="A1">
      <selection activeCell="D4" sqref="D4"/>
    </sheetView>
  </sheetViews>
  <sheetFormatPr defaultColWidth="9.140625" defaultRowHeight="12.75"/>
  <cols>
    <col min="1" max="1" width="26.57421875" style="0" customWidth="1"/>
    <col min="2" max="2" width="55.00390625" style="0" customWidth="1"/>
    <col min="3" max="3" width="12.140625" style="0" customWidth="1"/>
    <col min="4" max="4" width="12.28125" style="0" customWidth="1"/>
  </cols>
  <sheetData>
    <row r="1" spans="1:4" ht="16.5">
      <c r="A1" s="575" t="s">
        <v>266</v>
      </c>
      <c r="B1" s="575"/>
      <c r="C1" s="575"/>
      <c r="D1" s="575"/>
    </row>
    <row r="2" spans="1:2" ht="16.5">
      <c r="A2" s="87"/>
      <c r="B2" s="87"/>
    </row>
    <row r="3" spans="1:2" ht="16.5">
      <c r="A3" s="202"/>
      <c r="B3" s="202"/>
    </row>
    <row r="4" spans="1:4" ht="12.75">
      <c r="A4" s="32"/>
      <c r="B4" s="32"/>
      <c r="D4" s="1" t="s">
        <v>474</v>
      </c>
    </row>
    <row r="5" spans="1:4" ht="12.75">
      <c r="A5" s="32"/>
      <c r="B5" s="32"/>
      <c r="D5" s="1" t="s">
        <v>0</v>
      </c>
    </row>
    <row r="6" spans="1:2" ht="12.75">
      <c r="A6" s="32"/>
      <c r="B6" s="32"/>
    </row>
    <row r="7" spans="1:4" ht="71.25" customHeight="1">
      <c r="A7" s="592" t="s">
        <v>186</v>
      </c>
      <c r="B7" s="593"/>
      <c r="C7" s="262" t="s">
        <v>453</v>
      </c>
      <c r="D7" s="262" t="s">
        <v>388</v>
      </c>
    </row>
    <row r="8" spans="1:4" ht="15.75" customHeight="1" thickBot="1">
      <c r="A8" s="594"/>
      <c r="B8" s="595"/>
      <c r="C8" s="263"/>
      <c r="D8" s="263"/>
    </row>
    <row r="9" spans="1:4" ht="16.5" customHeight="1" thickTop="1">
      <c r="A9" s="201" t="s">
        <v>218</v>
      </c>
      <c r="B9" s="259"/>
      <c r="C9" s="203">
        <f>SUM(C10:C28)</f>
        <v>2607025</v>
      </c>
      <c r="D9" s="203">
        <f>SUM(D10:D28)</f>
        <v>2607025</v>
      </c>
    </row>
    <row r="10" spans="1:4" ht="15" customHeight="1">
      <c r="A10" s="615" t="s">
        <v>255</v>
      </c>
      <c r="B10" s="616"/>
      <c r="C10" s="264">
        <v>10000</v>
      </c>
      <c r="D10" s="264">
        <v>10000</v>
      </c>
    </row>
    <row r="11" spans="1:4" ht="15" customHeight="1">
      <c r="A11" s="617" t="s">
        <v>256</v>
      </c>
      <c r="B11" s="618"/>
      <c r="C11" s="265"/>
      <c r="D11" s="265"/>
    </row>
    <row r="12" spans="1:4" ht="16.5" customHeight="1">
      <c r="A12" s="619" t="s">
        <v>187</v>
      </c>
      <c r="B12" s="620"/>
      <c r="C12" s="205">
        <v>10000</v>
      </c>
      <c r="D12" s="205">
        <v>10000</v>
      </c>
    </row>
    <row r="13" spans="1:4" ht="16.5" customHeight="1">
      <c r="A13" s="621" t="s">
        <v>390</v>
      </c>
      <c r="B13" s="622"/>
      <c r="C13" s="205">
        <v>450</v>
      </c>
      <c r="D13" s="205">
        <v>450</v>
      </c>
    </row>
    <row r="14" spans="1:4" ht="16.5" customHeight="1">
      <c r="A14" s="619" t="s">
        <v>245</v>
      </c>
      <c r="B14" s="620"/>
      <c r="C14" s="205">
        <v>2084</v>
      </c>
      <c r="D14" s="205">
        <v>2084</v>
      </c>
    </row>
    <row r="15" spans="1:5" ht="25.5" customHeight="1">
      <c r="A15" s="204" t="s">
        <v>339</v>
      </c>
      <c r="B15" s="260" t="s">
        <v>341</v>
      </c>
      <c r="C15" s="205">
        <v>1132840</v>
      </c>
      <c r="D15" s="205">
        <v>1132840</v>
      </c>
      <c r="E15" s="102"/>
    </row>
    <row r="16" spans="1:4" ht="18" customHeight="1">
      <c r="A16" s="204" t="s">
        <v>340</v>
      </c>
      <c r="B16" s="260" t="s">
        <v>343</v>
      </c>
      <c r="C16" s="205">
        <v>176911</v>
      </c>
      <c r="D16" s="205">
        <v>176911</v>
      </c>
    </row>
    <row r="17" spans="1:4" ht="18" customHeight="1">
      <c r="A17" s="167" t="s">
        <v>318</v>
      </c>
      <c r="B17" s="138" t="s">
        <v>319</v>
      </c>
      <c r="C17" s="205">
        <v>392645</v>
      </c>
      <c r="D17" s="205">
        <v>392645</v>
      </c>
    </row>
    <row r="18" spans="1:6" ht="18" customHeight="1">
      <c r="A18" s="167" t="s">
        <v>320</v>
      </c>
      <c r="B18" s="138" t="s">
        <v>342</v>
      </c>
      <c r="C18" s="205">
        <v>293498</v>
      </c>
      <c r="D18" s="205">
        <v>293498</v>
      </c>
      <c r="F18" s="102"/>
    </row>
    <row r="19" spans="1:4" ht="18" customHeight="1">
      <c r="A19" s="167" t="s">
        <v>321</v>
      </c>
      <c r="B19" s="154" t="s">
        <v>322</v>
      </c>
      <c r="C19" s="205">
        <v>34980</v>
      </c>
      <c r="D19" s="205">
        <v>34980</v>
      </c>
    </row>
    <row r="20" spans="1:4" ht="18" customHeight="1">
      <c r="A20" s="167" t="s">
        <v>323</v>
      </c>
      <c r="B20" s="154" t="s">
        <v>324</v>
      </c>
      <c r="C20" s="205">
        <v>32460</v>
      </c>
      <c r="D20" s="205">
        <v>32460</v>
      </c>
    </row>
    <row r="21" spans="1:4" ht="18" customHeight="1">
      <c r="A21" s="167" t="s">
        <v>325</v>
      </c>
      <c r="B21" s="154" t="s">
        <v>326</v>
      </c>
      <c r="C21" s="205">
        <v>41310</v>
      </c>
      <c r="D21" s="205">
        <v>41310</v>
      </c>
    </row>
    <row r="22" spans="1:4" ht="25.5" customHeight="1">
      <c r="A22" s="267" t="s">
        <v>327</v>
      </c>
      <c r="B22" s="155" t="s">
        <v>328</v>
      </c>
      <c r="C22" s="205">
        <v>234421</v>
      </c>
      <c r="D22" s="205">
        <v>234421</v>
      </c>
    </row>
    <row r="23" spans="1:4" ht="18" customHeight="1">
      <c r="A23" s="167" t="s">
        <v>329</v>
      </c>
      <c r="B23" s="155" t="s">
        <v>330</v>
      </c>
      <c r="C23" s="205">
        <v>17610</v>
      </c>
      <c r="D23" s="205">
        <v>17610</v>
      </c>
    </row>
    <row r="24" spans="1:4" ht="18" customHeight="1">
      <c r="A24" s="167" t="s">
        <v>331</v>
      </c>
      <c r="B24" s="154" t="s">
        <v>314</v>
      </c>
      <c r="C24" s="205">
        <v>38295</v>
      </c>
      <c r="D24" s="205">
        <v>38295</v>
      </c>
    </row>
    <row r="25" spans="1:4" ht="18" customHeight="1">
      <c r="A25" s="167" t="s">
        <v>332</v>
      </c>
      <c r="B25" s="154" t="s">
        <v>333</v>
      </c>
      <c r="C25" s="205">
        <v>21600</v>
      </c>
      <c r="D25" s="205">
        <v>21600</v>
      </c>
    </row>
    <row r="26" spans="1:4" ht="18" customHeight="1">
      <c r="A26" s="167" t="s">
        <v>334</v>
      </c>
      <c r="B26" s="154" t="s">
        <v>335</v>
      </c>
      <c r="C26" s="205">
        <v>53135</v>
      </c>
      <c r="D26" s="205">
        <v>53135</v>
      </c>
    </row>
    <row r="27" spans="1:4" ht="18" customHeight="1">
      <c r="A27" s="167" t="s">
        <v>336</v>
      </c>
      <c r="B27" s="155" t="s">
        <v>244</v>
      </c>
      <c r="C27" s="205">
        <v>112866</v>
      </c>
      <c r="D27" s="205">
        <v>112866</v>
      </c>
    </row>
    <row r="28" spans="1:4" ht="18" customHeight="1">
      <c r="A28" s="167" t="s">
        <v>337</v>
      </c>
      <c r="B28" s="141" t="s">
        <v>338</v>
      </c>
      <c r="C28" s="205">
        <v>1920</v>
      </c>
      <c r="D28" s="205">
        <v>1920</v>
      </c>
    </row>
    <row r="29" spans="1:4" ht="16.5" customHeight="1">
      <c r="A29" s="611" t="s">
        <v>188</v>
      </c>
      <c r="B29" s="612"/>
      <c r="C29" s="206">
        <v>73644</v>
      </c>
      <c r="D29" s="206">
        <v>103258</v>
      </c>
    </row>
    <row r="30" spans="1:4" ht="16.5" customHeight="1">
      <c r="A30" s="613" t="s">
        <v>42</v>
      </c>
      <c r="B30" s="614"/>
      <c r="C30" s="207">
        <f>SUM(C9,C29)</f>
        <v>2680669</v>
      </c>
      <c r="D30" s="207">
        <f>SUM(D9,D29)</f>
        <v>2710283</v>
      </c>
    </row>
    <row r="33" spans="4:6" ht="12.75">
      <c r="D33" s="102"/>
      <c r="E33" s="102"/>
      <c r="F33" s="102"/>
    </row>
  </sheetData>
  <sheetProtection/>
  <mergeCells count="9">
    <mergeCell ref="A1:D1"/>
    <mergeCell ref="A29:B29"/>
    <mergeCell ref="A30:B30"/>
    <mergeCell ref="A7:B8"/>
    <mergeCell ref="A10:B10"/>
    <mergeCell ref="A11:B11"/>
    <mergeCell ref="A12:B12"/>
    <mergeCell ref="A14:B14"/>
    <mergeCell ref="A13:B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Konyha</cp:lastModifiedBy>
  <cp:lastPrinted>2020-04-21T08:14:28Z</cp:lastPrinted>
  <dcterms:created xsi:type="dcterms:W3CDTF">2014-01-23T10:46:39Z</dcterms:created>
  <dcterms:modified xsi:type="dcterms:W3CDTF">2020-04-28T14:39:45Z</dcterms:modified>
  <cp:category/>
  <cp:version/>
  <cp:contentType/>
  <cp:contentStatus/>
</cp:coreProperties>
</file>