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755" windowWidth="17085" windowHeight="6945" activeTab="1"/>
  </bookViews>
  <sheets>
    <sheet name="5" sheetId="1" r:id="rId1"/>
    <sheet name="5A" sheetId="2" r:id="rId2"/>
    <sheet name="5B" sheetId="3" r:id="rId3"/>
    <sheet name="5C" sheetId="4" r:id="rId4"/>
    <sheet name="5D" sheetId="5" r:id="rId5"/>
    <sheet name="5E" sheetId="6" r:id="rId6"/>
    <sheet name="5F" sheetId="7" r:id="rId7"/>
    <sheet name="Munka1" sheetId="8" r:id="rId8"/>
  </sheets>
  <definedNames>
    <definedName name="_xlnm.Print_Area" localSheetId="0">'5'!$A$2:$K$46</definedName>
    <definedName name="_xlnm.Print_Area" localSheetId="1">'5A'!$A$1:$L$55</definedName>
    <definedName name="_xlnm.Print_Area" localSheetId="2">'5B'!$A$1:$K$22</definedName>
    <definedName name="_xlnm.Print_Area" localSheetId="3">'5C'!$A$2:$K$21</definedName>
    <definedName name="_xlnm.Print_Area" localSheetId="4">'5D'!$A$1:$J$23</definedName>
  </definedNames>
  <calcPr fullCalcOnLoad="1"/>
</workbook>
</file>

<file path=xl/sharedStrings.xml><?xml version="1.0" encoding="utf-8"?>
<sst xmlns="http://schemas.openxmlformats.org/spreadsheetml/2006/main" count="314" uniqueCount="179">
  <si>
    <t>ezer Ft-ban</t>
  </si>
  <si>
    <t>Megnevezés</t>
  </si>
  <si>
    <t>1.</t>
  </si>
  <si>
    <t>2.</t>
  </si>
  <si>
    <t>3.</t>
  </si>
  <si>
    <t>I.</t>
  </si>
  <si>
    <t>II.</t>
  </si>
  <si>
    <t>Áru- és készletértékesítés ellenértéke</t>
  </si>
  <si>
    <t>Építményadó</t>
  </si>
  <si>
    <t>Iparűzési adó</t>
  </si>
  <si>
    <t>Helyi adók összesen</t>
  </si>
  <si>
    <t>Gépjárműadó</t>
  </si>
  <si>
    <t>Immateriális javak értékesítése</t>
  </si>
  <si>
    <t>Ingatlanok értékesítése</t>
  </si>
  <si>
    <t>Felhalmozási célú pénzeszközátvétel államháztartáson kívülről</t>
  </si>
  <si>
    <t>Dolgozók lakásépítésére, vásárlására folyósított kölcsönök megtérülése</t>
  </si>
  <si>
    <t>Önkormányzat helyi lakásépítési és vásárlási támogatás megtérítése</t>
  </si>
  <si>
    <t>Idegenforgalmi adó</t>
  </si>
  <si>
    <t xml:space="preserve">Önkormányzat </t>
  </si>
  <si>
    <t>Mindösszesen</t>
  </si>
  <si>
    <t xml:space="preserve">tervezett felhalmozási bevételeinek részletezése </t>
  </si>
  <si>
    <t xml:space="preserve">FELHALMOZÁSI BEVÉTELEK  ÖSSZESEN </t>
  </si>
  <si>
    <t>Felhalmozási bevételek</t>
  </si>
  <si>
    <t>5/c. számú melléklet</t>
  </si>
  <si>
    <t>5/d. számú melléklet</t>
  </si>
  <si>
    <t>5/f. számú melléklet</t>
  </si>
  <si>
    <t>5/e. számú melléklet</t>
  </si>
  <si>
    <t>Helyi önkormányzatok működésének általános támogatása</t>
  </si>
  <si>
    <t>Helyi önkormányzat ágazati feladataihoz kapcsolódó támogatás</t>
  </si>
  <si>
    <t xml:space="preserve">   Óvodapedagógusok bértámogatása </t>
  </si>
  <si>
    <t xml:space="preserve">   Óvodapedagógusok munkáját közvetlenül segítők bértámogatása</t>
  </si>
  <si>
    <t xml:space="preserve">   Óvodai működtetés támogatása</t>
  </si>
  <si>
    <t xml:space="preserve">   Szociális étkeztetés </t>
  </si>
  <si>
    <t xml:space="preserve">   Házi segítségnyújtás</t>
  </si>
  <si>
    <t xml:space="preserve">   Időskorúak nappali intézményi ellátása</t>
  </si>
  <si>
    <t xml:space="preserve">   Bölcsődei ellátás</t>
  </si>
  <si>
    <t xml:space="preserve">   Szociális bentlakásos intézmény-üzemeltetési támogatás</t>
  </si>
  <si>
    <t>III.</t>
  </si>
  <si>
    <t>IV.</t>
  </si>
  <si>
    <t>5. számú melléklet</t>
  </si>
  <si>
    <t>5/b. számú melléklet</t>
  </si>
  <si>
    <t>Áh-n belülrők kapott felhalmozási célú támogatás eu-s programokra</t>
  </si>
  <si>
    <t>összesen</t>
  </si>
  <si>
    <t>Blesz</t>
  </si>
  <si>
    <t>Közter.</t>
  </si>
  <si>
    <t>Hivatal</t>
  </si>
  <si>
    <t>Egyéb működési bevételek</t>
  </si>
  <si>
    <t>Közhatalmi bevételek összesen</t>
  </si>
  <si>
    <t>MŰKÖDÉSI BEVÉTELEK ÖSSZESEN</t>
  </si>
  <si>
    <t>Felhalmozási célú támogatás Áh-n belülről</t>
  </si>
  <si>
    <t>mutatószám (fő)</t>
  </si>
  <si>
    <t>előirányzat</t>
  </si>
  <si>
    <t xml:space="preserve">   Önkormányzati hivatal működésének támogatása</t>
  </si>
  <si>
    <t>Települési önkorm.egyes köznevelési feladatainak támogatása</t>
  </si>
  <si>
    <t>Települési önkorm.kulturális feladatainak támogatása</t>
  </si>
  <si>
    <t>V.</t>
  </si>
  <si>
    <t>Elvonások és befizetések bevételei</t>
  </si>
  <si>
    <t>Fejezeti kezelésű előirányzattól működési célú támogatás</t>
  </si>
  <si>
    <t>Társadalombiztosítás pénzügyi alapjaitól működési támogatás</t>
  </si>
  <si>
    <t>Társulástól és költségvetési szervétől működési célú támogatás</t>
  </si>
  <si>
    <t xml:space="preserve">           Közterület-hasznosítási Társulástól kapott támogatás</t>
  </si>
  <si>
    <t>3/1.</t>
  </si>
  <si>
    <t>3/2.</t>
  </si>
  <si>
    <t>3/3.</t>
  </si>
  <si>
    <t>Egyéb működési célú támogatások államháztartáson belülről</t>
  </si>
  <si>
    <t>1/1.</t>
  </si>
  <si>
    <t>1/2.</t>
  </si>
  <si>
    <t>1/3.</t>
  </si>
  <si>
    <t>1/4.</t>
  </si>
  <si>
    <t>MŰKÖDÉSI CÉLÚ TÁMOGATÁSOK ÁH-ON BELÜLRŐL (1.+2.+3.)</t>
  </si>
  <si>
    <t>Környezetvédelmi bírság</t>
  </si>
  <si>
    <t>Műemlékvédelmi bírság</t>
  </si>
  <si>
    <t>Helyszíni és szabálysértési bírság</t>
  </si>
  <si>
    <t>Helyi adópótlék, adóbírság</t>
  </si>
  <si>
    <t>Egyéb közhatalmi bevételek</t>
  </si>
  <si>
    <t>Egyéb helyi közhatalmi bevételek összesen</t>
  </si>
  <si>
    <t>KÖZHATALMI BEVÉTELEK ÖSSZESEN (1+2)</t>
  </si>
  <si>
    <t xml:space="preserve">Szolgáltatások </t>
  </si>
  <si>
    <t>Közvetített szolgáltatások ellenértéke</t>
  </si>
  <si>
    <t>Tulajdonosi bevételek</t>
  </si>
  <si>
    <t>Ellátási díjak</t>
  </si>
  <si>
    <t>Kiszámlázott általános forgalmi adó</t>
  </si>
  <si>
    <t>Egyéb tárgyi eszközök értékesítése</t>
  </si>
  <si>
    <t>Részesedés értékesítése</t>
  </si>
  <si>
    <t xml:space="preserve">     Önkormányzati lakások értékesítése</t>
  </si>
  <si>
    <t>Általános forgalmi adó visszatérítése</t>
  </si>
  <si>
    <t>Kamatbevételek</t>
  </si>
  <si>
    <t>Egyéb pénzügyi műveletek bevételei</t>
  </si>
  <si>
    <t>MŰKÖDÉSI BEVÉTELEK ÖSSZSEN</t>
  </si>
  <si>
    <t>Fejezeti kezelésű előirányzattól felhalmozási célú támogatások</t>
  </si>
  <si>
    <t>Helyi önkormányzattól kapott támogatás</t>
  </si>
  <si>
    <t xml:space="preserve">  Fővárosi Önkormányzat támogatása a Szervita tér </t>
  </si>
  <si>
    <t xml:space="preserve">  megújításához</t>
  </si>
  <si>
    <t>FELHALMOZÁSI CÉLÚ TÁMOGATÁSOK ÁH-ON BELÜLRŐL</t>
  </si>
  <si>
    <t>Felhalmozási célú támogatások, kölcsönök  visszatérülése ÁH-on kívülről</t>
  </si>
  <si>
    <t>FELHALMOZÁSI CÉLÚ ÁTVETT PÉNZESZKÖZÖK ÖSSZESEN</t>
  </si>
  <si>
    <t>Önkormányzat működési támogatásai</t>
  </si>
  <si>
    <t>Egyéb működési célú támogatások bevételei Áh-n belülről</t>
  </si>
  <si>
    <t>Működési célú támogatások  Áh-n belülről</t>
  </si>
  <si>
    <t>Egyéb közhatalmi bevételek összesen</t>
  </si>
  <si>
    <t>Működési bevételek összesen</t>
  </si>
  <si>
    <t>Működési célú visszatérítendő támogatások,kölcsönök megtérülése Áh-on kívülről</t>
  </si>
  <si>
    <t>Egyéb működési célú átvett pénzeszközök</t>
  </si>
  <si>
    <t>Működési célú átvett pénzeszközök</t>
  </si>
  <si>
    <t>MŰKÖDÉSI BEVÉTELEK ÖSSZESEN (I.+II.+III.+IV.)</t>
  </si>
  <si>
    <t>VI.</t>
  </si>
  <si>
    <t>Felhalmozási célú támogatások,kölcsönök visszatérülése Áh-on kívülről</t>
  </si>
  <si>
    <t>Felhalmozási célú pénzeszközátvétel Áh-n kívülről</t>
  </si>
  <si>
    <t>VII.</t>
  </si>
  <si>
    <t>Felhalmozási célú átvett pénzeszközök összesen</t>
  </si>
  <si>
    <t>FELHALMOZÁSI BEVÉTELEK ÖSSZESEN (V.+VI.+VII.)</t>
  </si>
  <si>
    <t>KÖLTSÉGVETÉSI BEVÉTELEK ÖSSZESEN  (I. + II.)</t>
  </si>
  <si>
    <t>Irányító szervi támogatás</t>
  </si>
  <si>
    <t>MŰKÖDÉSI FINANSZÍROZÁSI BEVÉTELEK ÖSSZESEN</t>
  </si>
  <si>
    <t>FELHALMOZÁSI FINANSZÍROZÁSI BEVÉTELEK ÖSSZESEN</t>
  </si>
  <si>
    <t>BEVÉTELEK MINDÖSSZESEN (I.+II.+III.+IV.)</t>
  </si>
  <si>
    <t>Irányító szervi támogatás miatti korrekció</t>
  </si>
  <si>
    <t>KORRIGÁLT BEVÉTELEK ÖSSZESEN</t>
  </si>
  <si>
    <t>5/a. számú melléklet</t>
  </si>
  <si>
    <t>Parkolási tevékenység továbbszámlázott bevétele miatti korrekció</t>
  </si>
  <si>
    <t>Telep.önkorm.szoc.,gyermekjóléti és gyermekétk.támogatása</t>
  </si>
  <si>
    <t>Települési önkorm.szoc.,gyermekjóléti és gyermekétkezt.fa. támog.</t>
  </si>
  <si>
    <t xml:space="preserve">   Üdülőhelyi feladatok támogatása</t>
  </si>
  <si>
    <t>Helyi önkormányzattól működési támogatás</t>
  </si>
  <si>
    <t>3/4.</t>
  </si>
  <si>
    <t xml:space="preserve">     Nem lakáscélú helyiség értékesítése</t>
  </si>
  <si>
    <t xml:space="preserve"> </t>
  </si>
  <si>
    <t xml:space="preserve">   Gyermekétkeztetésben résztvevő dolgozók bértámogatása</t>
  </si>
  <si>
    <t>Gazdasági szervezettel rendelkező kölstégvetési szervek</t>
  </si>
  <si>
    <t>Gazdasági szervezettel nem rendelkező költségvetési szervek</t>
  </si>
  <si>
    <t>Költségvetési maradvány</t>
  </si>
  <si>
    <t>Egyéb bírság (közigazgatási bírság)</t>
  </si>
  <si>
    <t xml:space="preserve">   Rászoruló gyermekek szünidei étkeztetésének támogatása</t>
  </si>
  <si>
    <t xml:space="preserve">   Család és gyermekjóléti szolgálat</t>
  </si>
  <si>
    <t xml:space="preserve">   Család és gyermekjóléti központ</t>
  </si>
  <si>
    <t xml:space="preserve">   - Főváros Kormányhivataltól kapott támog.a közfogl.kiad-hoz</t>
  </si>
  <si>
    <t xml:space="preserve">Felhalmozási célú pénzeszközátvétel egyéb vállalkozástól </t>
  </si>
  <si>
    <t>HM tömb felújításra kapott támogatás törlesztése</t>
  </si>
  <si>
    <t>Betétlekötés megszüntetése</t>
  </si>
  <si>
    <t>FINANSZÍROZÁSI BEVÉTELEK ÖSSZESEN (III.+IV.)</t>
  </si>
  <si>
    <t>Önkormányzat</t>
  </si>
  <si>
    <t>érvényes</t>
  </si>
  <si>
    <t>mód.</t>
  </si>
  <si>
    <t xml:space="preserve">   2016. évi bérkompenzáció</t>
  </si>
  <si>
    <t>1/6.</t>
  </si>
  <si>
    <t>Egyéb támogatások</t>
  </si>
  <si>
    <t>Önkormányzatok működési támogatása ( 1/1.- 1/6.)</t>
  </si>
  <si>
    <t>érvényes ei.</t>
  </si>
  <si>
    <t>mód.ei.</t>
  </si>
  <si>
    <t xml:space="preserve">   Szociális bentlakásos int.ellátásokhoz kapcs.bértámogatás</t>
  </si>
  <si>
    <t xml:space="preserve">   Kieg.tám. az óvodapedag. min.-ből adódó többletkiadásokhoz</t>
  </si>
  <si>
    <t>mód. ei.</t>
  </si>
  <si>
    <t xml:space="preserve">   Kieg.tám.a bölcsődében fogl.felsőfokú végzettségűeknek</t>
  </si>
  <si>
    <t xml:space="preserve">   Pszichiátriai betegek részére nyújtott közösségi alapellátás</t>
  </si>
  <si>
    <t>Önkormányzat felhalmozási célú költségvetési támogatása</t>
  </si>
  <si>
    <t xml:space="preserve">   Közművelődési érdekeltségnövelő támogatás</t>
  </si>
  <si>
    <t xml:space="preserve">   - Idősbarát Önkormányzat díjjal járó támogatás</t>
  </si>
  <si>
    <t>3/5.</t>
  </si>
  <si>
    <t>Központi költségvetési szervtől kapott működési támogatás</t>
  </si>
  <si>
    <t xml:space="preserve">   Jelzőrendszeres házi segítségnyújtás támogatás</t>
  </si>
  <si>
    <t xml:space="preserve">   Kiegészítő gyermekvédelmi támogatás</t>
  </si>
  <si>
    <t xml:space="preserve">   - A 2016.évi népszavazás kiadásaonak támogatása</t>
  </si>
  <si>
    <t>Belváros-Lipótváros Önkormányzata 2017. évre tervezett bevételei</t>
  </si>
  <si>
    <t>Belváros- Lipótváros Önkormányzata 2017. évi államháztartáson belülről kapott működési célú támogatásainak részletezése</t>
  </si>
  <si>
    <t>Belváros-Lipótváros Önkormányzata 2017. évre tervezett közhatalmi bevételeinek részletezése</t>
  </si>
  <si>
    <t>Belváros-Lipótváros Önkormányzata 2017. évre tervezett működési bevételeinek részletezése</t>
  </si>
  <si>
    <t>Belváros- Lipótváros Önkormányzata 2017. évi államháztartáson belülről kapott felhalmozási célú támogatásainak részletezése</t>
  </si>
  <si>
    <t xml:space="preserve">Belváros-  Lipótváros Önkormányzata 2017. évre </t>
  </si>
  <si>
    <t>Belföldi értékpapír beváltása</t>
  </si>
  <si>
    <t xml:space="preserve">   2017. évi bérkompenzáció</t>
  </si>
  <si>
    <t xml:space="preserve">   Bölcsődei pótlék</t>
  </si>
  <si>
    <t xml:space="preserve">   Szociális ágazati összevont pótlék</t>
  </si>
  <si>
    <t xml:space="preserve">   József nádor tér mélygarázs építéshez kapcsolódó</t>
  </si>
  <si>
    <t xml:space="preserve">   felszínrendezéshez belügyminisztériumi támogatás</t>
  </si>
  <si>
    <t xml:space="preserve">   Passzázs (Erzsébet tér 3.és József n.tér 10.között)</t>
  </si>
  <si>
    <t xml:space="preserve">   közterület rekonstrukciójához és alatta lévő födém</t>
  </si>
  <si>
    <t xml:space="preserve">   megerősítéséhez belügyminisztériumi támogatás</t>
  </si>
  <si>
    <t>Belváros-Lipótváros Önkormányzata 2017. évre tervezett államháztartáson kívülről átvett felhalmozási célú pénzeszközeinek részletezése</t>
  </si>
  <si>
    <t xml:space="preserve">  Óvodapedagógusok munkáját segítők kieg.támogatása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</si>
</sst>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0"/>
    </font>
    <font>
      <b/>
      <i/>
      <sz val="9"/>
      <name val="Arial CE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5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16" fontId="4" fillId="0" borderId="14" xfId="0" applyNumberFormat="1" applyFont="1" applyBorder="1" applyAlignment="1">
      <alignment horizontal="left" vertical="center"/>
    </xf>
    <xf numFmtId="16" fontId="4" fillId="0" borderId="15" xfId="0" applyNumberFormat="1" applyFont="1" applyBorder="1" applyAlignment="1">
      <alignment horizontal="left" vertical="center"/>
    </xf>
    <xf numFmtId="3" fontId="3" fillId="0" borderId="16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3" fontId="4" fillId="0" borderId="18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3" fontId="3" fillId="0" borderId="17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3" fontId="7" fillId="0" borderId="19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vertical="center"/>
    </xf>
    <xf numFmtId="49" fontId="4" fillId="0" borderId="29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49" fontId="3" fillId="0" borderId="18" xfId="0" applyNumberFormat="1" applyFont="1" applyBorder="1" applyAlignment="1">
      <alignment horizontal="center"/>
    </xf>
    <xf numFmtId="3" fontId="4" fillId="0" borderId="18" xfId="0" applyNumberFormat="1" applyFont="1" applyFill="1" applyBorder="1" applyAlignment="1">
      <alignment/>
    </xf>
    <xf numFmtId="3" fontId="3" fillId="0" borderId="18" xfId="0" applyNumberFormat="1" applyFont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3" fillId="0" borderId="16" xfId="0" applyNumberFormat="1" applyFont="1" applyBorder="1" applyAlignment="1">
      <alignment/>
    </xf>
    <xf numFmtId="49" fontId="3" fillId="0" borderId="29" xfId="0" applyNumberFormat="1" applyFont="1" applyBorder="1" applyAlignment="1">
      <alignment horizontal="center"/>
    </xf>
    <xf numFmtId="3" fontId="4" fillId="0" borderId="29" xfId="0" applyNumberFormat="1" applyFont="1" applyFill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4" fillId="0" borderId="30" xfId="0" applyNumberFormat="1" applyFont="1" applyFill="1" applyBorder="1" applyAlignment="1">
      <alignment/>
    </xf>
    <xf numFmtId="3" fontId="4" fillId="0" borderId="28" xfId="0" applyNumberFormat="1" applyFont="1" applyBorder="1" applyAlignment="1">
      <alignment vertical="center"/>
    </xf>
    <xf numFmtId="49" fontId="4" fillId="0" borderId="29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3" fontId="4" fillId="0" borderId="31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/>
    </xf>
    <xf numFmtId="3" fontId="0" fillId="0" borderId="0" xfId="0" applyNumberFormat="1" applyFill="1" applyAlignment="1">
      <alignment vertical="center"/>
    </xf>
    <xf numFmtId="3" fontId="3" fillId="0" borderId="23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3" fontId="3" fillId="0" borderId="18" xfId="0" applyNumberFormat="1" applyFont="1" applyFill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0" fillId="0" borderId="25" xfId="0" applyNumberFormat="1" applyFont="1" applyBorder="1" applyAlignment="1">
      <alignment horizontal="center" vertical="center" wrapText="1"/>
    </xf>
    <xf numFmtId="3" fontId="7" fillId="0" borderId="33" xfId="0" applyNumberFormat="1" applyFont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3" fontId="3" fillId="0" borderId="28" xfId="0" applyNumberFormat="1" applyFont="1" applyFill="1" applyBorder="1" applyAlignment="1">
      <alignment vertical="center"/>
    </xf>
    <xf numFmtId="3" fontId="3" fillId="0" borderId="33" xfId="0" applyNumberFormat="1" applyFont="1" applyFill="1" applyBorder="1" applyAlignment="1">
      <alignment vertical="center"/>
    </xf>
    <xf numFmtId="0" fontId="7" fillId="0" borderId="35" xfId="0" applyFont="1" applyBorder="1" applyAlignment="1">
      <alignment horizontal="left" vertical="center"/>
    </xf>
    <xf numFmtId="3" fontId="0" fillId="0" borderId="3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31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3" fontId="7" fillId="0" borderId="24" xfId="0" applyNumberFormat="1" applyFont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0" fontId="7" fillId="0" borderId="37" xfId="0" applyFont="1" applyBorder="1" applyAlignment="1">
      <alignment horizontal="left" vertical="center" wrapText="1"/>
    </xf>
    <xf numFmtId="3" fontId="7" fillId="0" borderId="28" xfId="0" applyNumberFormat="1" applyFont="1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/>
    </xf>
    <xf numFmtId="3" fontId="3" fillId="0" borderId="36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7" fillId="0" borderId="21" xfId="0" applyFont="1" applyBorder="1" applyAlignment="1">
      <alignment horizontal="left" vertical="center" wrapText="1"/>
    </xf>
    <xf numFmtId="3" fontId="7" fillId="0" borderId="14" xfId="0" applyNumberFormat="1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31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3" fontId="3" fillId="0" borderId="30" xfId="0" applyNumberFormat="1" applyFont="1" applyBorder="1" applyAlignment="1">
      <alignment vertical="center"/>
    </xf>
    <xf numFmtId="16" fontId="4" fillId="0" borderId="28" xfId="0" applyNumberFormat="1" applyFont="1" applyBorder="1" applyAlignment="1">
      <alignment horizontal="left" vertical="center"/>
    </xf>
    <xf numFmtId="3" fontId="3" fillId="0" borderId="24" xfId="0" applyNumberFormat="1" applyFont="1" applyBorder="1" applyAlignment="1">
      <alignment vertical="center"/>
    </xf>
    <xf numFmtId="0" fontId="4" fillId="0" borderId="37" xfId="0" applyFont="1" applyBorder="1" applyAlignment="1">
      <alignment/>
    </xf>
    <xf numFmtId="3" fontId="3" fillId="0" borderId="11" xfId="0" applyNumberFormat="1" applyFont="1" applyFill="1" applyBorder="1" applyAlignment="1">
      <alignment vertical="center"/>
    </xf>
    <xf numFmtId="3" fontId="4" fillId="0" borderId="36" xfId="0" applyNumberFormat="1" applyFont="1" applyBorder="1" applyAlignment="1">
      <alignment vertical="center"/>
    </xf>
    <xf numFmtId="0" fontId="4" fillId="0" borderId="20" xfId="0" applyFont="1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3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vertic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vertical="center"/>
    </xf>
    <xf numFmtId="0" fontId="3" fillId="0" borderId="30" xfId="0" applyFont="1" applyFill="1" applyBorder="1" applyAlignment="1">
      <alignment/>
    </xf>
    <xf numFmtId="0" fontId="4" fillId="0" borderId="32" xfId="0" applyFont="1" applyFill="1" applyBorder="1" applyAlignment="1">
      <alignment wrapText="1"/>
    </xf>
    <xf numFmtId="0" fontId="4" fillId="0" borderId="33" xfId="0" applyFont="1" applyFill="1" applyBorder="1" applyAlignment="1">
      <alignment horizontal="right" vertical="center" wrapText="1"/>
    </xf>
    <xf numFmtId="3" fontId="4" fillId="0" borderId="33" xfId="0" applyNumberFormat="1" applyFont="1" applyFill="1" applyBorder="1" applyAlignment="1">
      <alignment vertical="center" wrapText="1"/>
    </xf>
    <xf numFmtId="3" fontId="4" fillId="0" borderId="30" xfId="0" applyNumberFormat="1" applyFont="1" applyFill="1" applyBorder="1" applyAlignment="1">
      <alignment horizontal="center" vertical="center" wrapText="1"/>
    </xf>
    <xf numFmtId="3" fontId="4" fillId="0" borderId="30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8" xfId="0" applyFont="1" applyFill="1" applyBorder="1" applyAlignment="1">
      <alignment horizontal="right" vertical="center" wrapText="1"/>
    </xf>
    <xf numFmtId="3" fontId="4" fillId="0" borderId="28" xfId="0" applyNumberFormat="1" applyFont="1" applyFill="1" applyBorder="1" applyAlignment="1">
      <alignment vertical="center" wrapText="1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28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4" fillId="0" borderId="17" xfId="0" applyFont="1" applyFill="1" applyBorder="1" applyAlignment="1">
      <alignment horizontal="right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49" fontId="3" fillId="0" borderId="1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 horizontal="right" vertical="center" wrapText="1"/>
    </xf>
    <xf numFmtId="3" fontId="4" fillId="0" borderId="19" xfId="0" applyNumberFormat="1" applyFont="1" applyFill="1" applyBorder="1" applyAlignment="1">
      <alignment horizontal="right" vertical="center" wrapText="1"/>
    </xf>
    <xf numFmtId="3" fontId="4" fillId="0" borderId="19" xfId="0" applyNumberFormat="1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49" fontId="3" fillId="0" borderId="16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15" xfId="0" applyFont="1" applyFill="1" applyBorder="1" applyAlignment="1">
      <alignment horizontal="right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3" fontId="4" fillId="0" borderId="15" xfId="0" applyNumberFormat="1" applyFont="1" applyFill="1" applyBorder="1" applyAlignment="1">
      <alignment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right" vertical="center" wrapText="1"/>
    </xf>
    <xf numFmtId="0" fontId="4" fillId="0" borderId="39" xfId="0" applyFont="1" applyFill="1" applyBorder="1" applyAlignment="1">
      <alignment/>
    </xf>
    <xf numFmtId="0" fontId="4" fillId="0" borderId="13" xfId="0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vertical="center" wrapText="1"/>
    </xf>
    <xf numFmtId="3" fontId="4" fillId="0" borderId="29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3" fontId="4" fillId="0" borderId="29" xfId="0" applyNumberFormat="1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/>
    </xf>
    <xf numFmtId="0" fontId="4" fillId="0" borderId="2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3" fontId="4" fillId="0" borderId="12" xfId="0" applyNumberFormat="1" applyFont="1" applyFill="1" applyBorder="1" applyAlignment="1">
      <alignment vertical="center"/>
    </xf>
    <xf numFmtId="49" fontId="3" fillId="0" borderId="30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right" vertical="center" wrapText="1"/>
    </xf>
    <xf numFmtId="3" fontId="4" fillId="0" borderId="33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3" fontId="4" fillId="0" borderId="33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/>
    </xf>
    <xf numFmtId="49" fontId="3" fillId="0" borderId="25" xfId="0" applyNumberFormat="1" applyFont="1" applyFill="1" applyBorder="1" applyAlignment="1">
      <alignment horizontal="center"/>
    </xf>
    <xf numFmtId="0" fontId="8" fillId="0" borderId="38" xfId="0" applyFont="1" applyFill="1" applyBorder="1" applyAlignment="1">
      <alignment wrapText="1"/>
    </xf>
    <xf numFmtId="3" fontId="4" fillId="0" borderId="17" xfId="0" applyNumberFormat="1" applyFont="1" applyFill="1" applyBorder="1" applyAlignment="1">
      <alignment horizontal="right" vertical="center" wrapText="1"/>
    </xf>
    <xf numFmtId="3" fontId="4" fillId="0" borderId="17" xfId="0" applyNumberFormat="1" applyFont="1" applyFill="1" applyBorder="1" applyAlignment="1">
      <alignment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49" fontId="3" fillId="0" borderId="11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49" fontId="3" fillId="0" borderId="25" xfId="0" applyNumberFormat="1" applyFont="1" applyFill="1" applyBorder="1" applyAlignment="1">
      <alignment horizontal="center"/>
    </xf>
    <xf numFmtId="0" fontId="3" fillId="0" borderId="38" xfId="0" applyFont="1" applyFill="1" applyBorder="1" applyAlignment="1">
      <alignment/>
    </xf>
    <xf numFmtId="0" fontId="3" fillId="0" borderId="36" xfId="0" applyFont="1" applyFill="1" applyBorder="1" applyAlignment="1">
      <alignment horizontal="right" vertical="center" wrapText="1"/>
    </xf>
    <xf numFmtId="3" fontId="3" fillId="0" borderId="36" xfId="0" applyNumberFormat="1" applyFont="1" applyFill="1" applyBorder="1" applyAlignment="1">
      <alignment horizontal="right" vertical="center" wrapText="1"/>
    </xf>
    <xf numFmtId="3" fontId="3" fillId="0" borderId="36" xfId="0" applyNumberFormat="1" applyFont="1" applyFill="1" applyBorder="1" applyAlignment="1">
      <alignment horizontal="right" vertical="center" wrapText="1"/>
    </xf>
    <xf numFmtId="3" fontId="3" fillId="0" borderId="25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3" fontId="3" fillId="0" borderId="17" xfId="0" applyNumberFormat="1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vertical="center"/>
    </xf>
    <xf numFmtId="49" fontId="3" fillId="0" borderId="2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3" fontId="4" fillId="0" borderId="15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vertical="center"/>
    </xf>
    <xf numFmtId="12" fontId="3" fillId="0" borderId="19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horizontal="right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12" fontId="3" fillId="0" borderId="15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3" fontId="4" fillId="0" borderId="19" xfId="0" applyNumberFormat="1" applyFont="1" applyFill="1" applyBorder="1" applyAlignment="1">
      <alignment horizontal="right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19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3" fontId="4" fillId="0" borderId="30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16" xfId="0" applyFont="1" applyBorder="1" applyAlignment="1">
      <alignment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3" fillId="0" borderId="30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3" fontId="4" fillId="0" borderId="28" xfId="0" applyNumberFormat="1" applyFont="1" applyFill="1" applyBorder="1" applyAlignment="1">
      <alignment/>
    </xf>
    <xf numFmtId="3" fontId="4" fillId="0" borderId="24" xfId="0" applyNumberFormat="1" applyFont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3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Border="1" applyAlignment="1">
      <alignment vertical="center"/>
    </xf>
    <xf numFmtId="0" fontId="4" fillId="0" borderId="30" xfId="0" applyFont="1" applyBorder="1" applyAlignment="1">
      <alignment horizontal="left" vertical="center" wrapText="1"/>
    </xf>
    <xf numFmtId="3" fontId="4" fillId="0" borderId="30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3" fontId="4" fillId="0" borderId="29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3" fontId="4" fillId="0" borderId="16" xfId="0" applyNumberFormat="1" applyFont="1" applyFill="1" applyBorder="1" applyAlignment="1">
      <alignment vertical="center"/>
    </xf>
    <xf numFmtId="0" fontId="4" fillId="0" borderId="15" xfId="0" applyFont="1" applyBorder="1" applyAlignment="1">
      <alignment horizontal="left" vertical="center" wrapText="1"/>
    </xf>
    <xf numFmtId="3" fontId="4" fillId="0" borderId="15" xfId="0" applyNumberFormat="1" applyFont="1" applyBorder="1" applyAlignment="1">
      <alignment vertical="center"/>
    </xf>
    <xf numFmtId="49" fontId="4" fillId="0" borderId="33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 wrapText="1"/>
    </xf>
    <xf numFmtId="3" fontId="4" fillId="0" borderId="33" xfId="0" applyNumberFormat="1" applyFont="1" applyBorder="1" applyAlignment="1">
      <alignment vertical="center"/>
    </xf>
    <xf numFmtId="49" fontId="4" fillId="0" borderId="36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3" fontId="4" fillId="0" borderId="25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/>
    </xf>
    <xf numFmtId="49" fontId="4" fillId="0" borderId="30" xfId="0" applyNumberFormat="1" applyFont="1" applyBorder="1" applyAlignment="1">
      <alignment vertical="center"/>
    </xf>
    <xf numFmtId="3" fontId="4" fillId="0" borderId="36" xfId="0" applyNumberFormat="1" applyFont="1" applyBorder="1" applyAlignment="1">
      <alignment/>
    </xf>
    <xf numFmtId="49" fontId="3" fillId="0" borderId="30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4" fillId="0" borderId="15" xfId="0" applyNumberFormat="1" applyFont="1" applyBorder="1" applyAlignment="1">
      <alignment horizontal="right" vertical="center"/>
    </xf>
    <xf numFmtId="49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14" xfId="0" applyFont="1" applyFill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3" fontId="4" fillId="0" borderId="31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3" fontId="3" fillId="0" borderId="35" xfId="0" applyNumberFormat="1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3" fontId="3" fillId="0" borderId="36" xfId="0" applyNumberFormat="1" applyFont="1" applyFill="1" applyBorder="1" applyAlignment="1">
      <alignment horizontal="center" vertical="center" wrapText="1"/>
    </xf>
    <xf numFmtId="3" fontId="3" fillId="0" borderId="40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38" xfId="0" applyFont="1" applyBorder="1" applyAlignment="1">
      <alignment horizontal="right"/>
    </xf>
    <xf numFmtId="0" fontId="3" fillId="0" borderId="11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4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43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4" fillId="0" borderId="38" xfId="0" applyFont="1" applyBorder="1" applyAlignment="1">
      <alignment horizontal="right"/>
    </xf>
    <xf numFmtId="0" fontId="4" fillId="0" borderId="0" xfId="0" applyFont="1" applyAlignment="1">
      <alignment horizontal="righ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5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4" fillId="0" borderId="47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0" fontId="4" fillId="0" borderId="49" xfId="0" applyFont="1" applyFill="1" applyBorder="1" applyAlignment="1">
      <alignment horizontal="left"/>
    </xf>
    <xf numFmtId="0" fontId="4" fillId="0" borderId="50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center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4" fillId="0" borderId="38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3" fontId="4" fillId="0" borderId="30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3" fontId="4" fillId="0" borderId="30" xfId="0" applyNumberFormat="1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 wrapText="1"/>
    </xf>
    <xf numFmtId="3" fontId="4" fillId="0" borderId="29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0" fontId="4" fillId="0" borderId="38" xfId="0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3" fillId="0" borderId="38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8"/>
  <sheetViews>
    <sheetView zoomScalePageLayoutView="0" workbookViewId="0" topLeftCell="A10">
      <selection activeCell="I40" sqref="I40"/>
    </sheetView>
  </sheetViews>
  <sheetFormatPr defaultColWidth="9.00390625" defaultRowHeight="12.75"/>
  <cols>
    <col min="1" max="1" width="3.25390625" style="6" customWidth="1"/>
    <col min="2" max="2" width="3.125" style="6" customWidth="1"/>
    <col min="3" max="3" width="48.75390625" style="6" customWidth="1"/>
    <col min="4" max="5" width="9.75390625" style="6" customWidth="1"/>
    <col min="6" max="7" width="9.75390625" style="7" customWidth="1"/>
    <col min="8" max="9" width="9.75390625" style="6" customWidth="1"/>
    <col min="10" max="10" width="9.75390625" style="21" customWidth="1"/>
    <col min="11" max="11" width="9.75390625" style="2" customWidth="1"/>
    <col min="12" max="16384" width="9.125" style="2" customWidth="1"/>
  </cols>
  <sheetData>
    <row r="2" spans="6:11" ht="18" customHeight="1">
      <c r="F2" s="385" t="s">
        <v>39</v>
      </c>
      <c r="G2" s="385"/>
      <c r="H2" s="385"/>
      <c r="I2" s="385"/>
      <c r="J2" s="385"/>
      <c r="K2" s="385"/>
    </row>
    <row r="3" spans="1:10" s="1" customFormat="1" ht="15.75">
      <c r="A3" s="398" t="s">
        <v>162</v>
      </c>
      <c r="B3" s="398"/>
      <c r="C3" s="398"/>
      <c r="D3" s="398"/>
      <c r="E3" s="398"/>
      <c r="F3" s="398"/>
      <c r="G3" s="398"/>
      <c r="H3" s="398"/>
      <c r="I3" s="398"/>
      <c r="J3" s="398"/>
    </row>
    <row r="4" spans="1:10" s="1" customFormat="1" ht="15.75">
      <c r="A4" s="96"/>
      <c r="B4" s="96"/>
      <c r="C4" s="96"/>
      <c r="D4" s="96"/>
      <c r="E4" s="96"/>
      <c r="F4" s="96"/>
      <c r="G4" s="96"/>
      <c r="H4" s="96"/>
      <c r="I4" s="96"/>
      <c r="J4" s="96"/>
    </row>
    <row r="5" spans="2:11" ht="13.5" customHeight="1" thickBot="1">
      <c r="B5" s="3"/>
      <c r="H5" s="386" t="s">
        <v>0</v>
      </c>
      <c r="I5" s="386"/>
      <c r="J5" s="386"/>
      <c r="K5" s="386"/>
    </row>
    <row r="6" spans="1:11" s="5" customFormat="1" ht="27.75" customHeight="1">
      <c r="A6" s="403" t="s">
        <v>1</v>
      </c>
      <c r="B6" s="404"/>
      <c r="C6" s="405"/>
      <c r="D6" s="399" t="s">
        <v>18</v>
      </c>
      <c r="E6" s="400"/>
      <c r="F6" s="399" t="s">
        <v>128</v>
      </c>
      <c r="G6" s="400"/>
      <c r="H6" s="399" t="s">
        <v>129</v>
      </c>
      <c r="I6" s="400"/>
      <c r="J6" s="389" t="s">
        <v>19</v>
      </c>
      <c r="K6" s="390"/>
    </row>
    <row r="7" spans="1:11" s="5" customFormat="1" ht="25.5" customHeight="1" thickBot="1">
      <c r="A7" s="406"/>
      <c r="B7" s="407"/>
      <c r="C7" s="408"/>
      <c r="D7" s="401"/>
      <c r="E7" s="402"/>
      <c r="F7" s="401"/>
      <c r="G7" s="402"/>
      <c r="H7" s="401"/>
      <c r="I7" s="402"/>
      <c r="J7" s="412"/>
      <c r="K7" s="413"/>
    </row>
    <row r="8" spans="1:11" s="5" customFormat="1" ht="26.25" customHeight="1" thickBot="1">
      <c r="A8" s="409"/>
      <c r="B8" s="410"/>
      <c r="C8" s="411"/>
      <c r="D8" s="113" t="s">
        <v>147</v>
      </c>
      <c r="E8" s="93" t="s">
        <v>148</v>
      </c>
      <c r="F8" s="113" t="s">
        <v>147</v>
      </c>
      <c r="G8" s="93" t="s">
        <v>148</v>
      </c>
      <c r="H8" s="113" t="s">
        <v>147</v>
      </c>
      <c r="I8" s="93" t="s">
        <v>148</v>
      </c>
      <c r="J8" s="113" t="s">
        <v>147</v>
      </c>
      <c r="K8" s="93" t="s">
        <v>148</v>
      </c>
    </row>
    <row r="9" spans="1:11" ht="13.5" thickBot="1">
      <c r="A9" s="396">
        <v>1</v>
      </c>
      <c r="B9" s="414"/>
      <c r="C9" s="414"/>
      <c r="D9" s="20">
        <v>2</v>
      </c>
      <c r="E9" s="20">
        <v>3</v>
      </c>
      <c r="F9" s="20">
        <v>4</v>
      </c>
      <c r="G9" s="20">
        <v>5</v>
      </c>
      <c r="H9" s="20">
        <v>6</v>
      </c>
      <c r="I9" s="103">
        <v>7</v>
      </c>
      <c r="J9" s="111">
        <v>8</v>
      </c>
      <c r="K9" s="112">
        <v>9</v>
      </c>
    </row>
    <row r="10" spans="1:11" ht="13.5" customHeight="1">
      <c r="A10" s="19"/>
      <c r="B10" s="12"/>
      <c r="C10" s="24" t="s">
        <v>27</v>
      </c>
      <c r="D10" s="11">
        <f>SUM(5A!E14)</f>
        <v>1561711</v>
      </c>
      <c r="E10" s="11">
        <f>SUM(5A!F14)</f>
        <v>1561711</v>
      </c>
      <c r="F10" s="11"/>
      <c r="G10" s="11"/>
      <c r="H10" s="11"/>
      <c r="I10" s="102"/>
      <c r="J10" s="105">
        <f aca="true" t="shared" si="0" ref="J10:K14">SUM(D10,F10,H10)</f>
        <v>1561711</v>
      </c>
      <c r="K10" s="118">
        <f t="shared" si="0"/>
        <v>1561711</v>
      </c>
    </row>
    <row r="11" spans="1:11" ht="13.5" customHeight="1">
      <c r="A11" s="19"/>
      <c r="B11" s="13"/>
      <c r="C11" s="23" t="s">
        <v>53</v>
      </c>
      <c r="D11" s="11">
        <f>SUM(5A!E20)</f>
        <v>286980</v>
      </c>
      <c r="E11" s="11">
        <f>SUM(5A!F20)</f>
        <v>299675</v>
      </c>
      <c r="F11" s="31"/>
      <c r="G11" s="31"/>
      <c r="H11" s="14"/>
      <c r="I11" s="14"/>
      <c r="J11" s="106">
        <f t="shared" si="0"/>
        <v>286980</v>
      </c>
      <c r="K11" s="119">
        <f t="shared" si="0"/>
        <v>299675</v>
      </c>
    </row>
    <row r="12" spans="1:11" ht="13.5" customHeight="1">
      <c r="A12" s="19"/>
      <c r="B12" s="13"/>
      <c r="C12" s="23" t="s">
        <v>120</v>
      </c>
      <c r="D12" s="11">
        <f>SUM(5A!E35)</f>
        <v>254581</v>
      </c>
      <c r="E12" s="11">
        <f>SUM(5A!F35)</f>
        <v>277161</v>
      </c>
      <c r="F12" s="31"/>
      <c r="G12" s="31"/>
      <c r="H12" s="14"/>
      <c r="I12" s="14"/>
      <c r="J12" s="106">
        <f t="shared" si="0"/>
        <v>254581</v>
      </c>
      <c r="K12" s="119">
        <f t="shared" si="0"/>
        <v>277161</v>
      </c>
    </row>
    <row r="13" spans="1:11" ht="13.5" customHeight="1">
      <c r="A13" s="19"/>
      <c r="B13" s="13"/>
      <c r="C13" s="95" t="s">
        <v>54</v>
      </c>
      <c r="D13" s="11">
        <f>SUM(5A!E36)</f>
        <v>10466</v>
      </c>
      <c r="E13" s="11">
        <f>SUM(5A!F36)</f>
        <v>10466</v>
      </c>
      <c r="F13" s="31"/>
      <c r="G13" s="31"/>
      <c r="H13" s="14"/>
      <c r="I13" s="14"/>
      <c r="J13" s="106">
        <f t="shared" si="0"/>
        <v>10466</v>
      </c>
      <c r="K13" s="119">
        <f t="shared" si="0"/>
        <v>10466</v>
      </c>
    </row>
    <row r="14" spans="1:11" ht="13.5" customHeight="1" thickBot="1">
      <c r="A14" s="19"/>
      <c r="B14" s="140"/>
      <c r="C14" s="142" t="s">
        <v>145</v>
      </c>
      <c r="D14" s="79">
        <f>SUM(5A!E39)</f>
        <v>5811</v>
      </c>
      <c r="E14" s="79">
        <f>SUM(5A!F39)</f>
        <v>11271</v>
      </c>
      <c r="F14" s="48"/>
      <c r="G14" s="48"/>
      <c r="H14" s="141"/>
      <c r="I14" s="141"/>
      <c r="J14" s="109">
        <f t="shared" si="0"/>
        <v>5811</v>
      </c>
      <c r="K14" s="139">
        <f t="shared" si="0"/>
        <v>11271</v>
      </c>
    </row>
    <row r="15" spans="1:13" ht="13.5" customHeight="1" thickBot="1">
      <c r="A15" s="19"/>
      <c r="B15" s="34" t="s">
        <v>2</v>
      </c>
      <c r="C15" s="35" t="s">
        <v>96</v>
      </c>
      <c r="D15" s="44">
        <f>SUM(D10:D14)</f>
        <v>2119549</v>
      </c>
      <c r="E15" s="44">
        <f>SUM(E10:E14)</f>
        <v>2160284</v>
      </c>
      <c r="F15" s="44">
        <v>0</v>
      </c>
      <c r="G15" s="44">
        <f>SUM(G10:G14)</f>
        <v>0</v>
      </c>
      <c r="H15" s="44">
        <v>0</v>
      </c>
      <c r="I15" s="44">
        <f>SUM(I10:I14)</f>
        <v>0</v>
      </c>
      <c r="J15" s="120">
        <f>SUM(J10:J14)</f>
        <v>2119549</v>
      </c>
      <c r="K15" s="120">
        <f>SUM(K10:K14)</f>
        <v>2160284</v>
      </c>
      <c r="M15" s="4"/>
    </row>
    <row r="16" spans="1:11" ht="13.5" customHeight="1">
      <c r="A16" s="19"/>
      <c r="B16" s="37" t="s">
        <v>3</v>
      </c>
      <c r="C16" s="110" t="s">
        <v>56</v>
      </c>
      <c r="D16" s="32"/>
      <c r="E16" s="32"/>
      <c r="F16" s="32"/>
      <c r="G16" s="32"/>
      <c r="H16" s="32"/>
      <c r="I16" s="32"/>
      <c r="J16" s="105">
        <f>SUM(D16:H16)</f>
        <v>0</v>
      </c>
      <c r="K16" s="121"/>
    </row>
    <row r="17" spans="1:11" ht="13.5" thickBot="1">
      <c r="A17" s="19"/>
      <c r="B17" s="123" t="s">
        <v>4</v>
      </c>
      <c r="C17" s="126" t="s">
        <v>97</v>
      </c>
      <c r="D17" s="124">
        <f>SUM(5A!E53)</f>
        <v>600538</v>
      </c>
      <c r="E17" s="124">
        <f>SUM(5A!F53)</f>
        <v>733110</v>
      </c>
      <c r="F17" s="124">
        <f>SUM(5A!G54)</f>
        <v>902400</v>
      </c>
      <c r="G17" s="124">
        <f>SUM(5A!H54)</f>
        <v>902400</v>
      </c>
      <c r="H17" s="124">
        <f>SUM(5A!I54)</f>
        <v>4083</v>
      </c>
      <c r="I17" s="124">
        <f>SUM(5A!J54)</f>
        <v>4083</v>
      </c>
      <c r="J17" s="108">
        <f>SUM(D17,F17,H17)</f>
        <v>1507021</v>
      </c>
      <c r="K17" s="125">
        <f>SUM(E17,G17,I17)</f>
        <v>1639593</v>
      </c>
    </row>
    <row r="18" spans="1:11" ht="13.5" thickBot="1">
      <c r="A18" s="19"/>
      <c r="B18" s="16" t="s">
        <v>5</v>
      </c>
      <c r="C18" s="138" t="s">
        <v>98</v>
      </c>
      <c r="D18" s="25">
        <f aca="true" t="shared" si="1" ref="D18:K18">SUM(D15:D17)</f>
        <v>2720087</v>
      </c>
      <c r="E18" s="25">
        <f t="shared" si="1"/>
        <v>2893394</v>
      </c>
      <c r="F18" s="25">
        <f>SUM(F17)</f>
        <v>902400</v>
      </c>
      <c r="G18" s="25">
        <f t="shared" si="1"/>
        <v>902400</v>
      </c>
      <c r="H18" s="25">
        <f>SUM(H17)</f>
        <v>4083</v>
      </c>
      <c r="I18" s="25">
        <f t="shared" si="1"/>
        <v>4083</v>
      </c>
      <c r="J18" s="25">
        <f t="shared" si="1"/>
        <v>3626570</v>
      </c>
      <c r="K18" s="18">
        <f t="shared" si="1"/>
        <v>3799877</v>
      </c>
    </row>
    <row r="19" spans="1:11" ht="12.75">
      <c r="A19" s="19"/>
      <c r="B19" s="37" t="s">
        <v>2</v>
      </c>
      <c r="C19" s="39" t="s">
        <v>10</v>
      </c>
      <c r="D19" s="42">
        <f>SUM(5B!D14)</f>
        <v>5394837</v>
      </c>
      <c r="E19" s="42">
        <f>SUM(5B!E14)</f>
        <v>5394837</v>
      </c>
      <c r="F19" s="42"/>
      <c r="G19" s="42"/>
      <c r="H19" s="42"/>
      <c r="I19" s="42"/>
      <c r="J19" s="107">
        <f>SUM(D19,F19,H19)</f>
        <v>5394837</v>
      </c>
      <c r="K19" s="122">
        <f>SUM(E19,G19,I19)</f>
        <v>5394837</v>
      </c>
    </row>
    <row r="20" spans="1:11" ht="13.5" thickBot="1">
      <c r="A20" s="19"/>
      <c r="B20" s="123" t="s">
        <v>3</v>
      </c>
      <c r="C20" s="126" t="s">
        <v>99</v>
      </c>
      <c r="D20" s="127">
        <f>SUM(5B!D21)</f>
        <v>155491</v>
      </c>
      <c r="E20" s="127">
        <f>SUM(5B!E21)</f>
        <v>155491</v>
      </c>
      <c r="F20" s="127"/>
      <c r="G20" s="127"/>
      <c r="H20" s="127"/>
      <c r="I20" s="127"/>
      <c r="J20" s="108">
        <f>SUM(D20,F20,H20)</f>
        <v>155491</v>
      </c>
      <c r="K20" s="125">
        <f>SUM(E20,G20,I20)</f>
        <v>155491</v>
      </c>
    </row>
    <row r="21" spans="1:11" ht="13.5" customHeight="1" thickBot="1">
      <c r="A21" s="19"/>
      <c r="B21" s="16" t="s">
        <v>6</v>
      </c>
      <c r="C21" s="33" t="s">
        <v>47</v>
      </c>
      <c r="D21" s="25">
        <f>SUM(D19:D20)</f>
        <v>5550328</v>
      </c>
      <c r="E21" s="25">
        <f>SUM(E19:E20)</f>
        <v>5550328</v>
      </c>
      <c r="F21" s="25">
        <v>0</v>
      </c>
      <c r="G21" s="25">
        <f>SUM(G19:G20)</f>
        <v>0</v>
      </c>
      <c r="H21" s="25">
        <v>0</v>
      </c>
      <c r="I21" s="25">
        <f>SUM(I19:I20)</f>
        <v>0</v>
      </c>
      <c r="J21" s="25">
        <f>SUM(J19:J20)</f>
        <v>5550328</v>
      </c>
      <c r="K21" s="18">
        <f>SUM(K19:K20)</f>
        <v>5550328</v>
      </c>
    </row>
    <row r="22" spans="1:11" ht="13.5" customHeight="1" thickBot="1">
      <c r="A22" s="19"/>
      <c r="B22" s="16" t="s">
        <v>37</v>
      </c>
      <c r="C22" s="26" t="s">
        <v>100</v>
      </c>
      <c r="D22" s="25">
        <f>SUM(5C!D21)</f>
        <v>5288507</v>
      </c>
      <c r="E22" s="25">
        <f>SUM(5C!E21)</f>
        <v>5288507</v>
      </c>
      <c r="F22" s="25">
        <f>SUM(5C!F21)</f>
        <v>825191</v>
      </c>
      <c r="G22" s="25">
        <f>SUM(5C!G21)</f>
        <v>825191</v>
      </c>
      <c r="H22" s="25">
        <v>93370</v>
      </c>
      <c r="I22" s="25">
        <f>SUM(5C!I21)</f>
        <v>93370</v>
      </c>
      <c r="J22" s="105">
        <f aca="true" t="shared" si="2" ref="J22:K24">SUM(D22,F22,H22)</f>
        <v>6207068</v>
      </c>
      <c r="K22" s="97">
        <f t="shared" si="2"/>
        <v>6207068</v>
      </c>
    </row>
    <row r="23" spans="1:11" ht="26.25" customHeight="1">
      <c r="A23" s="19"/>
      <c r="B23" s="36" t="s">
        <v>2</v>
      </c>
      <c r="C23" s="132" t="s">
        <v>101</v>
      </c>
      <c r="D23" s="133">
        <v>360</v>
      </c>
      <c r="E23" s="133">
        <v>360</v>
      </c>
      <c r="F23" s="134"/>
      <c r="G23" s="134"/>
      <c r="H23" s="134"/>
      <c r="I23" s="134"/>
      <c r="J23" s="135">
        <f t="shared" si="2"/>
        <v>360</v>
      </c>
      <c r="K23" s="136">
        <f t="shared" si="2"/>
        <v>360</v>
      </c>
    </row>
    <row r="24" spans="1:11" ht="13.5" customHeight="1" thickBot="1">
      <c r="A24" s="19"/>
      <c r="B24" s="128" t="s">
        <v>3</v>
      </c>
      <c r="C24" s="129" t="s">
        <v>102</v>
      </c>
      <c r="D24" s="130"/>
      <c r="E24" s="144">
        <v>1000</v>
      </c>
      <c r="F24" s="130"/>
      <c r="G24" s="130"/>
      <c r="H24" s="130"/>
      <c r="I24" s="131"/>
      <c r="J24" s="107">
        <f t="shared" si="2"/>
        <v>0</v>
      </c>
      <c r="K24" s="122">
        <f t="shared" si="2"/>
        <v>1000</v>
      </c>
    </row>
    <row r="25" spans="1:11" ht="13.5" customHeight="1" thickBot="1">
      <c r="A25" s="19"/>
      <c r="B25" s="16" t="s">
        <v>38</v>
      </c>
      <c r="C25" s="26" t="s">
        <v>103</v>
      </c>
      <c r="D25" s="25">
        <f>SUM(D23:D24)</f>
        <v>360</v>
      </c>
      <c r="E25" s="25">
        <f>SUM(E23:E24)</f>
        <v>1360</v>
      </c>
      <c r="F25" s="25">
        <v>0</v>
      </c>
      <c r="G25" s="25">
        <f>SUM(G23:G24)</f>
        <v>0</v>
      </c>
      <c r="H25" s="25">
        <v>0</v>
      </c>
      <c r="I25" s="25">
        <f>SUM(I23:I24)</f>
        <v>0</v>
      </c>
      <c r="J25" s="25">
        <f>SUM(J23:J24)</f>
        <v>360</v>
      </c>
      <c r="K25" s="18">
        <f>SUM(K23:K24)</f>
        <v>1360</v>
      </c>
    </row>
    <row r="26" spans="1:11" s="1" customFormat="1" ht="13.5" customHeight="1" thickBot="1">
      <c r="A26" s="50" t="s">
        <v>5</v>
      </c>
      <c r="B26" s="387" t="s">
        <v>104</v>
      </c>
      <c r="C26" s="388"/>
      <c r="D26" s="25">
        <f aca="true" t="shared" si="3" ref="D26:K26">SUM(D18,D21,D22,D25)</f>
        <v>13559282</v>
      </c>
      <c r="E26" s="25">
        <f t="shared" si="3"/>
        <v>13733589</v>
      </c>
      <c r="F26" s="25">
        <f t="shared" si="3"/>
        <v>1727591</v>
      </c>
      <c r="G26" s="25">
        <f t="shared" si="3"/>
        <v>1727591</v>
      </c>
      <c r="H26" s="25">
        <f t="shared" si="3"/>
        <v>97453</v>
      </c>
      <c r="I26" s="25">
        <f t="shared" si="3"/>
        <v>97453</v>
      </c>
      <c r="J26" s="25">
        <f t="shared" si="3"/>
        <v>15384326</v>
      </c>
      <c r="K26" s="18">
        <f t="shared" si="3"/>
        <v>15558633</v>
      </c>
    </row>
    <row r="27" spans="1:11" s="1" customFormat="1" ht="13.5" customHeight="1" thickBot="1">
      <c r="A27" s="28"/>
      <c r="B27" s="16" t="s">
        <v>55</v>
      </c>
      <c r="C27" s="22" t="s">
        <v>49</v>
      </c>
      <c r="D27" s="25">
        <f>SUM(5D!C23)</f>
        <v>1611258</v>
      </c>
      <c r="E27" s="25">
        <f>SUM(5D!D23)</f>
        <v>1611258</v>
      </c>
      <c r="F27" s="25"/>
      <c r="G27" s="25"/>
      <c r="H27" s="25"/>
      <c r="I27" s="30"/>
      <c r="J27" s="105">
        <f aca="true" t="shared" si="4" ref="J27:K30">SUM(D27,F27,H27)</f>
        <v>1611258</v>
      </c>
      <c r="K27" s="97">
        <f t="shared" si="4"/>
        <v>1611258</v>
      </c>
    </row>
    <row r="28" spans="1:11" s="1" customFormat="1" ht="13.5" customHeight="1" thickBot="1">
      <c r="A28" s="28"/>
      <c r="B28" s="16" t="s">
        <v>105</v>
      </c>
      <c r="C28" s="22" t="s">
        <v>22</v>
      </c>
      <c r="D28" s="25">
        <f>SUM(5E!D18)</f>
        <v>560381</v>
      </c>
      <c r="E28" s="25">
        <f>SUM(5E!E18)</f>
        <v>771578</v>
      </c>
      <c r="F28" s="25">
        <v>724</v>
      </c>
      <c r="G28" s="25">
        <f>SUM(5E!G16)</f>
        <v>724</v>
      </c>
      <c r="H28" s="25"/>
      <c r="I28" s="18"/>
      <c r="J28" s="105">
        <f t="shared" si="4"/>
        <v>561105</v>
      </c>
      <c r="K28" s="97">
        <f t="shared" si="4"/>
        <v>772302</v>
      </c>
    </row>
    <row r="29" spans="1:11" ht="24" customHeight="1">
      <c r="A29" s="10"/>
      <c r="B29" s="38" t="s">
        <v>2</v>
      </c>
      <c r="C29" s="39" t="s">
        <v>106</v>
      </c>
      <c r="D29" s="42">
        <f>SUM(5F!D18)</f>
        <v>23262</v>
      </c>
      <c r="E29" s="42">
        <f>SUM(5F!E18)</f>
        <v>23262</v>
      </c>
      <c r="F29" s="42"/>
      <c r="G29" s="42"/>
      <c r="H29" s="42"/>
      <c r="I29" s="42"/>
      <c r="J29" s="105">
        <f t="shared" si="4"/>
        <v>23262</v>
      </c>
      <c r="K29" s="97">
        <f t="shared" si="4"/>
        <v>23262</v>
      </c>
    </row>
    <row r="30" spans="1:11" ht="13.5" customHeight="1" thickBot="1">
      <c r="A30" s="10"/>
      <c r="B30" s="40" t="s">
        <v>3</v>
      </c>
      <c r="C30" s="41" t="s">
        <v>107</v>
      </c>
      <c r="D30" s="43"/>
      <c r="E30" s="43">
        <v>6000</v>
      </c>
      <c r="F30" s="43"/>
      <c r="G30" s="43"/>
      <c r="H30" s="43"/>
      <c r="I30" s="104"/>
      <c r="J30" s="108">
        <f t="shared" si="4"/>
        <v>0</v>
      </c>
      <c r="K30" s="125">
        <f t="shared" si="4"/>
        <v>6000</v>
      </c>
    </row>
    <row r="31" spans="1:11" ht="13.5" customHeight="1" thickBot="1">
      <c r="A31" s="10"/>
      <c r="B31" s="8" t="s">
        <v>108</v>
      </c>
      <c r="C31" s="22" t="s">
        <v>109</v>
      </c>
      <c r="D31" s="18">
        <f>SUM(D29:D30)</f>
        <v>23262</v>
      </c>
      <c r="E31" s="18">
        <f>SUM(E29:E30)</f>
        <v>29262</v>
      </c>
      <c r="F31" s="18">
        <v>0</v>
      </c>
      <c r="G31" s="18"/>
      <c r="H31" s="18">
        <v>0</v>
      </c>
      <c r="I31" s="18">
        <f>SUM(I29:I30)</f>
        <v>0</v>
      </c>
      <c r="J31" s="18">
        <f>SUM(J29:J30)</f>
        <v>23262</v>
      </c>
      <c r="K31" s="18">
        <f>SUM(K29:K30)</f>
        <v>29262</v>
      </c>
    </row>
    <row r="32" spans="1:11" ht="13.5" customHeight="1" thickBot="1">
      <c r="A32" s="46" t="s">
        <v>6</v>
      </c>
      <c r="B32" s="389" t="s">
        <v>110</v>
      </c>
      <c r="C32" s="390"/>
      <c r="D32" s="18">
        <f aca="true" t="shared" si="5" ref="D32:K32">SUM(D27,D28,D31)</f>
        <v>2194901</v>
      </c>
      <c r="E32" s="18">
        <f t="shared" si="5"/>
        <v>2412098</v>
      </c>
      <c r="F32" s="18">
        <f t="shared" si="5"/>
        <v>724</v>
      </c>
      <c r="G32" s="18">
        <f t="shared" si="5"/>
        <v>724</v>
      </c>
      <c r="H32" s="18">
        <f t="shared" si="5"/>
        <v>0</v>
      </c>
      <c r="I32" s="18">
        <f t="shared" si="5"/>
        <v>0</v>
      </c>
      <c r="J32" s="25">
        <f t="shared" si="5"/>
        <v>2195625</v>
      </c>
      <c r="K32" s="18">
        <f t="shared" si="5"/>
        <v>2412822</v>
      </c>
    </row>
    <row r="33" spans="1:11" s="1" customFormat="1" ht="13.5" customHeight="1" thickBot="1">
      <c r="A33" s="387" t="s">
        <v>111</v>
      </c>
      <c r="B33" s="393"/>
      <c r="C33" s="388"/>
      <c r="D33" s="9">
        <f>SUM(D26,D32)</f>
        <v>15754183</v>
      </c>
      <c r="E33" s="9">
        <f>SUM(E26,E32)</f>
        <v>16145687</v>
      </c>
      <c r="F33" s="9">
        <f>SUM(F26,F32)</f>
        <v>1728315</v>
      </c>
      <c r="G33" s="9">
        <f>SUM(G26,G32,G31)</f>
        <v>1728315</v>
      </c>
      <c r="H33" s="9">
        <f>SUM(H26,H32)</f>
        <v>97453</v>
      </c>
      <c r="I33" s="9">
        <f>SUM(I26,I32)</f>
        <v>97453</v>
      </c>
      <c r="J33" s="9">
        <f>SUM(J26,J32)</f>
        <v>17579951</v>
      </c>
      <c r="K33" s="18">
        <f>SUM(K26,K32)</f>
        <v>17971455</v>
      </c>
    </row>
    <row r="34" spans="1:11" ht="12.75">
      <c r="A34" s="47"/>
      <c r="B34" s="54" t="s">
        <v>2</v>
      </c>
      <c r="C34" s="52" t="s">
        <v>130</v>
      </c>
      <c r="D34" s="17">
        <v>279527</v>
      </c>
      <c r="E34" s="17">
        <v>279527</v>
      </c>
      <c r="F34" s="17">
        <v>106509</v>
      </c>
      <c r="G34" s="17">
        <f>43497+833+27165+35014</f>
        <v>106509</v>
      </c>
      <c r="H34" s="17">
        <v>65329</v>
      </c>
      <c r="I34" s="17">
        <f>15831+8958+2468+3155+8123+2901+23893</f>
        <v>65329</v>
      </c>
      <c r="J34" s="105">
        <f aca="true" t="shared" si="6" ref="J34:K36">SUM(F34,D34,H34)</f>
        <v>451365</v>
      </c>
      <c r="K34" s="97">
        <f t="shared" si="6"/>
        <v>451365</v>
      </c>
    </row>
    <row r="35" spans="1:11" ht="12.75">
      <c r="A35" s="10"/>
      <c r="B35" s="98" t="s">
        <v>3</v>
      </c>
      <c r="C35" s="99" t="s">
        <v>112</v>
      </c>
      <c r="D35" s="100"/>
      <c r="E35" s="100"/>
      <c r="F35" s="100">
        <v>3440815</v>
      </c>
      <c r="G35" s="100">
        <v>3460589</v>
      </c>
      <c r="H35" s="100">
        <v>1482016</v>
      </c>
      <c r="I35" s="100">
        <v>1512634</v>
      </c>
      <c r="J35" s="106">
        <f t="shared" si="6"/>
        <v>4922831</v>
      </c>
      <c r="K35" s="137">
        <f t="shared" si="6"/>
        <v>4973223</v>
      </c>
    </row>
    <row r="36" spans="1:11" ht="13.5" thickBot="1">
      <c r="A36" s="49"/>
      <c r="B36" s="55" t="s">
        <v>4</v>
      </c>
      <c r="C36" s="53" t="s">
        <v>138</v>
      </c>
      <c r="D36" s="48">
        <v>232780</v>
      </c>
      <c r="E36" s="48">
        <v>232780</v>
      </c>
      <c r="F36" s="48"/>
      <c r="G36" s="48"/>
      <c r="H36" s="48"/>
      <c r="I36" s="100" t="s">
        <v>126</v>
      </c>
      <c r="J36" s="107">
        <f t="shared" si="6"/>
        <v>232780</v>
      </c>
      <c r="K36" s="122">
        <f t="shared" si="6"/>
        <v>232780</v>
      </c>
    </row>
    <row r="37" spans="1:11" ht="13.5" thickBot="1">
      <c r="A37" s="45" t="s">
        <v>37</v>
      </c>
      <c r="B37" s="394" t="s">
        <v>113</v>
      </c>
      <c r="C37" s="394"/>
      <c r="D37" s="18">
        <f aca="true" t="shared" si="7" ref="D37:K37">SUM(D34:D36)</f>
        <v>512307</v>
      </c>
      <c r="E37" s="18">
        <f t="shared" si="7"/>
        <v>512307</v>
      </c>
      <c r="F37" s="18">
        <f t="shared" si="7"/>
        <v>3547324</v>
      </c>
      <c r="G37" s="18">
        <f t="shared" si="7"/>
        <v>3567098</v>
      </c>
      <c r="H37" s="18">
        <f t="shared" si="7"/>
        <v>1547345</v>
      </c>
      <c r="I37" s="18">
        <f t="shared" si="7"/>
        <v>1577963</v>
      </c>
      <c r="J37" s="18">
        <f t="shared" si="7"/>
        <v>5606976</v>
      </c>
      <c r="K37" s="18">
        <f t="shared" si="7"/>
        <v>5657368</v>
      </c>
    </row>
    <row r="38" spans="1:11" ht="12.75">
      <c r="A38" s="47"/>
      <c r="B38" s="54" t="s">
        <v>2</v>
      </c>
      <c r="C38" s="52" t="s">
        <v>130</v>
      </c>
      <c r="D38" s="17">
        <v>2094883</v>
      </c>
      <c r="E38" s="17">
        <v>2094883</v>
      </c>
      <c r="F38" s="17">
        <v>11959</v>
      </c>
      <c r="G38" s="17">
        <f>16412-3328-1125</f>
        <v>11959</v>
      </c>
      <c r="H38" s="17"/>
      <c r="I38" s="17"/>
      <c r="J38" s="105">
        <f aca="true" t="shared" si="8" ref="J38:K40">SUM(D38,F38,H38)</f>
        <v>2106842</v>
      </c>
      <c r="K38" s="97">
        <f t="shared" si="8"/>
        <v>2106842</v>
      </c>
    </row>
    <row r="39" spans="1:11" ht="12.75">
      <c r="A39" s="10"/>
      <c r="B39" s="98" t="s">
        <v>3</v>
      </c>
      <c r="C39" s="99" t="s">
        <v>112</v>
      </c>
      <c r="D39" s="100"/>
      <c r="E39" s="100"/>
      <c r="F39" s="100">
        <v>131929</v>
      </c>
      <c r="G39" s="100">
        <v>131929</v>
      </c>
      <c r="H39" s="100">
        <v>576</v>
      </c>
      <c r="I39" s="100">
        <v>2446</v>
      </c>
      <c r="J39" s="106">
        <f t="shared" si="8"/>
        <v>132505</v>
      </c>
      <c r="K39" s="137">
        <f t="shared" si="8"/>
        <v>134375</v>
      </c>
    </row>
    <row r="40" spans="1:12" ht="13.5" thickBot="1">
      <c r="A40" s="101"/>
      <c r="B40" s="55" t="s">
        <v>4</v>
      </c>
      <c r="C40" s="53" t="s">
        <v>168</v>
      </c>
      <c r="D40" s="48">
        <v>14367220</v>
      </c>
      <c r="E40" s="48">
        <f>6367220+8000000+2000000</f>
        <v>16367220</v>
      </c>
      <c r="F40" s="48"/>
      <c r="G40" s="48"/>
      <c r="H40" s="48"/>
      <c r="I40" s="100"/>
      <c r="J40" s="107">
        <f t="shared" si="8"/>
        <v>14367220</v>
      </c>
      <c r="K40" s="122">
        <f t="shared" si="8"/>
        <v>16367220</v>
      </c>
      <c r="L40" s="4"/>
    </row>
    <row r="41" spans="1:11" ht="13.5" thickBot="1">
      <c r="A41" s="45" t="s">
        <v>38</v>
      </c>
      <c r="B41" s="394" t="s">
        <v>114</v>
      </c>
      <c r="C41" s="394"/>
      <c r="D41" s="18">
        <f aca="true" t="shared" si="9" ref="D41:K41">SUM(D38:D40)</f>
        <v>16462103</v>
      </c>
      <c r="E41" s="18">
        <f t="shared" si="9"/>
        <v>18462103</v>
      </c>
      <c r="F41" s="18">
        <f t="shared" si="9"/>
        <v>143888</v>
      </c>
      <c r="G41" s="18">
        <f t="shared" si="9"/>
        <v>143888</v>
      </c>
      <c r="H41" s="18">
        <f t="shared" si="9"/>
        <v>576</v>
      </c>
      <c r="I41" s="18">
        <f t="shared" si="9"/>
        <v>2446</v>
      </c>
      <c r="J41" s="18">
        <f t="shared" si="9"/>
        <v>16606567</v>
      </c>
      <c r="K41" s="18">
        <f t="shared" si="9"/>
        <v>18608437</v>
      </c>
    </row>
    <row r="42" spans="1:11" ht="13.5" thickBot="1">
      <c r="A42" s="391" t="s">
        <v>139</v>
      </c>
      <c r="B42" s="392"/>
      <c r="C42" s="395"/>
      <c r="D42" s="18">
        <f aca="true" t="shared" si="10" ref="D42:K42">SUM(D41,D37)</f>
        <v>16974410</v>
      </c>
      <c r="E42" s="18">
        <f t="shared" si="10"/>
        <v>18974410</v>
      </c>
      <c r="F42" s="18">
        <f t="shared" si="10"/>
        <v>3691212</v>
      </c>
      <c r="G42" s="18">
        <f t="shared" si="10"/>
        <v>3710986</v>
      </c>
      <c r="H42" s="18">
        <f t="shared" si="10"/>
        <v>1547921</v>
      </c>
      <c r="I42" s="18">
        <f t="shared" si="10"/>
        <v>1580409</v>
      </c>
      <c r="J42" s="18">
        <f t="shared" si="10"/>
        <v>22213543</v>
      </c>
      <c r="K42" s="18">
        <f t="shared" si="10"/>
        <v>24265805</v>
      </c>
    </row>
    <row r="43" spans="1:11" s="29" customFormat="1" ht="13.5" thickBot="1">
      <c r="A43" s="391" t="s">
        <v>115</v>
      </c>
      <c r="B43" s="392"/>
      <c r="C43" s="395"/>
      <c r="D43" s="18">
        <f aca="true" t="shared" si="11" ref="D43:K43">SUM(D33,D37,D41)</f>
        <v>32728593</v>
      </c>
      <c r="E43" s="18">
        <f t="shared" si="11"/>
        <v>35120097</v>
      </c>
      <c r="F43" s="18">
        <f t="shared" si="11"/>
        <v>5419527</v>
      </c>
      <c r="G43" s="18">
        <f t="shared" si="11"/>
        <v>5439301</v>
      </c>
      <c r="H43" s="18">
        <f t="shared" si="11"/>
        <v>1645374</v>
      </c>
      <c r="I43" s="18">
        <f t="shared" si="11"/>
        <v>1677862</v>
      </c>
      <c r="J43" s="18">
        <f t="shared" si="11"/>
        <v>39793494</v>
      </c>
      <c r="K43" s="18">
        <f t="shared" si="11"/>
        <v>42237260</v>
      </c>
    </row>
    <row r="44" spans="1:11" ht="13.5" thickBot="1">
      <c r="A44" s="51"/>
      <c r="B44" s="396" t="s">
        <v>116</v>
      </c>
      <c r="C44" s="397"/>
      <c r="D44" s="27"/>
      <c r="E44" s="27"/>
      <c r="F44" s="27"/>
      <c r="G44" s="27"/>
      <c r="H44" s="27"/>
      <c r="I44" s="27"/>
      <c r="J44" s="105">
        <f>-SUM(J35,J39)</f>
        <v>-5055336</v>
      </c>
      <c r="K44" s="97">
        <f>-SUM(K35,K39)</f>
        <v>-5107598</v>
      </c>
    </row>
    <row r="45" spans="1:11" ht="13.5" thickBot="1">
      <c r="A45" s="51"/>
      <c r="B45" s="396" t="s">
        <v>119</v>
      </c>
      <c r="C45" s="397"/>
      <c r="D45" s="27"/>
      <c r="E45" s="27"/>
      <c r="F45" s="27"/>
      <c r="G45" s="27"/>
      <c r="H45" s="27"/>
      <c r="I45" s="27"/>
      <c r="J45" s="105">
        <v>-379000</v>
      </c>
      <c r="K45" s="143">
        <v>-379000</v>
      </c>
    </row>
    <row r="46" spans="1:13" s="29" customFormat="1" ht="13.5" thickBot="1">
      <c r="A46" s="391" t="s">
        <v>117</v>
      </c>
      <c r="B46" s="392"/>
      <c r="C46" s="392"/>
      <c r="D46" s="18">
        <f aca="true" t="shared" si="12" ref="D46:I46">SUM(D43:D44)</f>
        <v>32728593</v>
      </c>
      <c r="E46" s="18">
        <f t="shared" si="12"/>
        <v>35120097</v>
      </c>
      <c r="F46" s="18">
        <f t="shared" si="12"/>
        <v>5419527</v>
      </c>
      <c r="G46" s="18">
        <f t="shared" si="12"/>
        <v>5439301</v>
      </c>
      <c r="H46" s="18">
        <f t="shared" si="12"/>
        <v>1645374</v>
      </c>
      <c r="I46" s="18">
        <f t="shared" si="12"/>
        <v>1677862</v>
      </c>
      <c r="J46" s="25">
        <f>SUM(J43:J45)</f>
        <v>34359158</v>
      </c>
      <c r="K46" s="18">
        <f>SUM(K43:K45)</f>
        <v>36750662</v>
      </c>
      <c r="M46"/>
    </row>
    <row r="47" spans="1:10" s="29" customFormat="1" ht="12.75">
      <c r="A47" s="57"/>
      <c r="B47" s="57"/>
      <c r="C47" s="57"/>
      <c r="D47" s="56"/>
      <c r="E47" s="56"/>
      <c r="F47" s="56"/>
      <c r="G47" s="56"/>
      <c r="H47" s="56"/>
      <c r="I47" s="56"/>
      <c r="J47" s="56"/>
    </row>
    <row r="48" spans="2:11" ht="12.75">
      <c r="B48" s="3"/>
      <c r="J48" s="91"/>
      <c r="K48" s="266"/>
    </row>
    <row r="49" spans="2:11" ht="12.75">
      <c r="B49" s="3"/>
      <c r="E49" s="7"/>
      <c r="J49" s="91"/>
      <c r="K49" s="4"/>
    </row>
    <row r="50" spans="2:10" ht="12.75">
      <c r="B50" s="3"/>
      <c r="J50" s="91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</sheetData>
  <sheetProtection/>
  <mergeCells count="19">
    <mergeCell ref="A3:J3"/>
    <mergeCell ref="D6:E7"/>
    <mergeCell ref="A6:C8"/>
    <mergeCell ref="B45:C45"/>
    <mergeCell ref="A42:C42"/>
    <mergeCell ref="F6:G7"/>
    <mergeCell ref="H6:I7"/>
    <mergeCell ref="J6:K7"/>
    <mergeCell ref="A9:C9"/>
    <mergeCell ref="F2:K2"/>
    <mergeCell ref="H5:K5"/>
    <mergeCell ref="B26:C26"/>
    <mergeCell ref="B32:C32"/>
    <mergeCell ref="A46:C46"/>
    <mergeCell ref="A33:C33"/>
    <mergeCell ref="B37:C37"/>
    <mergeCell ref="B41:C41"/>
    <mergeCell ref="A43:C43"/>
    <mergeCell ref="B44:C44"/>
  </mergeCells>
  <printOptions/>
  <pageMargins left="0.07874015748031496" right="0.15748031496062992" top="1.062992125984252" bottom="0.2755905511811024" header="0.6299212598425197" footer="0.275590551181102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58"/>
  <sheetViews>
    <sheetView tabSelected="1" zoomScalePageLayoutView="0" workbookViewId="0" topLeftCell="A10">
      <selection activeCell="F14" sqref="F14"/>
    </sheetView>
  </sheetViews>
  <sheetFormatPr defaultColWidth="9.00390625" defaultRowHeight="12.75"/>
  <cols>
    <col min="1" max="1" width="5.125" style="21" customWidth="1"/>
    <col min="2" max="2" width="52.375" style="21" customWidth="1"/>
    <col min="3" max="11" width="8.625" style="21" customWidth="1"/>
    <col min="12" max="12" width="8.625" style="91" customWidth="1"/>
    <col min="13" max="16384" width="9.125" style="21" customWidth="1"/>
  </cols>
  <sheetData>
    <row r="1" spans="1:12" ht="12.75">
      <c r="A1" s="146"/>
      <c r="B1" s="146"/>
      <c r="C1" s="146"/>
      <c r="D1" s="146"/>
      <c r="E1" s="146"/>
      <c r="F1" s="146"/>
      <c r="G1" s="146"/>
      <c r="H1" s="146"/>
      <c r="I1" s="426" t="s">
        <v>118</v>
      </c>
      <c r="J1" s="426"/>
      <c r="K1" s="426"/>
      <c r="L1" s="426"/>
    </row>
    <row r="2" spans="1:11" ht="12.75">
      <c r="A2" s="146"/>
      <c r="B2" s="146"/>
      <c r="C2" s="146"/>
      <c r="D2" s="146"/>
      <c r="E2" s="146"/>
      <c r="F2" s="146"/>
      <c r="G2" s="146"/>
      <c r="H2" s="146"/>
      <c r="I2" s="147"/>
      <c r="J2" s="147"/>
      <c r="K2" s="147"/>
    </row>
    <row r="3" spans="1:12" ht="30.75" customHeight="1">
      <c r="A3" s="427" t="s">
        <v>163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</row>
    <row r="4" spans="1:11" ht="15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</row>
    <row r="5" spans="1:11" ht="19.5" customHeigh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</row>
    <row r="6" spans="1:12" ht="15" customHeight="1" thickBot="1">
      <c r="A6" s="149"/>
      <c r="B6" s="149"/>
      <c r="C6" s="149"/>
      <c r="D6" s="149"/>
      <c r="E6" s="149"/>
      <c r="F6" s="149"/>
      <c r="G6" s="149"/>
      <c r="H6" s="149"/>
      <c r="I6" s="425" t="s">
        <v>0</v>
      </c>
      <c r="J6" s="425"/>
      <c r="K6" s="425"/>
      <c r="L6" s="425"/>
    </row>
    <row r="7" spans="1:12" ht="15" customHeight="1" thickBot="1">
      <c r="A7" s="419" t="s">
        <v>1</v>
      </c>
      <c r="B7" s="420"/>
      <c r="C7" s="416" t="s">
        <v>140</v>
      </c>
      <c r="D7" s="417"/>
      <c r="E7" s="417"/>
      <c r="F7" s="418"/>
      <c r="G7" s="416" t="s">
        <v>128</v>
      </c>
      <c r="H7" s="418"/>
      <c r="I7" s="416" t="s">
        <v>129</v>
      </c>
      <c r="J7" s="418"/>
      <c r="K7" s="430" t="s">
        <v>19</v>
      </c>
      <c r="L7" s="431"/>
    </row>
    <row r="8" spans="1:12" ht="52.5" customHeight="1" thickBot="1">
      <c r="A8" s="421"/>
      <c r="B8" s="422"/>
      <c r="C8" s="419" t="s">
        <v>50</v>
      </c>
      <c r="D8" s="420"/>
      <c r="E8" s="434" t="s">
        <v>51</v>
      </c>
      <c r="F8" s="435"/>
      <c r="G8" s="428"/>
      <c r="H8" s="429"/>
      <c r="I8" s="428"/>
      <c r="J8" s="429"/>
      <c r="K8" s="432"/>
      <c r="L8" s="433"/>
    </row>
    <row r="9" spans="1:12" ht="30" customHeight="1" thickBot="1">
      <c r="A9" s="423"/>
      <c r="B9" s="424"/>
      <c r="C9" s="423"/>
      <c r="D9" s="424"/>
      <c r="E9" s="150" t="s">
        <v>147</v>
      </c>
      <c r="F9" s="151" t="s">
        <v>148</v>
      </c>
      <c r="G9" s="150" t="s">
        <v>147</v>
      </c>
      <c r="H9" s="151" t="s">
        <v>148</v>
      </c>
      <c r="I9" s="150" t="s">
        <v>147</v>
      </c>
      <c r="J9" s="151" t="s">
        <v>148</v>
      </c>
      <c r="K9" s="150" t="s">
        <v>147</v>
      </c>
      <c r="L9" s="151" t="s">
        <v>148</v>
      </c>
    </row>
    <row r="10" spans="1:12" s="156" customFormat="1" ht="15" customHeight="1" thickBot="1">
      <c r="A10" s="415">
        <v>1</v>
      </c>
      <c r="B10" s="415"/>
      <c r="C10" s="152">
        <v>2</v>
      </c>
      <c r="D10" s="152">
        <v>3</v>
      </c>
      <c r="E10" s="153">
        <v>4</v>
      </c>
      <c r="F10" s="153">
        <v>5</v>
      </c>
      <c r="G10" s="153">
        <v>6</v>
      </c>
      <c r="H10" s="153">
        <v>7</v>
      </c>
      <c r="I10" s="153">
        <v>8</v>
      </c>
      <c r="J10" s="154">
        <v>9</v>
      </c>
      <c r="K10" s="154">
        <v>10</v>
      </c>
      <c r="L10" s="155">
        <v>11</v>
      </c>
    </row>
    <row r="11" spans="1:12" s="156" customFormat="1" ht="15" customHeight="1">
      <c r="A11" s="157"/>
      <c r="B11" s="158" t="s">
        <v>52</v>
      </c>
      <c r="C11" s="159"/>
      <c r="D11" s="159"/>
      <c r="E11" s="160">
        <v>318219</v>
      </c>
      <c r="F11" s="160">
        <v>318219</v>
      </c>
      <c r="G11" s="160"/>
      <c r="H11" s="160"/>
      <c r="I11" s="161"/>
      <c r="J11" s="162"/>
      <c r="K11" s="163">
        <f>SUM(E11,G11,I11)</f>
        <v>318219</v>
      </c>
      <c r="L11" s="163">
        <f>SUM(F11,H11,J11)</f>
        <v>318219</v>
      </c>
    </row>
    <row r="12" spans="1:12" s="156" customFormat="1" ht="15" customHeight="1">
      <c r="A12" s="164"/>
      <c r="B12" s="165" t="s">
        <v>122</v>
      </c>
      <c r="C12" s="166"/>
      <c r="D12" s="166"/>
      <c r="E12" s="167">
        <v>1241681</v>
      </c>
      <c r="F12" s="167">
        <v>1241681</v>
      </c>
      <c r="G12" s="167"/>
      <c r="H12" s="167"/>
      <c r="I12" s="168"/>
      <c r="J12" s="168"/>
      <c r="K12" s="169">
        <f>SUM(E12,G12,I12)</f>
        <v>1241681</v>
      </c>
      <c r="L12" s="169">
        <f>SUM(F12,H12,J12)</f>
        <v>1241681</v>
      </c>
    </row>
    <row r="13" spans="1:12" s="156" customFormat="1" ht="15" customHeight="1" thickBot="1">
      <c r="A13" s="170"/>
      <c r="B13" s="171" t="s">
        <v>143</v>
      </c>
      <c r="C13" s="172"/>
      <c r="D13" s="172"/>
      <c r="E13" s="173">
        <v>1811</v>
      </c>
      <c r="F13" s="173">
        <v>1811</v>
      </c>
      <c r="G13" s="173"/>
      <c r="H13" s="173"/>
      <c r="I13" s="174"/>
      <c r="J13" s="174"/>
      <c r="K13" s="175">
        <v>1811</v>
      </c>
      <c r="L13" s="169">
        <f>SUM(F13,H13,J13)</f>
        <v>1811</v>
      </c>
    </row>
    <row r="14" spans="1:12" s="156" customFormat="1" ht="15" customHeight="1" thickBot="1">
      <c r="A14" s="176" t="s">
        <v>65</v>
      </c>
      <c r="B14" s="177" t="s">
        <v>27</v>
      </c>
      <c r="C14" s="178"/>
      <c r="D14" s="178"/>
      <c r="E14" s="179">
        <f>SUM(E11:E13)</f>
        <v>1561711</v>
      </c>
      <c r="F14" s="179">
        <f>SUM(F11:F13)</f>
        <v>1561711</v>
      </c>
      <c r="G14" s="179">
        <f aca="true" t="shared" si="0" ref="G14:L14">SUM(G11:G13)</f>
        <v>0</v>
      </c>
      <c r="H14" s="179">
        <f t="shared" si="0"/>
        <v>0</v>
      </c>
      <c r="I14" s="179">
        <f t="shared" si="0"/>
        <v>0</v>
      </c>
      <c r="J14" s="179">
        <f t="shared" si="0"/>
        <v>0</v>
      </c>
      <c r="K14" s="179">
        <f t="shared" si="0"/>
        <v>1561711</v>
      </c>
      <c r="L14" s="180">
        <f t="shared" si="0"/>
        <v>1561711</v>
      </c>
    </row>
    <row r="15" spans="1:12" s="156" customFormat="1" ht="15" customHeight="1">
      <c r="A15" s="181"/>
      <c r="B15" s="182" t="s">
        <v>29</v>
      </c>
      <c r="C15" s="183">
        <v>41.1</v>
      </c>
      <c r="D15" s="183">
        <v>41.1</v>
      </c>
      <c r="E15" s="184">
        <v>186046</v>
      </c>
      <c r="F15" s="184">
        <f>186046+1062</f>
        <v>187108</v>
      </c>
      <c r="G15" s="185"/>
      <c r="H15" s="185"/>
      <c r="I15" s="186"/>
      <c r="J15" s="186"/>
      <c r="K15" s="187">
        <f aca="true" t="shared" si="1" ref="K15:L19">SUM(E15,G15,I15)</f>
        <v>186046</v>
      </c>
      <c r="L15" s="188">
        <f t="shared" si="1"/>
        <v>187108</v>
      </c>
    </row>
    <row r="16" spans="1:12" s="156" customFormat="1" ht="15" customHeight="1">
      <c r="A16" s="189"/>
      <c r="B16" s="190" t="s">
        <v>30</v>
      </c>
      <c r="C16" s="191"/>
      <c r="D16" s="191"/>
      <c r="E16" s="192">
        <v>54360</v>
      </c>
      <c r="F16" s="192">
        <f>54360-1260</f>
        <v>53100</v>
      </c>
      <c r="G16" s="193"/>
      <c r="H16" s="193"/>
      <c r="I16" s="194"/>
      <c r="J16" s="194"/>
      <c r="K16" s="195">
        <f t="shared" si="1"/>
        <v>54360</v>
      </c>
      <c r="L16" s="195">
        <f t="shared" si="1"/>
        <v>53100</v>
      </c>
    </row>
    <row r="17" spans="1:12" s="156" customFormat="1" ht="15" customHeight="1">
      <c r="A17" s="189"/>
      <c r="B17" s="196" t="s">
        <v>31</v>
      </c>
      <c r="C17" s="197"/>
      <c r="D17" s="197"/>
      <c r="E17" s="198">
        <v>37664</v>
      </c>
      <c r="F17" s="198">
        <f>37664+27</f>
        <v>37691</v>
      </c>
      <c r="G17" s="199"/>
      <c r="H17" s="199"/>
      <c r="I17" s="200"/>
      <c r="J17" s="200"/>
      <c r="K17" s="195">
        <f t="shared" si="1"/>
        <v>37664</v>
      </c>
      <c r="L17" s="195">
        <f t="shared" si="1"/>
        <v>37691</v>
      </c>
    </row>
    <row r="18" spans="1:12" s="156" customFormat="1" ht="15" customHeight="1">
      <c r="A18" s="201"/>
      <c r="B18" s="196" t="s">
        <v>178</v>
      </c>
      <c r="C18" s="197"/>
      <c r="D18" s="197"/>
      <c r="E18" s="198"/>
      <c r="F18" s="198">
        <v>7874</v>
      </c>
      <c r="G18" s="199"/>
      <c r="H18" s="199"/>
      <c r="I18" s="200"/>
      <c r="J18" s="200"/>
      <c r="K18" s="195"/>
      <c r="L18" s="195">
        <f t="shared" si="1"/>
        <v>7874</v>
      </c>
    </row>
    <row r="19" spans="1:12" s="156" customFormat="1" ht="15" customHeight="1" thickBot="1">
      <c r="A19" s="201"/>
      <c r="B19" s="196" t="s">
        <v>150</v>
      </c>
      <c r="C19" s="197"/>
      <c r="D19" s="197"/>
      <c r="E19" s="198">
        <v>8910</v>
      </c>
      <c r="F19" s="198">
        <f>8910+4992</f>
        <v>13902</v>
      </c>
      <c r="G19" s="199"/>
      <c r="H19" s="199"/>
      <c r="I19" s="200"/>
      <c r="J19" s="200"/>
      <c r="K19" s="195">
        <f t="shared" si="1"/>
        <v>8910</v>
      </c>
      <c r="L19" s="195">
        <f t="shared" si="1"/>
        <v>13902</v>
      </c>
    </row>
    <row r="20" spans="1:12" s="156" customFormat="1" ht="15" customHeight="1" thickBot="1">
      <c r="A20" s="176" t="s">
        <v>66</v>
      </c>
      <c r="B20" s="177" t="s">
        <v>53</v>
      </c>
      <c r="C20" s="178"/>
      <c r="D20" s="178"/>
      <c r="E20" s="179">
        <f>SUM(E15:E19)</f>
        <v>286980</v>
      </c>
      <c r="F20" s="179">
        <f>SUM(F15:F19)</f>
        <v>299675</v>
      </c>
      <c r="G20" s="179">
        <f>SUM(G15:G19)</f>
        <v>0</v>
      </c>
      <c r="H20" s="179"/>
      <c r="I20" s="179">
        <f>SUM(I15:I19)</f>
        <v>0</v>
      </c>
      <c r="J20" s="179"/>
      <c r="K20" s="179">
        <f>SUM(K15:K19)</f>
        <v>286980</v>
      </c>
      <c r="L20" s="180">
        <f>SUM(L15:L19)</f>
        <v>299675</v>
      </c>
    </row>
    <row r="21" spans="1:12" s="156" customFormat="1" ht="15" customHeight="1">
      <c r="A21" s="202"/>
      <c r="B21" s="203" t="s">
        <v>133</v>
      </c>
      <c r="C21" s="191"/>
      <c r="D21" s="191"/>
      <c r="E21" s="192">
        <v>6600</v>
      </c>
      <c r="F21" s="192">
        <v>6600</v>
      </c>
      <c r="G21" s="193"/>
      <c r="H21" s="193"/>
      <c r="I21" s="194"/>
      <c r="J21" s="186"/>
      <c r="K21" s="187">
        <f>SUM(E21,G21,I21)</f>
        <v>6600</v>
      </c>
      <c r="L21" s="204">
        <f>SUM(F21,H21,J21)</f>
        <v>6600</v>
      </c>
    </row>
    <row r="22" spans="1:12" s="156" customFormat="1" ht="15" customHeight="1">
      <c r="A22" s="202"/>
      <c r="B22" s="203" t="s">
        <v>134</v>
      </c>
      <c r="C22" s="191"/>
      <c r="D22" s="191"/>
      <c r="E22" s="192">
        <v>6600</v>
      </c>
      <c r="F22" s="192">
        <v>6600</v>
      </c>
      <c r="G22" s="193"/>
      <c r="H22" s="193"/>
      <c r="I22" s="194"/>
      <c r="J22" s="194"/>
      <c r="K22" s="195">
        <f aca="true" t="shared" si="2" ref="K22:K34">SUM(E22,G22,I22)</f>
        <v>6600</v>
      </c>
      <c r="L22" s="204">
        <f aca="true" t="shared" si="3" ref="L22:L34">SUM(F22,H22,J22)</f>
        <v>6600</v>
      </c>
    </row>
    <row r="23" spans="1:12" s="156" customFormat="1" ht="15" customHeight="1">
      <c r="A23" s="202"/>
      <c r="B23" s="203" t="s">
        <v>32</v>
      </c>
      <c r="C23" s="191">
        <v>450</v>
      </c>
      <c r="D23" s="191">
        <v>450</v>
      </c>
      <c r="E23" s="192">
        <v>24912</v>
      </c>
      <c r="F23" s="192">
        <v>24912</v>
      </c>
      <c r="G23" s="193"/>
      <c r="H23" s="193"/>
      <c r="I23" s="194"/>
      <c r="J23" s="194"/>
      <c r="K23" s="195">
        <f t="shared" si="2"/>
        <v>24912</v>
      </c>
      <c r="L23" s="204">
        <f t="shared" si="3"/>
        <v>24912</v>
      </c>
    </row>
    <row r="24" spans="1:12" s="156" customFormat="1" ht="15" customHeight="1">
      <c r="A24" s="205"/>
      <c r="B24" s="190" t="s">
        <v>33</v>
      </c>
      <c r="C24" s="191">
        <v>70</v>
      </c>
      <c r="D24" s="191">
        <v>70</v>
      </c>
      <c r="E24" s="192">
        <v>13960</v>
      </c>
      <c r="F24" s="192">
        <v>13960</v>
      </c>
      <c r="G24" s="193"/>
      <c r="H24" s="193"/>
      <c r="I24" s="194"/>
      <c r="J24" s="194"/>
      <c r="K24" s="195">
        <f t="shared" si="2"/>
        <v>13960</v>
      </c>
      <c r="L24" s="204">
        <f t="shared" si="3"/>
        <v>13960</v>
      </c>
    </row>
    <row r="25" spans="1:12" s="156" customFormat="1" ht="15" customHeight="1">
      <c r="A25" s="205"/>
      <c r="B25" s="190" t="s">
        <v>34</v>
      </c>
      <c r="C25" s="191">
        <v>320</v>
      </c>
      <c r="D25" s="191">
        <v>320</v>
      </c>
      <c r="E25" s="192">
        <v>34880</v>
      </c>
      <c r="F25" s="192">
        <v>34880</v>
      </c>
      <c r="G25" s="193"/>
      <c r="H25" s="193"/>
      <c r="I25" s="194"/>
      <c r="J25" s="194"/>
      <c r="K25" s="195">
        <f t="shared" si="2"/>
        <v>34880</v>
      </c>
      <c r="L25" s="204">
        <f t="shared" si="3"/>
        <v>34880</v>
      </c>
    </row>
    <row r="26" spans="1:12" s="156" customFormat="1" ht="15" customHeight="1">
      <c r="A26" s="205"/>
      <c r="B26" s="190" t="s">
        <v>35</v>
      </c>
      <c r="C26" s="191">
        <v>95</v>
      </c>
      <c r="D26" s="191">
        <v>95</v>
      </c>
      <c r="E26" s="192">
        <v>46939</v>
      </c>
      <c r="F26" s="192">
        <v>46939</v>
      </c>
      <c r="G26" s="193"/>
      <c r="H26" s="193"/>
      <c r="I26" s="194"/>
      <c r="J26" s="194"/>
      <c r="K26" s="195">
        <f t="shared" si="2"/>
        <v>46939</v>
      </c>
      <c r="L26" s="204">
        <f t="shared" si="3"/>
        <v>46939</v>
      </c>
    </row>
    <row r="27" spans="1:12" s="156" customFormat="1" ht="15" customHeight="1">
      <c r="A27" s="205"/>
      <c r="B27" s="145" t="s">
        <v>149</v>
      </c>
      <c r="C27" s="191">
        <v>4</v>
      </c>
      <c r="D27" s="191">
        <v>4</v>
      </c>
      <c r="E27" s="192">
        <v>10424</v>
      </c>
      <c r="F27" s="192">
        <v>10424</v>
      </c>
      <c r="G27" s="193"/>
      <c r="H27" s="193"/>
      <c r="I27" s="194"/>
      <c r="J27" s="194"/>
      <c r="K27" s="195">
        <f t="shared" si="2"/>
        <v>10424</v>
      </c>
      <c r="L27" s="204">
        <f t="shared" si="3"/>
        <v>10424</v>
      </c>
    </row>
    <row r="28" spans="1:12" s="156" customFormat="1" ht="15" customHeight="1">
      <c r="A28" s="205"/>
      <c r="B28" s="206" t="s">
        <v>36</v>
      </c>
      <c r="C28" s="191"/>
      <c r="D28" s="191"/>
      <c r="E28" s="192">
        <v>7575</v>
      </c>
      <c r="F28" s="192">
        <f>7575-747</f>
        <v>6828</v>
      </c>
      <c r="G28" s="193"/>
      <c r="H28" s="193"/>
      <c r="I28" s="194"/>
      <c r="J28" s="194"/>
      <c r="K28" s="195">
        <f t="shared" si="2"/>
        <v>7575</v>
      </c>
      <c r="L28" s="204">
        <f t="shared" si="3"/>
        <v>6828</v>
      </c>
    </row>
    <row r="29" spans="1:12" s="156" customFormat="1" ht="15" customHeight="1">
      <c r="A29" s="205"/>
      <c r="B29" s="206" t="s">
        <v>127</v>
      </c>
      <c r="C29" s="191">
        <v>35.87</v>
      </c>
      <c r="D29" s="191">
        <v>35.87</v>
      </c>
      <c r="E29" s="192">
        <v>58540</v>
      </c>
      <c r="F29" s="192">
        <f>58540-147</f>
        <v>58393</v>
      </c>
      <c r="G29" s="193"/>
      <c r="H29" s="193"/>
      <c r="I29" s="194"/>
      <c r="J29" s="194"/>
      <c r="K29" s="195">
        <f t="shared" si="2"/>
        <v>58540</v>
      </c>
      <c r="L29" s="204">
        <f t="shared" si="3"/>
        <v>58393</v>
      </c>
    </row>
    <row r="30" spans="1:12" s="156" customFormat="1" ht="15" customHeight="1">
      <c r="A30" s="209"/>
      <c r="B30" s="165" t="s">
        <v>132</v>
      </c>
      <c r="C30" s="166">
        <v>609</v>
      </c>
      <c r="D30" s="166">
        <v>609</v>
      </c>
      <c r="E30" s="210">
        <v>208</v>
      </c>
      <c r="F30" s="210">
        <f>208-3</f>
        <v>205</v>
      </c>
      <c r="G30" s="167">
        <f>SUM(G28)</f>
        <v>0</v>
      </c>
      <c r="H30" s="167"/>
      <c r="I30" s="168"/>
      <c r="J30" s="168"/>
      <c r="K30" s="210">
        <f t="shared" si="2"/>
        <v>208</v>
      </c>
      <c r="L30" s="169">
        <f t="shared" si="3"/>
        <v>205</v>
      </c>
    </row>
    <row r="31" spans="1:12" s="156" customFormat="1" ht="15" customHeight="1">
      <c r="A31" s="205"/>
      <c r="B31" s="206" t="s">
        <v>152</v>
      </c>
      <c r="C31" s="191">
        <v>6</v>
      </c>
      <c r="D31" s="191">
        <v>6</v>
      </c>
      <c r="E31" s="192">
        <v>9053</v>
      </c>
      <c r="F31" s="192">
        <f>9053+1207</f>
        <v>10260</v>
      </c>
      <c r="G31" s="193"/>
      <c r="H31" s="193"/>
      <c r="I31" s="212"/>
      <c r="J31" s="212"/>
      <c r="K31" s="210">
        <f t="shared" si="2"/>
        <v>9053</v>
      </c>
      <c r="L31" s="169">
        <f t="shared" si="3"/>
        <v>10260</v>
      </c>
    </row>
    <row r="32" spans="1:12" s="156" customFormat="1" ht="15" customHeight="1">
      <c r="A32" s="205"/>
      <c r="B32" s="207" t="s">
        <v>170</v>
      </c>
      <c r="C32" s="191"/>
      <c r="D32" s="191"/>
      <c r="E32" s="192">
        <f>4845</f>
        <v>4845</v>
      </c>
      <c r="F32" s="192">
        <f>4845+4785</f>
        <v>9630</v>
      </c>
      <c r="G32" s="193"/>
      <c r="H32" s="193"/>
      <c r="I32" s="212"/>
      <c r="J32" s="212"/>
      <c r="K32" s="210">
        <f t="shared" si="2"/>
        <v>4845</v>
      </c>
      <c r="L32" s="169">
        <f t="shared" si="3"/>
        <v>9630</v>
      </c>
    </row>
    <row r="33" spans="1:12" s="156" customFormat="1" ht="15" customHeight="1">
      <c r="A33" s="205"/>
      <c r="B33" s="214" t="s">
        <v>171</v>
      </c>
      <c r="C33" s="191"/>
      <c r="D33" s="191"/>
      <c r="E33" s="213">
        <f>21895</f>
        <v>21895</v>
      </c>
      <c r="F33" s="213">
        <f>21895+17485</f>
        <v>39380</v>
      </c>
      <c r="G33" s="193"/>
      <c r="H33" s="193"/>
      <c r="I33" s="212"/>
      <c r="J33" s="212"/>
      <c r="K33" s="210">
        <f t="shared" si="2"/>
        <v>21895</v>
      </c>
      <c r="L33" s="169">
        <f t="shared" si="3"/>
        <v>39380</v>
      </c>
    </row>
    <row r="34" spans="1:12" s="156" customFormat="1" ht="15" customHeight="1" thickBot="1">
      <c r="A34" s="209"/>
      <c r="B34" s="215" t="s">
        <v>153</v>
      </c>
      <c r="C34" s="166">
        <v>41</v>
      </c>
      <c r="D34" s="166">
        <v>41</v>
      </c>
      <c r="E34" s="216">
        <v>8150</v>
      </c>
      <c r="F34" s="216">
        <v>8150</v>
      </c>
      <c r="G34" s="167"/>
      <c r="H34" s="167"/>
      <c r="I34" s="211"/>
      <c r="J34" s="211"/>
      <c r="K34" s="210">
        <f t="shared" si="2"/>
        <v>8150</v>
      </c>
      <c r="L34" s="169">
        <f t="shared" si="3"/>
        <v>8150</v>
      </c>
    </row>
    <row r="35" spans="1:12" s="156" customFormat="1" ht="15" customHeight="1" thickBot="1">
      <c r="A35" s="176" t="s">
        <v>67</v>
      </c>
      <c r="B35" s="217" t="s">
        <v>121</v>
      </c>
      <c r="C35" s="178"/>
      <c r="D35" s="178"/>
      <c r="E35" s="179">
        <f>SUM(E21:E34)</f>
        <v>254581</v>
      </c>
      <c r="F35" s="179">
        <f>SUM(F21:F34)</f>
        <v>277161</v>
      </c>
      <c r="G35" s="179">
        <f>SUM(G21:G30)</f>
        <v>0</v>
      </c>
      <c r="H35" s="179">
        <f>SUM(H21:H30)</f>
        <v>0</v>
      </c>
      <c r="I35" s="179">
        <f>SUM(I21:I30)</f>
        <v>0</v>
      </c>
      <c r="J35" s="179">
        <f>SUM(J21:J30)</f>
        <v>0</v>
      </c>
      <c r="K35" s="179">
        <f>SUM(K21:K34)</f>
        <v>254581</v>
      </c>
      <c r="L35" s="180">
        <f>SUM(L21:L34)</f>
        <v>277161</v>
      </c>
    </row>
    <row r="36" spans="1:12" s="156" customFormat="1" ht="15" customHeight="1" thickBot="1">
      <c r="A36" s="218" t="s">
        <v>68</v>
      </c>
      <c r="B36" s="219" t="s">
        <v>54</v>
      </c>
      <c r="C36" s="220">
        <v>26166</v>
      </c>
      <c r="D36" s="220">
        <v>26166</v>
      </c>
      <c r="E36" s="220">
        <v>10466</v>
      </c>
      <c r="F36" s="220">
        <v>10466</v>
      </c>
      <c r="G36" s="221"/>
      <c r="H36" s="221"/>
      <c r="I36" s="153"/>
      <c r="J36" s="162"/>
      <c r="K36" s="222">
        <f>SUM(E36,G36,I36)</f>
        <v>10466</v>
      </c>
      <c r="L36" s="122">
        <f>SUM(F36,H36,J36)</f>
        <v>10466</v>
      </c>
    </row>
    <row r="37" spans="1:12" s="156" customFormat="1" ht="15" customHeight="1" thickBot="1">
      <c r="A37" s="223"/>
      <c r="B37" s="224" t="s">
        <v>28</v>
      </c>
      <c r="C37" s="178"/>
      <c r="D37" s="178"/>
      <c r="E37" s="179">
        <f>SUM(E20,E35,E36)</f>
        <v>552027</v>
      </c>
      <c r="F37" s="179">
        <f>SUM(F20,F35,F36)</f>
        <v>587302</v>
      </c>
      <c r="G37" s="179">
        <f>SUM(G20,G35,G36)</f>
        <v>0</v>
      </c>
      <c r="H37" s="179"/>
      <c r="I37" s="179">
        <f>SUM(I20,I35,I36)</f>
        <v>0</v>
      </c>
      <c r="J37" s="179"/>
      <c r="K37" s="179">
        <f>SUM(K20,K35,K36)</f>
        <v>552027</v>
      </c>
      <c r="L37" s="180">
        <f>SUM(L20,L35,L36)</f>
        <v>587302</v>
      </c>
    </row>
    <row r="38" spans="1:12" s="225" customFormat="1" ht="15" customHeight="1">
      <c r="A38" s="380"/>
      <c r="B38" s="381" t="s">
        <v>169</v>
      </c>
      <c r="C38" s="382"/>
      <c r="D38" s="382"/>
      <c r="E38" s="383">
        <f>5811</f>
        <v>5811</v>
      </c>
      <c r="F38" s="383">
        <f>5811+5460</f>
        <v>11271</v>
      </c>
      <c r="G38" s="383"/>
      <c r="H38" s="383"/>
      <c r="I38" s="383"/>
      <c r="J38" s="383"/>
      <c r="K38" s="238">
        <f>SUM(E38,G38,I38)</f>
        <v>5811</v>
      </c>
      <c r="L38" s="384">
        <f>SUM(F38,H38,J38)</f>
        <v>11271</v>
      </c>
    </row>
    <row r="39" spans="1:12" s="232" customFormat="1" ht="15" customHeight="1" thickBot="1">
      <c r="A39" s="226" t="s">
        <v>144</v>
      </c>
      <c r="B39" s="227" t="s">
        <v>145</v>
      </c>
      <c r="C39" s="228"/>
      <c r="D39" s="228"/>
      <c r="E39" s="229">
        <f aca="true" t="shared" si="4" ref="E39:L39">SUM(E38:E38)</f>
        <v>5811</v>
      </c>
      <c r="F39" s="229">
        <f t="shared" si="4"/>
        <v>11271</v>
      </c>
      <c r="G39" s="229">
        <f t="shared" si="4"/>
        <v>0</v>
      </c>
      <c r="H39" s="229">
        <f t="shared" si="4"/>
        <v>0</v>
      </c>
      <c r="I39" s="229">
        <f t="shared" si="4"/>
        <v>0</v>
      </c>
      <c r="J39" s="229">
        <f t="shared" si="4"/>
        <v>0</v>
      </c>
      <c r="K39" s="230">
        <f t="shared" si="4"/>
        <v>5811</v>
      </c>
      <c r="L39" s="231">
        <f t="shared" si="4"/>
        <v>11271</v>
      </c>
    </row>
    <row r="40" spans="1:12" s="156" customFormat="1" ht="15" customHeight="1" thickBot="1">
      <c r="A40" s="176" t="s">
        <v>2</v>
      </c>
      <c r="B40" s="233" t="s">
        <v>146</v>
      </c>
      <c r="C40" s="178"/>
      <c r="D40" s="178"/>
      <c r="E40" s="179">
        <f aca="true" t="shared" si="5" ref="E40:L40">SUM(E14,E37,E39)</f>
        <v>2119549</v>
      </c>
      <c r="F40" s="179">
        <f t="shared" si="5"/>
        <v>2160284</v>
      </c>
      <c r="G40" s="179">
        <f t="shared" si="5"/>
        <v>0</v>
      </c>
      <c r="H40" s="179">
        <f t="shared" si="5"/>
        <v>0</v>
      </c>
      <c r="I40" s="179">
        <f t="shared" si="5"/>
        <v>0</v>
      </c>
      <c r="J40" s="179">
        <f t="shared" si="5"/>
        <v>0</v>
      </c>
      <c r="K40" s="179">
        <f t="shared" si="5"/>
        <v>2119549</v>
      </c>
      <c r="L40" s="180">
        <f t="shared" si="5"/>
        <v>2160284</v>
      </c>
    </row>
    <row r="41" spans="1:12" s="156" customFormat="1" ht="15" customHeight="1" thickBot="1">
      <c r="A41" s="234" t="s">
        <v>3</v>
      </c>
      <c r="B41" s="235" t="s">
        <v>56</v>
      </c>
      <c r="C41" s="234"/>
      <c r="D41" s="234"/>
      <c r="E41" s="179"/>
      <c r="F41" s="179"/>
      <c r="G41" s="236"/>
      <c r="H41" s="236"/>
      <c r="I41" s="237"/>
      <c r="J41" s="237"/>
      <c r="K41" s="238">
        <f>SUM(E41:I41)</f>
        <v>0</v>
      </c>
      <c r="L41" s="239"/>
    </row>
    <row r="42" spans="1:12" s="156" customFormat="1" ht="15" customHeight="1">
      <c r="A42" s="240" t="s">
        <v>61</v>
      </c>
      <c r="B42" s="241" t="s">
        <v>57</v>
      </c>
      <c r="C42" s="242"/>
      <c r="D42" s="242"/>
      <c r="E42" s="184"/>
      <c r="F42" s="184"/>
      <c r="G42" s="185"/>
      <c r="H42" s="185"/>
      <c r="I42" s="186"/>
      <c r="J42" s="186"/>
      <c r="K42" s="187">
        <f>SUM(E42:I42)</f>
        <v>0</v>
      </c>
      <c r="L42" s="204"/>
    </row>
    <row r="43" spans="1:12" s="156" customFormat="1" ht="15" customHeight="1">
      <c r="A43" s="243"/>
      <c r="B43" s="244" t="s">
        <v>135</v>
      </c>
      <c r="C43" s="245"/>
      <c r="D43" s="245"/>
      <c r="E43" s="192"/>
      <c r="F43" s="192"/>
      <c r="G43" s="193"/>
      <c r="H43" s="193"/>
      <c r="I43" s="195">
        <v>4083</v>
      </c>
      <c r="J43" s="195">
        <v>4083</v>
      </c>
      <c r="K43" s="192">
        <f aca="true" t="shared" si="6" ref="K43:L52">SUM(E43,G43,I43)</f>
        <v>4083</v>
      </c>
      <c r="L43" s="246">
        <f t="shared" si="6"/>
        <v>4083</v>
      </c>
    </row>
    <row r="44" spans="1:12" s="156" customFormat="1" ht="15" customHeight="1">
      <c r="A44" s="243"/>
      <c r="B44" s="244" t="s">
        <v>156</v>
      </c>
      <c r="C44" s="245"/>
      <c r="D44" s="245"/>
      <c r="E44" s="192">
        <v>500</v>
      </c>
      <c r="F44" s="192">
        <v>500</v>
      </c>
      <c r="G44" s="193"/>
      <c r="H44" s="193"/>
      <c r="I44" s="195"/>
      <c r="J44" s="195"/>
      <c r="K44" s="246">
        <f t="shared" si="6"/>
        <v>500</v>
      </c>
      <c r="L44" s="246">
        <f t="shared" si="6"/>
        <v>500</v>
      </c>
    </row>
    <row r="45" spans="1:12" s="156" customFormat="1" ht="15" customHeight="1">
      <c r="A45" s="243"/>
      <c r="B45" s="244" t="s">
        <v>161</v>
      </c>
      <c r="C45" s="245"/>
      <c r="D45" s="245"/>
      <c r="E45" s="192"/>
      <c r="F45" s="192"/>
      <c r="G45" s="193"/>
      <c r="H45" s="193"/>
      <c r="I45" s="195"/>
      <c r="J45" s="195"/>
      <c r="K45" s="246">
        <f t="shared" si="6"/>
        <v>0</v>
      </c>
      <c r="L45" s="246">
        <f t="shared" si="6"/>
        <v>0</v>
      </c>
    </row>
    <row r="46" spans="1:12" s="156" customFormat="1" ht="15" customHeight="1">
      <c r="A46" s="243" t="s">
        <v>62</v>
      </c>
      <c r="B46" s="244" t="s">
        <v>58</v>
      </c>
      <c r="C46" s="245"/>
      <c r="D46" s="245"/>
      <c r="E46" s="192"/>
      <c r="F46" s="192"/>
      <c r="G46" s="192">
        <v>902400</v>
      </c>
      <c r="H46" s="192">
        <v>902400</v>
      </c>
      <c r="I46" s="194"/>
      <c r="J46" s="194"/>
      <c r="K46" s="192">
        <f t="shared" si="6"/>
        <v>902400</v>
      </c>
      <c r="L46" s="246">
        <f t="shared" si="6"/>
        <v>902400</v>
      </c>
    </row>
    <row r="47" spans="1:12" s="156" customFormat="1" ht="15" customHeight="1">
      <c r="A47" s="243" t="s">
        <v>63</v>
      </c>
      <c r="B47" s="244" t="s">
        <v>123</v>
      </c>
      <c r="C47" s="245"/>
      <c r="D47" s="245"/>
      <c r="E47" s="192"/>
      <c r="F47" s="192"/>
      <c r="G47" s="192"/>
      <c r="H47" s="192"/>
      <c r="I47" s="194"/>
      <c r="J47" s="194"/>
      <c r="K47" s="192">
        <f t="shared" si="6"/>
        <v>0</v>
      </c>
      <c r="L47" s="246">
        <f t="shared" si="6"/>
        <v>0</v>
      </c>
    </row>
    <row r="48" spans="1:12" ht="15" customHeight="1">
      <c r="A48" s="243" t="s">
        <v>124</v>
      </c>
      <c r="B48" s="244" t="s">
        <v>59</v>
      </c>
      <c r="C48" s="247"/>
      <c r="D48" s="247"/>
      <c r="E48" s="248"/>
      <c r="F48" s="248"/>
      <c r="G48" s="249"/>
      <c r="H48" s="249"/>
      <c r="I48" s="246"/>
      <c r="J48" s="246"/>
      <c r="K48" s="192">
        <f t="shared" si="6"/>
        <v>0</v>
      </c>
      <c r="L48" s="246">
        <f t="shared" si="6"/>
        <v>0</v>
      </c>
    </row>
    <row r="49" spans="1:12" ht="15" customHeight="1">
      <c r="A49" s="250"/>
      <c r="B49" s="251" t="s">
        <v>60</v>
      </c>
      <c r="C49" s="252"/>
      <c r="D49" s="252"/>
      <c r="E49" s="253">
        <v>600000</v>
      </c>
      <c r="F49" s="253">
        <f>600000+132545</f>
        <v>732545</v>
      </c>
      <c r="G49" s="204"/>
      <c r="H49" s="204"/>
      <c r="I49" s="204"/>
      <c r="J49" s="204"/>
      <c r="K49" s="192">
        <f t="shared" si="6"/>
        <v>600000</v>
      </c>
      <c r="L49" s="246">
        <f t="shared" si="6"/>
        <v>732545</v>
      </c>
    </row>
    <row r="50" spans="1:12" ht="15" customHeight="1">
      <c r="A50" s="254" t="s">
        <v>157</v>
      </c>
      <c r="B50" s="244" t="s">
        <v>158</v>
      </c>
      <c r="C50" s="247"/>
      <c r="D50" s="247"/>
      <c r="E50" s="248"/>
      <c r="F50" s="248"/>
      <c r="G50" s="246"/>
      <c r="H50" s="246"/>
      <c r="I50" s="246"/>
      <c r="J50" s="246"/>
      <c r="K50" s="192"/>
      <c r="L50" s="246"/>
    </row>
    <row r="51" spans="1:12" ht="15" customHeight="1">
      <c r="A51" s="255"/>
      <c r="B51" s="244" t="s">
        <v>159</v>
      </c>
      <c r="C51" s="247"/>
      <c r="D51" s="247"/>
      <c r="E51" s="248"/>
      <c r="F51" s="248"/>
      <c r="G51" s="246"/>
      <c r="H51" s="246"/>
      <c r="I51" s="246"/>
      <c r="J51" s="246"/>
      <c r="K51" s="246">
        <f>SUM(E51)</f>
        <v>0</v>
      </c>
      <c r="L51" s="246">
        <f>SUM(F51)</f>
        <v>0</v>
      </c>
    </row>
    <row r="52" spans="1:12" ht="15" customHeight="1" thickBot="1">
      <c r="A52" s="256"/>
      <c r="B52" s="241" t="s">
        <v>160</v>
      </c>
      <c r="C52" s="257"/>
      <c r="D52" s="257"/>
      <c r="E52" s="258">
        <v>38</v>
      </c>
      <c r="F52" s="258">
        <f>38+27</f>
        <v>65</v>
      </c>
      <c r="G52" s="208"/>
      <c r="H52" s="208"/>
      <c r="I52" s="208"/>
      <c r="J52" s="208"/>
      <c r="K52" s="198">
        <f t="shared" si="6"/>
        <v>38</v>
      </c>
      <c r="L52" s="204">
        <f>SUM(F52,H52,J52)</f>
        <v>65</v>
      </c>
    </row>
    <row r="53" spans="1:12" ht="13.5" thickBot="1">
      <c r="A53" s="259" t="s">
        <v>4</v>
      </c>
      <c r="B53" s="260" t="s">
        <v>64</v>
      </c>
      <c r="C53" s="260"/>
      <c r="D53" s="260"/>
      <c r="E53" s="261">
        <f>SUM(E44:E52)</f>
        <v>600538</v>
      </c>
      <c r="F53" s="261">
        <f>SUM(F42:F52)</f>
        <v>733110</v>
      </c>
      <c r="G53" s="261">
        <f aca="true" t="shared" si="7" ref="G53:L53">SUM(G42:G52)</f>
        <v>902400</v>
      </c>
      <c r="H53" s="261">
        <f t="shared" si="7"/>
        <v>902400</v>
      </c>
      <c r="I53" s="261">
        <f t="shared" si="7"/>
        <v>4083</v>
      </c>
      <c r="J53" s="261">
        <f t="shared" si="7"/>
        <v>4083</v>
      </c>
      <c r="K53" s="261">
        <f t="shared" si="7"/>
        <v>1507021</v>
      </c>
      <c r="L53" s="261">
        <f t="shared" si="7"/>
        <v>1639593</v>
      </c>
    </row>
    <row r="54" spans="1:12" ht="13.5" thickBot="1">
      <c r="A54" s="262" t="s">
        <v>5</v>
      </c>
      <c r="B54" s="263" t="s">
        <v>69</v>
      </c>
      <c r="C54" s="264"/>
      <c r="D54" s="265"/>
      <c r="E54" s="265">
        <f aca="true" t="shared" si="8" ref="E54:J54">SUM(E40,E41,E53)</f>
        <v>2720087</v>
      </c>
      <c r="F54" s="265">
        <f t="shared" si="8"/>
        <v>2893394</v>
      </c>
      <c r="G54" s="265">
        <f t="shared" si="8"/>
        <v>902400</v>
      </c>
      <c r="H54" s="265">
        <f t="shared" si="8"/>
        <v>902400</v>
      </c>
      <c r="I54" s="265">
        <f t="shared" si="8"/>
        <v>4083</v>
      </c>
      <c r="J54" s="265">
        <f t="shared" si="8"/>
        <v>4083</v>
      </c>
      <c r="K54" s="179">
        <f>SUM(E54,G54,I54)</f>
        <v>3626570</v>
      </c>
      <c r="L54" s="180">
        <f>SUM(F54,H54,J54)</f>
        <v>3799877</v>
      </c>
    </row>
    <row r="55" ht="12.75">
      <c r="K55" s="91"/>
    </row>
    <row r="57" ht="12.75">
      <c r="L57" s="91">
        <f>SUM(L43:L46)</f>
        <v>906983</v>
      </c>
    </row>
    <row r="58" spans="6:12" ht="12.75">
      <c r="F58" s="91"/>
      <c r="L58" s="91">
        <f>SUM(L52,L57)</f>
        <v>907048</v>
      </c>
    </row>
  </sheetData>
  <sheetProtection/>
  <mergeCells count="11">
    <mergeCell ref="E8:F8"/>
    <mergeCell ref="A10:B10"/>
    <mergeCell ref="C7:F7"/>
    <mergeCell ref="A7:B9"/>
    <mergeCell ref="C8:D9"/>
    <mergeCell ref="I6:L6"/>
    <mergeCell ref="I1:L1"/>
    <mergeCell ref="A3:L3"/>
    <mergeCell ref="G7:H8"/>
    <mergeCell ref="I7:J8"/>
    <mergeCell ref="K7:L8"/>
  </mergeCells>
  <printOptions/>
  <pageMargins left="0.03937007874015748" right="0.03937007874015748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O34"/>
  <sheetViews>
    <sheetView zoomScalePageLayoutView="0" workbookViewId="0" topLeftCell="A1">
      <selection activeCell="H5" sqref="H5:K5"/>
    </sheetView>
  </sheetViews>
  <sheetFormatPr defaultColWidth="9.00390625" defaultRowHeight="12.75"/>
  <cols>
    <col min="1" max="1" width="3.625" style="282" customWidth="1"/>
    <col min="2" max="2" width="3.00390625" style="269" customWidth="1"/>
    <col min="3" max="3" width="32.25390625" style="269" customWidth="1"/>
    <col min="4" max="5" width="10.75390625" style="273" customWidth="1"/>
    <col min="6" max="11" width="10.75390625" style="269" customWidth="1"/>
    <col min="12" max="16384" width="9.125" style="269" customWidth="1"/>
  </cols>
  <sheetData>
    <row r="1" spans="1:11" ht="25.5" customHeight="1">
      <c r="A1" s="436"/>
      <c r="B1" s="436"/>
      <c r="C1" s="436"/>
      <c r="D1" s="268"/>
      <c r="E1" s="268"/>
      <c r="F1" s="437" t="s">
        <v>40</v>
      </c>
      <c r="G1" s="437"/>
      <c r="H1" s="437"/>
      <c r="I1" s="437"/>
      <c r="J1" s="437"/>
      <c r="K1" s="437"/>
    </row>
    <row r="2" spans="1:9" ht="25.5" customHeight="1">
      <c r="A2" s="268"/>
      <c r="B2" s="268"/>
      <c r="C2" s="268"/>
      <c r="D2" s="268"/>
      <c r="E2" s="268"/>
      <c r="F2" s="270"/>
      <c r="G2" s="270"/>
      <c r="H2" s="270"/>
      <c r="I2" s="270"/>
    </row>
    <row r="3" spans="1:11" ht="33" customHeight="1">
      <c r="A3" s="436" t="s">
        <v>164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</row>
    <row r="4" spans="1:7" ht="25.5" customHeight="1">
      <c r="A4" s="268"/>
      <c r="B4" s="268"/>
      <c r="C4" s="268"/>
      <c r="D4" s="271"/>
      <c r="E4" s="271"/>
      <c r="F4" s="268"/>
      <c r="G4" s="268"/>
    </row>
    <row r="5" spans="1:11" ht="17.25" customHeight="1" thickBot="1">
      <c r="A5" s="268"/>
      <c r="B5" s="268"/>
      <c r="C5" s="268"/>
      <c r="D5" s="271"/>
      <c r="E5" s="271"/>
      <c r="F5" s="268"/>
      <c r="G5" s="268"/>
      <c r="H5" s="438" t="s">
        <v>0</v>
      </c>
      <c r="I5" s="438"/>
      <c r="J5" s="438"/>
      <c r="K5" s="438"/>
    </row>
    <row r="6" spans="1:11" ht="26.25" customHeight="1">
      <c r="A6" s="403" t="s">
        <v>1</v>
      </c>
      <c r="B6" s="404"/>
      <c r="C6" s="405"/>
      <c r="D6" s="399" t="s">
        <v>18</v>
      </c>
      <c r="E6" s="400"/>
      <c r="F6" s="399" t="s">
        <v>128</v>
      </c>
      <c r="G6" s="400"/>
      <c r="H6" s="399" t="s">
        <v>129</v>
      </c>
      <c r="I6" s="400"/>
      <c r="J6" s="389" t="s">
        <v>19</v>
      </c>
      <c r="K6" s="390"/>
    </row>
    <row r="7" spans="1:11" ht="51" customHeight="1" thickBot="1">
      <c r="A7" s="406"/>
      <c r="B7" s="407"/>
      <c r="C7" s="408"/>
      <c r="D7" s="401"/>
      <c r="E7" s="402"/>
      <c r="F7" s="401"/>
      <c r="G7" s="402"/>
      <c r="H7" s="401"/>
      <c r="I7" s="402"/>
      <c r="J7" s="412"/>
      <c r="K7" s="413"/>
    </row>
    <row r="8" spans="1:11" ht="51" customHeight="1" thickBot="1">
      <c r="A8" s="409"/>
      <c r="B8" s="410"/>
      <c r="C8" s="411"/>
      <c r="D8" s="60" t="s">
        <v>141</v>
      </c>
      <c r="E8" s="92" t="s">
        <v>142</v>
      </c>
      <c r="F8" s="60" t="s">
        <v>141</v>
      </c>
      <c r="G8" s="92" t="s">
        <v>142</v>
      </c>
      <c r="H8" s="60" t="s">
        <v>141</v>
      </c>
      <c r="I8" s="92" t="s">
        <v>142</v>
      </c>
      <c r="J8" s="60" t="s">
        <v>141</v>
      </c>
      <c r="K8" s="92" t="s">
        <v>142</v>
      </c>
    </row>
    <row r="9" spans="1:15" ht="13.5" customHeight="1" thickBot="1">
      <c r="A9" s="396">
        <v>1</v>
      </c>
      <c r="B9" s="414"/>
      <c r="C9" s="397"/>
      <c r="D9" s="58">
        <v>2</v>
      </c>
      <c r="E9" s="58">
        <v>3</v>
      </c>
      <c r="F9" s="58">
        <v>6</v>
      </c>
      <c r="G9" s="58">
        <v>7</v>
      </c>
      <c r="H9" s="58">
        <v>8</v>
      </c>
      <c r="I9" s="94">
        <v>9</v>
      </c>
      <c r="J9" s="94">
        <v>10</v>
      </c>
      <c r="K9" s="272">
        <v>11</v>
      </c>
      <c r="L9" s="273"/>
      <c r="M9" s="273"/>
      <c r="N9" s="273"/>
      <c r="O9" s="273"/>
    </row>
    <row r="10" spans="1:15" ht="12">
      <c r="A10" s="63"/>
      <c r="B10" s="446" t="s">
        <v>8</v>
      </c>
      <c r="C10" s="447"/>
      <c r="D10" s="64">
        <v>2440000</v>
      </c>
      <c r="E10" s="64">
        <v>2440000</v>
      </c>
      <c r="F10" s="64"/>
      <c r="G10" s="64"/>
      <c r="H10" s="64"/>
      <c r="I10" s="114"/>
      <c r="J10" s="116">
        <f aca="true" t="shared" si="0" ref="J10:K13">SUM(D10)</f>
        <v>2440000</v>
      </c>
      <c r="K10" s="65">
        <f t="shared" si="0"/>
        <v>2440000</v>
      </c>
      <c r="L10" s="273"/>
      <c r="M10" s="273"/>
      <c r="N10" s="273"/>
      <c r="O10" s="273"/>
    </row>
    <row r="11" spans="1:15" ht="12">
      <c r="A11" s="66"/>
      <c r="B11" s="448" t="s">
        <v>9</v>
      </c>
      <c r="C11" s="443"/>
      <c r="D11" s="78">
        <v>1546837</v>
      </c>
      <c r="E11" s="78">
        <v>1546837</v>
      </c>
      <c r="F11" s="65"/>
      <c r="G11" s="65"/>
      <c r="H11" s="65"/>
      <c r="I11" s="65"/>
      <c r="J11" s="116">
        <f t="shared" si="0"/>
        <v>1546837</v>
      </c>
      <c r="K11" s="65">
        <f t="shared" si="0"/>
        <v>1546837</v>
      </c>
      <c r="L11" s="273"/>
      <c r="M11" s="273"/>
      <c r="N11" s="273"/>
      <c r="O11" s="273"/>
    </row>
    <row r="12" spans="1:15" ht="12">
      <c r="A12" s="67"/>
      <c r="B12" s="443" t="s">
        <v>11</v>
      </c>
      <c r="C12" s="449"/>
      <c r="D12" s="65">
        <v>128000</v>
      </c>
      <c r="E12" s="65">
        <v>128000</v>
      </c>
      <c r="F12" s="65"/>
      <c r="G12" s="65"/>
      <c r="H12" s="65"/>
      <c r="I12" s="65"/>
      <c r="J12" s="116">
        <f t="shared" si="0"/>
        <v>128000</v>
      </c>
      <c r="K12" s="65">
        <f t="shared" si="0"/>
        <v>128000</v>
      </c>
      <c r="L12" s="273"/>
      <c r="M12" s="273"/>
      <c r="N12" s="273"/>
      <c r="O12" s="273"/>
    </row>
    <row r="13" spans="1:15" ht="12.75" thickBot="1">
      <c r="A13" s="67"/>
      <c r="B13" s="443" t="s">
        <v>17</v>
      </c>
      <c r="C13" s="444"/>
      <c r="D13" s="65">
        <v>1280000</v>
      </c>
      <c r="E13" s="65">
        <v>1280000</v>
      </c>
      <c r="F13" s="65"/>
      <c r="G13" s="65"/>
      <c r="H13" s="65"/>
      <c r="I13" s="65"/>
      <c r="J13" s="116">
        <f t="shared" si="0"/>
        <v>1280000</v>
      </c>
      <c r="K13" s="65">
        <f t="shared" si="0"/>
        <v>1280000</v>
      </c>
      <c r="L13" s="273"/>
      <c r="M13" s="273"/>
      <c r="N13" s="273"/>
      <c r="O13" s="273"/>
    </row>
    <row r="14" spans="1:15" s="275" customFormat="1" ht="12.75" thickBot="1">
      <c r="A14" s="59" t="s">
        <v>2</v>
      </c>
      <c r="B14" s="439" t="s">
        <v>10</v>
      </c>
      <c r="C14" s="440"/>
      <c r="D14" s="68">
        <f>SUM(D10:D13)</f>
        <v>5394837</v>
      </c>
      <c r="E14" s="68">
        <f>SUM(E10:E13)</f>
        <v>5394837</v>
      </c>
      <c r="F14" s="68">
        <f>SUM(F10:F13)</f>
        <v>0</v>
      </c>
      <c r="G14" s="68"/>
      <c r="H14" s="68">
        <f>SUM(H10:H13)</f>
        <v>0</v>
      </c>
      <c r="I14" s="68"/>
      <c r="J14" s="90">
        <f>SUM(J10:J13)</f>
        <v>5394837</v>
      </c>
      <c r="K14" s="68">
        <f>SUM(K10:K13)</f>
        <v>5394837</v>
      </c>
      <c r="L14" s="274"/>
      <c r="M14" s="274"/>
      <c r="N14" s="274"/>
      <c r="O14" s="274"/>
    </row>
    <row r="15" spans="1:15" s="275" customFormat="1" ht="12">
      <c r="A15" s="69"/>
      <c r="B15" s="450" t="s">
        <v>70</v>
      </c>
      <c r="C15" s="451"/>
      <c r="D15" s="70">
        <v>1000</v>
      </c>
      <c r="E15" s="70">
        <v>1000</v>
      </c>
      <c r="F15" s="71"/>
      <c r="G15" s="71"/>
      <c r="H15" s="71"/>
      <c r="I15" s="115"/>
      <c r="J15" s="276">
        <f aca="true" t="shared" si="1" ref="J15:K20">SUM(D15)</f>
        <v>1000</v>
      </c>
      <c r="K15" s="115">
        <f t="shared" si="1"/>
        <v>1000</v>
      </c>
      <c r="L15" s="274"/>
      <c r="M15" s="274"/>
      <c r="N15" s="274"/>
      <c r="O15" s="274"/>
    </row>
    <row r="16" spans="1:15" s="275" customFormat="1" ht="12">
      <c r="A16" s="61"/>
      <c r="B16" s="441" t="s">
        <v>71</v>
      </c>
      <c r="C16" s="442"/>
      <c r="D16" s="72"/>
      <c r="E16" s="72"/>
      <c r="F16" s="73"/>
      <c r="G16" s="73"/>
      <c r="H16" s="73"/>
      <c r="I16" s="73"/>
      <c r="J16" s="277">
        <f t="shared" si="1"/>
        <v>0</v>
      </c>
      <c r="K16" s="73">
        <f t="shared" si="1"/>
        <v>0</v>
      </c>
      <c r="L16" s="274"/>
      <c r="M16" s="274"/>
      <c r="N16" s="274"/>
      <c r="O16" s="274"/>
    </row>
    <row r="17" spans="1:15" s="275" customFormat="1" ht="12">
      <c r="A17" s="74"/>
      <c r="B17" s="441" t="s">
        <v>72</v>
      </c>
      <c r="C17" s="442"/>
      <c r="D17" s="75"/>
      <c r="E17" s="75"/>
      <c r="F17" s="76"/>
      <c r="G17" s="76"/>
      <c r="H17" s="76"/>
      <c r="I17" s="76"/>
      <c r="J17" s="277">
        <f t="shared" si="1"/>
        <v>0</v>
      </c>
      <c r="K17" s="73">
        <f t="shared" si="1"/>
        <v>0</v>
      </c>
      <c r="L17" s="274"/>
      <c r="M17" s="274"/>
      <c r="N17" s="274"/>
      <c r="O17" s="274"/>
    </row>
    <row r="18" spans="1:15" s="275" customFormat="1" ht="12">
      <c r="A18" s="74"/>
      <c r="B18" s="441" t="s">
        <v>131</v>
      </c>
      <c r="C18" s="442"/>
      <c r="D18" s="75">
        <v>100000</v>
      </c>
      <c r="E18" s="75">
        <v>100000</v>
      </c>
      <c r="F18" s="76"/>
      <c r="G18" s="76"/>
      <c r="H18" s="76"/>
      <c r="I18" s="76"/>
      <c r="J18" s="277">
        <f t="shared" si="1"/>
        <v>100000</v>
      </c>
      <c r="K18" s="73">
        <f t="shared" si="1"/>
        <v>100000</v>
      </c>
      <c r="L18" s="274"/>
      <c r="M18" s="274"/>
      <c r="N18" s="274"/>
      <c r="O18" s="274"/>
    </row>
    <row r="19" spans="1:15" s="275" customFormat="1" ht="12">
      <c r="A19" s="74"/>
      <c r="B19" s="441" t="s">
        <v>73</v>
      </c>
      <c r="C19" s="442"/>
      <c r="D19" s="75">
        <v>54391</v>
      </c>
      <c r="E19" s="75">
        <v>54391</v>
      </c>
      <c r="F19" s="76"/>
      <c r="G19" s="76"/>
      <c r="H19" s="76"/>
      <c r="I19" s="76"/>
      <c r="J19" s="277">
        <f t="shared" si="1"/>
        <v>54391</v>
      </c>
      <c r="K19" s="73">
        <f t="shared" si="1"/>
        <v>54391</v>
      </c>
      <c r="L19" s="274"/>
      <c r="M19" s="274"/>
      <c r="N19" s="274"/>
      <c r="O19" s="274"/>
    </row>
    <row r="20" spans="1:15" s="275" customFormat="1" ht="12.75" thickBot="1">
      <c r="A20" s="74"/>
      <c r="B20" s="441" t="s">
        <v>74</v>
      </c>
      <c r="C20" s="442"/>
      <c r="D20" s="75">
        <v>100</v>
      </c>
      <c r="E20" s="75">
        <v>100</v>
      </c>
      <c r="F20" s="76"/>
      <c r="G20" s="76"/>
      <c r="H20" s="76"/>
      <c r="I20" s="115"/>
      <c r="J20" s="276">
        <f t="shared" si="1"/>
        <v>100</v>
      </c>
      <c r="K20" s="73">
        <f t="shared" si="1"/>
        <v>100</v>
      </c>
      <c r="L20" s="274"/>
      <c r="M20" s="274"/>
      <c r="N20" s="274"/>
      <c r="O20" s="274"/>
    </row>
    <row r="21" spans="1:15" ht="12.75" thickBot="1">
      <c r="A21" s="59" t="s">
        <v>3</v>
      </c>
      <c r="B21" s="439" t="s">
        <v>75</v>
      </c>
      <c r="C21" s="440"/>
      <c r="D21" s="68">
        <f>SUM(D15:D20)</f>
        <v>155491</v>
      </c>
      <c r="E21" s="68">
        <f>SUM(E15:E20)</f>
        <v>155491</v>
      </c>
      <c r="F21" s="68">
        <f>SUM(F15:F20)</f>
        <v>0</v>
      </c>
      <c r="G21" s="68"/>
      <c r="H21" s="68">
        <f>SUM(H15:H20)</f>
        <v>0</v>
      </c>
      <c r="I21" s="68"/>
      <c r="J21" s="90">
        <f>SUM(J15:J20)</f>
        <v>155491</v>
      </c>
      <c r="K21" s="68">
        <f>SUM(K15:K20)</f>
        <v>155491</v>
      </c>
      <c r="L21" s="273"/>
      <c r="M21" s="273"/>
      <c r="N21" s="273"/>
      <c r="O21" s="273"/>
    </row>
    <row r="22" spans="1:15" ht="22.5" customHeight="1" thickBot="1">
      <c r="A22" s="59" t="s">
        <v>6</v>
      </c>
      <c r="B22" s="440" t="s">
        <v>76</v>
      </c>
      <c r="C22" s="445"/>
      <c r="D22" s="77">
        <f>SUM(D14,D21)</f>
        <v>5550328</v>
      </c>
      <c r="E22" s="77">
        <f>SUM(E14,E21)</f>
        <v>5550328</v>
      </c>
      <c r="F22" s="77">
        <f>SUM(F14,F21)</f>
        <v>0</v>
      </c>
      <c r="G22" s="77"/>
      <c r="H22" s="77">
        <f>SUM(H14,H21)</f>
        <v>0</v>
      </c>
      <c r="I22" s="77"/>
      <c r="J22" s="117">
        <f>SUM(J14,J21)</f>
        <v>5550328</v>
      </c>
      <c r="K22" s="77">
        <f>SUM(K14,K21)</f>
        <v>5550328</v>
      </c>
      <c r="L22" s="273"/>
      <c r="M22" s="273"/>
      <c r="N22" s="273"/>
      <c r="O22" s="273"/>
    </row>
    <row r="23" spans="1:15" ht="12">
      <c r="A23" s="278"/>
      <c r="B23" s="279"/>
      <c r="C23" s="279"/>
      <c r="D23" s="280"/>
      <c r="E23" s="280"/>
      <c r="F23" s="281"/>
      <c r="G23" s="281"/>
      <c r="K23" s="273"/>
      <c r="L23" s="273"/>
      <c r="M23" s="273"/>
      <c r="N23" s="273"/>
      <c r="O23" s="273"/>
    </row>
    <row r="24" spans="11:15" ht="12">
      <c r="K24" s="273"/>
      <c r="L24" s="273"/>
      <c r="M24" s="273"/>
      <c r="N24" s="273"/>
      <c r="O24" s="273"/>
    </row>
    <row r="25" spans="11:15" ht="12">
      <c r="K25" s="273"/>
      <c r="L25" s="273"/>
      <c r="M25" s="273"/>
      <c r="N25" s="273"/>
      <c r="O25" s="273"/>
    </row>
    <row r="26" spans="11:15" ht="12">
      <c r="K26" s="273"/>
      <c r="L26" s="273"/>
      <c r="M26" s="273"/>
      <c r="N26" s="273"/>
      <c r="O26" s="273"/>
    </row>
    <row r="27" spans="11:15" ht="12">
      <c r="K27" s="273"/>
      <c r="L27" s="273"/>
      <c r="M27" s="273"/>
      <c r="N27" s="273"/>
      <c r="O27" s="273"/>
    </row>
    <row r="28" spans="11:15" ht="12">
      <c r="K28" s="273"/>
      <c r="L28" s="273"/>
      <c r="M28" s="273"/>
      <c r="N28" s="273"/>
      <c r="O28" s="273"/>
    </row>
    <row r="29" spans="11:15" ht="12">
      <c r="K29" s="273"/>
      <c r="L29" s="273"/>
      <c r="M29" s="273"/>
      <c r="N29" s="273"/>
      <c r="O29" s="273"/>
    </row>
    <row r="34" ht="12">
      <c r="F34" s="269" t="s">
        <v>126</v>
      </c>
    </row>
  </sheetData>
  <sheetProtection/>
  <mergeCells count="23">
    <mergeCell ref="B22:C22"/>
    <mergeCell ref="B20:C20"/>
    <mergeCell ref="A9:C9"/>
    <mergeCell ref="B19:C19"/>
    <mergeCell ref="B10:C10"/>
    <mergeCell ref="B11:C11"/>
    <mergeCell ref="B21:C21"/>
    <mergeCell ref="B16:C16"/>
    <mergeCell ref="B12:C12"/>
    <mergeCell ref="B15:C15"/>
    <mergeCell ref="B14:C14"/>
    <mergeCell ref="B18:C18"/>
    <mergeCell ref="B17:C17"/>
    <mergeCell ref="B13:C13"/>
    <mergeCell ref="J6:K7"/>
    <mergeCell ref="F6:G7"/>
    <mergeCell ref="D6:E7"/>
    <mergeCell ref="A1:C1"/>
    <mergeCell ref="H6:I7"/>
    <mergeCell ref="A6:C8"/>
    <mergeCell ref="A3:K3"/>
    <mergeCell ref="F1:K1"/>
    <mergeCell ref="H5:K5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2:M39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2.625" style="311" customWidth="1"/>
    <col min="2" max="2" width="4.375" style="284" customWidth="1"/>
    <col min="3" max="3" width="25.75390625" style="284" customWidth="1"/>
    <col min="4" max="5" width="9.00390625" style="312" customWidth="1"/>
    <col min="6" max="12" width="9.00390625" style="284" customWidth="1"/>
    <col min="13" max="16384" width="9.125" style="284" customWidth="1"/>
  </cols>
  <sheetData>
    <row r="2" spans="1:11" ht="25.5" customHeight="1">
      <c r="A2" s="475"/>
      <c r="B2" s="475"/>
      <c r="C2" s="475"/>
      <c r="D2" s="283"/>
      <c r="E2" s="283"/>
      <c r="F2" s="477" t="s">
        <v>23</v>
      </c>
      <c r="G2" s="477"/>
      <c r="H2" s="477"/>
      <c r="I2" s="477"/>
      <c r="J2" s="477"/>
      <c r="K2" s="477"/>
    </row>
    <row r="3" spans="1:9" ht="25.5" customHeight="1">
      <c r="A3" s="283"/>
      <c r="B3" s="283"/>
      <c r="C3" s="283"/>
      <c r="D3" s="283"/>
      <c r="E3" s="283"/>
      <c r="F3" s="285"/>
      <c r="G3" s="285"/>
      <c r="H3" s="285"/>
      <c r="I3" s="285"/>
    </row>
    <row r="4" spans="1:11" ht="33" customHeight="1">
      <c r="A4" s="475" t="s">
        <v>165</v>
      </c>
      <c r="B4" s="475"/>
      <c r="C4" s="475"/>
      <c r="D4" s="475"/>
      <c r="E4" s="475"/>
      <c r="F4" s="475"/>
      <c r="G4" s="475"/>
      <c r="H4" s="475"/>
      <c r="I4" s="475"/>
      <c r="J4" s="475"/>
      <c r="K4" s="475"/>
    </row>
    <row r="5" spans="1:7" ht="25.5" customHeight="1">
      <c r="A5" s="283"/>
      <c r="B5" s="283"/>
      <c r="C5" s="283"/>
      <c r="D5" s="286"/>
      <c r="E5" s="286"/>
      <c r="F5" s="283"/>
      <c r="G5" s="283"/>
    </row>
    <row r="6" spans="1:11" ht="17.25" customHeight="1" thickBot="1">
      <c r="A6" s="283"/>
      <c r="B6" s="283"/>
      <c r="C6" s="283"/>
      <c r="D6" s="286"/>
      <c r="E6" s="286"/>
      <c r="F6" s="283"/>
      <c r="G6" s="283"/>
      <c r="H6" s="476" t="s">
        <v>0</v>
      </c>
      <c r="I6" s="476"/>
      <c r="J6" s="476"/>
      <c r="K6" s="476"/>
    </row>
    <row r="7" spans="1:11" ht="26.25" customHeight="1">
      <c r="A7" s="454" t="s">
        <v>1</v>
      </c>
      <c r="B7" s="455"/>
      <c r="C7" s="456"/>
      <c r="D7" s="452" t="s">
        <v>18</v>
      </c>
      <c r="E7" s="463"/>
      <c r="F7" s="452" t="s">
        <v>128</v>
      </c>
      <c r="G7" s="463"/>
      <c r="H7" s="452" t="s">
        <v>129</v>
      </c>
      <c r="I7" s="463"/>
      <c r="J7" s="465" t="s">
        <v>19</v>
      </c>
      <c r="K7" s="466"/>
    </row>
    <row r="8" spans="1:11" ht="33.75" customHeight="1" thickBot="1">
      <c r="A8" s="457"/>
      <c r="B8" s="458"/>
      <c r="C8" s="459"/>
      <c r="D8" s="453"/>
      <c r="E8" s="464"/>
      <c r="F8" s="453"/>
      <c r="G8" s="464"/>
      <c r="H8" s="453"/>
      <c r="I8" s="464"/>
      <c r="J8" s="467"/>
      <c r="K8" s="468"/>
    </row>
    <row r="9" spans="1:11" ht="31.5" customHeight="1" thickBot="1">
      <c r="A9" s="460"/>
      <c r="B9" s="461"/>
      <c r="C9" s="462"/>
      <c r="D9" s="291" t="s">
        <v>147</v>
      </c>
      <c r="E9" s="292" t="s">
        <v>151</v>
      </c>
      <c r="F9" s="291" t="s">
        <v>147</v>
      </c>
      <c r="G9" s="292" t="s">
        <v>151</v>
      </c>
      <c r="H9" s="291" t="s">
        <v>147</v>
      </c>
      <c r="I9" s="292" t="s">
        <v>151</v>
      </c>
      <c r="J9" s="291" t="s">
        <v>147</v>
      </c>
      <c r="K9" s="292" t="s">
        <v>151</v>
      </c>
    </row>
    <row r="10" spans="1:11" ht="13.5" customHeight="1" thickBot="1">
      <c r="A10" s="478">
        <v>1</v>
      </c>
      <c r="B10" s="479"/>
      <c r="C10" s="480"/>
      <c r="D10" s="293">
        <v>2</v>
      </c>
      <c r="E10" s="293">
        <v>3</v>
      </c>
      <c r="F10" s="293">
        <v>4</v>
      </c>
      <c r="G10" s="293">
        <v>5</v>
      </c>
      <c r="H10" s="293">
        <v>6</v>
      </c>
      <c r="I10" s="294">
        <v>7</v>
      </c>
      <c r="J10" s="294">
        <v>8</v>
      </c>
      <c r="K10" s="295">
        <v>9</v>
      </c>
    </row>
    <row r="11" spans="1:11" s="299" customFormat="1" ht="12">
      <c r="A11" s="296"/>
      <c r="B11" s="481" t="s">
        <v>7</v>
      </c>
      <c r="C11" s="482"/>
      <c r="D11" s="297"/>
      <c r="E11" s="297"/>
      <c r="F11" s="297">
        <v>467</v>
      </c>
      <c r="G11" s="297">
        <v>467</v>
      </c>
      <c r="H11" s="297"/>
      <c r="I11" s="297"/>
      <c r="J11" s="298">
        <f aca="true" t="shared" si="0" ref="J11:K20">SUM(D11,F11,H11)</f>
        <v>467</v>
      </c>
      <c r="K11" s="297">
        <f t="shared" si="0"/>
        <v>467</v>
      </c>
    </row>
    <row r="12" spans="1:11" s="299" customFormat="1" ht="12">
      <c r="A12" s="300"/>
      <c r="B12" s="469" t="s">
        <v>77</v>
      </c>
      <c r="C12" s="470"/>
      <c r="D12" s="301">
        <v>4093790</v>
      </c>
      <c r="E12" s="301">
        <v>4093790</v>
      </c>
      <c r="F12" s="301">
        <v>156719</v>
      </c>
      <c r="G12" s="301">
        <v>156719</v>
      </c>
      <c r="H12" s="301"/>
      <c r="I12" s="297"/>
      <c r="J12" s="298">
        <f t="shared" si="0"/>
        <v>4250509</v>
      </c>
      <c r="K12" s="297">
        <f t="shared" si="0"/>
        <v>4250509</v>
      </c>
    </row>
    <row r="13" spans="1:11" s="299" customFormat="1" ht="12">
      <c r="A13" s="302"/>
      <c r="B13" s="471" t="s">
        <v>78</v>
      </c>
      <c r="C13" s="472"/>
      <c r="D13" s="301">
        <v>1450</v>
      </c>
      <c r="E13" s="301">
        <v>1450</v>
      </c>
      <c r="F13" s="301">
        <v>501431</v>
      </c>
      <c r="G13" s="301">
        <v>501431</v>
      </c>
      <c r="H13" s="301"/>
      <c r="I13" s="297"/>
      <c r="J13" s="298">
        <f t="shared" si="0"/>
        <v>502881</v>
      </c>
      <c r="K13" s="297">
        <f t="shared" si="0"/>
        <v>502881</v>
      </c>
    </row>
    <row r="14" spans="1:11" s="299" customFormat="1" ht="12">
      <c r="A14" s="302"/>
      <c r="B14" s="471" t="s">
        <v>79</v>
      </c>
      <c r="C14" s="472"/>
      <c r="D14" s="301">
        <v>2000</v>
      </c>
      <c r="E14" s="301">
        <v>2000</v>
      </c>
      <c r="F14" s="301">
        <v>0</v>
      </c>
      <c r="G14" s="301">
        <v>0</v>
      </c>
      <c r="H14" s="301"/>
      <c r="I14" s="297"/>
      <c r="J14" s="298">
        <f t="shared" si="0"/>
        <v>2000</v>
      </c>
      <c r="K14" s="297">
        <f t="shared" si="0"/>
        <v>2000</v>
      </c>
    </row>
    <row r="15" spans="1:11" s="299" customFormat="1" ht="12">
      <c r="A15" s="302"/>
      <c r="B15" s="471" t="s">
        <v>80</v>
      </c>
      <c r="C15" s="472"/>
      <c r="D15" s="301">
        <v>50838</v>
      </c>
      <c r="E15" s="301">
        <v>50838</v>
      </c>
      <c r="F15" s="301">
        <v>0</v>
      </c>
      <c r="G15" s="301">
        <v>0</v>
      </c>
      <c r="H15" s="301">
        <v>73520</v>
      </c>
      <c r="I15" s="301">
        <v>73520</v>
      </c>
      <c r="J15" s="298">
        <f t="shared" si="0"/>
        <v>124358</v>
      </c>
      <c r="K15" s="297">
        <f t="shared" si="0"/>
        <v>124358</v>
      </c>
    </row>
    <row r="16" spans="1:11" s="299" customFormat="1" ht="12">
      <c r="A16" s="302"/>
      <c r="B16" s="471" t="s">
        <v>81</v>
      </c>
      <c r="C16" s="483"/>
      <c r="D16" s="301">
        <v>955080</v>
      </c>
      <c r="E16" s="301">
        <v>955080</v>
      </c>
      <c r="F16" s="301">
        <v>90574</v>
      </c>
      <c r="G16" s="301">
        <v>90574</v>
      </c>
      <c r="H16" s="301">
        <v>19850</v>
      </c>
      <c r="I16" s="301">
        <v>19850</v>
      </c>
      <c r="J16" s="298">
        <f t="shared" si="0"/>
        <v>1065504</v>
      </c>
      <c r="K16" s="297">
        <f t="shared" si="0"/>
        <v>1065504</v>
      </c>
    </row>
    <row r="17" spans="1:11" s="299" customFormat="1" ht="12">
      <c r="A17" s="302"/>
      <c r="B17" s="481" t="s">
        <v>85</v>
      </c>
      <c r="C17" s="482"/>
      <c r="D17" s="301"/>
      <c r="E17" s="301"/>
      <c r="F17" s="301">
        <v>0</v>
      </c>
      <c r="G17" s="301">
        <v>0</v>
      </c>
      <c r="H17" s="301"/>
      <c r="I17" s="301"/>
      <c r="J17" s="298">
        <f t="shared" si="0"/>
        <v>0</v>
      </c>
      <c r="K17" s="297">
        <f t="shared" si="0"/>
        <v>0</v>
      </c>
    </row>
    <row r="18" spans="1:11" s="299" customFormat="1" ht="12">
      <c r="A18" s="302"/>
      <c r="B18" s="471" t="s">
        <v>86</v>
      </c>
      <c r="C18" s="472"/>
      <c r="D18" s="301">
        <v>70000</v>
      </c>
      <c r="E18" s="301">
        <v>70000</v>
      </c>
      <c r="F18" s="301">
        <v>0</v>
      </c>
      <c r="G18" s="301">
        <v>0</v>
      </c>
      <c r="H18" s="301"/>
      <c r="I18" s="297"/>
      <c r="J18" s="298">
        <f t="shared" si="0"/>
        <v>70000</v>
      </c>
      <c r="K18" s="297">
        <f t="shared" si="0"/>
        <v>70000</v>
      </c>
    </row>
    <row r="19" spans="1:11" s="299" customFormat="1" ht="12">
      <c r="A19" s="302"/>
      <c r="B19" s="471" t="s">
        <v>87</v>
      </c>
      <c r="C19" s="483"/>
      <c r="D19" s="303"/>
      <c r="E19" s="303"/>
      <c r="F19" s="301">
        <v>1500</v>
      </c>
      <c r="G19" s="301">
        <v>1500</v>
      </c>
      <c r="H19" s="303"/>
      <c r="I19" s="304"/>
      <c r="J19" s="298">
        <f t="shared" si="0"/>
        <v>1500</v>
      </c>
      <c r="K19" s="297">
        <f t="shared" si="0"/>
        <v>1500</v>
      </c>
    </row>
    <row r="20" spans="1:11" s="299" customFormat="1" ht="12.75" thickBot="1">
      <c r="A20" s="302"/>
      <c r="B20" s="471" t="s">
        <v>46</v>
      </c>
      <c r="C20" s="472"/>
      <c r="D20" s="303">
        <v>115349</v>
      </c>
      <c r="E20" s="303">
        <f>48734+66615</f>
        <v>115349</v>
      </c>
      <c r="F20" s="301">
        <v>74500</v>
      </c>
      <c r="G20" s="301">
        <v>74500</v>
      </c>
      <c r="H20" s="303"/>
      <c r="I20" s="305"/>
      <c r="J20" s="298">
        <f t="shared" si="0"/>
        <v>189849</v>
      </c>
      <c r="K20" s="297">
        <f t="shared" si="0"/>
        <v>189849</v>
      </c>
    </row>
    <row r="21" spans="1:13" s="309" customFormat="1" ht="16.5" customHeight="1" thickBot="1">
      <c r="A21" s="306" t="s">
        <v>37</v>
      </c>
      <c r="B21" s="473" t="s">
        <v>48</v>
      </c>
      <c r="C21" s="474"/>
      <c r="D21" s="307">
        <f>SUM(D11:D20)</f>
        <v>5288507</v>
      </c>
      <c r="E21" s="307">
        <f aca="true" t="shared" si="1" ref="E21:K21">SUM(E11:E20)</f>
        <v>5288507</v>
      </c>
      <c r="F21" s="307">
        <f t="shared" si="1"/>
        <v>825191</v>
      </c>
      <c r="G21" s="307">
        <f t="shared" si="1"/>
        <v>825191</v>
      </c>
      <c r="H21" s="307">
        <f t="shared" si="1"/>
        <v>93370</v>
      </c>
      <c r="I21" s="307">
        <f t="shared" si="1"/>
        <v>93370</v>
      </c>
      <c r="J21" s="308">
        <f t="shared" si="1"/>
        <v>6207068</v>
      </c>
      <c r="K21" s="307">
        <f t="shared" si="1"/>
        <v>6207068</v>
      </c>
      <c r="M21" s="310"/>
    </row>
    <row r="22" ht="12.75" thickBot="1">
      <c r="J22" s="313"/>
    </row>
    <row r="23" spans="2:11" ht="12">
      <c r="B23" s="314"/>
      <c r="C23" s="315"/>
      <c r="D23" s="489" t="s">
        <v>43</v>
      </c>
      <c r="E23" s="287"/>
      <c r="F23" s="463" t="s">
        <v>44</v>
      </c>
      <c r="G23" s="287"/>
      <c r="H23" s="463" t="s">
        <v>45</v>
      </c>
      <c r="I23" s="287"/>
      <c r="J23" s="452" t="s">
        <v>42</v>
      </c>
      <c r="K23" s="316"/>
    </row>
    <row r="24" spans="2:11" ht="12.75" thickBot="1">
      <c r="B24" s="317"/>
      <c r="C24" s="318"/>
      <c r="D24" s="490"/>
      <c r="E24" s="289"/>
      <c r="F24" s="464"/>
      <c r="G24" s="289"/>
      <c r="H24" s="464"/>
      <c r="I24" s="289"/>
      <c r="J24" s="453"/>
      <c r="K24" s="319"/>
    </row>
    <row r="25" spans="2:11" ht="12.75" thickBot="1">
      <c r="B25" s="317"/>
      <c r="C25" s="318"/>
      <c r="D25" s="293"/>
      <c r="E25" s="293"/>
      <c r="F25" s="293"/>
      <c r="G25" s="293"/>
      <c r="H25" s="293"/>
      <c r="I25" s="293"/>
      <c r="J25" s="320"/>
      <c r="K25" s="319"/>
    </row>
    <row r="26" spans="2:11" ht="12">
      <c r="B26" s="484" t="s">
        <v>7</v>
      </c>
      <c r="C26" s="485"/>
      <c r="D26" s="297"/>
      <c r="E26" s="297">
        <v>207</v>
      </c>
      <c r="F26" s="297"/>
      <c r="G26" s="297"/>
      <c r="H26" s="297"/>
      <c r="I26" s="297"/>
      <c r="J26" s="298">
        <f>SUM(D26:H26)</f>
        <v>207</v>
      </c>
      <c r="K26" s="321">
        <f>SUM(E26,G26,I26)</f>
        <v>207</v>
      </c>
    </row>
    <row r="27" spans="2:11" ht="12">
      <c r="B27" s="486" t="s">
        <v>77</v>
      </c>
      <c r="C27" s="487"/>
      <c r="D27" s="301">
        <f>100216</f>
        <v>100216</v>
      </c>
      <c r="E27" s="301">
        <v>124574</v>
      </c>
      <c r="F27" s="301"/>
      <c r="G27" s="301">
        <v>9777</v>
      </c>
      <c r="H27" s="301">
        <v>6130</v>
      </c>
      <c r="I27" s="301">
        <v>6130</v>
      </c>
      <c r="J27" s="298">
        <f>SUM(D27,F27,H27)</f>
        <v>106346</v>
      </c>
      <c r="K27" s="321">
        <f>SUM(E27,G27,I27)</f>
        <v>140481</v>
      </c>
    </row>
    <row r="28" spans="2:11" ht="12">
      <c r="B28" s="471" t="s">
        <v>78</v>
      </c>
      <c r="C28" s="483"/>
      <c r="D28" s="301">
        <v>10000</v>
      </c>
      <c r="E28" s="301">
        <v>6483</v>
      </c>
      <c r="F28" s="301">
        <f>152756+110236+35433</f>
        <v>298425</v>
      </c>
      <c r="G28" s="301">
        <v>350000</v>
      </c>
      <c r="H28" s="301">
        <v>45500</v>
      </c>
      <c r="I28" s="301">
        <v>45500</v>
      </c>
      <c r="J28" s="298">
        <f aca="true" t="shared" si="2" ref="J28:J35">SUM(D28,F28,H28)</f>
        <v>353925</v>
      </c>
      <c r="K28" s="321">
        <f aca="true" t="shared" si="3" ref="K28:K35">SUM(E28,G28,I28)</f>
        <v>401983</v>
      </c>
    </row>
    <row r="29" spans="2:11" ht="12">
      <c r="B29" s="471" t="s">
        <v>79</v>
      </c>
      <c r="C29" s="483"/>
      <c r="D29" s="301"/>
      <c r="E29" s="301"/>
      <c r="F29" s="301"/>
      <c r="G29" s="301"/>
      <c r="H29" s="301">
        <v>1750</v>
      </c>
      <c r="I29" s="301">
        <v>1750</v>
      </c>
      <c r="J29" s="298">
        <f t="shared" si="2"/>
        <v>1750</v>
      </c>
      <c r="K29" s="321">
        <f t="shared" si="3"/>
        <v>1750</v>
      </c>
    </row>
    <row r="30" spans="2:11" ht="12">
      <c r="B30" s="471" t="s">
        <v>80</v>
      </c>
      <c r="C30" s="483"/>
      <c r="D30" s="301"/>
      <c r="E30" s="301"/>
      <c r="F30" s="301"/>
      <c r="G30" s="301">
        <v>51</v>
      </c>
      <c r="H30" s="301"/>
      <c r="I30" s="301"/>
      <c r="J30" s="298">
        <f t="shared" si="2"/>
        <v>0</v>
      </c>
      <c r="K30" s="321">
        <f t="shared" si="3"/>
        <v>51</v>
      </c>
    </row>
    <row r="31" spans="2:11" ht="12">
      <c r="B31" s="471" t="s">
        <v>81</v>
      </c>
      <c r="C31" s="483"/>
      <c r="D31" s="301">
        <f>2700+93+964</f>
        <v>3757</v>
      </c>
      <c r="E31" s="301">
        <v>2679</v>
      </c>
      <c r="F31" s="301">
        <f>41244+29764+9567</f>
        <v>80575</v>
      </c>
      <c r="G31" s="301">
        <v>50000</v>
      </c>
      <c r="H31" s="301">
        <v>12758</v>
      </c>
      <c r="I31" s="301">
        <v>12758</v>
      </c>
      <c r="J31" s="298">
        <f t="shared" si="2"/>
        <v>97090</v>
      </c>
      <c r="K31" s="321">
        <f t="shared" si="3"/>
        <v>65437</v>
      </c>
    </row>
    <row r="32" spans="2:11" ht="12">
      <c r="B32" s="484" t="s">
        <v>85</v>
      </c>
      <c r="C32" s="485"/>
      <c r="D32" s="303">
        <v>1000</v>
      </c>
      <c r="E32" s="303">
        <v>0</v>
      </c>
      <c r="F32" s="303"/>
      <c r="G32" s="303"/>
      <c r="H32" s="303"/>
      <c r="I32" s="303"/>
      <c r="J32" s="298">
        <f t="shared" si="2"/>
        <v>1000</v>
      </c>
      <c r="K32" s="321">
        <f t="shared" si="3"/>
        <v>0</v>
      </c>
    </row>
    <row r="33" spans="2:11" ht="12">
      <c r="B33" s="471" t="s">
        <v>86</v>
      </c>
      <c r="C33" s="483"/>
      <c r="D33" s="303"/>
      <c r="E33" s="303"/>
      <c r="F33" s="303">
        <v>800</v>
      </c>
      <c r="G33" s="303">
        <v>30</v>
      </c>
      <c r="H33" s="303"/>
      <c r="I33" s="304"/>
      <c r="J33" s="298">
        <f t="shared" si="2"/>
        <v>800</v>
      </c>
      <c r="K33" s="321">
        <f t="shared" si="3"/>
        <v>30</v>
      </c>
    </row>
    <row r="34" spans="2:11" ht="12">
      <c r="B34" s="471" t="s">
        <v>87</v>
      </c>
      <c r="C34" s="483"/>
      <c r="D34" s="322"/>
      <c r="E34" s="301">
        <v>47</v>
      </c>
      <c r="F34" s="323"/>
      <c r="G34" s="323">
        <v>1329</v>
      </c>
      <c r="H34" s="323"/>
      <c r="I34" s="324"/>
      <c r="J34" s="298">
        <f t="shared" si="2"/>
        <v>0</v>
      </c>
      <c r="K34" s="321">
        <f t="shared" si="3"/>
        <v>1376</v>
      </c>
    </row>
    <row r="35" spans="2:11" ht="12.75" thickBot="1">
      <c r="B35" s="471" t="s">
        <v>46</v>
      </c>
      <c r="C35" s="483"/>
      <c r="D35" s="325"/>
      <c r="E35" s="326">
        <v>1613</v>
      </c>
      <c r="F35" s="305">
        <v>105200</v>
      </c>
      <c r="G35" s="305">
        <v>73813</v>
      </c>
      <c r="H35" s="305">
        <v>1000</v>
      </c>
      <c r="I35" s="305">
        <v>1000</v>
      </c>
      <c r="J35" s="298">
        <f t="shared" si="2"/>
        <v>106200</v>
      </c>
      <c r="K35" s="327">
        <f t="shared" si="3"/>
        <v>76426</v>
      </c>
    </row>
    <row r="36" spans="2:11" ht="12.75" thickBot="1">
      <c r="B36" s="473" t="s">
        <v>88</v>
      </c>
      <c r="C36" s="488"/>
      <c r="D36" s="308">
        <f aca="true" t="shared" si="4" ref="D36:I36">SUM(D27:D35)</f>
        <v>114973</v>
      </c>
      <c r="E36" s="308">
        <f>SUM(E26:E35)</f>
        <v>135603</v>
      </c>
      <c r="F36" s="307">
        <f t="shared" si="4"/>
        <v>485000</v>
      </c>
      <c r="G36" s="307">
        <f t="shared" si="4"/>
        <v>485000</v>
      </c>
      <c r="H36" s="307">
        <f t="shared" si="4"/>
        <v>67138</v>
      </c>
      <c r="I36" s="307">
        <f t="shared" si="4"/>
        <v>67138</v>
      </c>
      <c r="J36" s="307">
        <f>SUM(J26:J35)</f>
        <v>667318</v>
      </c>
      <c r="K36" s="328">
        <f>SUM(K26:K35)</f>
        <v>687741</v>
      </c>
    </row>
    <row r="37" spans="4:10" ht="12">
      <c r="D37" s="329"/>
      <c r="E37" s="329"/>
      <c r="F37" s="329"/>
      <c r="G37" s="329"/>
      <c r="H37" s="329"/>
      <c r="I37" s="329"/>
      <c r="J37" s="329"/>
    </row>
    <row r="39" ht="12">
      <c r="K39" s="312"/>
    </row>
  </sheetData>
  <sheetProtection/>
  <mergeCells count="36">
    <mergeCell ref="B34:C34"/>
    <mergeCell ref="B35:C35"/>
    <mergeCell ref="B36:C36"/>
    <mergeCell ref="D23:D24"/>
    <mergeCell ref="B31:C31"/>
    <mergeCell ref="F23:F24"/>
    <mergeCell ref="H23:H24"/>
    <mergeCell ref="B33:C33"/>
    <mergeCell ref="B26:C26"/>
    <mergeCell ref="B27:C27"/>
    <mergeCell ref="B28:C28"/>
    <mergeCell ref="B29:C29"/>
    <mergeCell ref="B32:C32"/>
    <mergeCell ref="B30:C30"/>
    <mergeCell ref="B15:C15"/>
    <mergeCell ref="B18:C18"/>
    <mergeCell ref="B20:C20"/>
    <mergeCell ref="B17:C17"/>
    <mergeCell ref="B16:C16"/>
    <mergeCell ref="B19:C19"/>
    <mergeCell ref="A2:C2"/>
    <mergeCell ref="H6:K6"/>
    <mergeCell ref="A4:K4"/>
    <mergeCell ref="F2:K2"/>
    <mergeCell ref="A10:C10"/>
    <mergeCell ref="B11:C11"/>
    <mergeCell ref="J23:J24"/>
    <mergeCell ref="A7:C9"/>
    <mergeCell ref="D7:E8"/>
    <mergeCell ref="F7:G8"/>
    <mergeCell ref="H7:I8"/>
    <mergeCell ref="J7:K8"/>
    <mergeCell ref="B12:C12"/>
    <mergeCell ref="B13:C13"/>
    <mergeCell ref="B21:C21"/>
    <mergeCell ref="B14:C14"/>
  </mergeCells>
  <printOptions/>
  <pageMargins left="0.8661417322834646" right="0.07874015748031496" top="1.299212598425197" bottom="0.98425196850393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M32"/>
  <sheetViews>
    <sheetView zoomScalePageLayoutView="0" workbookViewId="0" topLeftCell="A1">
      <selection activeCell="C14" sqref="C14:C22"/>
    </sheetView>
  </sheetViews>
  <sheetFormatPr defaultColWidth="9.00390625" defaultRowHeight="12.75"/>
  <cols>
    <col min="1" max="1" width="3.125" style="330" customWidth="1"/>
    <col min="2" max="2" width="44.625" style="330" customWidth="1"/>
    <col min="3" max="9" width="9.875" style="330" customWidth="1"/>
    <col min="10" max="10" width="9.875" style="266" customWidth="1"/>
    <col min="11" max="11" width="10.125" style="266" bestFit="1" customWidth="1"/>
    <col min="12" max="16384" width="9.125" style="330" customWidth="1"/>
  </cols>
  <sheetData>
    <row r="1" spans="7:10" ht="12">
      <c r="G1" s="493" t="s">
        <v>24</v>
      </c>
      <c r="H1" s="493"/>
      <c r="I1" s="493"/>
      <c r="J1" s="493"/>
    </row>
    <row r="2" spans="5:9" ht="12">
      <c r="E2" s="493"/>
      <c r="F2" s="493"/>
      <c r="G2" s="493"/>
      <c r="H2" s="493"/>
      <c r="I2" s="493"/>
    </row>
    <row r="3" spans="1:10" ht="31.5" customHeight="1">
      <c r="A3" s="458" t="s">
        <v>166</v>
      </c>
      <c r="B3" s="458"/>
      <c r="C3" s="458"/>
      <c r="D3" s="458"/>
      <c r="E3" s="458"/>
      <c r="F3" s="458"/>
      <c r="G3" s="458"/>
      <c r="H3" s="458"/>
      <c r="I3" s="458"/>
      <c r="J3" s="458"/>
    </row>
    <row r="4" spans="1:9" ht="15.75" customHeight="1">
      <c r="A4" s="288"/>
      <c r="B4" s="288"/>
      <c r="C4" s="288"/>
      <c r="D4" s="288"/>
      <c r="E4" s="288"/>
      <c r="F4" s="288"/>
      <c r="G4" s="288"/>
      <c r="H4" s="288"/>
      <c r="I4" s="288"/>
    </row>
    <row r="5" spans="1:9" ht="21" customHeight="1">
      <c r="A5" s="288"/>
      <c r="B5" s="288"/>
      <c r="C5" s="288"/>
      <c r="D5" s="288"/>
      <c r="E5" s="288"/>
      <c r="F5" s="288"/>
      <c r="G5" s="288"/>
      <c r="H5" s="288"/>
      <c r="I5" s="288"/>
    </row>
    <row r="6" spans="1:10" ht="12.75" thickBot="1">
      <c r="A6" s="290"/>
      <c r="B6" s="290"/>
      <c r="C6" s="290"/>
      <c r="D6" s="290"/>
      <c r="E6" s="290"/>
      <c r="F6" s="290"/>
      <c r="G6" s="494" t="s">
        <v>0</v>
      </c>
      <c r="H6" s="494"/>
      <c r="I6" s="494"/>
      <c r="J6" s="494"/>
    </row>
    <row r="7" spans="1:10" ht="16.5" customHeight="1">
      <c r="A7" s="454" t="s">
        <v>1</v>
      </c>
      <c r="B7" s="456"/>
      <c r="C7" s="452" t="s">
        <v>18</v>
      </c>
      <c r="D7" s="463"/>
      <c r="E7" s="452" t="s">
        <v>128</v>
      </c>
      <c r="F7" s="463"/>
      <c r="G7" s="452" t="s">
        <v>129</v>
      </c>
      <c r="H7" s="463"/>
      <c r="I7" s="465" t="s">
        <v>19</v>
      </c>
      <c r="J7" s="466"/>
    </row>
    <row r="8" spans="1:10" ht="60" customHeight="1" thickBot="1">
      <c r="A8" s="457"/>
      <c r="B8" s="459"/>
      <c r="C8" s="453"/>
      <c r="D8" s="464"/>
      <c r="E8" s="453"/>
      <c r="F8" s="464"/>
      <c r="G8" s="453"/>
      <c r="H8" s="464"/>
      <c r="I8" s="467"/>
      <c r="J8" s="468"/>
    </row>
    <row r="9" spans="1:10" ht="60" customHeight="1" thickBot="1">
      <c r="A9" s="460"/>
      <c r="B9" s="462"/>
      <c r="C9" s="291" t="s">
        <v>141</v>
      </c>
      <c r="D9" s="292" t="s">
        <v>142</v>
      </c>
      <c r="E9" s="291" t="s">
        <v>141</v>
      </c>
      <c r="F9" s="292" t="s">
        <v>142</v>
      </c>
      <c r="G9" s="291" t="s">
        <v>141</v>
      </c>
      <c r="H9" s="292" t="s">
        <v>142</v>
      </c>
      <c r="I9" s="291" t="s">
        <v>141</v>
      </c>
      <c r="J9" s="292" t="s">
        <v>142</v>
      </c>
    </row>
    <row r="10" spans="1:10" ht="15" customHeight="1" thickBot="1">
      <c r="A10" s="495" t="s">
        <v>2</v>
      </c>
      <c r="B10" s="496"/>
      <c r="C10" s="293">
        <v>2</v>
      </c>
      <c r="D10" s="293">
        <v>3</v>
      </c>
      <c r="E10" s="293">
        <v>6</v>
      </c>
      <c r="F10" s="293">
        <v>7</v>
      </c>
      <c r="G10" s="293">
        <v>8</v>
      </c>
      <c r="H10" s="294">
        <v>9</v>
      </c>
      <c r="I10" s="294">
        <v>10</v>
      </c>
      <c r="J10" s="331">
        <v>11</v>
      </c>
    </row>
    <row r="11" spans="1:10" ht="28.5" customHeight="1">
      <c r="A11" s="332"/>
      <c r="B11" s="333" t="s">
        <v>154</v>
      </c>
      <c r="C11" s="334"/>
      <c r="D11" s="334"/>
      <c r="E11" s="334"/>
      <c r="F11" s="334"/>
      <c r="G11" s="334"/>
      <c r="H11" s="334"/>
      <c r="I11" s="334"/>
      <c r="J11" s="331"/>
    </row>
    <row r="12" spans="1:10" ht="15" customHeight="1">
      <c r="A12" s="335"/>
      <c r="B12" s="336" t="s">
        <v>155</v>
      </c>
      <c r="C12" s="337"/>
      <c r="D12" s="213"/>
      <c r="E12" s="338"/>
      <c r="F12" s="338"/>
      <c r="G12" s="338"/>
      <c r="H12" s="338"/>
      <c r="I12" s="337"/>
      <c r="J12" s="339">
        <f>SUM(D12)</f>
        <v>0</v>
      </c>
    </row>
    <row r="13" spans="1:10" ht="24">
      <c r="A13" s="340"/>
      <c r="B13" s="341" t="s">
        <v>89</v>
      </c>
      <c r="C13" s="342"/>
      <c r="D13" s="343"/>
      <c r="E13" s="334"/>
      <c r="F13" s="334"/>
      <c r="G13" s="334"/>
      <c r="H13" s="334"/>
      <c r="I13" s="342"/>
      <c r="J13" s="344"/>
    </row>
    <row r="14" spans="1:10" ht="12">
      <c r="A14" s="340"/>
      <c r="B14" s="345" t="s">
        <v>172</v>
      </c>
      <c r="C14" s="491">
        <v>1427184</v>
      </c>
      <c r="D14" s="506">
        <v>1427184</v>
      </c>
      <c r="E14" s="346"/>
      <c r="F14" s="499"/>
      <c r="G14" s="346"/>
      <c r="H14" s="499"/>
      <c r="I14" s="497">
        <f>SUM(C14,E15,E14,G14:G15)</f>
        <v>1427184</v>
      </c>
      <c r="J14" s="497">
        <f>SUM(D14,F15,F14,H14:H15)</f>
        <v>1427184</v>
      </c>
    </row>
    <row r="15" spans="1:10" ht="12">
      <c r="A15" s="347"/>
      <c r="B15" s="348" t="s">
        <v>173</v>
      </c>
      <c r="C15" s="503"/>
      <c r="D15" s="507"/>
      <c r="E15" s="349"/>
      <c r="F15" s="500"/>
      <c r="G15" s="349"/>
      <c r="H15" s="500"/>
      <c r="I15" s="498"/>
      <c r="J15" s="498"/>
    </row>
    <row r="16" spans="1:10" ht="12">
      <c r="A16" s="350"/>
      <c r="B16" s="341" t="s">
        <v>174</v>
      </c>
      <c r="C16" s="491">
        <v>144920</v>
      </c>
      <c r="D16" s="508">
        <v>144920</v>
      </c>
      <c r="E16" s="334"/>
      <c r="F16" s="499"/>
      <c r="G16" s="334"/>
      <c r="H16" s="499"/>
      <c r="I16" s="497">
        <f>SUM(C16,E16,G16)</f>
        <v>144920</v>
      </c>
      <c r="J16" s="497">
        <f>SUM(D16,F16,H16)</f>
        <v>144920</v>
      </c>
    </row>
    <row r="17" spans="1:10" ht="12">
      <c r="A17" s="350"/>
      <c r="B17" s="341" t="s">
        <v>175</v>
      </c>
      <c r="C17" s="504"/>
      <c r="D17" s="508"/>
      <c r="E17" s="334"/>
      <c r="F17" s="501"/>
      <c r="G17" s="334"/>
      <c r="H17" s="501"/>
      <c r="I17" s="502"/>
      <c r="J17" s="502"/>
    </row>
    <row r="18" spans="1:10" ht="12">
      <c r="A18" s="347"/>
      <c r="B18" s="341" t="s">
        <v>176</v>
      </c>
      <c r="C18" s="503"/>
      <c r="D18" s="507"/>
      <c r="E18" s="334"/>
      <c r="F18" s="500"/>
      <c r="G18" s="334"/>
      <c r="H18" s="500"/>
      <c r="I18" s="498"/>
      <c r="J18" s="498"/>
    </row>
    <row r="19" spans="1:13" ht="24">
      <c r="A19" s="351"/>
      <c r="B19" s="352" t="s">
        <v>41</v>
      </c>
      <c r="C19" s="339"/>
      <c r="D19" s="353"/>
      <c r="E19" s="86"/>
      <c r="F19" s="86"/>
      <c r="G19" s="86"/>
      <c r="H19" s="86"/>
      <c r="I19" s="337"/>
      <c r="J19" s="337"/>
      <c r="M19" s="266"/>
    </row>
    <row r="20" spans="1:10" ht="15.75" customHeight="1">
      <c r="A20" s="351"/>
      <c r="B20" s="354" t="s">
        <v>90</v>
      </c>
      <c r="C20" s="379"/>
      <c r="D20" s="355"/>
      <c r="E20" s="355"/>
      <c r="F20" s="355"/>
      <c r="G20" s="86"/>
      <c r="H20" s="86"/>
      <c r="I20" s="337"/>
      <c r="J20" s="337"/>
    </row>
    <row r="21" spans="1:10" ht="15.75" customHeight="1">
      <c r="A21" s="356"/>
      <c r="B21" s="357" t="s">
        <v>91</v>
      </c>
      <c r="C21" s="497">
        <v>39154</v>
      </c>
      <c r="D21" s="497">
        <v>39154</v>
      </c>
      <c r="E21" s="358"/>
      <c r="F21" s="358"/>
      <c r="G21" s="87"/>
      <c r="H21" s="87"/>
      <c r="I21" s="491">
        <f>SUM(C21,E21,G21)</f>
        <v>39154</v>
      </c>
      <c r="J21" s="491">
        <f>SUM(D21,F21,H21)</f>
        <v>39154</v>
      </c>
    </row>
    <row r="22" spans="1:10" ht="15.75" customHeight="1" thickBot="1">
      <c r="A22" s="359"/>
      <c r="B22" s="360" t="s">
        <v>92</v>
      </c>
      <c r="C22" s="505"/>
      <c r="D22" s="505"/>
      <c r="E22" s="144"/>
      <c r="F22" s="144"/>
      <c r="G22" s="361"/>
      <c r="H22" s="361"/>
      <c r="I22" s="492"/>
      <c r="J22" s="492"/>
    </row>
    <row r="23" spans="1:10" ht="25.5" customHeight="1" thickBot="1">
      <c r="A23" s="362" t="s">
        <v>55</v>
      </c>
      <c r="B23" s="363" t="s">
        <v>93</v>
      </c>
      <c r="C23" s="18">
        <f>SUM(C11:C22)</f>
        <v>1611258</v>
      </c>
      <c r="D23" s="18">
        <f aca="true" t="shared" si="0" ref="D23:J23">SUM(D11:D22)</f>
        <v>1611258</v>
      </c>
      <c r="E23" s="18">
        <f t="shared" si="0"/>
        <v>0</v>
      </c>
      <c r="F23" s="18">
        <f t="shared" si="0"/>
        <v>0</v>
      </c>
      <c r="G23" s="18">
        <f t="shared" si="0"/>
        <v>0</v>
      </c>
      <c r="H23" s="18">
        <f t="shared" si="0"/>
        <v>0</v>
      </c>
      <c r="I23" s="18">
        <f t="shared" si="0"/>
        <v>1611258</v>
      </c>
      <c r="J23" s="18">
        <f t="shared" si="0"/>
        <v>1611258</v>
      </c>
    </row>
    <row r="25" ht="12">
      <c r="D25" s="266"/>
    </row>
    <row r="26" spans="3:4" ht="12">
      <c r="C26" s="266"/>
      <c r="D26" s="266"/>
    </row>
    <row r="27" spans="3:4" ht="12">
      <c r="C27" s="266"/>
      <c r="D27" s="266"/>
    </row>
    <row r="29" ht="12">
      <c r="D29" s="266"/>
    </row>
    <row r="30" spans="5:6" ht="12">
      <c r="E30" s="266"/>
      <c r="F30" s="266"/>
    </row>
    <row r="32" spans="5:6" ht="12">
      <c r="E32" s="266"/>
      <c r="F32" s="266"/>
    </row>
  </sheetData>
  <sheetProtection/>
  <mergeCells count="26">
    <mergeCell ref="C14:C15"/>
    <mergeCell ref="C16:C18"/>
    <mergeCell ref="C21:C22"/>
    <mergeCell ref="I14:I15"/>
    <mergeCell ref="I16:I18"/>
    <mergeCell ref="I21:I22"/>
    <mergeCell ref="D21:D22"/>
    <mergeCell ref="D14:D15"/>
    <mergeCell ref="D16:D18"/>
    <mergeCell ref="G7:H8"/>
    <mergeCell ref="J14:J15"/>
    <mergeCell ref="F14:F15"/>
    <mergeCell ref="H14:H15"/>
    <mergeCell ref="F16:F18"/>
    <mergeCell ref="H16:H18"/>
    <mergeCell ref="J16:J18"/>
    <mergeCell ref="I7:J8"/>
    <mergeCell ref="J21:J22"/>
    <mergeCell ref="A3:J3"/>
    <mergeCell ref="G1:J1"/>
    <mergeCell ref="G6:J6"/>
    <mergeCell ref="A10:B10"/>
    <mergeCell ref="E2:I2"/>
    <mergeCell ref="A7:B9"/>
    <mergeCell ref="C7:D8"/>
    <mergeCell ref="E7:F8"/>
  </mergeCells>
  <printOptions/>
  <pageMargins left="0.4330708661417323" right="0.1968503937007874" top="0.9448818897637796" bottom="0.2362204724409449" header="0.7480314960629921" footer="0.15748031496062992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K28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2" width="3.25390625" style="330" customWidth="1"/>
    <col min="3" max="3" width="32.25390625" style="330" customWidth="1"/>
    <col min="4" max="11" width="10.75390625" style="330" customWidth="1"/>
    <col min="12" max="16384" width="9.125" style="330" customWidth="1"/>
  </cols>
  <sheetData>
    <row r="1" spans="8:11" ht="12">
      <c r="H1" s="493" t="s">
        <v>26</v>
      </c>
      <c r="I1" s="493"/>
      <c r="J1" s="493"/>
      <c r="K1" s="493"/>
    </row>
    <row r="4" spans="3:10" ht="19.5" customHeight="1">
      <c r="C4" s="407" t="s">
        <v>167</v>
      </c>
      <c r="D4" s="407"/>
      <c r="E4" s="407"/>
      <c r="F4" s="407"/>
      <c r="G4" s="407"/>
      <c r="H4" s="407"/>
      <c r="I4" s="407"/>
      <c r="J4" s="407"/>
    </row>
    <row r="5" spans="3:10" ht="19.5" customHeight="1">
      <c r="C5" s="407" t="s">
        <v>20</v>
      </c>
      <c r="D5" s="407"/>
      <c r="E5" s="407"/>
      <c r="F5" s="407"/>
      <c r="G5" s="407"/>
      <c r="H5" s="407"/>
      <c r="I5" s="407"/>
      <c r="J5" s="407"/>
    </row>
    <row r="6" spans="3:10" ht="19.5" customHeight="1">
      <c r="C6" s="267"/>
      <c r="D6" s="267"/>
      <c r="E6" s="267"/>
      <c r="F6" s="267"/>
      <c r="G6" s="267"/>
      <c r="H6" s="267"/>
      <c r="I6" s="267"/>
      <c r="J6" s="267"/>
    </row>
    <row r="7" spans="3:11" ht="19.5" customHeight="1" thickBot="1">
      <c r="C7" s="267"/>
      <c r="D7" s="267"/>
      <c r="E7" s="267"/>
      <c r="F7" s="267"/>
      <c r="G7" s="267"/>
      <c r="H7" s="509" t="s">
        <v>0</v>
      </c>
      <c r="I7" s="509"/>
      <c r="J7" s="509"/>
      <c r="K7" s="509"/>
    </row>
    <row r="8" spans="1:11" ht="19.5" customHeight="1">
      <c r="A8" s="403" t="s">
        <v>1</v>
      </c>
      <c r="B8" s="404"/>
      <c r="C8" s="405"/>
      <c r="D8" s="399" t="s">
        <v>18</v>
      </c>
      <c r="E8" s="400"/>
      <c r="F8" s="399" t="s">
        <v>128</v>
      </c>
      <c r="G8" s="400"/>
      <c r="H8" s="399" t="s">
        <v>129</v>
      </c>
      <c r="I8" s="400"/>
      <c r="J8" s="389" t="s">
        <v>19</v>
      </c>
      <c r="K8" s="390"/>
    </row>
    <row r="9" spans="1:11" ht="56.25" customHeight="1" thickBot="1">
      <c r="A9" s="406"/>
      <c r="B9" s="407"/>
      <c r="C9" s="408"/>
      <c r="D9" s="401"/>
      <c r="E9" s="402"/>
      <c r="F9" s="401"/>
      <c r="G9" s="402"/>
      <c r="H9" s="401"/>
      <c r="I9" s="402"/>
      <c r="J9" s="412"/>
      <c r="K9" s="413"/>
    </row>
    <row r="10" spans="1:11" ht="56.25" customHeight="1" thickBot="1">
      <c r="A10" s="409"/>
      <c r="B10" s="410"/>
      <c r="C10" s="411"/>
      <c r="D10" s="60" t="s">
        <v>141</v>
      </c>
      <c r="E10" s="92" t="s">
        <v>142</v>
      </c>
      <c r="F10" s="60" t="s">
        <v>141</v>
      </c>
      <c r="G10" s="92" t="s">
        <v>142</v>
      </c>
      <c r="H10" s="60" t="s">
        <v>141</v>
      </c>
      <c r="I10" s="92" t="s">
        <v>142</v>
      </c>
      <c r="J10" s="60" t="s">
        <v>141</v>
      </c>
      <c r="K10" s="92" t="s">
        <v>142</v>
      </c>
    </row>
    <row r="11" spans="1:11" ht="19.5" customHeight="1" thickBot="1">
      <c r="A11" s="478">
        <v>1</v>
      </c>
      <c r="B11" s="479"/>
      <c r="C11" s="480"/>
      <c r="D11" s="58">
        <v>2</v>
      </c>
      <c r="E11" s="58">
        <v>3</v>
      </c>
      <c r="F11" s="58">
        <v>6</v>
      </c>
      <c r="G11" s="58">
        <v>7</v>
      </c>
      <c r="H11" s="58">
        <v>8</v>
      </c>
      <c r="I11" s="94">
        <v>9</v>
      </c>
      <c r="J11" s="94">
        <v>10</v>
      </c>
      <c r="K11" s="331">
        <v>11</v>
      </c>
    </row>
    <row r="12" spans="1:11" ht="19.5" customHeight="1">
      <c r="A12" s="80"/>
      <c r="B12" s="514" t="s">
        <v>12</v>
      </c>
      <c r="C12" s="515"/>
      <c r="D12" s="81"/>
      <c r="E12" s="81"/>
      <c r="F12" s="82"/>
      <c r="G12" s="82"/>
      <c r="H12" s="83"/>
      <c r="I12" s="84"/>
      <c r="J12" s="84">
        <f aca="true" t="shared" si="0" ref="J12:J17">SUM(D12,F12,H12)</f>
        <v>0</v>
      </c>
      <c r="K12" s="83">
        <f aca="true" t="shared" si="1" ref="K12:K17">SUM(E12,G12,I12)</f>
        <v>0</v>
      </c>
    </row>
    <row r="13" spans="1:11" ht="17.25" customHeight="1">
      <c r="A13" s="85"/>
      <c r="B13" s="510" t="s">
        <v>13</v>
      </c>
      <c r="C13" s="511"/>
      <c r="D13" s="11"/>
      <c r="E13" s="11"/>
      <c r="F13" s="62"/>
      <c r="G13" s="62"/>
      <c r="H13" s="86"/>
      <c r="I13" s="86"/>
      <c r="J13" s="86">
        <f t="shared" si="0"/>
        <v>0</v>
      </c>
      <c r="K13" s="86">
        <f t="shared" si="1"/>
        <v>0</v>
      </c>
    </row>
    <row r="14" spans="1:11" ht="19.5" customHeight="1">
      <c r="A14" s="85"/>
      <c r="B14" s="510" t="s">
        <v>125</v>
      </c>
      <c r="C14" s="511"/>
      <c r="D14" s="31">
        <v>410381</v>
      </c>
      <c r="E14" s="31">
        <f>410381+161197</f>
        <v>571578</v>
      </c>
      <c r="F14" s="31"/>
      <c r="G14" s="31"/>
      <c r="H14" s="86"/>
      <c r="I14" s="86"/>
      <c r="J14" s="86">
        <f t="shared" si="0"/>
        <v>410381</v>
      </c>
      <c r="K14" s="86">
        <f t="shared" si="1"/>
        <v>571578</v>
      </c>
    </row>
    <row r="15" spans="1:11" ht="19.5" customHeight="1">
      <c r="A15" s="85"/>
      <c r="B15" s="510" t="s">
        <v>84</v>
      </c>
      <c r="C15" s="511"/>
      <c r="D15" s="62">
        <v>150000</v>
      </c>
      <c r="E15" s="62">
        <f>150000+50000</f>
        <v>200000</v>
      </c>
      <c r="F15" s="62"/>
      <c r="G15" s="62"/>
      <c r="H15" s="86"/>
      <c r="I15" s="86"/>
      <c r="J15" s="86">
        <f t="shared" si="0"/>
        <v>150000</v>
      </c>
      <c r="K15" s="86">
        <f t="shared" si="1"/>
        <v>200000</v>
      </c>
    </row>
    <row r="16" spans="1:11" ht="19.5" customHeight="1">
      <c r="A16" s="85"/>
      <c r="B16" s="510" t="s">
        <v>82</v>
      </c>
      <c r="C16" s="511"/>
      <c r="D16" s="62"/>
      <c r="E16" s="62"/>
      <c r="F16" s="62">
        <v>724</v>
      </c>
      <c r="G16" s="62">
        <v>724</v>
      </c>
      <c r="H16" s="86"/>
      <c r="I16" s="86"/>
      <c r="J16" s="86">
        <f t="shared" si="0"/>
        <v>724</v>
      </c>
      <c r="K16" s="86">
        <f t="shared" si="1"/>
        <v>724</v>
      </c>
    </row>
    <row r="17" spans="1:11" ht="19.5" customHeight="1" thickBot="1">
      <c r="A17" s="85"/>
      <c r="B17" s="510" t="s">
        <v>83</v>
      </c>
      <c r="C17" s="511"/>
      <c r="D17" s="15"/>
      <c r="E17" s="15"/>
      <c r="F17" s="15"/>
      <c r="G17" s="15"/>
      <c r="H17" s="87"/>
      <c r="I17" s="87"/>
      <c r="J17" s="87">
        <f t="shared" si="0"/>
        <v>0</v>
      </c>
      <c r="K17" s="86">
        <f t="shared" si="1"/>
        <v>0</v>
      </c>
    </row>
    <row r="18" spans="1:11" ht="27" customHeight="1" thickBot="1">
      <c r="A18" s="88" t="s">
        <v>105</v>
      </c>
      <c r="B18" s="512" t="s">
        <v>21</v>
      </c>
      <c r="C18" s="513"/>
      <c r="D18" s="89">
        <f>SUM(D14:D17)</f>
        <v>560381</v>
      </c>
      <c r="E18" s="89">
        <f>SUM(E14:E17)</f>
        <v>771578</v>
      </c>
      <c r="F18" s="89">
        <f>SUM(F14:F17)</f>
        <v>724</v>
      </c>
      <c r="G18" s="89">
        <f>SUM(G14:G17)</f>
        <v>724</v>
      </c>
      <c r="H18" s="89">
        <f>SUM(H14:H17)</f>
        <v>0</v>
      </c>
      <c r="I18" s="89"/>
      <c r="J18" s="9">
        <f>SUM(J14:J17)</f>
        <v>561105</v>
      </c>
      <c r="K18" s="9">
        <f>SUM(K14:K17)</f>
        <v>772302</v>
      </c>
    </row>
    <row r="26" spans="4:5" ht="12">
      <c r="D26" s="266"/>
      <c r="E26" s="266"/>
    </row>
    <row r="28" spans="4:5" ht="12">
      <c r="D28" s="266"/>
      <c r="E28" s="266"/>
    </row>
  </sheetData>
  <sheetProtection/>
  <mergeCells count="17">
    <mergeCell ref="C5:J5"/>
    <mergeCell ref="B18:C18"/>
    <mergeCell ref="B14:C14"/>
    <mergeCell ref="B16:C16"/>
    <mergeCell ref="B17:C17"/>
    <mergeCell ref="B12:C12"/>
    <mergeCell ref="B13:C13"/>
    <mergeCell ref="H1:K1"/>
    <mergeCell ref="H7:K7"/>
    <mergeCell ref="B15:C15"/>
    <mergeCell ref="D8:E9"/>
    <mergeCell ref="F8:G9"/>
    <mergeCell ref="H8:I9"/>
    <mergeCell ref="J8:K9"/>
    <mergeCell ref="A8:C10"/>
    <mergeCell ref="A11:C11"/>
    <mergeCell ref="C4:J4"/>
  </mergeCells>
  <printOptions/>
  <pageMargins left="0.1968503937007874" right="0.15748031496062992" top="0.7086614173228347" bottom="0.984251968503937" header="0.4724409448818898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2:M28"/>
  <sheetViews>
    <sheetView zoomScalePageLayoutView="0" workbookViewId="0" topLeftCell="A1">
      <selection activeCell="M13" sqref="M13"/>
    </sheetView>
  </sheetViews>
  <sheetFormatPr defaultColWidth="9.00390625" defaultRowHeight="12.75"/>
  <cols>
    <col min="1" max="2" width="2.875" style="311" customWidth="1"/>
    <col min="3" max="3" width="36.125" style="284" customWidth="1"/>
    <col min="4" max="4" width="10.875" style="284" customWidth="1"/>
    <col min="5" max="5" width="9.875" style="284" customWidth="1"/>
    <col min="6" max="6" width="8.375" style="284" bestFit="1" customWidth="1"/>
    <col min="7" max="7" width="8.875" style="284" customWidth="1"/>
    <col min="8" max="8" width="10.25390625" style="284" customWidth="1"/>
    <col min="9" max="9" width="9.625" style="284" customWidth="1"/>
    <col min="10" max="10" width="10.00390625" style="284" bestFit="1" customWidth="1"/>
    <col min="11" max="16384" width="9.125" style="284" customWidth="1"/>
  </cols>
  <sheetData>
    <row r="2" spans="6:11" ht="12">
      <c r="F2" s="516" t="s">
        <v>25</v>
      </c>
      <c r="G2" s="516"/>
      <c r="H2" s="516"/>
      <c r="I2" s="516"/>
      <c r="J2" s="516"/>
      <c r="K2" s="516"/>
    </row>
    <row r="3" spans="1:10" ht="25.5" customHeight="1">
      <c r="A3" s="364"/>
      <c r="B3" s="364"/>
      <c r="C3" s="364"/>
      <c r="D3" s="364"/>
      <c r="E3" s="364"/>
      <c r="F3" s="364"/>
      <c r="G3" s="364"/>
      <c r="H3" s="365"/>
      <c r="I3" s="365"/>
      <c r="J3" s="366"/>
    </row>
    <row r="4" spans="1:10" ht="56.25" customHeight="1">
      <c r="A4" s="283"/>
      <c r="B4" s="283"/>
      <c r="C4" s="283"/>
      <c r="D4" s="283"/>
      <c r="E4" s="283"/>
      <c r="F4" s="283"/>
      <c r="G4" s="283"/>
      <c r="H4" s="283"/>
      <c r="I4" s="283"/>
      <c r="J4" s="285"/>
    </row>
    <row r="5" spans="1:11" ht="33" customHeight="1">
      <c r="A5" s="475" t="s">
        <v>177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</row>
    <row r="6" spans="1:10" ht="25.5" customHeight="1">
      <c r="A6" s="283"/>
      <c r="B6" s="283"/>
      <c r="C6" s="283"/>
      <c r="D6" s="283"/>
      <c r="E6" s="283"/>
      <c r="F6" s="283"/>
      <c r="G6" s="283"/>
      <c r="H6" s="283"/>
      <c r="I6" s="283"/>
      <c r="J6" s="283"/>
    </row>
    <row r="7" spans="1:11" ht="17.25" customHeight="1" thickBot="1">
      <c r="A7" s="283"/>
      <c r="B7" s="283"/>
      <c r="C7" s="283"/>
      <c r="D7" s="283"/>
      <c r="E7" s="283"/>
      <c r="F7" s="283"/>
      <c r="G7" s="283"/>
      <c r="H7" s="283"/>
      <c r="I7" s="283"/>
      <c r="J7" s="517" t="s">
        <v>0</v>
      </c>
      <c r="K7" s="517"/>
    </row>
    <row r="8" spans="1:11" ht="72" customHeight="1">
      <c r="A8" s="454" t="s">
        <v>1</v>
      </c>
      <c r="B8" s="455"/>
      <c r="C8" s="456"/>
      <c r="D8" s="452" t="s">
        <v>18</v>
      </c>
      <c r="E8" s="463"/>
      <c r="F8" s="452" t="s">
        <v>128</v>
      </c>
      <c r="G8" s="463"/>
      <c r="H8" s="452" t="s">
        <v>129</v>
      </c>
      <c r="I8" s="463"/>
      <c r="J8" s="465" t="s">
        <v>19</v>
      </c>
      <c r="K8" s="466"/>
    </row>
    <row r="9" spans="1:11" s="367" customFormat="1" ht="12.75" thickBot="1">
      <c r="A9" s="457"/>
      <c r="B9" s="458"/>
      <c r="C9" s="459"/>
      <c r="D9" s="453"/>
      <c r="E9" s="464"/>
      <c r="F9" s="453"/>
      <c r="G9" s="464"/>
      <c r="H9" s="453"/>
      <c r="I9" s="464"/>
      <c r="J9" s="467"/>
      <c r="K9" s="468"/>
    </row>
    <row r="10" spans="1:11" s="367" customFormat="1" ht="12.75" thickBot="1">
      <c r="A10" s="460"/>
      <c r="B10" s="461"/>
      <c r="C10" s="462"/>
      <c r="D10" s="291" t="s">
        <v>141</v>
      </c>
      <c r="E10" s="292" t="s">
        <v>142</v>
      </c>
      <c r="F10" s="291" t="s">
        <v>141</v>
      </c>
      <c r="G10" s="292" t="s">
        <v>142</v>
      </c>
      <c r="H10" s="291" t="s">
        <v>141</v>
      </c>
      <c r="I10" s="292" t="s">
        <v>142</v>
      </c>
      <c r="J10" s="291" t="s">
        <v>141</v>
      </c>
      <c r="K10" s="292" t="s">
        <v>142</v>
      </c>
    </row>
    <row r="11" spans="1:11" s="367" customFormat="1" ht="12.75" customHeight="1" thickBot="1">
      <c r="A11" s="478">
        <v>1</v>
      </c>
      <c r="B11" s="479"/>
      <c r="C11" s="480"/>
      <c r="D11" s="293">
        <v>2</v>
      </c>
      <c r="E11" s="293">
        <v>3</v>
      </c>
      <c r="F11" s="293">
        <v>4</v>
      </c>
      <c r="G11" s="293">
        <v>5</v>
      </c>
      <c r="H11" s="293">
        <v>6</v>
      </c>
      <c r="I11" s="294">
        <v>7</v>
      </c>
      <c r="J11" s="294">
        <v>8</v>
      </c>
      <c r="K11" s="331">
        <v>9</v>
      </c>
    </row>
    <row r="12" spans="1:11" s="330" customFormat="1" ht="27" customHeight="1" thickBot="1">
      <c r="A12" s="368"/>
      <c r="B12" s="522" t="s">
        <v>15</v>
      </c>
      <c r="C12" s="523"/>
      <c r="D12" s="369">
        <v>20276</v>
      </c>
      <c r="E12" s="369">
        <v>20276</v>
      </c>
      <c r="F12" s="130"/>
      <c r="G12" s="130"/>
      <c r="H12" s="130"/>
      <c r="I12" s="130"/>
      <c r="J12" s="18">
        <f aca="true" t="shared" si="0" ref="J12:K14">SUM(D12,H12)</f>
        <v>20276</v>
      </c>
      <c r="K12" s="18">
        <f t="shared" si="0"/>
        <v>20276</v>
      </c>
    </row>
    <row r="13" spans="1:13" s="330" customFormat="1" ht="30.75" customHeight="1" thickBot="1">
      <c r="A13" s="368"/>
      <c r="B13" s="522" t="s">
        <v>16</v>
      </c>
      <c r="C13" s="523"/>
      <c r="D13" s="369">
        <v>1686</v>
      </c>
      <c r="E13" s="369">
        <v>1686</v>
      </c>
      <c r="F13" s="130"/>
      <c r="G13" s="130"/>
      <c r="H13" s="130"/>
      <c r="I13" s="130"/>
      <c r="J13" s="18">
        <f t="shared" si="0"/>
        <v>1686</v>
      </c>
      <c r="K13" s="18">
        <f t="shared" si="0"/>
        <v>1686</v>
      </c>
      <c r="M13" s="266"/>
    </row>
    <row r="14" spans="1:11" s="330" customFormat="1" ht="27" customHeight="1" thickBot="1">
      <c r="A14" s="368"/>
      <c r="B14" s="520" t="s">
        <v>137</v>
      </c>
      <c r="C14" s="521"/>
      <c r="D14" s="369">
        <v>1300</v>
      </c>
      <c r="E14" s="369">
        <v>1300</v>
      </c>
      <c r="F14" s="130"/>
      <c r="G14" s="130"/>
      <c r="H14" s="130"/>
      <c r="I14" s="130"/>
      <c r="J14" s="18">
        <f t="shared" si="0"/>
        <v>1300</v>
      </c>
      <c r="K14" s="18">
        <f t="shared" si="0"/>
        <v>1300</v>
      </c>
    </row>
    <row r="15" spans="1:11" s="330" customFormat="1" ht="27" customHeight="1" thickBot="1">
      <c r="A15" s="370" t="s">
        <v>2</v>
      </c>
      <c r="B15" s="518" t="s">
        <v>94</v>
      </c>
      <c r="C15" s="519"/>
      <c r="D15" s="130">
        <f>SUM(D12:D14)</f>
        <v>23262</v>
      </c>
      <c r="E15" s="130">
        <f>SUM(E12:E14)</f>
        <v>23262</v>
      </c>
      <c r="F15" s="130">
        <f>SUM(F12:F14)</f>
        <v>0</v>
      </c>
      <c r="G15" s="130"/>
      <c r="H15" s="130">
        <f>SUM(H12:H14)</f>
        <v>0</v>
      </c>
      <c r="I15" s="130"/>
      <c r="J15" s="371">
        <f>SUM(J12:J14)</f>
        <v>23262</v>
      </c>
      <c r="K15" s="18">
        <f>SUM(E15,I15)</f>
        <v>23262</v>
      </c>
    </row>
    <row r="16" spans="1:11" s="330" customFormat="1" ht="29.25" customHeight="1" thickBot="1">
      <c r="A16" s="372"/>
      <c r="B16" s="520" t="s">
        <v>136</v>
      </c>
      <c r="C16" s="521"/>
      <c r="D16" s="373"/>
      <c r="E16" s="373"/>
      <c r="F16" s="373"/>
      <c r="G16" s="344"/>
      <c r="H16" s="344"/>
      <c r="I16" s="344"/>
      <c r="J16" s="344"/>
      <c r="K16" s="18">
        <f>SUM(E16,I16)</f>
        <v>0</v>
      </c>
    </row>
    <row r="17" spans="1:11" s="374" customFormat="1" ht="25.5" customHeight="1" thickBot="1">
      <c r="A17" s="372" t="s">
        <v>3</v>
      </c>
      <c r="B17" s="518" t="s">
        <v>14</v>
      </c>
      <c r="C17" s="519"/>
      <c r="D17" s="18">
        <f>SUM(D16)</f>
        <v>0</v>
      </c>
      <c r="E17" s="18"/>
      <c r="F17" s="18">
        <f>SUM(F16:F16)</f>
        <v>0</v>
      </c>
      <c r="G17" s="18"/>
      <c r="H17" s="18">
        <f>SUM(H16:H16)</f>
        <v>0</v>
      </c>
      <c r="I17" s="18"/>
      <c r="J17" s="18">
        <f>SUM(J16)</f>
        <v>0</v>
      </c>
      <c r="K17" s="18">
        <f>SUM(E17,I17)</f>
        <v>0</v>
      </c>
    </row>
    <row r="18" spans="1:11" s="367" customFormat="1" ht="27" customHeight="1" thickBot="1">
      <c r="A18" s="375" t="s">
        <v>108</v>
      </c>
      <c r="B18" s="518" t="s">
        <v>95</v>
      </c>
      <c r="C18" s="519"/>
      <c r="D18" s="376">
        <f>SUM(D17,D15)</f>
        <v>23262</v>
      </c>
      <c r="E18" s="376">
        <f>SUM(E17,E15)</f>
        <v>23262</v>
      </c>
      <c r="F18" s="377">
        <f>SUM(F17,F15)</f>
        <v>0</v>
      </c>
      <c r="G18" s="377"/>
      <c r="H18" s="376">
        <f>SUM(H17,H15)</f>
        <v>0</v>
      </c>
      <c r="I18" s="378"/>
      <c r="J18" s="378">
        <f>SUM(J17,J15)</f>
        <v>23262</v>
      </c>
      <c r="K18" s="378">
        <f>SUM(K17,K15)</f>
        <v>23262</v>
      </c>
    </row>
    <row r="19" ht="12">
      <c r="K19" s="312"/>
    </row>
    <row r="20" ht="12">
      <c r="K20" s="312"/>
    </row>
    <row r="21" ht="12">
      <c r="K21" s="312"/>
    </row>
    <row r="26" spans="4:5" ht="12">
      <c r="D26" s="312"/>
      <c r="E26" s="312"/>
    </row>
    <row r="28" spans="4:5" ht="12">
      <c r="D28" s="312"/>
      <c r="E28" s="312"/>
    </row>
  </sheetData>
  <sheetProtection/>
  <mergeCells count="16">
    <mergeCell ref="A11:C11"/>
    <mergeCell ref="B18:C18"/>
    <mergeCell ref="B16:C16"/>
    <mergeCell ref="B12:C12"/>
    <mergeCell ref="B13:C13"/>
    <mergeCell ref="B14:C14"/>
    <mergeCell ref="B15:C15"/>
    <mergeCell ref="B17:C17"/>
    <mergeCell ref="F2:K2"/>
    <mergeCell ref="A8:C10"/>
    <mergeCell ref="D8:E9"/>
    <mergeCell ref="F8:G9"/>
    <mergeCell ref="H8:I9"/>
    <mergeCell ref="J8:K9"/>
    <mergeCell ref="A5:K5"/>
    <mergeCell ref="J7:K7"/>
  </mergeCells>
  <printOptions/>
  <pageMargins left="0.4330708661417323" right="0.15748031496062992" top="0.5118110236220472" bottom="0.984251968503937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62" sqref="F62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szedlak.krisztina</dc:creator>
  <cp:keywords/>
  <dc:description/>
  <cp:lastModifiedBy>Morvai Éva</cp:lastModifiedBy>
  <cp:lastPrinted>2017-10-05T10:57:50Z</cp:lastPrinted>
  <dcterms:created xsi:type="dcterms:W3CDTF">2011-02-03T10:02:06Z</dcterms:created>
  <dcterms:modified xsi:type="dcterms:W3CDTF">2017-10-05T14:23:45Z</dcterms:modified>
  <cp:category/>
  <cp:version/>
  <cp:contentType/>
  <cp:contentStatus/>
</cp:coreProperties>
</file>