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5. Hivatal\01. Csesztreg\02. Rendeletek\2020\"/>
    </mc:Choice>
  </mc:AlternateContent>
  <bookViews>
    <workbookView xWindow="-120" yWindow="-120" windowWidth="29040" windowHeight="15840" firstSheet="2" activeTab="12"/>
  </bookViews>
  <sheets>
    <sheet name="1. Mérlegszerű" sheetId="1" r:id="rId1"/>
    <sheet name="2,a Elemi bevételek" sheetId="2" r:id="rId2"/>
    <sheet name="2,b Elemi kiadások" sheetId="3" r:id="rId3"/>
    <sheet name="3. Hivatal" sheetId="15" r:id="rId4"/>
    <sheet name="4. Bölcsőde" sheetId="4" r:id="rId5"/>
    <sheet name="5. Állami tám." sheetId="16" r:id="rId6"/>
    <sheet name="6. Felhalmozás" sheetId="6" r:id="rId7"/>
    <sheet name="7,a Műk. mérleg" sheetId="7" r:id="rId8"/>
    <sheet name="7,b Beruh. mérleg" sheetId="8" state="hidden" r:id="rId9"/>
    <sheet name="8. Tartalékok" sheetId="9" state="hidden" r:id="rId10"/>
    <sheet name="9. Létszám" sheetId="17" state="hidden" r:id="rId11"/>
    <sheet name="10. Projekt" sheetId="18" state="hidden" r:id="rId12"/>
    <sheet name="11. Likviditási terv" sheetId="11" r:id="rId13"/>
    <sheet name="12. Közvetett támogatás" sheetId="19" state="hidden" r:id="rId14"/>
    <sheet name="13. Többéves döntések" sheetId="20" state="hidden" r:id="rId15"/>
    <sheet name="14. Adósságot kel. ügyletek" sheetId="14" state="hidden" r:id="rId16"/>
    <sheet name="15. Lakosságnak juttatott tám." sheetId="22" state="hidden" r:id="rId17"/>
    <sheet name="Munka1" sheetId="21" r:id="rId18"/>
  </sheets>
  <definedNames>
    <definedName name="_xlnm.Print_Area" localSheetId="0">'1. Mérlegszerű'!$A$1:$P$73</definedName>
    <definedName name="_xlnm.Print_Area" localSheetId="12">'11. Likviditási terv'!$A$1:$O$29</definedName>
    <definedName name="_xlnm.Print_Area" localSheetId="1">'2,a Elemi bevételek'!$A$1:$K$46</definedName>
    <definedName name="_xlnm.Print_Area" localSheetId="2">'2,b Elemi kiadások'!$A$1:$K$66</definedName>
    <definedName name="_xlnm.Print_Area" localSheetId="3">'3. Hivatal'!$A$1:$I$51</definedName>
    <definedName name="_xlnm.Print_Area" localSheetId="4">'4. Bölcsőde'!$A$1:$J$41</definedName>
    <definedName name="_xlnm.Print_Area" localSheetId="5">'5. Állami tám.'!$A$1:$AB$65</definedName>
    <definedName name="_xlnm.Print_Area" localSheetId="6">'6. Felhalmozás'!$C$1:$L$26</definedName>
  </definedNames>
  <calcPr calcId="152511"/>
</workbook>
</file>

<file path=xl/calcChain.xml><?xml version="1.0" encoding="utf-8"?>
<calcChain xmlns="http://schemas.openxmlformats.org/spreadsheetml/2006/main">
  <c r="AB63" i="16" l="1"/>
  <c r="Y62" i="16"/>
  <c r="Y60" i="16"/>
  <c r="Y61" i="16"/>
  <c r="Y59" i="16"/>
  <c r="L26" i="6"/>
  <c r="I26" i="6"/>
  <c r="Y63" i="16" l="1"/>
  <c r="G26" i="6"/>
  <c r="F25" i="6"/>
  <c r="E26" i="6"/>
  <c r="D26" i="6"/>
  <c r="J9" i="8" l="1"/>
  <c r="J10" i="8"/>
  <c r="J11" i="8"/>
  <c r="J12" i="8"/>
  <c r="J13" i="8"/>
  <c r="J28" i="8"/>
  <c r="J8" i="8"/>
  <c r="I28" i="8"/>
  <c r="K28" i="8"/>
  <c r="I15" i="8"/>
  <c r="I30" i="8" s="1"/>
  <c r="E17" i="8"/>
  <c r="E9" i="8"/>
  <c r="E10" i="8"/>
  <c r="E11" i="8"/>
  <c r="E12" i="8"/>
  <c r="E13" i="8"/>
  <c r="E14" i="8"/>
  <c r="E8" i="8"/>
  <c r="D16" i="8"/>
  <c r="D15" i="8"/>
  <c r="J27" i="7"/>
  <c r="J26" i="7"/>
  <c r="J9" i="7"/>
  <c r="J10" i="7"/>
  <c r="J11" i="7"/>
  <c r="J12" i="7"/>
  <c r="J13" i="7"/>
  <c r="J8" i="7"/>
  <c r="I28" i="7"/>
  <c r="I16" i="7"/>
  <c r="I29" i="7" s="1"/>
  <c r="D31" i="7" s="1"/>
  <c r="E9" i="7"/>
  <c r="E10" i="7"/>
  <c r="E11" i="7"/>
  <c r="E12" i="7"/>
  <c r="E13" i="7"/>
  <c r="E8" i="7"/>
  <c r="D16" i="7"/>
  <c r="D29" i="7" s="1"/>
  <c r="J26" i="6"/>
  <c r="F24" i="6"/>
  <c r="F23" i="6"/>
  <c r="F22" i="6"/>
  <c r="K10" i="6"/>
  <c r="K11" i="6"/>
  <c r="K9" i="6"/>
  <c r="F10" i="6"/>
  <c r="F11" i="6"/>
  <c r="F12" i="6"/>
  <c r="F13" i="6"/>
  <c r="F14" i="6"/>
  <c r="F15" i="6"/>
  <c r="F16" i="6"/>
  <c r="F17" i="6"/>
  <c r="F18" i="6"/>
  <c r="F19" i="6"/>
  <c r="F20" i="6"/>
  <c r="F21" i="6"/>
  <c r="F9" i="6"/>
  <c r="AB52" i="16"/>
  <c r="Y52" i="16" s="1"/>
  <c r="Y51" i="16"/>
  <c r="Y54" i="16"/>
  <c r="AB42" i="16"/>
  <c r="AB43" i="16"/>
  <c r="M42" i="16"/>
  <c r="M43" i="16"/>
  <c r="Y36" i="16"/>
  <c r="Y37" i="16"/>
  <c r="Y38" i="16"/>
  <c r="Y40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M53" i="16"/>
  <c r="M50" i="16"/>
  <c r="M49" i="16"/>
  <c r="M48" i="16"/>
  <c r="M44" i="16"/>
  <c r="M41" i="16"/>
  <c r="M39" i="16"/>
  <c r="M35" i="16"/>
  <c r="M34" i="16"/>
  <c r="M33" i="16"/>
  <c r="M32" i="16"/>
  <c r="M29" i="16"/>
  <c r="M9" i="16"/>
  <c r="Y43" i="16" l="1"/>
  <c r="J15" i="8"/>
  <c r="J30" i="8" s="1"/>
  <c r="Y42" i="16"/>
  <c r="K26" i="6"/>
  <c r="F26" i="6"/>
  <c r="I30" i="7"/>
  <c r="I31" i="7"/>
  <c r="M55" i="16"/>
  <c r="D30" i="7"/>
  <c r="J29" i="8"/>
  <c r="I29" i="8"/>
  <c r="I31" i="8" s="1"/>
  <c r="M45" i="16"/>
  <c r="F36" i="4"/>
  <c r="F35" i="4"/>
  <c r="F33" i="4"/>
  <c r="F28" i="4"/>
  <c r="F29" i="4"/>
  <c r="F30" i="4"/>
  <c r="F31" i="4"/>
  <c r="F27" i="4"/>
  <c r="F24" i="4"/>
  <c r="F25" i="4"/>
  <c r="F23" i="4"/>
  <c r="E34" i="4"/>
  <c r="E32" i="4"/>
  <c r="E26" i="4"/>
  <c r="E22" i="4"/>
  <c r="F15" i="4"/>
  <c r="F14" i="4"/>
  <c r="F11" i="4"/>
  <c r="E13" i="4"/>
  <c r="E10" i="4"/>
  <c r="E12" i="4" s="1"/>
  <c r="G23" i="15"/>
  <c r="G20" i="15"/>
  <c r="G13" i="15"/>
  <c r="G11" i="15"/>
  <c r="G43" i="15"/>
  <c r="G37" i="15"/>
  <c r="G33" i="15"/>
  <c r="E35" i="15"/>
  <c r="E36" i="15"/>
  <c r="E34" i="15"/>
  <c r="E46" i="15"/>
  <c r="E39" i="15"/>
  <c r="E40" i="15"/>
  <c r="E41" i="15"/>
  <c r="E42" i="15"/>
  <c r="E38" i="15"/>
  <c r="D43" i="15"/>
  <c r="D37" i="15"/>
  <c r="D33" i="15"/>
  <c r="E25" i="15"/>
  <c r="E24" i="15"/>
  <c r="E21" i="15"/>
  <c r="E15" i="15"/>
  <c r="E16" i="15"/>
  <c r="E17" i="15"/>
  <c r="E18" i="15"/>
  <c r="E19" i="15"/>
  <c r="E14" i="15"/>
  <c r="E12" i="15"/>
  <c r="D23" i="15"/>
  <c r="D20" i="15"/>
  <c r="D13" i="15"/>
  <c r="D11" i="15"/>
  <c r="I60" i="3"/>
  <c r="I43" i="3"/>
  <c r="I40" i="3"/>
  <c r="I28" i="3"/>
  <c r="I21" i="3" s="1"/>
  <c r="I9" i="3"/>
  <c r="G65" i="3"/>
  <c r="H28" i="3"/>
  <c r="G62" i="3"/>
  <c r="G63" i="3"/>
  <c r="G64" i="3"/>
  <c r="G61" i="3"/>
  <c r="G50" i="3"/>
  <c r="G51" i="3"/>
  <c r="G52" i="3"/>
  <c r="G53" i="3"/>
  <c r="G54" i="3"/>
  <c r="G55" i="3"/>
  <c r="G56" i="3"/>
  <c r="G57" i="3"/>
  <c r="G49" i="3"/>
  <c r="G45" i="3"/>
  <c r="G46" i="3"/>
  <c r="G47" i="3"/>
  <c r="G48" i="3"/>
  <c r="G44" i="3"/>
  <c r="G42" i="3"/>
  <c r="G41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22" i="3"/>
  <c r="G11" i="3"/>
  <c r="G12" i="3"/>
  <c r="G13" i="3"/>
  <c r="G14" i="3"/>
  <c r="G15" i="3"/>
  <c r="G16" i="3"/>
  <c r="G17" i="3"/>
  <c r="G18" i="3"/>
  <c r="G19" i="3"/>
  <c r="G20" i="3"/>
  <c r="G10" i="3"/>
  <c r="F60" i="3"/>
  <c r="F43" i="3"/>
  <c r="F40" i="3"/>
  <c r="F28" i="3"/>
  <c r="F21" i="3" s="1"/>
  <c r="F9" i="3"/>
  <c r="I40" i="2"/>
  <c r="I34" i="2"/>
  <c r="I29" i="2"/>
  <c r="I24" i="2" s="1"/>
  <c r="I20" i="2"/>
  <c r="I19" i="2" s="1"/>
  <c r="I17" i="2"/>
  <c r="I9" i="2"/>
  <c r="G44" i="2"/>
  <c r="G36" i="2"/>
  <c r="G35" i="2"/>
  <c r="G26" i="2"/>
  <c r="G27" i="2"/>
  <c r="G28" i="2"/>
  <c r="G30" i="2"/>
  <c r="G31" i="2"/>
  <c r="G32" i="2"/>
  <c r="G33" i="2"/>
  <c r="G25" i="2"/>
  <c r="G21" i="2"/>
  <c r="G22" i="2"/>
  <c r="G23" i="2"/>
  <c r="G18" i="2"/>
  <c r="G11" i="2"/>
  <c r="G12" i="2"/>
  <c r="G13" i="2"/>
  <c r="G14" i="2"/>
  <c r="G15" i="2"/>
  <c r="G16" i="2"/>
  <c r="G10" i="2"/>
  <c r="F40" i="2"/>
  <c r="F34" i="2"/>
  <c r="F29" i="2"/>
  <c r="F24" i="2" s="1"/>
  <c r="F20" i="2"/>
  <c r="F19" i="2" s="1"/>
  <c r="F17" i="2"/>
  <c r="F9" i="2"/>
  <c r="O19" i="1"/>
  <c r="O20" i="1"/>
  <c r="O18" i="1"/>
  <c r="O10" i="1"/>
  <c r="O11" i="1"/>
  <c r="O12" i="1"/>
  <c r="O13" i="1"/>
  <c r="O14" i="1"/>
  <c r="G10" i="1"/>
  <c r="G11" i="1"/>
  <c r="G12" i="1"/>
  <c r="G9" i="1"/>
  <c r="O9" i="1"/>
  <c r="O15" i="1" l="1"/>
  <c r="G15" i="1"/>
  <c r="G47" i="15"/>
  <c r="E37" i="4"/>
  <c r="F39" i="2"/>
  <c r="F46" i="2" s="1"/>
  <c r="I39" i="2"/>
  <c r="I46" i="2" s="1"/>
  <c r="G22" i="15"/>
  <c r="G27" i="15" s="1"/>
  <c r="E16" i="4"/>
  <c r="M57" i="16"/>
  <c r="M65" i="16" s="1"/>
  <c r="D47" i="15"/>
  <c r="D22" i="15"/>
  <c r="D27" i="15" s="1"/>
  <c r="I59" i="3"/>
  <c r="I66" i="3" s="1"/>
  <c r="G28" i="3"/>
  <c r="F59" i="3"/>
  <c r="F66" i="3" s="1"/>
  <c r="G59" i="1"/>
  <c r="G41" i="1"/>
  <c r="G40" i="1"/>
  <c r="G25" i="1"/>
  <c r="G19" i="1"/>
  <c r="G18" i="1"/>
  <c r="N62" i="1"/>
  <c r="N68" i="1" s="1"/>
  <c r="N51" i="1"/>
  <c r="N47" i="1"/>
  <c r="N43" i="1"/>
  <c r="N29" i="1"/>
  <c r="N22" i="1"/>
  <c r="N15" i="1"/>
  <c r="F62" i="1"/>
  <c r="F68" i="1" s="1"/>
  <c r="F43" i="1"/>
  <c r="F53" i="1" s="1"/>
  <c r="F29" i="1"/>
  <c r="F22" i="1"/>
  <c r="F15" i="1"/>
  <c r="N53" i="1" l="1"/>
  <c r="N31" i="1"/>
  <c r="N35" i="1" s="1"/>
  <c r="F70" i="1"/>
  <c r="F31" i="1"/>
  <c r="F35" i="1" s="1"/>
  <c r="N70" i="1"/>
  <c r="E15" i="8"/>
  <c r="E30" i="8" s="1"/>
  <c r="E28" i="8"/>
  <c r="K14" i="8"/>
  <c r="K15" i="8" s="1"/>
  <c r="F16" i="8"/>
  <c r="F28" i="8" s="1"/>
  <c r="F15" i="8"/>
  <c r="F29" i="8" s="1"/>
  <c r="N73" i="1" l="1"/>
  <c r="K30" i="8"/>
  <c r="K29" i="8"/>
  <c r="K31" i="8" s="1"/>
  <c r="F73" i="1"/>
  <c r="E29" i="8"/>
  <c r="J31" i="8" s="1"/>
  <c r="F30" i="8"/>
  <c r="O13" i="11"/>
  <c r="K28" i="7" l="1"/>
  <c r="J28" i="7"/>
  <c r="K16" i="7"/>
  <c r="K29" i="7" s="1"/>
  <c r="F16" i="7"/>
  <c r="E14" i="7"/>
  <c r="E15" i="7"/>
  <c r="E45" i="15"/>
  <c r="E44" i="15"/>
  <c r="C43" i="15"/>
  <c r="C37" i="15"/>
  <c r="C33" i="15"/>
  <c r="C23" i="15"/>
  <c r="C20" i="15"/>
  <c r="C13" i="15"/>
  <c r="C11" i="15"/>
  <c r="J43" i="3"/>
  <c r="E60" i="3"/>
  <c r="E43" i="3"/>
  <c r="E40" i="3"/>
  <c r="E28" i="3"/>
  <c r="E21" i="3" s="1"/>
  <c r="E9" i="3"/>
  <c r="G42" i="2"/>
  <c r="G43" i="2"/>
  <c r="G45" i="2"/>
  <c r="G41" i="2"/>
  <c r="E40" i="2"/>
  <c r="E34" i="2"/>
  <c r="E29" i="2"/>
  <c r="E24" i="2" s="1"/>
  <c r="E20" i="2"/>
  <c r="E19" i="2" s="1"/>
  <c r="E17" i="2"/>
  <c r="E9" i="2"/>
  <c r="O50" i="1"/>
  <c r="O46" i="1"/>
  <c r="O41" i="1"/>
  <c r="O42" i="1"/>
  <c r="O40" i="1"/>
  <c r="O33" i="1"/>
  <c r="O26" i="1"/>
  <c r="O27" i="1"/>
  <c r="O28" i="1"/>
  <c r="O25" i="1"/>
  <c r="O21" i="1"/>
  <c r="O22" i="1" s="1"/>
  <c r="G66" i="1"/>
  <c r="G64" i="1"/>
  <c r="G58" i="1"/>
  <c r="G60" i="1"/>
  <c r="G61" i="1"/>
  <c r="G57" i="1"/>
  <c r="M62" i="1"/>
  <c r="M68" i="1" s="1"/>
  <c r="M51" i="1"/>
  <c r="M47" i="1"/>
  <c r="M43" i="1"/>
  <c r="M29" i="1"/>
  <c r="M22" i="1"/>
  <c r="M15" i="1"/>
  <c r="E62" i="1"/>
  <c r="E68" i="1" s="1"/>
  <c r="E43" i="1"/>
  <c r="E53" i="1" s="1"/>
  <c r="E29" i="1"/>
  <c r="E22" i="1"/>
  <c r="E15" i="1"/>
  <c r="K30" i="7" l="1"/>
  <c r="F31" i="7"/>
  <c r="K31" i="7"/>
  <c r="F29" i="7"/>
  <c r="F30" i="7"/>
  <c r="O29" i="1"/>
  <c r="O31" i="1" s="1"/>
  <c r="O35" i="1" s="1"/>
  <c r="G40" i="2"/>
  <c r="E16" i="7"/>
  <c r="E31" i="1"/>
  <c r="E35" i="1" s="1"/>
  <c r="M31" i="1"/>
  <c r="M35" i="1" s="1"/>
  <c r="M53" i="1"/>
  <c r="M70" i="1" s="1"/>
  <c r="C22" i="15"/>
  <c r="C27" i="15" s="1"/>
  <c r="E59" i="3"/>
  <c r="E66" i="3" s="1"/>
  <c r="J16" i="7"/>
  <c r="J29" i="7" s="1"/>
  <c r="C47" i="15"/>
  <c r="E39" i="2"/>
  <c r="E46" i="2" s="1"/>
  <c r="E70" i="1"/>
  <c r="E73" i="1" s="1"/>
  <c r="E15" i="22"/>
  <c r="E11" i="22"/>
  <c r="C15" i="22"/>
  <c r="D15" i="22"/>
  <c r="C11" i="22"/>
  <c r="D11" i="22"/>
  <c r="E16" i="22" l="1"/>
  <c r="E31" i="7"/>
  <c r="J31" i="7"/>
  <c r="E29" i="7"/>
  <c r="E30" i="7"/>
  <c r="J30" i="7"/>
  <c r="M73" i="1"/>
  <c r="C16" i="22"/>
  <c r="D16" i="22"/>
  <c r="N28" i="11"/>
  <c r="J19" i="17"/>
  <c r="J18" i="17"/>
  <c r="O27" i="11"/>
  <c r="H21" i="11"/>
  <c r="D28" i="11" l="1"/>
  <c r="E28" i="11"/>
  <c r="F28" i="11"/>
  <c r="G28" i="11"/>
  <c r="H28" i="11"/>
  <c r="I28" i="11"/>
  <c r="J28" i="11"/>
  <c r="K28" i="11"/>
  <c r="L28" i="11"/>
  <c r="M28" i="11"/>
  <c r="C28" i="11"/>
  <c r="H34" i="4" l="1"/>
  <c r="H32" i="4"/>
  <c r="H26" i="4"/>
  <c r="H22" i="4"/>
  <c r="H37" i="4" s="1"/>
  <c r="H13" i="4"/>
  <c r="H10" i="4"/>
  <c r="H12" i="4" s="1"/>
  <c r="H16" i="4" s="1"/>
  <c r="P62" i="1"/>
  <c r="H13" i="20" l="1"/>
  <c r="H12" i="20" s="1"/>
  <c r="G12" i="20"/>
  <c r="G14" i="20" s="1"/>
  <c r="F12" i="20"/>
  <c r="F14" i="20" s="1"/>
  <c r="E12" i="20"/>
  <c r="E14" i="20" s="1"/>
  <c r="H11" i="20"/>
  <c r="H10" i="20"/>
  <c r="H9" i="20"/>
  <c r="D25" i="19"/>
  <c r="C10" i="19"/>
  <c r="C25" i="19" s="1"/>
  <c r="O26" i="11"/>
  <c r="G11" i="18"/>
  <c r="J12" i="18"/>
  <c r="I12" i="18"/>
  <c r="H12" i="18"/>
  <c r="F12" i="18"/>
  <c r="E12" i="18"/>
  <c r="D12" i="18"/>
  <c r="C11" i="18"/>
  <c r="G10" i="18"/>
  <c r="C10" i="18"/>
  <c r="G9" i="18"/>
  <c r="C9" i="18"/>
  <c r="H14" i="20" l="1"/>
  <c r="G12" i="18"/>
  <c r="C12" i="18"/>
  <c r="J26" i="17"/>
  <c r="J25" i="17" s="1"/>
  <c r="I25" i="17"/>
  <c r="H25" i="17"/>
  <c r="G25" i="17"/>
  <c r="F25" i="17"/>
  <c r="E25" i="17"/>
  <c r="D25" i="17"/>
  <c r="J23" i="17"/>
  <c r="J22" i="17"/>
  <c r="I21" i="17"/>
  <c r="H21" i="17"/>
  <c r="G21" i="17"/>
  <c r="F21" i="17"/>
  <c r="E21" i="17"/>
  <c r="D21" i="17"/>
  <c r="J17" i="17"/>
  <c r="J16" i="17"/>
  <c r="J15" i="17"/>
  <c r="J14" i="17"/>
  <c r="J13" i="17"/>
  <c r="J12" i="17"/>
  <c r="J11" i="17"/>
  <c r="J10" i="17"/>
  <c r="J9" i="17"/>
  <c r="J8" i="17"/>
  <c r="J7" i="17"/>
  <c r="I6" i="17"/>
  <c r="H6" i="17"/>
  <c r="G6" i="17"/>
  <c r="F6" i="17"/>
  <c r="E6" i="17"/>
  <c r="D6" i="17"/>
  <c r="D11" i="9"/>
  <c r="AB35" i="16"/>
  <c r="Y35" i="16" s="1"/>
  <c r="AB33" i="16"/>
  <c r="Y33" i="16" s="1"/>
  <c r="AB32" i="16"/>
  <c r="Y32" i="16" s="1"/>
  <c r="X52" i="16"/>
  <c r="X53" i="16"/>
  <c r="X50" i="16"/>
  <c r="X49" i="16"/>
  <c r="X48" i="16"/>
  <c r="X44" i="16"/>
  <c r="X42" i="16"/>
  <c r="X41" i="16"/>
  <c r="X40" i="16"/>
  <c r="X39" i="16"/>
  <c r="X38" i="16"/>
  <c r="X37" i="16"/>
  <c r="X35" i="16"/>
  <c r="X34" i="16"/>
  <c r="X33" i="16"/>
  <c r="X32" i="16"/>
  <c r="X29" i="16"/>
  <c r="J21" i="17" l="1"/>
  <c r="H28" i="17"/>
  <c r="J6" i="17"/>
  <c r="J28" i="17" s="1"/>
  <c r="I28" i="17"/>
  <c r="D28" i="17"/>
  <c r="F28" i="17"/>
  <c r="E28" i="17"/>
  <c r="G28" i="17"/>
  <c r="X45" i="16"/>
  <c r="Y56" i="16"/>
  <c r="S55" i="16"/>
  <c r="R55" i="16"/>
  <c r="O55" i="16"/>
  <c r="N55" i="16"/>
  <c r="AC54" i="16"/>
  <c r="T54" i="16"/>
  <c r="U54" i="16" s="1"/>
  <c r="J54" i="16"/>
  <c r="D54" i="16"/>
  <c r="AB53" i="16"/>
  <c r="T53" i="16"/>
  <c r="U53" i="16" s="1"/>
  <c r="J53" i="16"/>
  <c r="D53" i="16"/>
  <c r="AC52" i="16"/>
  <c r="T52" i="16"/>
  <c r="U52" i="16" s="1"/>
  <c r="J52" i="16"/>
  <c r="D52" i="16"/>
  <c r="AC51" i="16"/>
  <c r="U51" i="16"/>
  <c r="Q51" i="16"/>
  <c r="Q55" i="16" s="1"/>
  <c r="AB50" i="16"/>
  <c r="T50" i="16"/>
  <c r="P50" i="16"/>
  <c r="J50" i="16"/>
  <c r="G50" i="16"/>
  <c r="D50" i="16"/>
  <c r="AB49" i="16"/>
  <c r="X55" i="16"/>
  <c r="T49" i="16"/>
  <c r="P49" i="16"/>
  <c r="J49" i="16"/>
  <c r="G49" i="16"/>
  <c r="D49" i="16"/>
  <c r="AB48" i="16"/>
  <c r="T48" i="16"/>
  <c r="T55" i="16" s="1"/>
  <c r="P48" i="16"/>
  <c r="J48" i="16"/>
  <c r="G48" i="16"/>
  <c r="D48" i="16"/>
  <c r="D55" i="16" s="1"/>
  <c r="Y47" i="16"/>
  <c r="AB44" i="16"/>
  <c r="T44" i="16"/>
  <c r="P44" i="16"/>
  <c r="J44" i="16"/>
  <c r="G44" i="16"/>
  <c r="AC42" i="16"/>
  <c r="T42" i="16"/>
  <c r="P42" i="16"/>
  <c r="J42" i="16"/>
  <c r="G42" i="16"/>
  <c r="AB41" i="16"/>
  <c r="Y41" i="16" s="1"/>
  <c r="P41" i="16"/>
  <c r="Q41" i="16" s="1"/>
  <c r="J41" i="16"/>
  <c r="G41" i="16"/>
  <c r="AC40" i="16"/>
  <c r="T40" i="16"/>
  <c r="P40" i="16"/>
  <c r="G40" i="16"/>
  <c r="AB39" i="16"/>
  <c r="T39" i="16"/>
  <c r="P39" i="16"/>
  <c r="J39" i="16"/>
  <c r="G39" i="16"/>
  <c r="D39" i="16"/>
  <c r="AC38" i="16"/>
  <c r="T38" i="16"/>
  <c r="P38" i="16"/>
  <c r="J38" i="16"/>
  <c r="G38" i="16"/>
  <c r="D38" i="16"/>
  <c r="AC37" i="16"/>
  <c r="T37" i="16"/>
  <c r="P37" i="16"/>
  <c r="AC36" i="16"/>
  <c r="U36" i="16"/>
  <c r="AC35" i="16"/>
  <c r="T35" i="16"/>
  <c r="P35" i="16"/>
  <c r="G35" i="16"/>
  <c r="AB34" i="16"/>
  <c r="T34" i="16"/>
  <c r="P34" i="16"/>
  <c r="J34" i="16"/>
  <c r="G34" i="16"/>
  <c r="D34" i="16"/>
  <c r="AC33" i="16"/>
  <c r="T33" i="16"/>
  <c r="P33" i="16"/>
  <c r="J33" i="16"/>
  <c r="G33" i="16"/>
  <c r="D33" i="16"/>
  <c r="T32" i="16"/>
  <c r="P32" i="16"/>
  <c r="AB29" i="16"/>
  <c r="T29" i="16"/>
  <c r="P29" i="16"/>
  <c r="J29" i="16"/>
  <c r="G29" i="16"/>
  <c r="D29" i="16"/>
  <c r="AC28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X11" i="16"/>
  <c r="AC11" i="16" s="1"/>
  <c r="T11" i="16"/>
  <c r="P11" i="16"/>
  <c r="J11" i="16"/>
  <c r="G11" i="16"/>
  <c r="D11" i="16"/>
  <c r="AC10" i="16"/>
  <c r="AB9" i="16"/>
  <c r="Y9" i="16" s="1"/>
  <c r="X9" i="16"/>
  <c r="X27" i="16" s="1"/>
  <c r="T9" i="16"/>
  <c r="T27" i="16" s="1"/>
  <c r="P9" i="16"/>
  <c r="J9" i="16"/>
  <c r="J27" i="16" s="1"/>
  <c r="G9" i="16"/>
  <c r="G27" i="16" s="1"/>
  <c r="D9" i="16"/>
  <c r="G22" i="4"/>
  <c r="E33" i="15"/>
  <c r="E13" i="15"/>
  <c r="E11" i="15"/>
  <c r="I47" i="15"/>
  <c r="F43" i="15"/>
  <c r="E43" i="15" s="1"/>
  <c r="F37" i="15"/>
  <c r="E37" i="15"/>
  <c r="H33" i="15"/>
  <c r="H47" i="15" s="1"/>
  <c r="F33" i="15"/>
  <c r="H27" i="15"/>
  <c r="F23" i="15"/>
  <c r="E23" i="15"/>
  <c r="I22" i="15"/>
  <c r="I27" i="15" s="1"/>
  <c r="F20" i="15"/>
  <c r="F13" i="15"/>
  <c r="F11" i="15"/>
  <c r="H60" i="3"/>
  <c r="H29" i="2"/>
  <c r="P68" i="1"/>
  <c r="U44" i="16" l="1"/>
  <c r="U34" i="16"/>
  <c r="U35" i="16"/>
  <c r="AC41" i="16"/>
  <c r="P45" i="16"/>
  <c r="G55" i="16"/>
  <c r="AC49" i="16"/>
  <c r="Y49" i="16"/>
  <c r="AC34" i="16"/>
  <c r="Y34" i="16"/>
  <c r="AC48" i="16"/>
  <c r="Y48" i="16"/>
  <c r="AC53" i="16"/>
  <c r="Y53" i="16"/>
  <c r="H24" i="2"/>
  <c r="G29" i="2"/>
  <c r="G24" i="2" s="1"/>
  <c r="E47" i="15"/>
  <c r="D45" i="16"/>
  <c r="D57" i="16" s="1"/>
  <c r="U33" i="16"/>
  <c r="AC39" i="16"/>
  <c r="Y39" i="16"/>
  <c r="AC44" i="16"/>
  <c r="Y44" i="16"/>
  <c r="P55" i="16"/>
  <c r="P57" i="16" s="1"/>
  <c r="Q57" i="16" s="1"/>
  <c r="AC50" i="16"/>
  <c r="Y50" i="16"/>
  <c r="P27" i="16"/>
  <c r="U50" i="16"/>
  <c r="D27" i="16"/>
  <c r="U41" i="16"/>
  <c r="U48" i="16"/>
  <c r="U49" i="16"/>
  <c r="U55" i="16" s="1"/>
  <c r="U38" i="16"/>
  <c r="U40" i="16"/>
  <c r="J55" i="16"/>
  <c r="AB45" i="16"/>
  <c r="Y45" i="16" s="1"/>
  <c r="E22" i="15"/>
  <c r="E27" i="15" s="1"/>
  <c r="AB55" i="16"/>
  <c r="T45" i="16"/>
  <c r="T57" i="16" s="1"/>
  <c r="U42" i="16"/>
  <c r="G45" i="16"/>
  <c r="G57" i="16" s="1"/>
  <c r="U37" i="16"/>
  <c r="J45" i="16"/>
  <c r="J57" i="16" s="1"/>
  <c r="U39" i="16"/>
  <c r="Q45" i="16"/>
  <c r="AC9" i="16"/>
  <c r="Q29" i="16"/>
  <c r="AC29" i="16"/>
  <c r="U32" i="16"/>
  <c r="AC32" i="16"/>
  <c r="F22" i="15"/>
  <c r="F27" i="15" s="1"/>
  <c r="F47" i="15"/>
  <c r="J21" i="3"/>
  <c r="AC55" i="16" l="1"/>
  <c r="Y55" i="16"/>
  <c r="U57" i="16"/>
  <c r="AB57" i="16"/>
  <c r="AB65" i="16" s="1"/>
  <c r="U45" i="16"/>
  <c r="AC45" i="16"/>
  <c r="X57" i="16"/>
  <c r="Y57" i="16" s="1"/>
  <c r="Y65" i="16" s="1"/>
  <c r="AC57" i="16" l="1"/>
  <c r="H21" i="3"/>
  <c r="F23" i="14" l="1"/>
  <c r="E23" i="14"/>
  <c r="D23" i="14"/>
  <c r="C23" i="14"/>
  <c r="G22" i="14"/>
  <c r="G21" i="14"/>
  <c r="G20" i="14"/>
  <c r="F13" i="14"/>
  <c r="G23" i="14" l="1"/>
  <c r="O25" i="11"/>
  <c r="O24" i="11"/>
  <c r="O23" i="11"/>
  <c r="O22" i="11"/>
  <c r="O20" i="11"/>
  <c r="O19" i="11"/>
  <c r="O18" i="11"/>
  <c r="O17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O12" i="11"/>
  <c r="O11" i="11"/>
  <c r="O10" i="11"/>
  <c r="O9" i="11"/>
  <c r="O8" i="11"/>
  <c r="O15" i="11" l="1"/>
  <c r="C15" i="11"/>
  <c r="O21" i="11"/>
  <c r="O28" i="11" s="1"/>
  <c r="H28" i="8"/>
  <c r="C16" i="8"/>
  <c r="C28" i="8" s="1"/>
  <c r="H15" i="8"/>
  <c r="C15" i="8"/>
  <c r="H28" i="7"/>
  <c r="C22" i="7"/>
  <c r="C17" i="7"/>
  <c r="H16" i="7"/>
  <c r="C16" i="7"/>
  <c r="C28" i="7" l="1"/>
  <c r="C29" i="7" s="1"/>
  <c r="C29" i="11"/>
  <c r="D7" i="11" s="1"/>
  <c r="D29" i="11" s="1"/>
  <c r="C30" i="8"/>
  <c r="H29" i="8"/>
  <c r="H30" i="7"/>
  <c r="C30" i="7"/>
  <c r="H29" i="7"/>
  <c r="H30" i="8"/>
  <c r="C29" i="8"/>
  <c r="F34" i="4"/>
  <c r="F32" i="4"/>
  <c r="F26" i="4"/>
  <c r="F22" i="4"/>
  <c r="F13" i="4"/>
  <c r="F10" i="4"/>
  <c r="F12" i="4" s="1"/>
  <c r="J34" i="4"/>
  <c r="I34" i="4"/>
  <c r="I37" i="4" s="1"/>
  <c r="G34" i="4"/>
  <c r="D34" i="4"/>
  <c r="D32" i="4" s="1"/>
  <c r="C34" i="4"/>
  <c r="C32" i="4" s="1"/>
  <c r="J32" i="4"/>
  <c r="G32" i="4"/>
  <c r="G26" i="4"/>
  <c r="D26" i="4"/>
  <c r="C26" i="4"/>
  <c r="J22" i="4"/>
  <c r="D22" i="4"/>
  <c r="C22" i="4"/>
  <c r="J16" i="4"/>
  <c r="I16" i="4"/>
  <c r="G13" i="4"/>
  <c r="D13" i="4"/>
  <c r="C13" i="4"/>
  <c r="G10" i="4"/>
  <c r="G12" i="4" s="1"/>
  <c r="D10" i="4"/>
  <c r="D12" i="4" s="1"/>
  <c r="C10" i="4"/>
  <c r="C12" i="4" s="1"/>
  <c r="G60" i="3"/>
  <c r="G43" i="3"/>
  <c r="G40" i="3"/>
  <c r="G21" i="3"/>
  <c r="G9" i="3"/>
  <c r="K60" i="3"/>
  <c r="J60" i="3"/>
  <c r="D60" i="3"/>
  <c r="C60" i="3"/>
  <c r="D57" i="3"/>
  <c r="C57" i="3"/>
  <c r="D54" i="3"/>
  <c r="C54" i="3"/>
  <c r="D49" i="3"/>
  <c r="C49" i="3"/>
  <c r="K43" i="3"/>
  <c r="H43" i="3"/>
  <c r="D43" i="3"/>
  <c r="C43" i="3"/>
  <c r="K40" i="3"/>
  <c r="J40" i="3"/>
  <c r="H40" i="3"/>
  <c r="D40" i="3"/>
  <c r="C40" i="3"/>
  <c r="J39" i="3"/>
  <c r="K36" i="3"/>
  <c r="K21" i="3" s="1"/>
  <c r="D36" i="3"/>
  <c r="C36" i="3"/>
  <c r="D28" i="3"/>
  <c r="C28" i="3"/>
  <c r="D25" i="3"/>
  <c r="C25" i="3"/>
  <c r="D22" i="3"/>
  <c r="C22" i="3"/>
  <c r="D16" i="3"/>
  <c r="C16" i="3"/>
  <c r="H9" i="3"/>
  <c r="D10" i="3"/>
  <c r="C10" i="3"/>
  <c r="K9" i="3"/>
  <c r="J9" i="3"/>
  <c r="G34" i="2"/>
  <c r="G17" i="2"/>
  <c r="G9" i="2"/>
  <c r="K40" i="2"/>
  <c r="J40" i="2"/>
  <c r="H40" i="2"/>
  <c r="D40" i="2"/>
  <c r="C40" i="2"/>
  <c r="D38" i="2"/>
  <c r="C38" i="2"/>
  <c r="D36" i="2"/>
  <c r="C36" i="2"/>
  <c r="H34" i="2"/>
  <c r="D34" i="2"/>
  <c r="C34" i="2"/>
  <c r="K24" i="2"/>
  <c r="J24" i="2"/>
  <c r="D24" i="2"/>
  <c r="C24" i="2"/>
  <c r="H20" i="2"/>
  <c r="D20" i="2"/>
  <c r="C20" i="2"/>
  <c r="K19" i="2"/>
  <c r="J19" i="2"/>
  <c r="D19" i="2"/>
  <c r="C19" i="2"/>
  <c r="K17" i="2"/>
  <c r="J17" i="2"/>
  <c r="H17" i="2"/>
  <c r="D17" i="2"/>
  <c r="C17" i="2"/>
  <c r="D10" i="2"/>
  <c r="D9" i="2" s="1"/>
  <c r="C10" i="2"/>
  <c r="C9" i="2" s="1"/>
  <c r="K9" i="2"/>
  <c r="J9" i="2"/>
  <c r="H9" i="2"/>
  <c r="H62" i="1"/>
  <c r="H68" i="1" s="1"/>
  <c r="G62" i="1"/>
  <c r="G68" i="1" s="1"/>
  <c r="O62" i="1"/>
  <c r="O68" i="1" s="1"/>
  <c r="O51" i="1"/>
  <c r="O47" i="1"/>
  <c r="O43" i="1"/>
  <c r="G43" i="1"/>
  <c r="G53" i="1" s="1"/>
  <c r="G29" i="1"/>
  <c r="G22" i="1"/>
  <c r="K68" i="1"/>
  <c r="L62" i="1"/>
  <c r="L68" i="1" s="1"/>
  <c r="K62" i="1"/>
  <c r="D62" i="1"/>
  <c r="D68" i="1" s="1"/>
  <c r="C62" i="1"/>
  <c r="C68" i="1" s="1"/>
  <c r="P51" i="1"/>
  <c r="L51" i="1"/>
  <c r="K51" i="1"/>
  <c r="D51" i="1"/>
  <c r="C51" i="1"/>
  <c r="P47" i="1"/>
  <c r="L47" i="1"/>
  <c r="K47" i="1"/>
  <c r="D47" i="1"/>
  <c r="C47" i="1"/>
  <c r="P43" i="1"/>
  <c r="L43" i="1"/>
  <c r="K43" i="1"/>
  <c r="H43" i="1"/>
  <c r="H53" i="1" s="1"/>
  <c r="D43" i="1"/>
  <c r="C43" i="1"/>
  <c r="P29" i="1"/>
  <c r="L29" i="1"/>
  <c r="K29" i="1"/>
  <c r="H29" i="1"/>
  <c r="D29" i="1"/>
  <c r="C29" i="1"/>
  <c r="P22" i="1"/>
  <c r="L22" i="1"/>
  <c r="K22" i="1"/>
  <c r="H22" i="1"/>
  <c r="D22" i="1"/>
  <c r="C22" i="1"/>
  <c r="P15" i="1"/>
  <c r="L15" i="1"/>
  <c r="K15" i="1"/>
  <c r="H15" i="1"/>
  <c r="D15" i="1"/>
  <c r="C15" i="1"/>
  <c r="D37" i="4" l="1"/>
  <c r="H19" i="2"/>
  <c r="G20" i="2"/>
  <c r="G19" i="2" s="1"/>
  <c r="K53" i="1"/>
  <c r="L53" i="1"/>
  <c r="C53" i="1"/>
  <c r="C9" i="3"/>
  <c r="F16" i="4"/>
  <c r="D9" i="3"/>
  <c r="H31" i="8"/>
  <c r="D53" i="1"/>
  <c r="C31" i="7"/>
  <c r="E7" i="11"/>
  <c r="E29" i="11" s="1"/>
  <c r="F7" i="11" s="1"/>
  <c r="F29" i="11" s="1"/>
  <c r="G7" i="11" s="1"/>
  <c r="G29" i="11" s="1"/>
  <c r="H7" i="11" s="1"/>
  <c r="H29" i="11" s="1"/>
  <c r="I7" i="11" s="1"/>
  <c r="I29" i="11" s="1"/>
  <c r="J7" i="11" s="1"/>
  <c r="J29" i="11" s="1"/>
  <c r="K7" i="11" s="1"/>
  <c r="K29" i="11" s="1"/>
  <c r="L7" i="11" s="1"/>
  <c r="L29" i="11" s="1"/>
  <c r="M7" i="11" s="1"/>
  <c r="M29" i="11" s="1"/>
  <c r="N7" i="11" s="1"/>
  <c r="N29" i="11" s="1"/>
  <c r="H31" i="7"/>
  <c r="G16" i="4"/>
  <c r="F37" i="4"/>
  <c r="D16" i="4"/>
  <c r="C37" i="4"/>
  <c r="J37" i="4"/>
  <c r="C21" i="3"/>
  <c r="D21" i="3"/>
  <c r="D59" i="3" s="1"/>
  <c r="D66" i="3" s="1"/>
  <c r="H59" i="3"/>
  <c r="H66" i="3" s="1"/>
  <c r="G59" i="3"/>
  <c r="G66" i="3" s="1"/>
  <c r="C59" i="3"/>
  <c r="C66" i="3" s="1"/>
  <c r="D39" i="2"/>
  <c r="D46" i="2" s="1"/>
  <c r="H31" i="1"/>
  <c r="O53" i="1"/>
  <c r="O70" i="1" s="1"/>
  <c r="O73" i="1" s="1"/>
  <c r="K31" i="1"/>
  <c r="K35" i="1" s="1"/>
  <c r="K73" i="1" s="1"/>
  <c r="D31" i="1"/>
  <c r="D35" i="1" s="1"/>
  <c r="D73" i="1" s="1"/>
  <c r="G37" i="4"/>
  <c r="C16" i="4"/>
  <c r="K59" i="3"/>
  <c r="K66" i="3" s="1"/>
  <c r="J39" i="2"/>
  <c r="J46" i="2" s="1"/>
  <c r="K39" i="2"/>
  <c r="K46" i="2" s="1"/>
  <c r="C39" i="2"/>
  <c r="C46" i="2" s="1"/>
  <c r="H39" i="2"/>
  <c r="H46" i="2" s="1"/>
  <c r="G39" i="2"/>
  <c r="G46" i="2" s="1"/>
  <c r="C31" i="1"/>
  <c r="C35" i="1" s="1"/>
  <c r="C73" i="1" s="1"/>
  <c r="L31" i="1"/>
  <c r="L35" i="1" s="1"/>
  <c r="L73" i="1" s="1"/>
  <c r="P53" i="1"/>
  <c r="P70" i="1" s="1"/>
  <c r="P31" i="1"/>
  <c r="P35" i="1" s="1"/>
  <c r="H70" i="1"/>
  <c r="G70" i="1"/>
  <c r="H35" i="1" l="1"/>
  <c r="G31" i="1"/>
  <c r="G35" i="1" s="1"/>
  <c r="J59" i="3"/>
  <c r="J66" i="3" s="1"/>
  <c r="G73" i="1"/>
  <c r="H73" i="1"/>
  <c r="P73" i="1"/>
  <c r="G32" i="14"/>
  <c r="G36" i="14"/>
  <c r="G37" i="14"/>
</calcChain>
</file>

<file path=xl/sharedStrings.xml><?xml version="1.0" encoding="utf-8"?>
<sst xmlns="http://schemas.openxmlformats.org/spreadsheetml/2006/main" count="1238" uniqueCount="725">
  <si>
    <t>CSESZTREG KÖZSÉG ÖNKORMÁNYZATA ÉS INTÉZMÉNYE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</si>
  <si>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</si>
  <si>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</si>
  <si>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</si>
  <si>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</si>
  <si>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</si>
  <si>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</si>
  <si>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</si>
  <si>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</si>
  <si>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</si>
  <si>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</si>
  <si>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</si>
  <si>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</si>
  <si>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</si>
  <si>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</si>
  <si>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</si>
  <si>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</si>
  <si>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</si>
  <si>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</si>
  <si>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</si>
  <si>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</si>
  <si>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</si>
  <si>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</si>
  <si>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</si>
  <si>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</si>
  <si>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</si>
  <si>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</si>
  <si>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</si>
  <si>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</si>
  <si>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</si>
  <si>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</si>
  <si>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</si>
  <si>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</si>
  <si>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</si>
  <si>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</si>
  <si>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</si>
  <si>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</si>
  <si>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</si>
  <si>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</si>
  <si>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</si>
  <si>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</si>
  <si>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</si>
  <si>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</si>
  <si>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</si>
  <si>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</si>
  <si>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</si>
  <si>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</si>
  <si>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</si>
  <si>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</si>
  <si>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</si>
  <si>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</si>
  <si>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</si>
  <si>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</si>
  <si>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</si>
  <si>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</si>
  <si>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</si>
  <si>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</si>
  <si>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</si>
  <si>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</si>
  <si>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</si>
  <si>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</si>
  <si>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</si>
  <si>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</si>
  <si>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</si>
  <si>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</si>
  <si>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</si>
  <si>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</si>
  <si>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</si>
  <si>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</si>
  <si>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</si>
  <si>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</si>
  <si>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</si>
  <si>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</si>
  <si>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</si>
  <si>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1.12. Államháztartsáon belüli megelőlegezések</t>
  </si>
  <si>
    <t xml:space="preserve">Csesztreg Község Önkormányzatának elemi bevételei </t>
  </si>
  <si>
    <t>Rovatszám</t>
  </si>
  <si>
    <t>KIEMELT ELŐIRÁNYZATOK</t>
  </si>
  <si>
    <t>2018. évi várható teljestés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</si>
  <si>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</si>
  <si>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</si>
  <si>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</si>
  <si>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</si>
  <si>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</si>
  <si>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</si>
  <si>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</si>
  <si>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</si>
  <si>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</si>
  <si>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</si>
  <si>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</si>
  <si>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</si>
  <si>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</si>
  <si>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</si>
  <si>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</si>
  <si>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</si>
  <si>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</si>
  <si>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</si>
  <si>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</si>
  <si>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</si>
  <si>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</si>
  <si>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</si>
  <si>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</si>
  <si>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</si>
  <si>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</si>
  <si>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</si>
  <si>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</si>
  <si>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</si>
  <si>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</si>
  <si>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</si>
  <si>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</si>
  <si>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</si>
  <si>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</si>
  <si>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</si>
  <si>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</si>
  <si>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</si>
  <si>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</si>
  <si>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</si>
  <si>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</si>
  <si>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</si>
  <si>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</si>
  <si>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</si>
  <si>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</si>
  <si>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</si>
  <si>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</si>
  <si>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</si>
  <si>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</si>
  <si>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</si>
  <si>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</si>
  <si>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</si>
  <si>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</si>
  <si>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</si>
  <si>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</si>
  <si>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</si>
  <si>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</si>
  <si>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</si>
  <si>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</si>
  <si>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</si>
  <si>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</si>
  <si>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</si>
  <si>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</si>
  <si>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</si>
  <si>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</si>
  <si>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</si>
  <si>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</si>
  <si>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</si>
  <si>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</si>
  <si>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</si>
  <si>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</si>
  <si>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</si>
  <si>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</si>
  <si>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</si>
  <si>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</si>
  <si>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</si>
  <si>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</si>
  <si>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</si>
  <si>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</si>
  <si>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</si>
  <si>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</si>
  <si>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</si>
  <si>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</si>
  <si>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</si>
  <si>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</si>
  <si>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</si>
  <si>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</si>
  <si>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</si>
  <si>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</si>
  <si>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</si>
  <si>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</si>
  <si>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</si>
  <si>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</si>
  <si>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</si>
  <si>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</si>
  <si>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</si>
  <si>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</si>
  <si>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</si>
  <si>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</si>
  <si>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</si>
  <si>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</si>
  <si>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</si>
  <si>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</si>
  <si>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</si>
  <si>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</si>
  <si>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</si>
  <si>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</si>
  <si>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</si>
  <si>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</si>
  <si>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</si>
  <si>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</si>
  <si>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</si>
  <si>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</si>
  <si>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</si>
  <si>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</si>
  <si>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</si>
  <si>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</si>
  <si>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</si>
  <si>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</si>
  <si>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</si>
  <si>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</si>
  <si>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</si>
  <si>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</si>
  <si>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</si>
  <si>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</si>
  <si>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</si>
  <si>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</si>
  <si>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</si>
  <si>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</si>
  <si>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</si>
  <si>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</si>
  <si>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</si>
  <si>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</si>
  <si>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</si>
  <si>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</si>
  <si>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</si>
  <si>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</si>
  <si>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</si>
  <si>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</si>
  <si>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</si>
  <si>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</si>
  <si>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</si>
  <si>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</si>
  <si>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</si>
  <si>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</si>
  <si>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</si>
  <si>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</si>
  <si>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</si>
  <si>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</si>
  <si>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</si>
  <si>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</si>
  <si>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</si>
  <si>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</si>
  <si>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</si>
  <si>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</si>
  <si>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</si>
  <si>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</si>
  <si>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</si>
  <si>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</si>
  <si>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</si>
  <si>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</si>
  <si>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</si>
  <si>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</si>
  <si>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</si>
  <si>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</si>
  <si>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</si>
  <si>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</si>
  <si>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</si>
  <si>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</si>
  <si>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</si>
  <si>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</si>
  <si>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</si>
  <si>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</si>
  <si>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</si>
  <si>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</si>
  <si>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</si>
  <si>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</si>
  <si>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</si>
  <si>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</si>
  <si>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</si>
  <si>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</si>
  <si>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</si>
  <si>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</si>
  <si>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</si>
  <si>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</si>
  <si>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</si>
  <si>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</si>
  <si>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</si>
  <si>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</si>
  <si>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</si>
  <si>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</si>
  <si>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</si>
  <si>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</si>
  <si>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</si>
  <si>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</si>
  <si>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</si>
  <si>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</si>
  <si>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BEVÉTELEK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</si>
  <si>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</si>
  <si>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</si>
  <si>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</si>
  <si>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</si>
  <si>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</si>
  <si>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</si>
  <si>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</si>
  <si>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</si>
  <si>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</si>
  <si>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</si>
  <si>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</si>
  <si>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</si>
  <si>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</si>
  <si>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</si>
  <si>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</si>
  <si>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</si>
  <si>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</si>
  <si>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</si>
  <si>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</si>
  <si>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</si>
  <si>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</si>
  <si>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</si>
  <si>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</si>
  <si>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</si>
  <si>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562913</t>
  </si>
  <si>
    <t>096020</t>
  </si>
  <si>
    <t>680001</t>
  </si>
  <si>
    <t>013350</t>
  </si>
  <si>
    <t>066020</t>
  </si>
  <si>
    <t>Térfigyelő kamerarendszer bővítése</t>
  </si>
  <si>
    <t>910502</t>
  </si>
  <si>
    <t>082091</t>
  </si>
  <si>
    <t>Víziközmű felújítása</t>
  </si>
  <si>
    <t>931102</t>
  </si>
  <si>
    <t>081030</t>
  </si>
  <si>
    <t>Védőnői szolgálat részére kis értékű eszközök beszerzése</t>
  </si>
  <si>
    <t>052020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</si>
  <si>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</si>
  <si>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</si>
  <si>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</si>
  <si>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</si>
  <si>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</si>
  <si>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</si>
  <si>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</si>
  <si>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</si>
  <si>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</si>
  <si>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</si>
  <si>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</si>
  <si>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</si>
  <si>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</si>
  <si>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</si>
  <si>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</si>
  <si>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</si>
  <si>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</si>
  <si>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</si>
  <si>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</si>
  <si>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</si>
  <si>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</si>
  <si>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</si>
  <si>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</si>
  <si>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</si>
  <si>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</si>
  <si>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</si>
  <si>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</si>
  <si>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</si>
  <si>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</si>
  <si>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</si>
  <si>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</si>
  <si>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</si>
  <si>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</si>
  <si>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</si>
  <si>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</si>
  <si>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</si>
  <si>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</si>
  <si>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</si>
  <si>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</si>
  <si>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</si>
  <si>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</si>
  <si>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</si>
  <si>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</si>
  <si>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</si>
  <si>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</si>
  <si>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</si>
  <si>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</si>
  <si>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</si>
  <si>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</si>
  <si>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</si>
  <si>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</si>
  <si>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</si>
  <si>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</si>
  <si>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</si>
  <si>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</si>
  <si>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</si>
  <si>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</si>
  <si>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</si>
  <si>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</si>
  <si>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</si>
  <si>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</si>
  <si>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</si>
  <si>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</si>
  <si>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</si>
  <si>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</si>
  <si>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</si>
  <si>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</si>
  <si>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</si>
  <si>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</si>
  <si>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</si>
  <si>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</si>
  <si>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</si>
  <si>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</si>
  <si>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</si>
  <si>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</si>
  <si>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</si>
  <si>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</si>
  <si>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</si>
  <si>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</si>
  <si>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</si>
  <si>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</si>
  <si>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</si>
  <si>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</si>
  <si>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</si>
  <si>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</si>
  <si>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</si>
  <si>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</si>
  <si>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</si>
  <si>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</si>
  <si>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</si>
  <si>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</si>
  <si>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</si>
  <si>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</si>
  <si>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</si>
  <si>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</si>
  <si>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</si>
  <si>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</si>
  <si>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</si>
  <si>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</si>
  <si>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</si>
  <si>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</si>
  <si>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</si>
  <si>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Polgármester</t>
  </si>
  <si>
    <t xml:space="preserve">Általános tartalék </t>
  </si>
  <si>
    <t xml:space="preserve">Tartalékok mindösszesen </t>
  </si>
  <si>
    <t>………... önkormányzati rendelet 10. melléklete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</si>
  <si>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</si>
  <si>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</si>
  <si>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</si>
  <si>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</si>
  <si>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</si>
  <si>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</si>
  <si>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</si>
  <si>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</si>
  <si>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</si>
  <si>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</si>
  <si>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</si>
  <si>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</si>
  <si>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</si>
  <si>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</si>
  <si>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</si>
  <si>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</si>
  <si>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</si>
  <si>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</si>
  <si>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</si>
  <si>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</si>
  <si>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</si>
  <si>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</si>
  <si>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</si>
  <si>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</si>
  <si>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 xml:space="preserve"> Adatok Ft-ban</t>
  </si>
  <si>
    <t>Sor-szám</t>
  </si>
  <si>
    <t>2020.</t>
  </si>
  <si>
    <t>2021.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</si>
  <si>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</si>
  <si>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</si>
  <si>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</si>
  <si>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</si>
  <si>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</si>
  <si>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</si>
  <si>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</si>
  <si>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</si>
  <si>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</si>
  <si>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</si>
  <si>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</si>
  <si>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</si>
  <si>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</si>
  <si>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</si>
  <si>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</si>
  <si>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</si>
  <si>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</si>
  <si>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</si>
  <si>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</si>
  <si>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</si>
  <si>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</si>
  <si>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</si>
  <si>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</si>
  <si>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</si>
  <si>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</si>
  <si>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</si>
  <si>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</si>
  <si>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</si>
  <si>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</si>
  <si>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várható teljesítés</t>
  </si>
  <si>
    <t>Eredeti előirányzat 2020.</t>
  </si>
  <si>
    <t>2020. ÉVI MŰKÖDÉSI ÉS FELHALMOZÁSI CÉLÚ BEVÉTELEI ÉS KIADÁSAI</t>
  </si>
  <si>
    <t xml:space="preserve">1.11. Hosszú lejáratú hitelek, kölcsönök törlesztése pénzügyi vállalkozásoknak </t>
  </si>
  <si>
    <t>B4081</t>
  </si>
  <si>
    <t>Befektetett pénzügyi eszközökből származó bevételek</t>
  </si>
  <si>
    <t>B4082</t>
  </si>
  <si>
    <t>Egyéb kapott (járó) kamatok és kamatjellegű bevételek</t>
  </si>
  <si>
    <t>K9111.</t>
  </si>
  <si>
    <t xml:space="preserve">Hosszú lejáratú hitelek, kölcsönök törlesztése pénzügyi vállalkozásoknak </t>
  </si>
  <si>
    <t xml:space="preserve"> Csesztregi Közös Önkormányzati Hivatal költségvetése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</si>
  <si>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</si>
  <si>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</si>
  <si>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</si>
  <si>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</si>
  <si>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</si>
  <si>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</si>
  <si>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</si>
  <si>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</si>
  <si>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Egyéb működési célú támogatások ÁHT-n belülre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</si>
  <si>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</si>
  <si>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</si>
  <si>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</si>
  <si>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</si>
  <si>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</si>
  <si>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</si>
  <si>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</si>
  <si>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</si>
  <si>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</si>
  <si>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</si>
  <si>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</si>
  <si>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</si>
  <si>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</si>
  <si>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</si>
  <si>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</si>
  <si>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</si>
  <si>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</si>
  <si>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</si>
  <si>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</si>
  <si>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</si>
  <si>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</si>
  <si>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</si>
  <si>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</si>
  <si>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</si>
  <si>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</si>
  <si>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</si>
  <si>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</si>
  <si>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</si>
  <si>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</si>
  <si>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</si>
  <si>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</si>
  <si>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</si>
  <si>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</si>
  <si>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</si>
  <si>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</si>
  <si>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</si>
  <si>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</si>
  <si>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</si>
  <si>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</si>
  <si>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</si>
  <si>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</si>
  <si>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</si>
  <si>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</si>
  <si>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</si>
  <si>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4.b (1) Pedagógus II.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</si>
  <si>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</si>
  <si>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</si>
  <si>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</si>
  <si>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</si>
  <si>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</si>
  <si>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</si>
  <si>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</si>
  <si>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</si>
  <si>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</si>
  <si>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</si>
  <si>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</si>
  <si>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</si>
  <si>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</si>
  <si>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 évi igénylés</t>
  </si>
  <si>
    <t>2019. évi elszámolás</t>
  </si>
  <si>
    <t>Eltérés (2020. évi igénylés - 2019. évi elszámolás)</t>
  </si>
  <si>
    <t>CSESZTREG KÖZSÉG ÖNKORMÁNYZATÁNAK ÁLLAMI HOZZÁJÁRULÁSA 2020. ÉVBEN</t>
  </si>
  <si>
    <t>Fecskeház külső kialakítására kapott pályázati támogatás</t>
  </si>
  <si>
    <t>Fecskeház ajtó csináltatása</t>
  </si>
  <si>
    <t>Fecskeház melléképületének felújítása</t>
  </si>
  <si>
    <t>Községháza, Művelődési Ház, Orvosi rendelő homlokzatának lefestése</t>
  </si>
  <si>
    <t>Fogorvosi rendelőbe polimerizáló lámpa beszerzése</t>
  </si>
  <si>
    <t>Szabadidőparkban felújítások</t>
  </si>
  <si>
    <t xml:space="preserve">Művelődési Házban színpad felújítása </t>
  </si>
  <si>
    <t>2020. évi előirányzat</t>
  </si>
  <si>
    <t>fő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</si>
  <si>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</si>
  <si>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</si>
  <si>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</si>
  <si>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</si>
  <si>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</si>
  <si>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</si>
  <si>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</si>
  <si>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</si>
  <si>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Létszámkeret</t>
  </si>
  <si>
    <t>Csesztreg Község Önkormányzata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</si>
  <si>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</si>
  <si>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</si>
  <si>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</si>
  <si>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</si>
  <si>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</si>
  <si>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</si>
  <si>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</si>
  <si>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</si>
  <si>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</si>
  <si>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</si>
  <si>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</si>
  <si>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</si>
  <si>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</si>
  <si>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</si>
  <si>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</si>
  <si>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2020. évi engedélyezett létszámkerete</t>
  </si>
  <si>
    <t>CSESZTREG KÖZSÉG ÖNKORMÁNYZATA 2019.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</si>
  <si>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</si>
  <si>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</si>
  <si>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</si>
  <si>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</si>
  <si>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</si>
  <si>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</si>
  <si>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</si>
  <si>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</si>
  <si>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További években (tartalékba helyezve)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</si>
  <si>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</si>
  <si>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</si>
  <si>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</si>
  <si>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</si>
  <si>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</si>
  <si>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Összesen:</t>
  </si>
  <si>
    <t>Támogatásból: 2020. évben tervezett</t>
  </si>
  <si>
    <t>2020. évben  tervezett</t>
  </si>
  <si>
    <t>Hosszú lejáratú hitelek, kölcsönök törlesztése pénzügyi vállalkozásoknak</t>
  </si>
  <si>
    <t>………... önkormányzati rendelet 12. melléklete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</si>
  <si>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</si>
  <si>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</si>
  <si>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</si>
  <si>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</si>
  <si>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</si>
  <si>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</si>
  <si>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</si>
  <si>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</si>
  <si>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</si>
  <si>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</si>
  <si>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</si>
  <si>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</si>
  <si>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</si>
  <si>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</si>
  <si>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</si>
  <si>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</si>
  <si>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</si>
  <si>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</si>
  <si>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által adott közvetett támogatások 2020. évben
(kedvezmények)</t>
  </si>
  <si>
    <t>Csesztreg Község Önkormányzata többéves kihatással járó döntések számszerűsítése évenkénti bontásban és összesítve célok szerint</t>
  </si>
  <si>
    <t>Kötelezettség jogcíme</t>
  </si>
  <si>
    <t>Köt. váll.
 éve</t>
  </si>
  <si>
    <t>2019. előtti kifizetések</t>
  </si>
  <si>
    <t>Kiadás vonzata évenként</t>
  </si>
  <si>
    <t>I=(D+E+F+G)</t>
  </si>
  <si>
    <t>Működési célú finanszírozási kiadások
(likviditási célú hiteltörlesztés)</t>
  </si>
  <si>
    <t>Felhalmozási célú finanszírozási kiadások
(hiteltörlesztés)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</si>
  <si>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</si>
  <si>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</si>
  <si>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</si>
  <si>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</si>
  <si>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</si>
  <si>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</si>
  <si>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2022..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</si>
  <si>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</si>
  <si>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</si>
  <si>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1.12. Befektetési célú belföldi értékpípírok vásárlása</t>
  </si>
  <si>
    <t>K9122.</t>
  </si>
  <si>
    <t>Befektetési célú belföldi értékpapírok vásárlása</t>
  </si>
  <si>
    <t>Háziorvos részére kis értékű eszközök beszerzése</t>
  </si>
  <si>
    <t>Értékpapír vásárlása</t>
  </si>
  <si>
    <t>091140- Óvodai nevelés, ellátás működési feladatai</t>
  </si>
  <si>
    <t>081030- Sportlétesítmények működtetése, fejlesztése</t>
  </si>
  <si>
    <t>2/2020. (III.10.) önkormányzati rendelet 8. melléklete</t>
  </si>
  <si>
    <t>………... önkormányzati rendelet 11. melléklete</t>
  </si>
  <si>
    <t>………... önkormányzati rendelet 14. melléklete</t>
  </si>
  <si>
    <t>………... önkormányzati rendelet 15. melléklete</t>
  </si>
  <si>
    <t>………... önkormányzati rendelet 16. melléklete</t>
  </si>
  <si>
    <t>2/2020. (III.10.) önkormányzati rendelet 14. melléklete</t>
  </si>
  <si>
    <t>Út és járda felújítás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</si>
  <si>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</si>
  <si>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</si>
  <si>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</si>
  <si>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</si>
  <si>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</si>
  <si>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</si>
  <si>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</si>
  <si>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</si>
  <si>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2020. ÉVBEN</t>
  </si>
  <si>
    <t>………... önkormányzati rendelet 17. melléklete</t>
  </si>
  <si>
    <t>2/2020. (III.10.) önkormányzati rendelet 15. melléklete</t>
  </si>
  <si>
    <t>Egyéb tárgyi eszközök érétkesítése</t>
  </si>
  <si>
    <t>Eredeti előirányzat        2020.</t>
  </si>
  <si>
    <t>Helyi adók (B35-ből)</t>
  </si>
  <si>
    <t>Módosított előirányzat 05.31.</t>
  </si>
  <si>
    <t>Módosított előirányzat (05.31.)</t>
  </si>
  <si>
    <t>Kedvezmény nélkül elérhető bevétel módosított (05.31.)</t>
  </si>
  <si>
    <t>Módosított előirányzat 2020.</t>
  </si>
  <si>
    <t>CSESZTREG KÖZSÉG ÖNKORMÁNYZATA ÉS INTÉZMÉNYEI 2020. ÉVI MÓDOSÍTOTT ELŐIRÁNYZAT FELHASZNÁLÁSI ÜTEMTERVE</t>
  </si>
  <si>
    <t>Csepel Trafó értékesítése</t>
  </si>
  <si>
    <t>Módosított előirányzat 08.31.</t>
  </si>
  <si>
    <t>Előirányzat módosítás 08.31.</t>
  </si>
  <si>
    <t>3/2020. (III.13.) önkormányzati rendelet 1. melléklete</t>
  </si>
  <si>
    <t>3/2020. (III.13.) önkormányzati rendelet 2/a. melléklete</t>
  </si>
  <si>
    <t>Módosított előirányzat (08.31.)</t>
  </si>
  <si>
    <t>Előirányzat módosítás (08.31.)</t>
  </si>
  <si>
    <t>3/2020. (III.13.) önkormányzati rendelet 2/b. melléklete</t>
  </si>
  <si>
    <t>3/2020. (III.13.) önkormányzati rendelet 3. melléklete</t>
  </si>
  <si>
    <t>3/2020. (III.13.) önkormányzati rendelet 4. melléklete</t>
  </si>
  <si>
    <t>3/2020. (III.13.) önkormányzati rendelet 5. melléklete</t>
  </si>
  <si>
    <t>2020. május havi igénylés</t>
  </si>
  <si>
    <t>Eltérés (2020. május havi igénylés -2020. évi igénylés</t>
  </si>
  <si>
    <t>4.b (1) Pedagógus II. kategóriába sorolt pedagógusok kiegészítő támogatása, akik a minősítást 2020. január 1-jei átsorolással szerezték meg</t>
  </si>
  <si>
    <t>4. a (1) Pedagógus II. kategóriába sorolt pedagógusok kiegészítő támogatása, akik a minősítést 2019. január 1-jei átsorolással szerezték meg</t>
  </si>
  <si>
    <t>4.b (1) Mesterpedagógus kategóriába sorolt óvodapedagógusok kiegészítő támogatása, akik a minősítést 2019. január 01-jei átsorolással szerezték meg</t>
  </si>
  <si>
    <t>3/2020. (III.13.) önkormányzati rendelet 6. melléklete</t>
  </si>
  <si>
    <t>Eredeti előirányazat 2020.</t>
  </si>
  <si>
    <t>Szabadidőparkban zsuptetős épületek tetőcseréje</t>
  </si>
  <si>
    <t>Csodavilág Mini Bölcsőde 2. csoport kialakítása</t>
  </si>
  <si>
    <t>Kerékpárút készítésének tervezése</t>
  </si>
  <si>
    <t>3/2020. (III.13.) önkormányzati rendelet 7/a. melléklete</t>
  </si>
  <si>
    <t>2020/ () önkormányzati rendelet 9. melléklete</t>
  </si>
  <si>
    <t>3/2020. (III.13.) önkormányzati rendelet 7/b. melléklete</t>
  </si>
  <si>
    <t>J</t>
  </si>
  <si>
    <t>K</t>
  </si>
  <si>
    <t>Módosított előirányzat (08.31)</t>
  </si>
  <si>
    <t>3/2020. (III.13.) önkormányzati rendelet 11. melléklete</t>
  </si>
  <si>
    <t>Pályázatírás (Fecskeház külső rekonstrukciója II. részlet)</t>
  </si>
  <si>
    <t>Önkormányzati hivatal működésének támogatása</t>
  </si>
  <si>
    <t>Köznevelési feladatok támogatása</t>
  </si>
  <si>
    <t>Szociális és gyermekjóléti feladadatok támogatása</t>
  </si>
  <si>
    <t>Kulturális feladatok támogatása</t>
  </si>
  <si>
    <t>Kiegészítő támogatások összesen:</t>
  </si>
  <si>
    <t>Támogatások összesen:</t>
  </si>
  <si>
    <t>10/2020 (X. 5.) önkormányzati rendelet 1. melléklete</t>
  </si>
  <si>
    <t>10/2020 (X. 5.) önkormányzati rendelet 2. melléklete</t>
  </si>
  <si>
    <t>10/2020 (X. 5.) önkormányzati rendelet 3. melléklete</t>
  </si>
  <si>
    <t>10/2020 (X. 5.) önkormányzati rendelet 4. melléklete</t>
  </si>
  <si>
    <t>10/2020. (X. 5.) önkormányzati rendelet 5. melléklete</t>
  </si>
  <si>
    <t>10/2020. (X. 5.) önkormányzati rendelet 6. melléklete</t>
  </si>
  <si>
    <t>10/2020 (X. 5.) önkormányzati rendelet 7. melléklete</t>
  </si>
  <si>
    <t>10/2020 (X. 5.) önkormányzati rendelet 8. melléklete</t>
  </si>
  <si>
    <t>10/2020 (X. 5.)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</si>
</sst>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.0"/>
    <numFmt numFmtId="167" formatCode="#,###"/>
    <numFmt numFmtId="168" formatCode="0&quot;.&quot;"/>
    <numFmt numFmtId="169" formatCode="0.0"/>
  </numFmts>
  <fonts count="107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6"/>
      <name val="Arial CE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Garamond"/>
      <family val="1"/>
      <charset val="238"/>
    </font>
    <font>
      <b/>
      <sz val="13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name val="Times New Roman CE"/>
      <charset val="238"/>
    </font>
    <font>
      <b/>
      <sz val="8"/>
      <name val="Times New Roman CE"/>
      <family val="1"/>
      <charset val="238"/>
    </font>
    <font>
      <sz val="13"/>
      <color indexed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99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50" fillId="0" borderId="0"/>
  </cellStyleXfs>
  <cellXfs count="105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13" xfId="1" applyNumberFormat="1" applyFont="1" applyBorder="1"/>
    <xf numFmtId="0" fontId="7" fillId="0" borderId="9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1" fillId="0" borderId="0" xfId="2" applyFont="1" applyAlignment="1">
      <alignment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4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165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4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4" fontId="46" fillId="0" borderId="13" xfId="35" applyNumberFormat="1" applyFont="1" applyFill="1" applyBorder="1" applyAlignment="1">
      <alignment horizontal="right" wrapText="1"/>
    </xf>
    <xf numFmtId="164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6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66" fillId="0" borderId="62" xfId="50" applyFont="1" applyBorder="1"/>
    <xf numFmtId="166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7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7" xfId="49" applyFont="1" applyBorder="1" applyAlignment="1">
      <alignment horizontal="left"/>
    </xf>
    <xf numFmtId="167" fontId="25" fillId="0" borderId="0" xfId="65" applyNumberFormat="1" applyAlignment="1">
      <alignment vertical="center" wrapText="1"/>
    </xf>
    <xf numFmtId="167" fontId="73" fillId="0" borderId="0" xfId="65" applyNumberFormat="1" applyFont="1" applyAlignment="1">
      <alignment horizontal="centerContinuous" vertical="center" wrapText="1"/>
    </xf>
    <xf numFmtId="167" fontId="25" fillId="0" borderId="0" xfId="65" applyNumberFormat="1" applyAlignment="1">
      <alignment horizontal="centerContinuous" vertical="center"/>
    </xf>
    <xf numFmtId="167" fontId="68" fillId="0" borderId="0" xfId="65" applyNumberFormat="1" applyFont="1" applyAlignment="1">
      <alignment horizontal="centerContinuous" vertical="center"/>
    </xf>
    <xf numFmtId="167" fontId="75" fillId="0" borderId="0" xfId="65" applyNumberFormat="1" applyFont="1" applyAlignment="1">
      <alignment horizontal="right" vertical="center"/>
    </xf>
    <xf numFmtId="167" fontId="77" fillId="0" borderId="58" xfId="65" applyNumberFormat="1" applyFont="1" applyBorder="1" applyAlignment="1">
      <alignment horizontal="centerContinuous" vertical="center" wrapText="1"/>
    </xf>
    <xf numFmtId="167" fontId="77" fillId="0" borderId="79" xfId="65" applyNumberFormat="1" applyFont="1" applyBorder="1" applyAlignment="1">
      <alignment horizontal="centerContinuous" vertical="center" wrapText="1"/>
    </xf>
    <xf numFmtId="167" fontId="77" fillId="0" borderId="58" xfId="65" applyNumberFormat="1" applyFont="1" applyBorder="1" applyAlignment="1">
      <alignment horizontal="center" vertical="center" wrapText="1"/>
    </xf>
    <xf numFmtId="167" fontId="77" fillId="0" borderId="79" xfId="65" applyNumberFormat="1" applyFont="1" applyBorder="1" applyAlignment="1">
      <alignment horizontal="center" vertical="center" wrapText="1"/>
    </xf>
    <xf numFmtId="167" fontId="65" fillId="0" borderId="0" xfId="65" applyNumberFormat="1" applyFont="1" applyAlignment="1">
      <alignment horizontal="center" vertical="center" wrapText="1"/>
    </xf>
    <xf numFmtId="167" fontId="71" fillId="0" borderId="62" xfId="65" applyNumberFormat="1" applyFont="1" applyBorder="1" applyAlignment="1">
      <alignment horizontal="center" vertical="center" wrapText="1"/>
    </xf>
    <xf numFmtId="167" fontId="71" fillId="0" borderId="58" xfId="65" applyNumberFormat="1" applyFont="1" applyBorder="1" applyAlignment="1">
      <alignment horizontal="center" vertical="center" wrapText="1"/>
    </xf>
    <xf numFmtId="167" fontId="71" fillId="0" borderId="79" xfId="65" applyNumberFormat="1" applyFont="1" applyBorder="1" applyAlignment="1">
      <alignment horizontal="center" vertical="center" wrapText="1"/>
    </xf>
    <xf numFmtId="167" fontId="71" fillId="0" borderId="0" xfId="65" applyNumberFormat="1" applyFont="1" applyAlignment="1">
      <alignment horizontal="center" vertical="center" wrapText="1"/>
    </xf>
    <xf numFmtId="167" fontId="25" fillId="0" borderId="73" xfId="65" applyNumberFormat="1" applyBorder="1" applyAlignment="1">
      <alignment horizontal="left" vertical="center" wrapText="1" indent="1"/>
    </xf>
    <xf numFmtId="167" fontId="78" fillId="0" borderId="56" xfId="65" applyNumberFormat="1" applyFont="1" applyBorder="1" applyAlignment="1">
      <alignment horizontal="left" vertical="center" wrapText="1" indent="1"/>
    </xf>
    <xf numFmtId="167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25" fillId="0" borderId="74" xfId="65" applyNumberFormat="1" applyBorder="1" applyAlignment="1">
      <alignment horizontal="left" vertical="center" wrapText="1" indent="1"/>
    </xf>
    <xf numFmtId="167" fontId="78" fillId="0" borderId="12" xfId="65" applyNumberFormat="1" applyFont="1" applyBorder="1" applyAlignment="1">
      <alignment horizontal="left" vertical="center" wrapText="1" indent="1"/>
    </xf>
    <xf numFmtId="167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3" xfId="65" applyNumberFormat="1" applyFont="1" applyBorder="1" applyAlignment="1">
      <alignment horizontal="left" vertical="center" wrapText="1" indent="1"/>
    </xf>
    <xf numFmtId="167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74" xfId="65" applyNumberFormat="1" applyFont="1" applyBorder="1" applyAlignment="1">
      <alignment horizontal="left" vertical="center" wrapText="1" indent="1"/>
    </xf>
    <xf numFmtId="167" fontId="71" fillId="0" borderId="58" xfId="65" applyNumberFormat="1" applyFont="1" applyBorder="1" applyAlignment="1">
      <alignment horizontal="left" vertical="center" wrapText="1" indent="1"/>
    </xf>
    <xf numFmtId="167" fontId="71" fillId="0" borderId="79" xfId="65" applyNumberFormat="1" applyFont="1" applyBorder="1" applyAlignment="1">
      <alignment horizontal="right" vertical="center" wrapText="1" indent="1"/>
    </xf>
    <xf numFmtId="167" fontId="75" fillId="0" borderId="84" xfId="65" applyNumberFormat="1" applyFont="1" applyBorder="1" applyAlignment="1">
      <alignment horizontal="left" vertical="center" wrapText="1" indent="1"/>
    </xf>
    <xf numFmtId="167" fontId="79" fillId="0" borderId="16" xfId="65" applyNumberFormat="1" applyFont="1" applyBorder="1" applyAlignment="1">
      <alignment horizontal="right" vertical="center" wrapText="1" indent="1"/>
    </xf>
    <xf numFmtId="167" fontId="75" fillId="0" borderId="12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13" xfId="65" applyNumberFormat="1" applyFont="1" applyBorder="1" applyAlignment="1">
      <alignment horizontal="right" vertical="center" wrapText="1" indent="1"/>
    </xf>
    <xf numFmtId="167" fontId="75" fillId="0" borderId="85" xfId="65" applyNumberFormat="1" applyFont="1" applyBorder="1" applyAlignment="1">
      <alignment horizontal="left" vertical="center" wrapText="1" indent="1"/>
    </xf>
    <xf numFmtId="167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9" xfId="65" applyNumberFormat="1" applyFont="1" applyBorder="1" applyAlignment="1">
      <alignment horizontal="left" vertical="center" wrapText="1" indent="1"/>
    </xf>
    <xf numFmtId="167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7" fontId="71" fillId="0" borderId="19" xfId="65" applyNumberFormat="1" applyFont="1" applyBorder="1" applyAlignment="1">
      <alignment horizontal="left" vertical="center" wrapText="1" indent="1"/>
    </xf>
    <xf numFmtId="167" fontId="71" fillId="0" borderId="55" xfId="65" applyNumberFormat="1" applyFont="1" applyBorder="1" applyAlignment="1">
      <alignment horizontal="right" vertical="center" wrapText="1" indent="1"/>
    </xf>
    <xf numFmtId="167" fontId="68" fillId="0" borderId="58" xfId="65" applyNumberFormat="1" applyFont="1" applyBorder="1" applyAlignment="1">
      <alignment horizontal="left" vertical="center" wrapText="1" indent="1"/>
    </xf>
    <xf numFmtId="167" fontId="68" fillId="0" borderId="63" xfId="65" applyNumberFormat="1" applyFont="1" applyBorder="1" applyAlignment="1">
      <alignment horizontal="right" vertical="center" wrapText="1" indent="1"/>
    </xf>
    <xf numFmtId="167" fontId="25" fillId="0" borderId="0" xfId="65" applyNumberFormat="1" applyAlignment="1">
      <alignment horizontal="center" vertical="center" wrapText="1"/>
    </xf>
    <xf numFmtId="167" fontId="82" fillId="0" borderId="12" xfId="65" applyNumberFormat="1" applyFont="1" applyBorder="1" applyAlignment="1">
      <alignment horizontal="left" vertical="center" wrapText="1" indent="1"/>
    </xf>
    <xf numFmtId="167" fontId="78" fillId="0" borderId="84" xfId="65" applyNumberFormat="1" applyFont="1" applyBorder="1" applyAlignment="1">
      <alignment horizontal="left" vertical="center" wrapText="1" indent="1"/>
    </xf>
    <xf numFmtId="167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7" fontId="68" fillId="0" borderId="62" xfId="65" applyNumberFormat="1" applyFont="1" applyBorder="1" applyAlignment="1">
      <alignment horizontal="left" vertical="center" wrapText="1" indent="1"/>
    </xf>
    <xf numFmtId="167" fontId="79" fillId="0" borderId="84" xfId="65" applyNumberFormat="1" applyFont="1" applyBorder="1" applyAlignment="1">
      <alignment horizontal="left" vertical="center" wrapText="1" indent="1"/>
    </xf>
    <xf numFmtId="167" fontId="79" fillId="0" borderId="43" xfId="65" applyNumberFormat="1" applyFont="1" applyBorder="1" applyAlignment="1">
      <alignment horizontal="right" vertical="center" wrapText="1" indent="1"/>
    </xf>
    <xf numFmtId="167" fontId="75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>
      <alignment horizontal="left" vertical="center" wrapText="1" indent="2"/>
    </xf>
    <xf numFmtId="167" fontId="75" fillId="0" borderId="13" xfId="65" applyNumberFormat="1" applyFont="1" applyBorder="1" applyAlignment="1">
      <alignment horizontal="left" vertical="center" wrapText="1" indent="2"/>
    </xf>
    <xf numFmtId="167" fontId="79" fillId="0" borderId="13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>
      <alignment horizontal="left" vertical="center" wrapText="1" indent="2"/>
    </xf>
    <xf numFmtId="167" fontId="78" fillId="0" borderId="76" xfId="65" applyNumberFormat="1" applyFont="1" applyBorder="1" applyAlignment="1">
      <alignment horizontal="left" vertical="center" wrapText="1" indent="2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6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4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3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4" fillId="0" borderId="0" xfId="66" applyFont="1"/>
    <xf numFmtId="164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4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4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7" fontId="85" fillId="0" borderId="0" xfId="65" applyNumberFormat="1" applyFont="1" applyAlignment="1">
      <alignment vertical="center" wrapText="1"/>
    </xf>
    <xf numFmtId="167" fontId="75" fillId="0" borderId="0" xfId="65" applyNumberFormat="1" applyFont="1" applyAlignment="1">
      <alignment horizontal="center" vertical="center"/>
    </xf>
    <xf numFmtId="167" fontId="86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7" fillId="0" borderId="0" xfId="65" applyFont="1" applyAlignment="1">
      <alignment horizontal="right" wrapText="1"/>
    </xf>
    <xf numFmtId="0" fontId="89" fillId="0" borderId="0" xfId="67" applyFont="1"/>
    <xf numFmtId="167" fontId="73" fillId="0" borderId="0" xfId="67" applyNumberFormat="1" applyFont="1" applyAlignment="1">
      <alignment horizontal="center" vertical="center" wrapText="1"/>
    </xf>
    <xf numFmtId="167" fontId="85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7" fontId="75" fillId="0" borderId="0" xfId="65" applyNumberFormat="1" applyFont="1" applyAlignment="1">
      <alignment horizontal="center" vertical="center" wrapText="1"/>
    </xf>
    <xf numFmtId="0" fontId="90" fillId="0" borderId="0" xfId="65" applyFont="1" applyAlignment="1">
      <alignment horizontal="right"/>
    </xf>
    <xf numFmtId="0" fontId="91" fillId="0" borderId="0" xfId="65" applyFont="1"/>
    <xf numFmtId="0" fontId="92" fillId="0" borderId="0" xfId="67" applyFont="1"/>
    <xf numFmtId="167" fontId="64" fillId="0" borderId="0" xfId="67" applyNumberFormat="1" applyFont="1" applyAlignment="1">
      <alignment horizontal="centerContinuous" vertical="center"/>
    </xf>
    <xf numFmtId="0" fontId="91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8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4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8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4" fontId="72" fillId="0" borderId="43" xfId="37" applyNumberFormat="1" applyFont="1" applyBorder="1" applyProtection="1">
      <protection locked="0"/>
    </xf>
    <xf numFmtId="164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4" fontId="72" fillId="0" borderId="13" xfId="37" applyNumberFormat="1" applyFont="1" applyBorder="1" applyProtection="1">
      <protection locked="0"/>
    </xf>
    <xf numFmtId="164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4" fontId="68" fillId="0" borderId="79" xfId="67" applyNumberFormat="1" applyFont="1" applyBorder="1"/>
    <xf numFmtId="164" fontId="68" fillId="0" borderId="61" xfId="67" applyNumberFormat="1" applyFont="1" applyBorder="1"/>
    <xf numFmtId="0" fontId="93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4" fontId="68" fillId="0" borderId="0" xfId="67" applyNumberFormat="1" applyFont="1"/>
    <xf numFmtId="0" fontId="92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88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4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0" xfId="67" applyFont="1" applyBorder="1"/>
    <xf numFmtId="0" fontId="76" fillId="0" borderId="86" xfId="67" applyFont="1" applyBorder="1"/>
    <xf numFmtId="0" fontId="76" fillId="0" borderId="77" xfId="67" applyFont="1" applyBorder="1"/>
    <xf numFmtId="164" fontId="71" fillId="0" borderId="78" xfId="37" applyNumberFormat="1" applyFont="1" applyBorder="1"/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7" fillId="0" borderId="0" xfId="1" applyFont="1" applyAlignment="1">
      <alignment horizontal="center"/>
    </xf>
    <xf numFmtId="16" fontId="15" fillId="0" borderId="9" xfId="1" applyNumberFormat="1" applyFont="1" applyBorder="1" applyAlignment="1">
      <alignment vertical="center" wrapText="1"/>
    </xf>
    <xf numFmtId="0" fontId="94" fillId="0" borderId="13" xfId="2" applyFont="1" applyBorder="1" applyAlignment="1">
      <alignment wrapText="1"/>
    </xf>
    <xf numFmtId="0" fontId="94" fillId="0" borderId="45" xfId="2" applyFont="1" applyBorder="1" applyAlignment="1">
      <alignment wrapText="1"/>
    </xf>
    <xf numFmtId="3" fontId="95" fillId="0" borderId="13" xfId="2" applyNumberFormat="1" applyFont="1" applyBorder="1"/>
    <xf numFmtId="3" fontId="94" fillId="0" borderId="43" xfId="2" applyNumberFormat="1" applyFont="1" applyBorder="1" applyAlignment="1">
      <alignment horizontal="right" wrapText="1"/>
    </xf>
    <xf numFmtId="3" fontId="94" fillId="0" borderId="44" xfId="2" applyNumberFormat="1" applyFont="1" applyBorder="1" applyAlignment="1">
      <alignment horizontal="right" wrapText="1"/>
    </xf>
    <xf numFmtId="0" fontId="5" fillId="0" borderId="45" xfId="2" applyFont="1" applyBorder="1" applyAlignment="1">
      <alignment wrapText="1"/>
    </xf>
    <xf numFmtId="0" fontId="5" fillId="0" borderId="13" xfId="2" applyFont="1" applyBorder="1" applyAlignment="1">
      <alignment wrapText="1"/>
    </xf>
    <xf numFmtId="3" fontId="41" fillId="0" borderId="13" xfId="2" applyNumberFormat="1" applyFont="1" applyBorder="1" applyAlignment="1">
      <alignment horizontal="right" wrapText="1"/>
    </xf>
    <xf numFmtId="3" fontId="41" fillId="0" borderId="46" xfId="2" applyNumberFormat="1" applyFont="1" applyBorder="1" applyAlignment="1">
      <alignment horizontal="right" wrapText="1"/>
    </xf>
    <xf numFmtId="0" fontId="4" fillId="0" borderId="0" xfId="69"/>
    <xf numFmtId="0" fontId="3" fillId="0" borderId="0" xfId="69" applyFont="1"/>
    <xf numFmtId="0" fontId="96" fillId="0" borderId="0" xfId="50" applyFont="1" applyAlignment="1" applyProtection="1">
      <alignment horizontal="center" vertical="center" wrapText="1"/>
      <protection locked="0"/>
    </xf>
    <xf numFmtId="0" fontId="6" fillId="0" borderId="0" xfId="50" applyFont="1" applyAlignment="1">
      <alignment horizontal="center" wrapText="1"/>
    </xf>
    <xf numFmtId="0" fontId="6" fillId="0" borderId="0" xfId="50" applyFont="1" applyAlignment="1">
      <alignment horizontal="right" wrapText="1"/>
    </xf>
    <xf numFmtId="0" fontId="39" fillId="0" borderId="18" xfId="69" applyFont="1" applyBorder="1" applyAlignment="1">
      <alignment horizontal="center" wrapText="1"/>
    </xf>
    <xf numFmtId="0" fontId="39" fillId="0" borderId="55" xfId="69" applyFont="1" applyBorder="1" applyAlignment="1">
      <alignment horizontal="center" wrapText="1"/>
    </xf>
    <xf numFmtId="0" fontId="44" fillId="0" borderId="42" xfId="69" applyFont="1" applyBorder="1" applyAlignment="1">
      <alignment horizontal="center" wrapText="1"/>
    </xf>
    <xf numFmtId="0" fontId="44" fillId="0" borderId="43" xfId="69" applyFont="1" applyBorder="1" applyAlignment="1">
      <alignment horizontal="center" wrapText="1"/>
    </xf>
    <xf numFmtId="0" fontId="44" fillId="0" borderId="68" xfId="69" applyFont="1" applyBorder="1" applyAlignment="1">
      <alignment horizontal="center" wrapText="1"/>
    </xf>
    <xf numFmtId="0" fontId="44" fillId="0" borderId="44" xfId="69" applyFont="1" applyBorder="1" applyAlignment="1">
      <alignment horizontal="center" wrapText="1"/>
    </xf>
    <xf numFmtId="0" fontId="54" fillId="0" borderId="45" xfId="69" applyFont="1" applyBorder="1" applyAlignment="1">
      <alignment wrapText="1"/>
    </xf>
    <xf numFmtId="0" fontId="54" fillId="0" borderId="13" xfId="69" applyFont="1" applyBorder="1" applyAlignment="1">
      <alignment wrapText="1"/>
    </xf>
    <xf numFmtId="3" fontId="54" fillId="0" borderId="13" xfId="35" applyNumberFormat="1" applyFont="1" applyBorder="1" applyAlignment="1">
      <alignment horizontal="right" wrapText="1"/>
    </xf>
    <xf numFmtId="3" fontId="54" fillId="0" borderId="46" xfId="35" applyNumberFormat="1" applyFont="1" applyBorder="1" applyAlignment="1">
      <alignment horizontal="right" wrapText="1"/>
    </xf>
    <xf numFmtId="0" fontId="3" fillId="0" borderId="45" xfId="50" applyFont="1" applyBorder="1" applyProtection="1">
      <protection locked="0"/>
    </xf>
    <xf numFmtId="3" fontId="3" fillId="0" borderId="13" xfId="35" applyNumberFormat="1" applyFont="1" applyBorder="1"/>
    <xf numFmtId="3" fontId="3" fillId="0" borderId="46" xfId="35" applyNumberFormat="1" applyFont="1" applyBorder="1"/>
    <xf numFmtId="3" fontId="54" fillId="0" borderId="13" xfId="35" applyNumberFormat="1" applyFont="1" applyBorder="1" applyAlignment="1">
      <alignment wrapText="1"/>
    </xf>
    <xf numFmtId="0" fontId="41" fillId="0" borderId="45" xfId="69" applyFont="1" applyBorder="1" applyAlignment="1">
      <alignment wrapText="1"/>
    </xf>
    <xf numFmtId="0" fontId="41" fillId="0" borderId="13" xfId="69" applyFont="1" applyBorder="1" applyAlignment="1">
      <alignment wrapText="1"/>
    </xf>
    <xf numFmtId="0" fontId="39" fillId="0" borderId="45" xfId="69" applyFont="1" applyBorder="1" applyAlignment="1">
      <alignment wrapText="1"/>
    </xf>
    <xf numFmtId="0" fontId="39" fillId="0" borderId="13" xfId="69" applyFont="1" applyBorder="1" applyAlignment="1">
      <alignment wrapText="1"/>
    </xf>
    <xf numFmtId="3" fontId="39" fillId="0" borderId="13" xfId="35" applyNumberFormat="1" applyFont="1" applyBorder="1" applyAlignment="1">
      <alignment wrapText="1"/>
    </xf>
    <xf numFmtId="3" fontId="39" fillId="0" borderId="46" xfId="35" applyNumberFormat="1" applyFont="1" applyBorder="1" applyAlignment="1">
      <alignment wrapText="1"/>
    </xf>
    <xf numFmtId="3" fontId="55" fillId="0" borderId="13" xfId="35" applyNumberFormat="1" applyFont="1" applyBorder="1"/>
    <xf numFmtId="3" fontId="55" fillId="0" borderId="46" xfId="35" applyNumberFormat="1" applyFont="1" applyBorder="1"/>
    <xf numFmtId="0" fontId="49" fillId="0" borderId="47" xfId="69" applyFont="1" applyBorder="1" applyAlignment="1">
      <alignment wrapText="1"/>
    </xf>
    <xf numFmtId="0" fontId="49" fillId="0" borderId="48" xfId="69" applyFont="1" applyBorder="1" applyAlignment="1">
      <alignment wrapText="1"/>
    </xf>
    <xf numFmtId="3" fontId="7" fillId="0" borderId="48" xfId="35" applyNumberFormat="1" applyFont="1" applyBorder="1"/>
    <xf numFmtId="3" fontId="7" fillId="0" borderId="49" xfId="35" applyNumberFormat="1" applyFont="1" applyBorder="1"/>
    <xf numFmtId="0" fontId="49" fillId="0" borderId="0" xfId="69" applyFont="1" applyAlignment="1">
      <alignment wrapText="1"/>
    </xf>
    <xf numFmtId="3" fontId="49" fillId="0" borderId="0" xfId="69" applyNumberFormat="1" applyFont="1" applyAlignment="1">
      <alignment wrapText="1"/>
    </xf>
    <xf numFmtId="0" fontId="44" fillId="0" borderId="39" xfId="69" applyFont="1" applyBorder="1" applyAlignment="1">
      <alignment horizontal="center" wrapText="1"/>
    </xf>
    <xf numFmtId="0" fontId="44" fillId="0" borderId="40" xfId="69" applyFont="1" applyBorder="1" applyAlignment="1">
      <alignment horizontal="center" wrapText="1"/>
    </xf>
    <xf numFmtId="3" fontId="44" fillId="0" borderId="40" xfId="69" applyNumberFormat="1" applyFont="1" applyBorder="1" applyAlignment="1">
      <alignment horizontal="center" wrapText="1"/>
    </xf>
    <xf numFmtId="3" fontId="44" fillId="0" borderId="91" xfId="69" applyNumberFormat="1" applyFont="1" applyBorder="1" applyAlignment="1">
      <alignment horizontal="center" wrapText="1"/>
    </xf>
    <xf numFmtId="3" fontId="44" fillId="0" borderId="41" xfId="69" applyNumberFormat="1" applyFont="1" applyBorder="1" applyAlignment="1">
      <alignment horizontal="center" wrapText="1"/>
    </xf>
    <xf numFmtId="3" fontId="54" fillId="0" borderId="13" xfId="69" applyNumberFormat="1" applyFont="1" applyBorder="1" applyAlignment="1">
      <alignment wrapText="1"/>
    </xf>
    <xf numFmtId="3" fontId="54" fillId="0" borderId="46" xfId="69" applyNumberFormat="1" applyFont="1" applyBorder="1" applyAlignment="1">
      <alignment horizontal="right" wrapText="1"/>
    </xf>
    <xf numFmtId="3" fontId="41" fillId="0" borderId="13" xfId="69" applyNumberFormat="1" applyFont="1" applyBorder="1" applyAlignment="1">
      <alignment wrapText="1"/>
    </xf>
    <xf numFmtId="3" fontId="3" fillId="0" borderId="46" xfId="50" applyNumberFormat="1" applyFont="1" applyBorder="1"/>
    <xf numFmtId="0" fontId="55" fillId="0" borderId="13" xfId="69" applyFont="1" applyBorder="1" applyAlignment="1">
      <alignment wrapText="1"/>
    </xf>
    <xf numFmtId="3" fontId="55" fillId="0" borderId="46" xfId="50" applyNumberFormat="1" applyFont="1" applyBorder="1"/>
    <xf numFmtId="0" fontId="63" fillId="0" borderId="45" xfId="69" applyFont="1" applyBorder="1" applyAlignment="1">
      <alignment wrapText="1"/>
    </xf>
    <xf numFmtId="0" fontId="63" fillId="0" borderId="13" xfId="69" applyFont="1" applyBorder="1" applyAlignment="1">
      <alignment wrapText="1"/>
    </xf>
    <xf numFmtId="3" fontId="63" fillId="0" borderId="13" xfId="69" applyNumberFormat="1" applyFont="1" applyBorder="1" applyAlignment="1">
      <alignment wrapText="1"/>
    </xf>
    <xf numFmtId="3" fontId="63" fillId="0" borderId="46" xfId="69" applyNumberFormat="1" applyFont="1" applyBorder="1" applyAlignment="1">
      <alignment wrapText="1"/>
    </xf>
    <xf numFmtId="3" fontId="49" fillId="0" borderId="48" xfId="69" applyNumberFormat="1" applyFont="1" applyBorder="1" applyAlignment="1">
      <alignment wrapText="1"/>
    </xf>
    <xf numFmtId="0" fontId="64" fillId="0" borderId="58" xfId="69" applyFont="1" applyBorder="1" applyAlignment="1">
      <alignment horizontal="left" vertical="center"/>
    </xf>
    <xf numFmtId="0" fontId="65" fillId="0" borderId="59" xfId="69" applyFont="1" applyBorder="1" applyAlignment="1">
      <alignment vertical="center" wrapText="1"/>
    </xf>
    <xf numFmtId="0" fontId="65" fillId="0" borderId="79" xfId="69" applyFont="1" applyBorder="1" applyAlignment="1">
      <alignment vertical="center" wrapText="1"/>
    </xf>
    <xf numFmtId="0" fontId="65" fillId="0" borderId="61" xfId="69" applyFont="1" applyBorder="1" applyAlignment="1">
      <alignment vertical="center" wrapText="1"/>
    </xf>
    <xf numFmtId="0" fontId="52" fillId="0" borderId="0" xfId="1" applyFont="1"/>
    <xf numFmtId="0" fontId="67" fillId="0" borderId="0" xfId="1" applyFont="1" applyAlignment="1">
      <alignment horizontal="right"/>
    </xf>
    <xf numFmtId="0" fontId="97" fillId="0" borderId="0" xfId="1" applyFont="1" applyAlignment="1">
      <alignment horizontal="right"/>
    </xf>
    <xf numFmtId="0" fontId="98" fillId="0" borderId="0" xfId="1" applyFont="1" applyAlignment="1">
      <alignment horizontal="right"/>
    </xf>
    <xf numFmtId="0" fontId="8" fillId="2" borderId="43" xfId="70" applyFont="1" applyFill="1" applyBorder="1" applyAlignment="1">
      <alignment horizontal="center" vertical="center" wrapText="1"/>
    </xf>
    <xf numFmtId="0" fontId="8" fillId="2" borderId="68" xfId="70" applyFont="1" applyFill="1" applyBorder="1" applyAlignment="1">
      <alignment horizontal="right" vertical="center" wrapText="1"/>
    </xf>
    <xf numFmtId="0" fontId="8" fillId="2" borderId="93" xfId="70" applyFont="1" applyFill="1" applyBorder="1" applyAlignment="1">
      <alignment horizontal="right" vertical="center" wrapText="1"/>
    </xf>
    <xf numFmtId="0" fontId="8" fillId="2" borderId="56" xfId="70" applyFont="1" applyFill="1" applyBorder="1" applyAlignment="1">
      <alignment horizontal="center" vertical="center" wrapText="1"/>
    </xf>
    <xf numFmtId="0" fontId="8" fillId="2" borderId="93" xfId="7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8" fillId="2" borderId="94" xfId="70" applyFont="1" applyFill="1" applyBorder="1" applyAlignment="1">
      <alignment horizontal="center" vertical="center"/>
    </xf>
    <xf numFmtId="0" fontId="8" fillId="2" borderId="70" xfId="70" applyFont="1" applyFill="1" applyBorder="1" applyAlignment="1">
      <alignment horizontal="right" vertical="center"/>
    </xf>
    <xf numFmtId="0" fontId="8" fillId="2" borderId="71" xfId="70" applyFont="1" applyFill="1" applyBorder="1" applyAlignment="1">
      <alignment horizontal="center" vertical="center"/>
    </xf>
    <xf numFmtId="0" fontId="8" fillId="2" borderId="72" xfId="70" applyFont="1" applyFill="1" applyBorder="1" applyAlignment="1">
      <alignment horizontal="center" vertical="center"/>
    </xf>
    <xf numFmtId="0" fontId="8" fillId="2" borderId="95" xfId="70" applyFont="1" applyFill="1" applyBorder="1" applyAlignment="1">
      <alignment horizontal="center" vertical="center"/>
    </xf>
    <xf numFmtId="0" fontId="8" fillId="2" borderId="94" xfId="70" applyFont="1" applyFill="1" applyBorder="1" applyAlignment="1">
      <alignment horizontal="right" vertical="center"/>
    </xf>
    <xf numFmtId="0" fontId="6" fillId="0" borderId="96" xfId="71" applyFont="1" applyBorder="1" applyAlignment="1">
      <alignment vertical="center"/>
    </xf>
    <xf numFmtId="3" fontId="8" fillId="0" borderId="97" xfId="70" applyNumberFormat="1" applyFont="1" applyBorder="1"/>
    <xf numFmtId="3" fontId="8" fillId="0" borderId="98" xfId="70" applyNumberFormat="1" applyFont="1" applyBorder="1"/>
    <xf numFmtId="3" fontId="8" fillId="0" borderId="99" xfId="70" applyNumberFormat="1" applyFont="1" applyBorder="1"/>
    <xf numFmtId="3" fontId="8" fillId="0" borderId="96" xfId="70" applyNumberFormat="1" applyFont="1" applyBorder="1"/>
    <xf numFmtId="3" fontId="14" fillId="0" borderId="100" xfId="70" applyNumberFormat="1" applyFont="1" applyBorder="1"/>
    <xf numFmtId="3" fontId="12" fillId="0" borderId="101" xfId="70" applyNumberFormat="1" applyFont="1" applyBorder="1"/>
    <xf numFmtId="0" fontId="6" fillId="0" borderId="102" xfId="71" applyFont="1" applyBorder="1" applyAlignment="1">
      <alignment vertical="center"/>
    </xf>
    <xf numFmtId="4" fontId="8" fillId="0" borderId="103" xfId="70" applyNumberFormat="1" applyFont="1" applyBorder="1"/>
    <xf numFmtId="3" fontId="8" fillId="0" borderId="103" xfId="70" applyNumberFormat="1" applyFont="1" applyBorder="1"/>
    <xf numFmtId="3" fontId="8" fillId="0" borderId="104" xfId="70" applyNumberFormat="1" applyFont="1" applyBorder="1"/>
    <xf numFmtId="3" fontId="8" fillId="0" borderId="105" xfId="70" applyNumberFormat="1" applyFont="1" applyBorder="1"/>
    <xf numFmtId="4" fontId="8" fillId="0" borderId="102" xfId="70" applyNumberFormat="1" applyFont="1" applyBorder="1"/>
    <xf numFmtId="3" fontId="14" fillId="0" borderId="106" xfId="70" applyNumberFormat="1" applyFont="1" applyBorder="1"/>
    <xf numFmtId="3" fontId="12" fillId="0" borderId="107" xfId="70" applyNumberFormat="1" applyFont="1" applyBorder="1"/>
    <xf numFmtId="3" fontId="10" fillId="0" borderId="104" xfId="70" applyNumberFormat="1" applyFont="1" applyBorder="1"/>
    <xf numFmtId="3" fontId="10" fillId="0" borderId="105" xfId="70" applyNumberFormat="1" applyFont="1" applyBorder="1"/>
    <xf numFmtId="3" fontId="10" fillId="0" borderId="106" xfId="70" applyNumberFormat="1" applyFont="1" applyBorder="1"/>
    <xf numFmtId="3" fontId="8" fillId="0" borderId="102" xfId="70" applyNumberFormat="1" applyFont="1" applyBorder="1"/>
    <xf numFmtId="0" fontId="3" fillId="0" borderId="102" xfId="71" applyFont="1" applyBorder="1" applyAlignment="1">
      <alignment vertical="center"/>
    </xf>
    <xf numFmtId="3" fontId="15" fillId="0" borderId="103" xfId="71" applyNumberFormat="1" applyFont="1" applyBorder="1" applyAlignment="1">
      <alignment horizontal="center" vertical="center"/>
    </xf>
    <xf numFmtId="4" fontId="15" fillId="0" borderId="103" xfId="71" applyNumberFormat="1" applyFont="1" applyBorder="1" applyAlignment="1">
      <alignment vertical="center"/>
    </xf>
    <xf numFmtId="3" fontId="15" fillId="0" borderId="104" xfId="71" applyNumberFormat="1" applyFont="1" applyBorder="1" applyAlignment="1">
      <alignment vertical="center"/>
    </xf>
    <xf numFmtId="3" fontId="15" fillId="0" borderId="105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horizontal="center" vertical="center"/>
    </xf>
    <xf numFmtId="3" fontId="12" fillId="0" borderId="106" xfId="71" applyNumberFormat="1" applyFont="1" applyBorder="1" applyAlignment="1">
      <alignment vertical="center"/>
    </xf>
    <xf numFmtId="3" fontId="15" fillId="0" borderId="103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vertical="center"/>
    </xf>
    <xf numFmtId="3" fontId="8" fillId="0" borderId="103" xfId="71" applyNumberFormat="1" applyFont="1" applyBorder="1" applyAlignment="1">
      <alignment vertical="center"/>
    </xf>
    <xf numFmtId="3" fontId="8" fillId="0" borderId="104" xfId="71" applyNumberFormat="1" applyFont="1" applyBorder="1" applyAlignment="1">
      <alignment vertical="center"/>
    </xf>
    <xf numFmtId="3" fontId="8" fillId="0" borderId="105" xfId="71" applyNumberFormat="1" applyFont="1" applyBorder="1" applyAlignment="1">
      <alignment vertical="center"/>
    </xf>
    <xf numFmtId="3" fontId="8" fillId="0" borderId="102" xfId="71" applyNumberFormat="1" applyFont="1" applyBorder="1" applyAlignment="1">
      <alignment vertical="center"/>
    </xf>
    <xf numFmtId="3" fontId="14" fillId="0" borderId="106" xfId="71" applyNumberFormat="1" applyFont="1" applyBorder="1" applyAlignment="1">
      <alignment vertical="center"/>
    </xf>
    <xf numFmtId="3" fontId="10" fillId="0" borderId="104" xfId="71" applyNumberFormat="1" applyFont="1" applyBorder="1" applyAlignment="1">
      <alignment vertical="center"/>
    </xf>
    <xf numFmtId="3" fontId="10" fillId="0" borderId="105" xfId="71" applyNumberFormat="1" applyFont="1" applyBorder="1" applyAlignment="1">
      <alignment vertical="center"/>
    </xf>
    <xf numFmtId="3" fontId="10" fillId="0" borderId="106" xfId="71" applyNumberFormat="1" applyFont="1" applyBorder="1" applyAlignment="1">
      <alignment vertical="center"/>
    </xf>
    <xf numFmtId="3" fontId="14" fillId="0" borderId="107" xfId="70" applyNumberFormat="1" applyFont="1" applyBorder="1"/>
    <xf numFmtId="0" fontId="8" fillId="27" borderId="102" xfId="71" applyFont="1" applyFill="1" applyBorder="1" applyAlignment="1">
      <alignment vertical="center"/>
    </xf>
    <xf numFmtId="3" fontId="8" fillId="27" borderId="103" xfId="70" applyNumberFormat="1" applyFont="1" applyFill="1" applyBorder="1"/>
    <xf numFmtId="3" fontId="8" fillId="27" borderId="104" xfId="70" applyNumberFormat="1" applyFont="1" applyFill="1" applyBorder="1"/>
    <xf numFmtId="3" fontId="8" fillId="27" borderId="105" xfId="70" applyNumberFormat="1" applyFont="1" applyFill="1" applyBorder="1"/>
    <xf numFmtId="3" fontId="8" fillId="27" borderId="102" xfId="70" applyNumberFormat="1" applyFont="1" applyFill="1" applyBorder="1"/>
    <xf numFmtId="3" fontId="14" fillId="27" borderId="106" xfId="70" applyNumberFormat="1" applyFont="1" applyFill="1" applyBorder="1"/>
    <xf numFmtId="3" fontId="14" fillId="27" borderId="107" xfId="70" applyNumberFormat="1" applyFont="1" applyFill="1" applyBorder="1"/>
    <xf numFmtId="166" fontId="15" fillId="0" borderId="103" xfId="70" applyNumberFormat="1" applyFont="1" applyBorder="1"/>
    <xf numFmtId="3" fontId="15" fillId="0" borderId="103" xfId="70" applyNumberFormat="1" applyFont="1" applyBorder="1"/>
    <xf numFmtId="3" fontId="15" fillId="0" borderId="104" xfId="70" applyNumberFormat="1" applyFont="1" applyBorder="1"/>
    <xf numFmtId="3" fontId="15" fillId="0" borderId="105" xfId="70" applyNumberFormat="1" applyFont="1" applyBorder="1"/>
    <xf numFmtId="166" fontId="15" fillId="0" borderId="102" xfId="70" applyNumberFormat="1" applyFont="1" applyBorder="1"/>
    <xf numFmtId="3" fontId="12" fillId="0" borderId="106" xfId="70" applyNumberFormat="1" applyFont="1" applyBorder="1"/>
    <xf numFmtId="0" fontId="3" fillId="0" borderId="102" xfId="71" applyFont="1" applyBorder="1" applyAlignment="1">
      <alignment vertical="center" wrapText="1"/>
    </xf>
    <xf numFmtId="166" fontId="15" fillId="0" borderId="102" xfId="71" applyNumberFormat="1" applyFont="1" applyBorder="1" applyAlignment="1">
      <alignment vertical="center"/>
    </xf>
    <xf numFmtId="0" fontId="3" fillId="0" borderId="108" xfId="71" applyFont="1" applyBorder="1" applyAlignment="1">
      <alignment vertical="center"/>
    </xf>
    <xf numFmtId="3" fontId="15" fillId="0" borderId="109" xfId="71" applyNumberFormat="1" applyFont="1" applyBorder="1" applyAlignment="1">
      <alignment vertical="center"/>
    </xf>
    <xf numFmtId="3" fontId="15" fillId="0" borderId="110" xfId="70" applyNumberFormat="1" applyFont="1" applyBorder="1"/>
    <xf numFmtId="3" fontId="15" fillId="0" borderId="111" xfId="70" applyNumberFormat="1" applyFont="1" applyBorder="1"/>
    <xf numFmtId="3" fontId="15" fillId="0" borderId="108" xfId="71" applyNumberFormat="1" applyFont="1" applyBorder="1" applyAlignment="1">
      <alignment vertical="center"/>
    </xf>
    <xf numFmtId="3" fontId="12" fillId="0" borderId="112" xfId="70" applyNumberFormat="1" applyFont="1" applyBorder="1"/>
    <xf numFmtId="0" fontId="6" fillId="0" borderId="94" xfId="71" applyFont="1" applyBorder="1" applyAlignment="1">
      <alignment vertical="center"/>
    </xf>
    <xf numFmtId="3" fontId="15" fillId="0" borderId="70" xfId="71" applyNumberFormat="1" applyFont="1" applyBorder="1" applyAlignment="1">
      <alignment vertical="center"/>
    </xf>
    <xf numFmtId="3" fontId="15" fillId="0" borderId="68" xfId="70" applyNumberFormat="1" applyFont="1" applyBorder="1"/>
    <xf numFmtId="3" fontId="15" fillId="0" borderId="93" xfId="70" applyNumberFormat="1" applyFont="1" applyBorder="1"/>
    <xf numFmtId="3" fontId="15" fillId="0" borderId="94" xfId="71" applyNumberFormat="1" applyFont="1" applyBorder="1" applyAlignment="1">
      <alignment vertical="center"/>
    </xf>
    <xf numFmtId="3" fontId="12" fillId="0" borderId="70" xfId="70" applyNumberFormat="1" applyFont="1" applyBorder="1"/>
    <xf numFmtId="0" fontId="3" fillId="0" borderId="12" xfId="71" applyFont="1" applyBorder="1" applyAlignment="1">
      <alignment vertical="center" wrapText="1"/>
    </xf>
    <xf numFmtId="3" fontId="15" fillId="0" borderId="13" xfId="71" applyNumberFormat="1" applyFont="1" applyBorder="1" applyAlignment="1">
      <alignment vertical="center"/>
    </xf>
    <xf numFmtId="3" fontId="15" fillId="0" borderId="13" xfId="70" applyNumberFormat="1" applyFont="1" applyBorder="1"/>
    <xf numFmtId="3" fontId="15" fillId="0" borderId="14" xfId="70" applyNumberFormat="1" applyFont="1" applyBorder="1"/>
    <xf numFmtId="3" fontId="15" fillId="0" borderId="12" xfId="71" applyNumberFormat="1" applyFont="1" applyBorder="1" applyAlignment="1">
      <alignment vertical="center"/>
    </xf>
    <xf numFmtId="3" fontId="12" fillId="0" borderId="8" xfId="70" applyNumberFormat="1" applyFont="1" applyBorder="1"/>
    <xf numFmtId="0" fontId="8" fillId="27" borderId="12" xfId="71" applyFont="1" applyFill="1" applyBorder="1" applyAlignment="1">
      <alignment vertical="center"/>
    </xf>
    <xf numFmtId="3" fontId="8" fillId="27" borderId="13" xfId="70" applyNumberFormat="1" applyFont="1" applyFill="1" applyBorder="1"/>
    <xf numFmtId="3" fontId="8" fillId="27" borderId="14" xfId="70" applyNumberFormat="1" applyFont="1" applyFill="1" applyBorder="1"/>
    <xf numFmtId="3" fontId="8" fillId="27" borderId="12" xfId="70" applyNumberFormat="1" applyFont="1" applyFill="1" applyBorder="1"/>
    <xf numFmtId="3" fontId="14" fillId="27" borderId="8" xfId="70" applyNumberFormat="1" applyFont="1" applyFill="1" applyBorder="1"/>
    <xf numFmtId="3" fontId="14" fillId="27" borderId="14" xfId="70" applyNumberFormat="1" applyFont="1" applyFill="1" applyBorder="1"/>
    <xf numFmtId="3" fontId="14" fillId="27" borderId="74" xfId="70" applyNumberFormat="1" applyFont="1" applyFill="1" applyBorder="1"/>
    <xf numFmtId="0" fontId="6" fillId="0" borderId="113" xfId="71" applyFont="1" applyBorder="1" applyAlignment="1">
      <alignment vertical="center"/>
    </xf>
    <xf numFmtId="3" fontId="8" fillId="0" borderId="43" xfId="70" applyNumberFormat="1" applyFont="1" applyBorder="1"/>
    <xf numFmtId="3" fontId="8" fillId="0" borderId="57" xfId="70" applyNumberFormat="1" applyFont="1" applyBorder="1"/>
    <xf numFmtId="3" fontId="8" fillId="0" borderId="56" xfId="70" applyNumberFormat="1" applyFont="1" applyBorder="1"/>
    <xf numFmtId="3" fontId="14" fillId="0" borderId="70" xfId="70" applyNumberFormat="1" applyFont="1" applyBorder="1"/>
    <xf numFmtId="3" fontId="14" fillId="0" borderId="73" xfId="70" applyNumberFormat="1" applyFont="1" applyBorder="1"/>
    <xf numFmtId="3" fontId="15" fillId="0" borderId="12" xfId="70" applyNumberFormat="1" applyFont="1" applyBorder="1"/>
    <xf numFmtId="3" fontId="12" fillId="0" borderId="74" xfId="70" applyNumberFormat="1" applyFont="1" applyBorder="1"/>
    <xf numFmtId="166" fontId="15" fillId="0" borderId="114" xfId="71" applyNumberFormat="1" applyFont="1" applyBorder="1" applyAlignment="1">
      <alignment vertical="center"/>
    </xf>
    <xf numFmtId="3" fontId="15" fillId="0" borderId="114" xfId="71" applyNumberFormat="1" applyFont="1" applyBorder="1" applyAlignment="1">
      <alignment vertical="center"/>
    </xf>
    <xf numFmtId="3" fontId="15" fillId="0" borderId="115" xfId="71" applyNumberFormat="1" applyFont="1" applyBorder="1" applyAlignment="1">
      <alignment vertical="center"/>
    </xf>
    <xf numFmtId="3" fontId="15" fillId="0" borderId="116" xfId="71" applyNumberFormat="1" applyFont="1" applyBorder="1" applyAlignment="1">
      <alignment vertical="center"/>
    </xf>
    <xf numFmtId="166" fontId="15" fillId="0" borderId="116" xfId="71" applyNumberFormat="1" applyFont="1" applyBorder="1" applyAlignment="1">
      <alignment vertical="center"/>
    </xf>
    <xf numFmtId="3" fontId="12" fillId="0" borderId="117" xfId="71" applyNumberFormat="1" applyFont="1" applyBorder="1" applyAlignment="1">
      <alignment vertical="center"/>
    </xf>
    <xf numFmtId="3" fontId="12" fillId="0" borderId="118" xfId="71" applyNumberFormat="1" applyFont="1" applyBorder="1" applyAlignment="1">
      <alignment vertical="center"/>
    </xf>
    <xf numFmtId="3" fontId="12" fillId="0" borderId="119" xfId="71" applyNumberFormat="1" applyFont="1" applyBorder="1" applyAlignment="1">
      <alignment vertical="center"/>
    </xf>
    <xf numFmtId="0" fontId="3" fillId="0" borderId="12" xfId="71" applyFont="1" applyBorder="1" applyAlignment="1">
      <alignment vertical="center"/>
    </xf>
    <xf numFmtId="4" fontId="15" fillId="0" borderId="75" xfId="70" applyNumberFormat="1" applyFont="1" applyBorder="1"/>
    <xf numFmtId="4" fontId="15" fillId="0" borderId="76" xfId="70" applyNumberFormat="1" applyFont="1" applyBorder="1"/>
    <xf numFmtId="3" fontId="12" fillId="0" borderId="74" xfId="71" applyNumberFormat="1" applyFont="1" applyBorder="1" applyAlignment="1">
      <alignment vertical="center"/>
    </xf>
    <xf numFmtId="0" fontId="15" fillId="0" borderId="75" xfId="72" applyFont="1" applyBorder="1"/>
    <xf numFmtId="3" fontId="15" fillId="0" borderId="14" xfId="71" applyNumberFormat="1" applyFont="1" applyBorder="1" applyAlignment="1">
      <alignment vertical="center"/>
    </xf>
    <xf numFmtId="3" fontId="12" fillId="0" borderId="71" xfId="71" applyNumberFormat="1" applyFont="1" applyBorder="1" applyAlignment="1">
      <alignment vertical="center"/>
    </xf>
    <xf numFmtId="3" fontId="15" fillId="0" borderId="76" xfId="70" applyNumberFormat="1" applyFont="1" applyBorder="1"/>
    <xf numFmtId="166" fontId="15" fillId="0" borderId="76" xfId="70" applyNumberFormat="1" applyFont="1" applyBorder="1"/>
    <xf numFmtId="3" fontId="12" fillId="0" borderId="120" xfId="71" applyNumberFormat="1" applyFont="1" applyBorder="1" applyAlignment="1">
      <alignment vertical="center"/>
    </xf>
    <xf numFmtId="166" fontId="8" fillId="27" borderId="13" xfId="70" applyNumberFormat="1" applyFont="1" applyFill="1" applyBorder="1"/>
    <xf numFmtId="0" fontId="8" fillId="27" borderId="13" xfId="72" applyFont="1" applyFill="1" applyBorder="1"/>
    <xf numFmtId="3" fontId="8" fillId="27" borderId="13" xfId="71" applyNumberFormat="1" applyFont="1" applyFill="1" applyBorder="1" applyAlignment="1">
      <alignment vertical="center"/>
    </xf>
    <xf numFmtId="3" fontId="8" fillId="27" borderId="14" xfId="71" applyNumberFormat="1" applyFont="1" applyFill="1" applyBorder="1" applyAlignment="1">
      <alignment vertical="center"/>
    </xf>
    <xf numFmtId="166" fontId="8" fillId="27" borderId="12" xfId="70" applyNumberFormat="1" applyFont="1" applyFill="1" applyBorder="1"/>
    <xf numFmtId="3" fontId="14" fillId="27" borderId="14" xfId="71" applyNumberFormat="1" applyFont="1" applyFill="1" applyBorder="1" applyAlignment="1">
      <alignment vertical="center"/>
    </xf>
    <xf numFmtId="3" fontId="8" fillId="27" borderId="74" xfId="71" applyNumberFormat="1" applyFont="1" applyFill="1" applyBorder="1" applyAlignment="1">
      <alignment vertical="center"/>
    </xf>
    <xf numFmtId="3" fontId="14" fillId="27" borderId="8" xfId="71" applyNumberFormat="1" applyFont="1" applyFill="1" applyBorder="1" applyAlignment="1">
      <alignment vertical="center"/>
    </xf>
    <xf numFmtId="3" fontId="14" fillId="27" borderId="74" xfId="71" applyNumberFormat="1" applyFont="1" applyFill="1" applyBorder="1" applyAlignment="1">
      <alignment vertical="center"/>
    </xf>
    <xf numFmtId="0" fontId="52" fillId="4" borderId="0" xfId="1" applyFont="1" applyFill="1"/>
    <xf numFmtId="0" fontId="100" fillId="2" borderId="17" xfId="70" applyFont="1" applyFill="1" applyBorder="1"/>
    <xf numFmtId="3" fontId="100" fillId="2" borderId="18" xfId="70" applyNumberFormat="1" applyFont="1" applyFill="1" applyBorder="1"/>
    <xf numFmtId="0" fontId="100" fillId="2" borderId="18" xfId="72" applyFont="1" applyFill="1" applyBorder="1"/>
    <xf numFmtId="3" fontId="100" fillId="2" borderId="18" xfId="71" applyNumberFormat="1" applyFont="1" applyFill="1" applyBorder="1" applyAlignment="1">
      <alignment vertical="center"/>
    </xf>
    <xf numFmtId="3" fontId="100" fillId="2" borderId="55" xfId="71" applyNumberFormat="1" applyFont="1" applyFill="1" applyBorder="1" applyAlignment="1">
      <alignment vertical="center"/>
    </xf>
    <xf numFmtId="3" fontId="100" fillId="2" borderId="17" xfId="70" applyNumberFormat="1" applyFont="1" applyFill="1" applyBorder="1"/>
    <xf numFmtId="3" fontId="11" fillId="2" borderId="77" xfId="71" applyNumberFormat="1" applyFont="1" applyFill="1" applyBorder="1" applyAlignment="1">
      <alignment vertical="center"/>
    </xf>
    <xf numFmtId="3" fontId="11" fillId="2" borderId="55" xfId="71" applyNumberFormat="1" applyFont="1" applyFill="1" applyBorder="1" applyAlignment="1">
      <alignment vertical="center"/>
    </xf>
    <xf numFmtId="3" fontId="11" fillId="2" borderId="78" xfId="71" applyNumberFormat="1" applyFont="1" applyFill="1" applyBorder="1" applyAlignment="1">
      <alignment vertical="center"/>
    </xf>
    <xf numFmtId="0" fontId="12" fillId="0" borderId="0" xfId="1" applyFont="1"/>
    <xf numFmtId="0" fontId="25" fillId="0" borderId="13" xfId="49" applyBorder="1"/>
    <xf numFmtId="0" fontId="101" fillId="0" borderId="0" xfId="2" applyFont="1" applyAlignment="1">
      <alignment horizontal="center"/>
    </xf>
    <xf numFmtId="0" fontId="39" fillId="0" borderId="0" xfId="2" applyFont="1"/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102" fillId="0" borderId="103" xfId="2" applyFont="1" applyBorder="1" applyAlignment="1">
      <alignment horizontal="center" textRotation="255"/>
    </xf>
    <xf numFmtId="0" fontId="40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/>
    </xf>
    <xf numFmtId="0" fontId="57" fillId="0" borderId="103" xfId="2" applyFont="1" applyBorder="1" applyAlignment="1">
      <alignment horizontal="center"/>
    </xf>
    <xf numFmtId="1" fontId="57" fillId="28" borderId="103" xfId="2" applyNumberFormat="1" applyFont="1" applyFill="1" applyBorder="1" applyAlignment="1">
      <alignment horizontal="right" vertical="center"/>
    </xf>
    <xf numFmtId="0" fontId="103" fillId="0" borderId="0" xfId="2" applyFont="1"/>
    <xf numFmtId="0" fontId="102" fillId="0" borderId="103" xfId="2" applyFont="1" applyBorder="1"/>
    <xf numFmtId="0" fontId="46" fillId="0" borderId="103" xfId="2" applyFont="1" applyBorder="1" applyAlignment="1">
      <alignment wrapText="1"/>
    </xf>
    <xf numFmtId="0" fontId="5" fillId="0" borderId="103" xfId="2" applyFont="1" applyBorder="1"/>
    <xf numFmtId="1" fontId="39" fillId="28" borderId="103" xfId="2" applyNumberFormat="1" applyFont="1" applyFill="1" applyBorder="1" applyAlignment="1">
      <alignment horizontal="right" vertical="center"/>
    </xf>
    <xf numFmtId="1" fontId="49" fillId="28" borderId="103" xfId="2" applyNumberFormat="1" applyFont="1" applyFill="1" applyBorder="1" applyAlignment="1">
      <alignment horizontal="right" vertical="center"/>
    </xf>
    <xf numFmtId="169" fontId="57" fillId="28" borderId="103" xfId="2" applyNumberFormat="1" applyFont="1" applyFill="1" applyBorder="1" applyAlignment="1">
      <alignment horizontal="right" vertical="center"/>
    </xf>
    <xf numFmtId="169" fontId="39" fillId="28" borderId="103" xfId="2" applyNumberFormat="1" applyFont="1" applyFill="1" applyBorder="1" applyAlignment="1">
      <alignment horizontal="right" vertical="center"/>
    </xf>
    <xf numFmtId="0" fontId="4" fillId="0" borderId="103" xfId="2" applyBorder="1"/>
    <xf numFmtId="2" fontId="57" fillId="28" borderId="103" xfId="2" applyNumberFormat="1" applyFont="1" applyFill="1" applyBorder="1" applyAlignment="1">
      <alignment horizontal="right" vertical="center"/>
    </xf>
    <xf numFmtId="0" fontId="4" fillId="0" borderId="0" xfId="73"/>
    <xf numFmtId="0" fontId="7" fillId="0" borderId="0" xfId="73" applyFont="1" applyAlignment="1">
      <alignment horizontal="center"/>
    </xf>
    <xf numFmtId="0" fontId="3" fillId="0" borderId="0" xfId="73" applyFont="1"/>
    <xf numFmtId="0" fontId="6" fillId="0" borderId="0" xfId="73" applyFont="1" applyAlignment="1">
      <alignment horizontal="right"/>
    </xf>
    <xf numFmtId="0" fontId="47" fillId="0" borderId="70" xfId="73" applyFont="1" applyBorder="1"/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distributed"/>
    </xf>
    <xf numFmtId="3" fontId="13" fillId="0" borderId="13" xfId="1" applyNumberFormat="1" applyFont="1" applyBorder="1" applyAlignment="1">
      <alignment horizontal="right" vertical="center"/>
    </xf>
    <xf numFmtId="3" fontId="13" fillId="0" borderId="13" xfId="73" applyNumberFormat="1" applyFont="1" applyBorder="1" applyAlignment="1">
      <alignment vertical="distributed"/>
    </xf>
    <xf numFmtId="3" fontId="9" fillId="0" borderId="13" xfId="73" applyNumberFormat="1" applyFont="1" applyBorder="1" applyAlignment="1">
      <alignment vertical="distributed"/>
    </xf>
    <xf numFmtId="0" fontId="7" fillId="0" borderId="13" xfId="73" applyFont="1" applyBorder="1"/>
    <xf numFmtId="0" fontId="2" fillId="0" borderId="13" xfId="73" applyFont="1" applyBorder="1" applyAlignment="1">
      <alignment vertical="distributed"/>
    </xf>
    <xf numFmtId="0" fontId="50" fillId="0" borderId="0" xfId="73" applyFont="1"/>
    <xf numFmtId="0" fontId="4" fillId="0" borderId="0" xfId="73" applyAlignment="1">
      <alignment horizontal="right"/>
    </xf>
    <xf numFmtId="164" fontId="15" fillId="0" borderId="13" xfId="37" quotePrefix="1" applyNumberFormat="1" applyFont="1" applyBorder="1"/>
    <xf numFmtId="0" fontId="25" fillId="0" borderId="0" xfId="65" applyAlignment="1">
      <alignment horizontal="center" vertical="center" wrapText="1"/>
    </xf>
    <xf numFmtId="0" fontId="7" fillId="0" borderId="0" xfId="65" applyFont="1" applyAlignment="1">
      <alignment horizontal="center" wrapText="1"/>
    </xf>
    <xf numFmtId="0" fontId="65" fillId="0" borderId="58" xfId="65" applyFont="1" applyBorder="1" applyAlignment="1">
      <alignment horizontal="center" vertical="center" wrapText="1"/>
    </xf>
    <xf numFmtId="0" fontId="65" fillId="0" borderId="79" xfId="65" applyFont="1" applyBorder="1" applyAlignment="1">
      <alignment horizontal="center" vertical="center" wrapText="1"/>
    </xf>
    <xf numFmtId="0" fontId="65" fillId="0" borderId="61" xfId="65" applyFont="1" applyBorder="1" applyAlignment="1">
      <alignment horizontal="center" vertical="center" wrapText="1"/>
    </xf>
    <xf numFmtId="0" fontId="65" fillId="0" borderId="0" xfId="65" applyFont="1" applyAlignment="1">
      <alignment horizontal="center" vertical="center" wrapText="1"/>
    </xf>
    <xf numFmtId="0" fontId="25" fillId="0" borderId="50" xfId="65" applyBorder="1" applyAlignment="1">
      <alignment horizontal="center" vertical="center" wrapText="1"/>
    </xf>
    <xf numFmtId="0" fontId="3" fillId="0" borderId="68" xfId="65" applyFont="1" applyBorder="1" applyAlignment="1">
      <alignment horizontal="left" vertical="center" wrapText="1" indent="1"/>
    </xf>
    <xf numFmtId="164" fontId="25" fillId="0" borderId="68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57" xfId="37" applyNumberFormat="1" applyFont="1" applyBorder="1" applyAlignment="1" applyProtection="1">
      <alignment horizontal="right" vertical="center" wrapText="1" indent="1"/>
      <protection locked="0"/>
    </xf>
    <xf numFmtId="0" fontId="25" fillId="0" borderId="12" xfId="65" applyBorder="1" applyAlignment="1">
      <alignment horizontal="center" vertical="center" wrapText="1"/>
    </xf>
    <xf numFmtId="0" fontId="3" fillId="0" borderId="9" xfId="65" applyFont="1" applyBorder="1" applyAlignment="1">
      <alignment horizontal="left" vertical="center" wrapText="1" indent="1"/>
    </xf>
    <xf numFmtId="164" fontId="25" fillId="0" borderId="9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37" applyNumberFormat="1" applyFont="1" applyBorder="1" applyAlignment="1" applyProtection="1">
      <alignment horizontal="right" vertical="center" wrapText="1" indent="1"/>
      <protection locked="0"/>
    </xf>
    <xf numFmtId="0" fontId="3" fillId="0" borderId="9" xfId="65" applyFont="1" applyBorder="1" applyAlignment="1">
      <alignment horizontal="left" vertical="center" wrapText="1" indent="8"/>
    </xf>
    <xf numFmtId="0" fontId="25" fillId="0" borderId="43" xfId="65" applyBorder="1" applyAlignment="1" applyProtection="1">
      <alignment vertical="center" wrapText="1"/>
      <protection locked="0"/>
    </xf>
    <xf numFmtId="167" fontId="25" fillId="0" borderId="13" xfId="65" applyNumberFormat="1" applyBorder="1" applyAlignment="1" applyProtection="1">
      <alignment horizontal="right" vertical="center" wrapText="1" indent="1"/>
      <protection locked="0"/>
    </xf>
    <xf numFmtId="167" fontId="25" fillId="0" borderId="14" xfId="65" applyNumberFormat="1" applyBorder="1" applyAlignment="1" applyProtection="1">
      <alignment horizontal="right" vertical="center" wrapText="1" indent="1"/>
      <protection locked="0"/>
    </xf>
    <xf numFmtId="0" fontId="25" fillId="0" borderId="13" xfId="65" applyBorder="1" applyAlignment="1" applyProtection="1">
      <alignment vertical="center" wrapText="1"/>
      <protection locked="0"/>
    </xf>
    <xf numFmtId="0" fontId="68" fillId="0" borderId="58" xfId="65" applyFont="1" applyBorder="1" applyAlignment="1">
      <alignment horizontal="center" vertical="center" wrapText="1"/>
    </xf>
    <xf numFmtId="0" fontId="68" fillId="0" borderId="64" xfId="65" applyFont="1" applyBorder="1" applyAlignment="1">
      <alignment vertical="center" wrapText="1"/>
    </xf>
    <xf numFmtId="167" fontId="68" fillId="0" borderId="64" xfId="65" applyNumberFormat="1" applyFont="1" applyBorder="1" applyAlignment="1">
      <alignment vertical="center" wrapText="1"/>
    </xf>
    <xf numFmtId="1" fontId="68" fillId="0" borderId="125" xfId="65" applyNumberFormat="1" applyFont="1" applyBorder="1" applyAlignment="1">
      <alignment vertical="center" wrapText="1"/>
    </xf>
    <xf numFmtId="0" fontId="25" fillId="0" borderId="0" xfId="65" applyAlignment="1">
      <alignment horizontal="right" vertical="center" wrapText="1"/>
    </xf>
    <xf numFmtId="0" fontId="67" fillId="0" borderId="0" xfId="65" applyFont="1" applyAlignment="1">
      <alignment horizontal="right" wrapText="1"/>
    </xf>
    <xf numFmtId="167" fontId="64" fillId="0" borderId="0" xfId="65" applyNumberFormat="1" applyFont="1" applyAlignment="1">
      <alignment vertical="center"/>
    </xf>
    <xf numFmtId="167" fontId="77" fillId="0" borderId="13" xfId="65" applyNumberFormat="1" applyFont="1" applyBorder="1" applyAlignment="1">
      <alignment horizontal="center" vertical="center"/>
    </xf>
    <xf numFmtId="167" fontId="64" fillId="0" borderId="0" xfId="65" applyNumberFormat="1" applyFont="1" applyAlignment="1">
      <alignment horizontal="center" vertical="center"/>
    </xf>
    <xf numFmtId="167" fontId="105" fillId="0" borderId="12" xfId="65" applyNumberFormat="1" applyFont="1" applyBorder="1" applyAlignment="1">
      <alignment horizontal="center" vertical="center" wrapText="1"/>
    </xf>
    <xf numFmtId="167" fontId="105" fillId="0" borderId="13" xfId="65" applyNumberFormat="1" applyFont="1" applyBorder="1" applyAlignment="1">
      <alignment horizontal="center" vertical="center" wrapText="1"/>
    </xf>
    <xf numFmtId="167" fontId="105" fillId="0" borderId="14" xfId="65" applyNumberFormat="1" applyFont="1" applyBorder="1" applyAlignment="1">
      <alignment horizontal="center" vertical="center" wrapText="1"/>
    </xf>
    <xf numFmtId="167" fontId="64" fillId="0" borderId="0" xfId="65" applyNumberFormat="1" applyFont="1" applyAlignment="1">
      <alignment horizontal="center" vertical="center" wrapText="1"/>
    </xf>
    <xf numFmtId="167" fontId="105" fillId="0" borderId="13" xfId="65" applyNumberFormat="1" applyFont="1" applyBorder="1" applyAlignment="1">
      <alignment horizontal="left" vertical="center" wrapText="1" indent="1"/>
    </xf>
    <xf numFmtId="164" fontId="78" fillId="0" borderId="13" xfId="37" applyNumberFormat="1" applyFont="1" applyBorder="1" applyAlignment="1" applyProtection="1">
      <alignment horizontal="center" vertical="center" wrapText="1"/>
      <protection locked="0"/>
    </xf>
    <xf numFmtId="164" fontId="78" fillId="0" borderId="13" xfId="37" applyNumberFormat="1" applyFont="1" applyBorder="1" applyAlignment="1">
      <alignment vertical="center" wrapText="1"/>
    </xf>
    <xf numFmtId="164" fontId="78" fillId="0" borderId="14" xfId="37" applyNumberFormat="1" applyFont="1" applyBorder="1" applyAlignment="1">
      <alignment vertical="center" wrapText="1"/>
    </xf>
    <xf numFmtId="164" fontId="25" fillId="0" borderId="13" xfId="37" applyNumberFormat="1" applyFont="1" applyBorder="1" applyAlignment="1" applyProtection="1">
      <alignment horizontal="center" vertical="center" wrapText="1"/>
      <protection locked="0"/>
    </xf>
    <xf numFmtId="164" fontId="72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4" xfId="37" applyNumberFormat="1" applyFont="1" applyBorder="1" applyAlignment="1">
      <alignment vertical="center" wrapText="1"/>
    </xf>
    <xf numFmtId="164" fontId="68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3" xfId="37" applyNumberFormat="1" applyFont="1" applyBorder="1" applyAlignment="1">
      <alignment vertical="center" wrapText="1"/>
    </xf>
    <xf numFmtId="167" fontId="71" fillId="0" borderId="13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>
      <alignment horizontal="left" vertical="center" wrapText="1" indent="1"/>
    </xf>
    <xf numFmtId="164" fontId="75" fillId="0" borderId="13" xfId="37" applyNumberFormat="1" applyFont="1" applyBorder="1" applyAlignment="1">
      <alignment vertical="center" wrapText="1"/>
    </xf>
    <xf numFmtId="164" fontId="75" fillId="0" borderId="14" xfId="37" applyNumberFormat="1" applyFont="1" applyBorder="1" applyAlignment="1">
      <alignment vertical="center" wrapText="1"/>
    </xf>
    <xf numFmtId="164" fontId="88" fillId="29" borderId="18" xfId="37" applyNumberFormat="1" applyFont="1" applyFill="1" applyBorder="1" applyAlignment="1">
      <alignment horizontal="left" vertical="center" wrapText="1" indent="2"/>
    </xf>
    <xf numFmtId="164" fontId="88" fillId="0" borderId="18" xfId="37" applyNumberFormat="1" applyFont="1" applyBorder="1" applyAlignment="1">
      <alignment vertical="center" wrapText="1"/>
    </xf>
    <xf numFmtId="164" fontId="88" fillId="0" borderId="55" xfId="37" applyNumberFormat="1" applyFont="1" applyBorder="1" applyAlignment="1">
      <alignment vertical="center" wrapText="1"/>
    </xf>
    <xf numFmtId="167" fontId="88" fillId="0" borderId="0" xfId="65" applyNumberFormat="1" applyFont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166" fontId="15" fillId="0" borderId="108" xfId="71" applyNumberFormat="1" applyFont="1" applyBorder="1" applyAlignment="1">
      <alignment vertical="center"/>
    </xf>
    <xf numFmtId="167" fontId="72" fillId="0" borderId="75" xfId="49" applyNumberFormat="1" applyFont="1" applyBorder="1" applyAlignment="1" applyProtection="1">
      <alignment horizontal="left" vertical="center" wrapText="1" indent="1"/>
      <protection locked="0"/>
    </xf>
    <xf numFmtId="0" fontId="25" fillId="0" borderId="18" xfId="49" applyBorder="1"/>
    <xf numFmtId="3" fontId="68" fillId="0" borderId="18" xfId="49" applyNumberFormat="1" applyFont="1" applyBorder="1" applyAlignment="1" applyProtection="1">
      <alignment horizontal="right" wrapText="1"/>
      <protection locked="0"/>
    </xf>
    <xf numFmtId="0" fontId="5" fillId="0" borderId="0" xfId="2" applyFont="1" applyAlignment="1">
      <alignment horizontal="left"/>
    </xf>
    <xf numFmtId="0" fontId="4" fillId="0" borderId="0" xfId="74"/>
    <xf numFmtId="0" fontId="7" fillId="0" borderId="0" xfId="74" applyFont="1" applyAlignment="1">
      <alignment horizontal="center" wrapText="1"/>
    </xf>
    <xf numFmtId="0" fontId="41" fillId="0" borderId="13" xfId="74" applyFont="1" applyBorder="1" applyAlignment="1">
      <alignment horizontal="center" vertical="distributed"/>
    </xf>
    <xf numFmtId="0" fontId="3" fillId="0" borderId="13" xfId="75" applyFont="1" applyBorder="1" applyAlignment="1">
      <alignment vertical="distributed"/>
    </xf>
    <xf numFmtId="3" fontId="102" fillId="0" borderId="13" xfId="74" applyNumberFormat="1" applyFont="1" applyBorder="1"/>
    <xf numFmtId="3" fontId="9" fillId="0" borderId="13" xfId="75" applyNumberFormat="1" applyFont="1" applyBorder="1"/>
    <xf numFmtId="0" fontId="6" fillId="0" borderId="13" xfId="75" applyFont="1" applyBorder="1" applyAlignment="1">
      <alignment vertical="distributed"/>
    </xf>
    <xf numFmtId="3" fontId="49" fillId="0" borderId="13" xfId="74" applyNumberFormat="1" applyFont="1" applyBorder="1"/>
    <xf numFmtId="0" fontId="41" fillId="0" borderId="13" xfId="74" applyFont="1" applyBorder="1" applyAlignment="1">
      <alignment horizontal="center"/>
    </xf>
    <xf numFmtId="3" fontId="7" fillId="0" borderId="13" xfId="75" applyNumberFormat="1" applyFont="1" applyBorder="1"/>
    <xf numFmtId="0" fontId="106" fillId="2" borderId="13" xfId="74" applyFont="1" applyFill="1" applyBorder="1"/>
    <xf numFmtId="0" fontId="57" fillId="2" borderId="13" xfId="74" applyFont="1" applyFill="1" applyBorder="1" applyAlignment="1">
      <alignment horizontal="left" vertical="distributed"/>
    </xf>
    <xf numFmtId="3" fontId="57" fillId="2" borderId="13" xfId="74" applyNumberFormat="1" applyFont="1" applyFill="1" applyBorder="1" applyAlignment="1">
      <alignment vertical="distributed"/>
    </xf>
    <xf numFmtId="0" fontId="4" fillId="0" borderId="13" xfId="74" applyBorder="1"/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167" fontId="77" fillId="0" borderId="51" xfId="65" applyNumberFormat="1" applyFont="1" applyBorder="1" applyAlignment="1">
      <alignment horizontal="center" vertical="center" wrapText="1"/>
    </xf>
    <xf numFmtId="3" fontId="11" fillId="3" borderId="13" xfId="1" applyNumberFormat="1" applyFont="1" applyFill="1" applyBorder="1" applyAlignment="1"/>
    <xf numFmtId="3" fontId="10" fillId="0" borderId="13" xfId="1" applyNumberFormat="1" applyFont="1" applyBorder="1" applyAlignment="1"/>
    <xf numFmtId="167" fontId="77" fillId="0" borderId="59" xfId="65" applyNumberFormat="1" applyFont="1" applyBorder="1" applyAlignment="1">
      <alignment horizontal="centerContinuous" vertical="center" wrapText="1"/>
    </xf>
    <xf numFmtId="167" fontId="77" fillId="0" borderId="59" xfId="65" applyNumberFormat="1" applyFont="1" applyBorder="1" applyAlignment="1">
      <alignment horizontal="center" vertical="center" wrapText="1"/>
    </xf>
    <xf numFmtId="167" fontId="71" fillId="0" borderId="59" xfId="65" applyNumberFormat="1" applyFont="1" applyBorder="1" applyAlignment="1">
      <alignment horizontal="center" vertical="center" wrapText="1"/>
    </xf>
    <xf numFmtId="167" fontId="78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9" xfId="65" applyNumberFormat="1" applyFont="1" applyBorder="1" applyAlignment="1">
      <alignment horizontal="right" vertical="center" wrapText="1" indent="1"/>
    </xf>
    <xf numFmtId="167" fontId="79" fillId="0" borderId="85" xfId="65" applyNumberFormat="1" applyFont="1" applyBorder="1" applyAlignment="1">
      <alignment horizontal="right" vertical="center" wrapText="1" indent="1"/>
    </xf>
    <xf numFmtId="167" fontId="75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9" xfId="65" applyNumberFormat="1" applyFont="1" applyBorder="1" applyAlignment="1">
      <alignment horizontal="right" vertical="center" wrapText="1" indent="1"/>
    </xf>
    <xf numFmtId="167" fontId="75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7" xfId="65" applyNumberFormat="1" applyFont="1" applyBorder="1" applyAlignment="1">
      <alignment horizontal="right" vertical="center" wrapText="1" indent="1"/>
    </xf>
    <xf numFmtId="167" fontId="71" fillId="0" borderId="13" xfId="65" applyNumberFormat="1" applyFont="1" applyBorder="1" applyAlignment="1">
      <alignment horizontal="center" vertical="center" wrapText="1"/>
    </xf>
    <xf numFmtId="167" fontId="71" fillId="0" borderId="13" xfId="65" applyNumberFormat="1" applyFont="1" applyBorder="1" applyAlignment="1">
      <alignment horizontal="right" vertical="center" wrapText="1" indent="1"/>
    </xf>
    <xf numFmtId="167" fontId="68" fillId="0" borderId="13" xfId="65" applyNumberFormat="1" applyFont="1" applyBorder="1" applyAlignment="1">
      <alignment horizontal="right" vertical="center" wrapText="1" indent="1"/>
    </xf>
    <xf numFmtId="167" fontId="77" fillId="0" borderId="82" xfId="65" applyNumberFormat="1" applyFont="1" applyBorder="1" applyAlignment="1">
      <alignment horizontal="center" vertical="center" wrapText="1"/>
    </xf>
    <xf numFmtId="167" fontId="71" fillId="0" borderId="14" xfId="65" applyNumberFormat="1" applyFont="1" applyBorder="1" applyAlignment="1">
      <alignment horizontal="center" vertical="center" wrapText="1"/>
    </xf>
    <xf numFmtId="164" fontId="25" fillId="0" borderId="9" xfId="37" quotePrefix="1" applyNumberFormat="1" applyFont="1" applyBorder="1" applyAlignment="1" applyProtection="1">
      <alignment horizontal="right" vertical="center" wrapText="1" indent="1"/>
      <protection locked="0"/>
    </xf>
    <xf numFmtId="3" fontId="57" fillId="0" borderId="48" xfId="2" applyNumberFormat="1" applyFont="1" applyBorder="1" applyAlignment="1">
      <alignment horizontal="right" wrapText="1"/>
    </xf>
    <xf numFmtId="3" fontId="57" fillId="0" borderId="13" xfId="2" applyNumberFormat="1" applyFont="1" applyBorder="1" applyAlignment="1">
      <alignment horizontal="right" wrapText="1"/>
    </xf>
    <xf numFmtId="167" fontId="73" fillId="30" borderId="0" xfId="67" applyNumberFormat="1" applyFont="1" applyFill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0" fontId="6" fillId="0" borderId="62" xfId="2" applyFont="1" applyFill="1" applyBorder="1"/>
    <xf numFmtId="0" fontId="65" fillId="0" borderId="79" xfId="69" applyFont="1" applyFill="1" applyBorder="1" applyAlignment="1">
      <alignment vertical="center" wrapText="1"/>
    </xf>
    <xf numFmtId="167" fontId="79" fillId="0" borderId="68" xfId="65" applyNumberFormat="1" applyFont="1" applyBorder="1" applyAlignment="1">
      <alignment horizontal="right" vertical="center" wrapText="1" indent="1"/>
    </xf>
    <xf numFmtId="167" fontId="75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60" xfId="65" applyNumberFormat="1" applyFont="1" applyBorder="1" applyAlignment="1">
      <alignment horizontal="right" vertical="center" wrapText="1" indent="1"/>
    </xf>
    <xf numFmtId="167" fontId="77" fillId="0" borderId="127" xfId="65" applyNumberFormat="1" applyFont="1" applyBorder="1" applyAlignment="1">
      <alignment horizontal="centerContinuous" vertical="center" wrapText="1"/>
    </xf>
    <xf numFmtId="167" fontId="77" fillId="0" borderId="127" xfId="65" applyNumberFormat="1" applyFont="1" applyBorder="1" applyAlignment="1">
      <alignment horizontal="center" vertical="center" wrapText="1"/>
    </xf>
    <xf numFmtId="167" fontId="71" fillId="0" borderId="127" xfId="65" applyNumberFormat="1" applyFont="1" applyBorder="1" applyAlignment="1">
      <alignment horizontal="center" vertical="center" wrapText="1"/>
    </xf>
    <xf numFmtId="167" fontId="78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2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27" xfId="65" applyNumberFormat="1" applyFont="1" applyBorder="1" applyAlignment="1">
      <alignment horizontal="right" vertical="center" wrapText="1" indent="1"/>
    </xf>
    <xf numFmtId="167" fontId="77" fillId="0" borderId="50" xfId="65" applyNumberFormat="1" applyFont="1" applyBorder="1" applyAlignment="1">
      <alignment horizontal="centerContinuous" vertical="center" wrapText="1"/>
    </xf>
    <xf numFmtId="167" fontId="77" fillId="0" borderId="82" xfId="65" applyNumberFormat="1" applyFont="1" applyBorder="1" applyAlignment="1">
      <alignment horizontal="centerContinuous" vertical="center" wrapText="1"/>
    </xf>
    <xf numFmtId="167" fontId="77" fillId="0" borderId="14" xfId="65" applyNumberFormat="1" applyFont="1" applyBorder="1" applyAlignment="1">
      <alignment horizontal="center" vertical="center" wrapText="1"/>
    </xf>
    <xf numFmtId="167" fontId="78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7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7" xfId="65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center"/>
    </xf>
    <xf numFmtId="0" fontId="7" fillId="2" borderId="5" xfId="1" applyFont="1" applyFill="1" applyBorder="1" applyAlignment="1">
      <alignment horizontal="center" vertic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0" fontId="70" fillId="0" borderId="0" xfId="49" applyFont="1" applyAlignment="1">
      <alignment horizontal="center"/>
    </xf>
    <xf numFmtId="167" fontId="77" fillId="0" borderId="51" xfId="65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left" wrapText="1"/>
    </xf>
    <xf numFmtId="0" fontId="65" fillId="0" borderId="127" xfId="69" applyFont="1" applyFill="1" applyBorder="1" applyAlignment="1">
      <alignment vertical="center" wrapText="1"/>
    </xf>
    <xf numFmtId="0" fontId="71" fillId="0" borderId="14" xfId="49" applyFont="1" applyBorder="1" applyAlignment="1">
      <alignment horizontal="center"/>
    </xf>
    <xf numFmtId="3" fontId="25" fillId="0" borderId="14" xfId="49" applyNumberFormat="1" applyBorder="1"/>
    <xf numFmtId="3" fontId="25" fillId="0" borderId="14" xfId="49" applyNumberFormat="1" applyBorder="1" applyAlignment="1" applyProtection="1">
      <alignment vertical="center" wrapText="1"/>
      <protection locked="0"/>
    </xf>
    <xf numFmtId="0" fontId="68" fillId="0" borderId="82" xfId="49" applyFont="1" applyBorder="1" applyAlignment="1">
      <alignment horizontal="center" vertical="center" wrapText="1"/>
    </xf>
    <xf numFmtId="0" fontId="71" fillId="0" borderId="13" xfId="49" applyFont="1" applyBorder="1"/>
    <xf numFmtId="0" fontId="68" fillId="0" borderId="51" xfId="49" applyFont="1" applyBorder="1" applyAlignment="1">
      <alignment horizontal="center" wrapText="1"/>
    </xf>
    <xf numFmtId="3" fontId="25" fillId="0" borderId="75" xfId="49" applyNumberFormat="1" applyBorder="1"/>
    <xf numFmtId="3" fontId="25" fillId="0" borderId="87" xfId="49" applyNumberFormat="1" applyBorder="1" applyAlignment="1" applyProtection="1">
      <alignment vertical="center" wrapText="1"/>
      <protection locked="0"/>
    </xf>
    <xf numFmtId="167" fontId="77" fillId="0" borderId="6" xfId="65" applyNumberFormat="1" applyFont="1" applyBorder="1" applyAlignment="1">
      <alignment horizontal="centerContinuous" vertical="center" wrapText="1"/>
    </xf>
    <xf numFmtId="167" fontId="78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5" xfId="65" applyNumberFormat="1" applyFont="1" applyBorder="1" applyAlignment="1">
      <alignment horizontal="center" vertical="center" wrapText="1"/>
    </xf>
    <xf numFmtId="167" fontId="71" fillId="0" borderId="17" xfId="65" applyNumberFormat="1" applyFont="1" applyBorder="1" applyAlignment="1">
      <alignment horizontal="center" vertical="center" wrapText="1"/>
    </xf>
    <xf numFmtId="167" fontId="78" fillId="0" borderId="55" xfId="65" applyNumberFormat="1" applyFont="1" applyBorder="1" applyAlignment="1" applyProtection="1">
      <alignment horizontal="right" vertical="center" wrapText="1" indent="1"/>
      <protection locked="0"/>
    </xf>
    <xf numFmtId="0" fontId="5" fillId="0" borderId="0" xfId="2" applyFont="1" applyFill="1" applyAlignment="1"/>
    <xf numFmtId="0" fontId="5" fillId="0" borderId="70" xfId="2" applyFont="1" applyFill="1" applyBorder="1" applyAlignment="1"/>
    <xf numFmtId="0" fontId="5" fillId="0" borderId="70" xfId="2" applyFont="1" applyFill="1" applyBorder="1" applyAlignment="1">
      <alignment wrapText="1"/>
    </xf>
    <xf numFmtId="3" fontId="25" fillId="0" borderId="124" xfId="49" applyNumberFormat="1" applyBorder="1" applyAlignment="1" applyProtection="1">
      <alignment vertical="center" wrapText="1"/>
      <protection locked="0"/>
    </xf>
    <xf numFmtId="167" fontId="72" fillId="0" borderId="13" xfId="49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4" xfId="49" applyBorder="1"/>
    <xf numFmtId="0" fontId="100" fillId="2" borderId="51" xfId="70" applyFont="1" applyFill="1" applyBorder="1"/>
    <xf numFmtId="3" fontId="100" fillId="2" borderId="51" xfId="70" applyNumberFormat="1" applyFont="1" applyFill="1" applyBorder="1"/>
    <xf numFmtId="0" fontId="100" fillId="2" borderId="51" xfId="72" applyFont="1" applyFill="1" applyBorder="1"/>
    <xf numFmtId="3" fontId="100" fillId="2" borderId="51" xfId="71" applyNumberFormat="1" applyFont="1" applyFill="1" applyBorder="1" applyAlignment="1">
      <alignment vertical="center"/>
    </xf>
    <xf numFmtId="3" fontId="11" fillId="2" borderId="51" xfId="71" applyNumberFormat="1" applyFont="1" applyFill="1" applyBorder="1" applyAlignment="1">
      <alignment vertical="center"/>
    </xf>
    <xf numFmtId="3" fontId="100" fillId="2" borderId="82" xfId="71" applyNumberFormat="1" applyFont="1" applyFill="1" applyBorder="1" applyAlignment="1">
      <alignment vertical="center"/>
    </xf>
    <xf numFmtId="3" fontId="100" fillId="2" borderId="13" xfId="70" applyNumberFormat="1" applyFont="1" applyFill="1" applyBorder="1"/>
    <xf numFmtId="0" fontId="100" fillId="2" borderId="13" xfId="72" applyFont="1" applyFill="1" applyBorder="1"/>
    <xf numFmtId="3" fontId="100" fillId="2" borderId="13" xfId="71" applyNumberFormat="1" applyFont="1" applyFill="1" applyBorder="1" applyAlignment="1">
      <alignment vertical="center"/>
    </xf>
    <xf numFmtId="3" fontId="100" fillId="2" borderId="75" xfId="70" applyNumberFormat="1" applyFont="1" applyFill="1" applyBorder="1"/>
    <xf numFmtId="0" fontId="100" fillId="2" borderId="75" xfId="72" applyFont="1" applyFill="1" applyBorder="1"/>
    <xf numFmtId="3" fontId="100" fillId="2" borderId="75" xfId="71" applyNumberFormat="1" applyFont="1" applyFill="1" applyBorder="1" applyAlignment="1">
      <alignment vertical="center"/>
    </xf>
    <xf numFmtId="0" fontId="15" fillId="31" borderId="13" xfId="1" applyFont="1" applyFill="1" applyBorder="1"/>
    <xf numFmtId="0" fontId="12" fillId="31" borderId="13" xfId="1" applyFont="1" applyFill="1" applyBorder="1"/>
    <xf numFmtId="0" fontId="15" fillId="2" borderId="13" xfId="70" applyFont="1" applyFill="1" applyBorder="1"/>
    <xf numFmtId="0" fontId="15" fillId="2" borderId="75" xfId="70" applyFont="1" applyFill="1" applyBorder="1"/>
    <xf numFmtId="0" fontId="15" fillId="31" borderId="13" xfId="70" applyFont="1" applyFill="1" applyBorder="1"/>
    <xf numFmtId="3" fontId="15" fillId="2" borderId="13" xfId="71" applyNumberFormat="1" applyFont="1" applyFill="1" applyBorder="1" applyAlignment="1">
      <alignment vertical="center"/>
    </xf>
    <xf numFmtId="3" fontId="15" fillId="2" borderId="13" xfId="70" applyNumberFormat="1" applyFont="1" applyFill="1" applyBorder="1"/>
    <xf numFmtId="0" fontId="15" fillId="2" borderId="13" xfId="72" applyFont="1" applyFill="1" applyBorder="1"/>
    <xf numFmtId="3" fontId="12" fillId="2" borderId="13" xfId="71" applyNumberFormat="1" applyFont="1" applyFill="1" applyBorder="1" applyAlignment="1">
      <alignment vertical="center"/>
    </xf>
    <xf numFmtId="3" fontId="15" fillId="2" borderId="14" xfId="71" applyNumberFormat="1" applyFont="1" applyFill="1" applyBorder="1" applyAlignment="1">
      <alignment vertical="center"/>
    </xf>
    <xf numFmtId="3" fontId="15" fillId="2" borderId="75" xfId="71" applyNumberFormat="1" applyFont="1" applyFill="1" applyBorder="1" applyAlignment="1">
      <alignment vertical="center"/>
    </xf>
    <xf numFmtId="3" fontId="15" fillId="2" borderId="75" xfId="70" applyNumberFormat="1" applyFont="1" applyFill="1" applyBorder="1"/>
    <xf numFmtId="0" fontId="15" fillId="2" borderId="75" xfId="72" applyFont="1" applyFill="1" applyBorder="1"/>
    <xf numFmtId="3" fontId="12" fillId="2" borderId="75" xfId="71" applyNumberFormat="1" applyFont="1" applyFill="1" applyBorder="1" applyAlignment="1">
      <alignment vertical="center"/>
    </xf>
    <xf numFmtId="3" fontId="15" fillId="2" borderId="87" xfId="71" applyNumberFormat="1" applyFont="1" applyFill="1" applyBorder="1" applyAlignment="1">
      <alignment vertical="center"/>
    </xf>
    <xf numFmtId="0" fontId="100" fillId="31" borderId="13" xfId="1" applyFont="1" applyFill="1" applyBorder="1"/>
    <xf numFmtId="3" fontId="12" fillId="31" borderId="13" xfId="1" applyNumberFormat="1" applyFont="1" applyFill="1" applyBorder="1"/>
    <xf numFmtId="3" fontId="15" fillId="31" borderId="14" xfId="1" applyNumberFormat="1" applyFont="1" applyFill="1" applyBorder="1"/>
    <xf numFmtId="3" fontId="15" fillId="31" borderId="13" xfId="1" applyNumberFormat="1" applyFont="1" applyFill="1" applyBorder="1"/>
    <xf numFmtId="3" fontId="100" fillId="31" borderId="13" xfId="1" applyNumberFormat="1" applyFont="1" applyFill="1" applyBorder="1"/>
    <xf numFmtId="0" fontId="11" fillId="31" borderId="13" xfId="1" applyFont="1" applyFill="1" applyBorder="1"/>
    <xf numFmtId="3" fontId="11" fillId="31" borderId="13" xfId="1" applyNumberFormat="1" applyFont="1" applyFill="1" applyBorder="1"/>
    <xf numFmtId="3" fontId="100" fillId="31" borderId="14" xfId="1" applyNumberFormat="1" applyFont="1" applyFill="1" applyBorder="1"/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left" wrapText="1"/>
    </xf>
    <xf numFmtId="0" fontId="3" fillId="0" borderId="1" xfId="1" applyFont="1" applyBorder="1" applyAlignment="1">
      <alignment horizontal="right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5" fillId="0" borderId="29" xfId="2" applyFont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9" xfId="2" applyFont="1" applyFill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39" fillId="0" borderId="51" xfId="69" applyFont="1" applyBorder="1" applyAlignment="1">
      <alignment horizontal="center" wrapText="1"/>
    </xf>
    <xf numFmtId="0" fontId="39" fillId="0" borderId="18" xfId="69" applyFont="1" applyBorder="1" applyAlignment="1">
      <alignment horizontal="center" wrapText="1"/>
    </xf>
    <xf numFmtId="0" fontId="39" fillId="0" borderId="82" xfId="69" applyFont="1" applyBorder="1" applyAlignment="1">
      <alignment horizontal="center" wrapText="1"/>
    </xf>
    <xf numFmtId="0" fontId="62" fillId="0" borderId="50" xfId="69" applyFont="1" applyBorder="1" applyAlignment="1">
      <alignment horizontal="center" wrapText="1"/>
    </xf>
    <xf numFmtId="0" fontId="62" fillId="0" borderId="17" xfId="69" applyFont="1" applyBorder="1" applyAlignment="1">
      <alignment horizontal="center" wrapText="1"/>
    </xf>
    <xf numFmtId="0" fontId="39" fillId="0" borderId="31" xfId="69" applyFont="1" applyBorder="1" applyAlignment="1">
      <alignment horizontal="center" wrapText="1"/>
    </xf>
    <xf numFmtId="0" fontId="39" fillId="0" borderId="3" xfId="69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5" fillId="0" borderId="0" xfId="2" applyFont="1" applyAlignment="1">
      <alignment horizontal="left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8" fillId="2" borderId="66" xfId="70" applyFont="1" applyFill="1" applyBorder="1" applyAlignment="1">
      <alignment horizontal="center" vertical="center"/>
    </xf>
    <xf numFmtId="0" fontId="8" fillId="2" borderId="53" xfId="70" applyFont="1" applyFill="1" applyBorder="1" applyAlignment="1">
      <alignment horizontal="center" vertical="center"/>
    </xf>
    <xf numFmtId="0" fontId="8" fillId="2" borderId="65" xfId="70" applyFont="1" applyFill="1" applyBorder="1" applyAlignment="1">
      <alignment horizontal="center" vertical="center"/>
    </xf>
    <xf numFmtId="0" fontId="8" fillId="2" borderId="92" xfId="70" applyFont="1" applyFill="1" applyBorder="1" applyAlignment="1">
      <alignment horizontal="center" vertical="center"/>
    </xf>
    <xf numFmtId="0" fontId="8" fillId="2" borderId="56" xfId="70" applyFont="1" applyFill="1" applyBorder="1" applyAlignment="1">
      <alignment horizontal="center" vertical="center"/>
    </xf>
    <xf numFmtId="0" fontId="8" fillId="2" borderId="52" xfId="70" applyFont="1" applyFill="1" applyBorder="1" applyAlignment="1">
      <alignment horizontal="center" vertical="center"/>
    </xf>
    <xf numFmtId="0" fontId="8" fillId="2" borderId="54" xfId="70" applyFont="1" applyFill="1" applyBorder="1" applyAlignment="1">
      <alignment horizontal="center" vertical="center"/>
    </xf>
    <xf numFmtId="0" fontId="14" fillId="2" borderId="67" xfId="70" applyFont="1" applyFill="1" applyBorder="1" applyAlignment="1">
      <alignment horizontal="center" vertical="center" wrapText="1"/>
    </xf>
    <xf numFmtId="0" fontId="14" fillId="2" borderId="69" xfId="70" applyFont="1" applyFill="1" applyBorder="1" applyAlignment="1">
      <alignment horizontal="center" vertical="center" wrapText="1"/>
    </xf>
    <xf numFmtId="0" fontId="14" fillId="2" borderId="73" xfId="7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 applyAlignment="1">
      <alignment horizontal="right"/>
    </xf>
    <xf numFmtId="0" fontId="70" fillId="0" borderId="0" xfId="49" applyFont="1" applyAlignment="1">
      <alignment horizontal="center"/>
    </xf>
    <xf numFmtId="167" fontId="74" fillId="0" borderId="0" xfId="65" applyNumberFormat="1" applyFont="1" applyAlignment="1">
      <alignment horizontal="center" textRotation="180" wrapText="1"/>
    </xf>
    <xf numFmtId="167" fontId="76" fillId="0" borderId="67" xfId="65" applyNumberFormat="1" applyFont="1" applyBorder="1" applyAlignment="1">
      <alignment horizontal="center" vertical="center" wrapText="1"/>
    </xf>
    <xf numFmtId="167" fontId="76" fillId="0" borderId="80" xfId="65" applyNumberFormat="1" applyFont="1" applyBorder="1" applyAlignment="1">
      <alignment horizontal="center" vertical="center" wrapText="1"/>
    </xf>
    <xf numFmtId="167" fontId="80" fillId="0" borderId="6" xfId="65" applyNumberFormat="1" applyFont="1" applyBorder="1" applyAlignment="1">
      <alignment horizontal="center" vertical="center" wrapText="1"/>
    </xf>
    <xf numFmtId="167" fontId="77" fillId="0" borderId="126" xfId="65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7" fontId="76" fillId="0" borderId="88" xfId="65" applyNumberFormat="1" applyFont="1" applyBorder="1" applyAlignment="1">
      <alignment horizontal="center" vertical="center" wrapText="1"/>
    </xf>
    <xf numFmtId="167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0" xfId="68" applyFont="1" applyFill="1" applyBorder="1" applyAlignment="1">
      <alignment horizontal="center" vertical="center" wrapText="1"/>
    </xf>
    <xf numFmtId="0" fontId="57" fillId="28" borderId="122" xfId="2" applyFont="1" applyFill="1" applyBorder="1" applyAlignment="1">
      <alignment horizontal="center" vertical="center" wrapText="1"/>
    </xf>
    <xf numFmtId="0" fontId="57" fillId="28" borderId="106" xfId="2" applyFont="1" applyFill="1" applyBorder="1" applyAlignment="1">
      <alignment horizontal="center" vertical="center" wrapText="1"/>
    </xf>
    <xf numFmtId="0" fontId="57" fillId="28" borderId="123" xfId="2" applyFont="1" applyFill="1" applyBorder="1" applyAlignment="1">
      <alignment horizontal="center" vertical="center" wrapText="1"/>
    </xf>
    <xf numFmtId="0" fontId="101" fillId="0" borderId="0" xfId="2" applyFont="1" applyAlignment="1">
      <alignment horizontal="center"/>
    </xf>
    <xf numFmtId="0" fontId="5" fillId="0" borderId="121" xfId="2" applyFont="1" applyBorder="1" applyAlignment="1">
      <alignment horizontal="left" wrapText="1"/>
    </xf>
    <xf numFmtId="0" fontId="57" fillId="28" borderId="103" xfId="2" applyFont="1" applyFill="1" applyBorder="1" applyAlignment="1">
      <alignment horizontal="left" vertical="center" wrapText="1"/>
    </xf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7" fillId="0" borderId="0" xfId="73" applyFont="1" applyAlignment="1">
      <alignment horizontal="center"/>
    </xf>
    <xf numFmtId="0" fontId="47" fillId="0" borderId="70" xfId="73" applyFont="1" applyBorder="1" applyAlignment="1">
      <alignment horizontal="center"/>
    </xf>
    <xf numFmtId="0" fontId="7" fillId="2" borderId="75" xfId="73" applyFont="1" applyFill="1" applyBorder="1" applyAlignment="1">
      <alignment horizontal="center" vertical="center" wrapText="1"/>
    </xf>
    <xf numFmtId="0" fontId="7" fillId="2" borderId="124" xfId="73" applyFont="1" applyFill="1" applyBorder="1" applyAlignment="1">
      <alignment horizontal="center" vertical="center" wrapText="1"/>
    </xf>
    <xf numFmtId="0" fontId="7" fillId="2" borderId="15" xfId="73" applyFont="1" applyFill="1" applyBorder="1" applyAlignment="1">
      <alignment horizontal="center" vertical="center" wrapText="1"/>
    </xf>
    <xf numFmtId="0" fontId="7" fillId="2" borderId="8" xfId="73" applyFont="1" applyFill="1" applyBorder="1" applyAlignment="1">
      <alignment horizontal="center" vertical="center" wrapText="1"/>
    </xf>
    <xf numFmtId="0" fontId="7" fillId="2" borderId="9" xfId="73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right"/>
    </xf>
    <xf numFmtId="0" fontId="7" fillId="0" borderId="0" xfId="65" applyFont="1" applyAlignment="1">
      <alignment horizontal="center" wrapText="1"/>
    </xf>
    <xf numFmtId="0" fontId="67" fillId="0" borderId="0" xfId="65" applyFont="1" applyAlignment="1">
      <alignment horizontal="right" wrapText="1"/>
    </xf>
    <xf numFmtId="0" fontId="5" fillId="30" borderId="0" xfId="2" applyFont="1" applyFill="1" applyAlignment="1">
      <alignment horizontal="left" wrapText="1"/>
    </xf>
    <xf numFmtId="0" fontId="25" fillId="0" borderId="6" xfId="65" applyBorder="1" applyAlignment="1">
      <alignment horizontal="justify" vertical="center" wrapText="1"/>
    </xf>
    <xf numFmtId="167" fontId="74" fillId="0" borderId="83" xfId="65" applyNumberFormat="1" applyFont="1" applyBorder="1" applyAlignment="1">
      <alignment horizontal="center" textRotation="180" wrapText="1"/>
    </xf>
    <xf numFmtId="167" fontId="88" fillId="0" borderId="17" xfId="65" applyNumberFormat="1" applyFont="1" applyBorder="1" applyAlignment="1">
      <alignment horizontal="left" vertical="center" wrapText="1" indent="2"/>
    </xf>
    <xf numFmtId="167" fontId="88" fillId="0" borderId="18" xfId="65" applyNumberFormat="1" applyFont="1" applyBorder="1" applyAlignment="1">
      <alignment horizontal="left" vertical="center" wrapText="1" indent="2"/>
    </xf>
    <xf numFmtId="167" fontId="104" fillId="0" borderId="0" xfId="65" applyNumberFormat="1" applyFont="1" applyAlignment="1">
      <alignment horizontal="center" vertical="center" wrapText="1"/>
    </xf>
    <xf numFmtId="0" fontId="87" fillId="0" borderId="0" xfId="65" applyFont="1" applyAlignment="1">
      <alignment horizontal="right" wrapText="1"/>
    </xf>
    <xf numFmtId="167" fontId="75" fillId="0" borderId="1" xfId="65" applyNumberFormat="1" applyFont="1" applyBorder="1" applyAlignment="1">
      <alignment horizontal="right" vertical="center" wrapText="1"/>
    </xf>
    <xf numFmtId="167" fontId="77" fillId="0" borderId="50" xfId="65" applyNumberFormat="1" applyFont="1" applyBorder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167" fontId="77" fillId="0" borderId="51" xfId="65" applyNumberFormat="1" applyFont="1" applyBorder="1" applyAlignment="1">
      <alignment horizontal="center" vertical="center"/>
    </xf>
    <xf numFmtId="167" fontId="77" fillId="0" borderId="13" xfId="65" applyNumberFormat="1" applyFont="1" applyBorder="1" applyAlignment="1">
      <alignment horizontal="center" vertical="center"/>
    </xf>
    <xf numFmtId="167" fontId="77" fillId="0" borderId="51" xfId="65" applyNumberFormat="1" applyFont="1" applyBorder="1" applyAlignment="1">
      <alignment horizontal="center" vertical="center" wrapText="1"/>
    </xf>
    <xf numFmtId="167" fontId="77" fillId="0" borderId="3" xfId="65" applyNumberFormat="1" applyFont="1" applyBorder="1" applyAlignment="1">
      <alignment horizontal="center" vertical="center" wrapText="1"/>
    </xf>
    <xf numFmtId="167" fontId="77" fillId="0" borderId="43" xfId="65" applyNumberFormat="1" applyFont="1" applyBorder="1" applyAlignment="1">
      <alignment horizontal="center" vertical="center" wrapText="1"/>
    </xf>
    <xf numFmtId="167" fontId="77" fillId="0" borderId="82" xfId="65" applyNumberFormat="1" applyFont="1" applyBorder="1" applyAlignment="1">
      <alignment horizontal="center" vertical="center"/>
    </xf>
    <xf numFmtId="167" fontId="77" fillId="0" borderId="14" xfId="65" applyNumberFormat="1" applyFont="1" applyBorder="1" applyAlignment="1">
      <alignment horizontal="center" vertical="center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88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167" fontId="88" fillId="0" borderId="0" xfId="67" applyNumberFormat="1" applyFont="1" applyAlignment="1">
      <alignment horizontal="left" vertical="center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2" xfId="67" applyFont="1" applyBorder="1" applyAlignment="1">
      <alignment horizontal="center" vertical="center" wrapText="1"/>
    </xf>
    <xf numFmtId="0" fontId="68" fillId="0" borderId="87" xfId="67" applyFont="1" applyBorder="1" applyAlignment="1">
      <alignment horizontal="center" vertical="center" wrapText="1"/>
    </xf>
    <xf numFmtId="0" fontId="88" fillId="0" borderId="0" xfId="67" applyFont="1" applyAlignment="1">
      <alignment horizontal="left" wrapText="1"/>
    </xf>
    <xf numFmtId="0" fontId="25" fillId="0" borderId="13" xfId="67" applyFont="1" applyBorder="1" applyAlignment="1" applyProtection="1">
      <alignment horizontal="center"/>
      <protection locked="0"/>
    </xf>
    <xf numFmtId="164" fontId="25" fillId="0" borderId="13" xfId="37" applyNumberFormat="1" applyFont="1" applyBorder="1" applyAlignment="1" applyProtection="1">
      <alignment horizontal="center"/>
      <protection locked="0"/>
    </xf>
    <xf numFmtId="164" fontId="25" fillId="0" borderId="14" xfId="37" applyNumberFormat="1" applyFont="1" applyBorder="1" applyAlignment="1" applyProtection="1">
      <alignment horizontal="center"/>
      <protection locked="0"/>
    </xf>
    <xf numFmtId="0" fontId="68" fillId="0" borderId="86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4" fontId="68" fillId="0" borderId="18" xfId="37" applyNumberFormat="1" applyFont="1" applyBorder="1" applyAlignment="1">
      <alignment horizontal="center"/>
    </xf>
    <xf numFmtId="164" fontId="68" fillId="0" borderId="55" xfId="37" applyNumberFormat="1" applyFont="1" applyBorder="1" applyAlignment="1">
      <alignment horizontal="center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7" fontId="73" fillId="0" borderId="0" xfId="67" applyNumberFormat="1" applyFont="1" applyAlignment="1">
      <alignment horizontal="center" vertical="center" wrapText="1"/>
    </xf>
    <xf numFmtId="167" fontId="75" fillId="0" borderId="0" xfId="65" applyNumberFormat="1" applyFont="1" applyAlignment="1">
      <alignment horizontal="right" vertical="center" wrapText="1"/>
    </xf>
    <xf numFmtId="0" fontId="7" fillId="0" borderId="0" xfId="74" applyFont="1" applyAlignment="1">
      <alignment horizontal="center" wrapText="1"/>
    </xf>
    <xf numFmtId="0" fontId="6" fillId="0" borderId="0" xfId="74" applyFont="1" applyAlignment="1">
      <alignment horizontal="right"/>
    </xf>
    <xf numFmtId="0" fontId="3" fillId="0" borderId="70" xfId="74" applyFont="1" applyBorder="1" applyAlignment="1">
      <alignment horizontal="right"/>
    </xf>
    <xf numFmtId="0" fontId="40" fillId="2" borderId="13" xfId="74" applyFont="1" applyFill="1" applyBorder="1" applyAlignment="1">
      <alignment horizontal="center" vertical="center" wrapText="1"/>
    </xf>
    <xf numFmtId="0" fontId="40" fillId="2" borderId="13" xfId="74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</cellXfs>
  <cellStyles count="7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Ezres 2" xfId="33"/>
    <cellStyle name="Ezres 3" xfId="34"/>
    <cellStyle name="Ezres 4" xfId="35"/>
    <cellStyle name="Ezres 4 2" xfId="36"/>
    <cellStyle name="Ezres 5" xfId="37"/>
    <cellStyle name="Ezres 6" xfId="58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Linked Cell" xfId="44"/>
    <cellStyle name="Neutral" xfId="45"/>
    <cellStyle name="Normál" xfId="0" builtinId="0"/>
    <cellStyle name="Normál 2" xfId="2"/>
    <cellStyle name="Normál 3" xfId="46"/>
    <cellStyle name="Normál 4" xfId="47"/>
    <cellStyle name="Normál 5" xfId="48"/>
    <cellStyle name="Normál 6" xfId="4"/>
    <cellStyle name="Normál 6 2" xfId="69"/>
    <cellStyle name="Normál_  3   _2010.évi állami" xfId="71"/>
    <cellStyle name="Normál_11szm" xfId="66"/>
    <cellStyle name="Normál_12.sz.mell.2013.évi fejlesztés" xfId="49"/>
    <cellStyle name="Normál_2004.évi normatívák" xfId="70"/>
    <cellStyle name="Normál_2010.évi tervezett beruházás, felújítás" xfId="75"/>
    <cellStyle name="Normál_3aszm" xfId="3"/>
    <cellStyle name="Normál_5szm" xfId="73"/>
    <cellStyle name="Normál_6szm" xfId="74"/>
    <cellStyle name="Normál_7szm" xfId="68"/>
    <cellStyle name="Normál_költségvetés módosítás I." xfId="72"/>
    <cellStyle name="Normál_KVRENMUNKA" xfId="67"/>
    <cellStyle name="Normál_Másolat eredetijeKVIREND" xfId="65"/>
    <cellStyle name="Normál_Táblák 01-08 08.31." xfId="50"/>
    <cellStyle name="Normal_tanusitv" xfId="51"/>
    <cellStyle name="Normál_Zalakaros" xfId="1"/>
    <cellStyle name="Note" xfId="52"/>
    <cellStyle name="Output" xfId="53"/>
    <cellStyle name="Százalék 2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zoomScale="90" zoomScaleNormal="90" zoomScaleSheetLayoutView="100" workbookViewId="0">
      <selection activeCell="A5" sqref="A5:B5"/>
    </sheetView>
  </sheetViews>
  <sheetFormatPr defaultColWidth="9.140625"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7" width="15.5703125" style="1" customWidth="1"/>
    <col min="8" max="8" width="17.140625" style="1" customWidth="1"/>
    <col min="9" max="9" width="5.7109375" style="1" customWidth="1"/>
    <col min="10" max="10" width="47.7109375" style="1" customWidth="1"/>
    <col min="11" max="11" width="15.42578125" style="1" hidden="1" customWidth="1"/>
    <col min="12" max="12" width="15.85546875" style="1" hidden="1" customWidth="1"/>
    <col min="13" max="15" width="15.5703125" style="1" customWidth="1"/>
    <col min="16" max="16" width="15.85546875" style="1" customWidth="1"/>
    <col min="17" max="16384" width="9.140625" style="1"/>
  </cols>
  <sheetData>
    <row r="1" spans="1:17" ht="18.75" x14ac:dyDescent="0.3">
      <c r="A1" s="896" t="s">
        <v>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</row>
    <row r="2" spans="1:17" ht="18.75" x14ac:dyDescent="0.3">
      <c r="A2" s="896" t="s">
        <v>477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</row>
    <row r="3" spans="1:17" ht="18.75" x14ac:dyDescent="0.3">
      <c r="A3" s="2"/>
      <c r="B3" s="2"/>
      <c r="C3" s="2"/>
      <c r="D3" s="2"/>
      <c r="E3" s="2"/>
      <c r="F3" s="827"/>
      <c r="G3" s="2"/>
      <c r="H3" s="2"/>
      <c r="I3" s="2"/>
      <c r="J3" s="2"/>
      <c r="K3" s="2"/>
      <c r="L3" s="2"/>
      <c r="M3" s="2"/>
      <c r="N3" s="827"/>
      <c r="O3" s="2"/>
      <c r="P3" s="2"/>
    </row>
    <row r="4" spans="1:17" ht="18.75" customHeight="1" x14ac:dyDescent="0.3">
      <c r="A4" s="897" t="s">
        <v>716</v>
      </c>
      <c r="B4" s="897"/>
      <c r="C4" s="2"/>
      <c r="D4" s="2"/>
      <c r="E4" s="2"/>
      <c r="F4" s="827"/>
      <c r="G4" s="2"/>
      <c r="H4" s="2"/>
      <c r="I4" s="2"/>
      <c r="J4" s="2"/>
      <c r="K4" s="2"/>
      <c r="L4" s="3"/>
      <c r="M4" s="4"/>
      <c r="N4" s="4"/>
      <c r="O4" s="4"/>
      <c r="P4" s="3"/>
    </row>
    <row r="5" spans="1:17" ht="15.75" customHeight="1" thickBot="1" x14ac:dyDescent="0.3">
      <c r="A5" s="897" t="s">
        <v>684</v>
      </c>
      <c r="B5" s="897"/>
      <c r="L5" s="898"/>
      <c r="M5" s="898"/>
      <c r="N5" s="5"/>
      <c r="O5" s="5"/>
      <c r="P5" s="6" t="s">
        <v>1</v>
      </c>
      <c r="Q5" s="7"/>
    </row>
    <row r="6" spans="1:17" ht="47.25" customHeight="1" x14ac:dyDescent="0.2">
      <c r="A6" s="8"/>
      <c r="B6" s="9" t="s">
        <v>2</v>
      </c>
      <c r="C6" s="10" t="s">
        <v>3</v>
      </c>
      <c r="D6" s="10" t="s">
        <v>4</v>
      </c>
      <c r="E6" s="10" t="s">
        <v>476</v>
      </c>
      <c r="F6" s="828" t="s">
        <v>676</v>
      </c>
      <c r="G6" s="11" t="s">
        <v>683</v>
      </c>
      <c r="H6" s="12" t="s">
        <v>682</v>
      </c>
      <c r="I6" s="13"/>
      <c r="J6" s="9" t="s">
        <v>2</v>
      </c>
      <c r="K6" s="10" t="s">
        <v>3</v>
      </c>
      <c r="L6" s="10" t="s">
        <v>4</v>
      </c>
      <c r="M6" s="10" t="s">
        <v>476</v>
      </c>
      <c r="N6" s="828" t="s">
        <v>676</v>
      </c>
      <c r="O6" s="11" t="s">
        <v>683</v>
      </c>
      <c r="P6" s="12" t="s">
        <v>682</v>
      </c>
    </row>
    <row r="7" spans="1:17" ht="15" customHeight="1" x14ac:dyDescent="0.2">
      <c r="A7" s="893" t="s">
        <v>6</v>
      </c>
      <c r="B7" s="894"/>
      <c r="C7" s="894"/>
      <c r="D7" s="894"/>
      <c r="E7" s="895"/>
      <c r="F7" s="15"/>
      <c r="G7" s="14"/>
      <c r="H7" s="15"/>
      <c r="I7" s="894" t="s">
        <v>7</v>
      </c>
      <c r="J7" s="894"/>
      <c r="K7" s="894"/>
      <c r="L7" s="894"/>
      <c r="M7" s="895"/>
      <c r="N7" s="17"/>
      <c r="O7" s="16"/>
      <c r="P7" s="17"/>
    </row>
    <row r="8" spans="1:17" ht="15" customHeight="1" x14ac:dyDescent="0.25">
      <c r="A8" s="18" t="s">
        <v>8</v>
      </c>
      <c r="B8" s="19" t="s">
        <v>9</v>
      </c>
      <c r="C8" s="20"/>
      <c r="D8" s="20"/>
      <c r="E8" s="20"/>
      <c r="F8" s="22"/>
      <c r="G8" s="21"/>
      <c r="H8" s="22"/>
      <c r="I8" s="23" t="s">
        <v>8</v>
      </c>
      <c r="J8" s="24" t="s">
        <v>9</v>
      </c>
      <c r="K8" s="20"/>
      <c r="L8" s="20"/>
      <c r="M8" s="20"/>
      <c r="N8" s="22"/>
      <c r="O8" s="21"/>
      <c r="P8" s="22"/>
    </row>
    <row r="9" spans="1:17" ht="15" customHeight="1" x14ac:dyDescent="0.25">
      <c r="A9" s="18"/>
      <c r="B9" s="25" t="s">
        <v>10</v>
      </c>
      <c r="C9" s="26">
        <v>160974547</v>
      </c>
      <c r="D9" s="26">
        <v>186972372</v>
      </c>
      <c r="E9" s="27">
        <v>194982824</v>
      </c>
      <c r="F9" s="27">
        <v>194982824</v>
      </c>
      <c r="G9" s="27">
        <f>H9-F9</f>
        <v>-648156</v>
      </c>
      <c r="H9" s="27">
        <v>194334668</v>
      </c>
      <c r="I9" s="28"/>
      <c r="J9" s="25" t="s">
        <v>11</v>
      </c>
      <c r="K9" s="20">
        <v>47206036</v>
      </c>
      <c r="L9" s="20">
        <v>52933858</v>
      </c>
      <c r="M9" s="29">
        <v>65698750</v>
      </c>
      <c r="N9" s="29">
        <v>65520267</v>
      </c>
      <c r="O9" s="29">
        <f>P9-N9</f>
        <v>0</v>
      </c>
      <c r="P9" s="29">
        <v>65520267</v>
      </c>
    </row>
    <row r="10" spans="1:17" ht="27" customHeight="1" x14ac:dyDescent="0.25">
      <c r="A10" s="18"/>
      <c r="B10" s="30" t="s">
        <v>12</v>
      </c>
      <c r="C10" s="31">
        <v>82450000</v>
      </c>
      <c r="D10" s="31">
        <v>104823985</v>
      </c>
      <c r="E10" s="29">
        <v>73100000</v>
      </c>
      <c r="F10" s="29">
        <v>70117279</v>
      </c>
      <c r="G10" s="27">
        <f t="shared" ref="G10:G12" si="0">H10-F10</f>
        <v>0</v>
      </c>
      <c r="H10" s="29">
        <v>70117279</v>
      </c>
      <c r="I10" s="23"/>
      <c r="J10" s="32" t="s">
        <v>13</v>
      </c>
      <c r="K10" s="20">
        <v>11598180</v>
      </c>
      <c r="L10" s="20">
        <v>10533024</v>
      </c>
      <c r="M10" s="29">
        <v>10188939</v>
      </c>
      <c r="N10" s="29">
        <v>10188939</v>
      </c>
      <c r="O10" s="29">
        <f t="shared" ref="O10:O14" si="1">P10-N10</f>
        <v>0</v>
      </c>
      <c r="P10" s="29">
        <v>10188939</v>
      </c>
    </row>
    <row r="11" spans="1:17" ht="15" customHeight="1" x14ac:dyDescent="0.25">
      <c r="A11" s="18"/>
      <c r="B11" s="25" t="s">
        <v>14</v>
      </c>
      <c r="C11" s="31">
        <v>11883000</v>
      </c>
      <c r="D11" s="31">
        <v>14150614</v>
      </c>
      <c r="E11" s="29">
        <v>10837200</v>
      </c>
      <c r="F11" s="29">
        <v>11596588</v>
      </c>
      <c r="G11" s="27">
        <f t="shared" si="0"/>
        <v>-640000</v>
      </c>
      <c r="H11" s="29">
        <v>10956588</v>
      </c>
      <c r="I11" s="23"/>
      <c r="J11" s="25" t="s">
        <v>15</v>
      </c>
      <c r="K11" s="20">
        <v>42555558</v>
      </c>
      <c r="L11" s="20">
        <v>56666006</v>
      </c>
      <c r="M11" s="29">
        <v>46192020</v>
      </c>
      <c r="N11" s="29">
        <v>44142905</v>
      </c>
      <c r="O11" s="29">
        <f t="shared" si="1"/>
        <v>-711619</v>
      </c>
      <c r="P11" s="29">
        <v>43431286</v>
      </c>
    </row>
    <row r="12" spans="1:17" ht="15" customHeight="1" x14ac:dyDescent="0.25">
      <c r="A12" s="18"/>
      <c r="B12" s="25" t="s">
        <v>16</v>
      </c>
      <c r="C12" s="31">
        <v>50000</v>
      </c>
      <c r="D12" s="31">
        <v>10000</v>
      </c>
      <c r="E12" s="29">
        <v>80000</v>
      </c>
      <c r="F12" s="29">
        <v>80000</v>
      </c>
      <c r="G12" s="27">
        <f t="shared" si="0"/>
        <v>0</v>
      </c>
      <c r="H12" s="29">
        <v>80000</v>
      </c>
      <c r="I12" s="23"/>
      <c r="J12" s="25" t="s">
        <v>17</v>
      </c>
      <c r="K12" s="20">
        <v>6315000</v>
      </c>
      <c r="L12" s="20">
        <v>4217690</v>
      </c>
      <c r="M12" s="29">
        <v>5000000</v>
      </c>
      <c r="N12" s="29">
        <v>5000000</v>
      </c>
      <c r="O12" s="29">
        <f t="shared" si="1"/>
        <v>0</v>
      </c>
      <c r="P12" s="29">
        <v>5000000</v>
      </c>
    </row>
    <row r="13" spans="1:17" ht="15" customHeight="1" x14ac:dyDescent="0.25">
      <c r="A13" s="18"/>
      <c r="B13" s="767"/>
      <c r="C13" s="34"/>
      <c r="D13" s="34"/>
      <c r="E13" s="29"/>
      <c r="F13" s="29"/>
      <c r="G13" s="29"/>
      <c r="H13" s="29"/>
      <c r="I13" s="23"/>
      <c r="J13" s="25" t="s">
        <v>18</v>
      </c>
      <c r="K13" s="20">
        <v>52680225</v>
      </c>
      <c r="L13" s="20">
        <v>59553893</v>
      </c>
      <c r="M13" s="29">
        <v>53156075</v>
      </c>
      <c r="N13" s="29">
        <v>53205190</v>
      </c>
      <c r="O13" s="29">
        <f t="shared" si="1"/>
        <v>5825964</v>
      </c>
      <c r="P13" s="29">
        <v>59031154</v>
      </c>
    </row>
    <row r="14" spans="1:17" ht="15" customHeight="1" x14ac:dyDescent="0.25">
      <c r="A14" s="18"/>
      <c r="B14" s="767"/>
      <c r="C14" s="34"/>
      <c r="D14" s="34"/>
      <c r="E14" s="29"/>
      <c r="F14" s="29"/>
      <c r="G14" s="29"/>
      <c r="H14" s="29"/>
      <c r="I14" s="23"/>
      <c r="J14" s="25" t="s">
        <v>19</v>
      </c>
      <c r="K14" s="20">
        <v>57879594</v>
      </c>
      <c r="L14" s="20">
        <v>0</v>
      </c>
      <c r="M14" s="29">
        <v>5000000</v>
      </c>
      <c r="N14" s="29">
        <v>5000000</v>
      </c>
      <c r="O14" s="29">
        <f t="shared" si="1"/>
        <v>0</v>
      </c>
      <c r="P14" s="29">
        <v>5000000</v>
      </c>
    </row>
    <row r="15" spans="1:17" ht="15" customHeight="1" x14ac:dyDescent="0.25">
      <c r="A15" s="18"/>
      <c r="B15" s="767" t="s">
        <v>20</v>
      </c>
      <c r="C15" s="34">
        <f t="shared" ref="C15:H15" si="2">SUM(C9:C12)</f>
        <v>255357547</v>
      </c>
      <c r="D15" s="34">
        <f t="shared" si="2"/>
        <v>305956971</v>
      </c>
      <c r="E15" s="35">
        <f t="shared" ref="E15" si="3">SUM(E9:E12)</f>
        <v>279000024</v>
      </c>
      <c r="F15" s="35">
        <f t="shared" ref="F15" si="4">SUM(F9:F12)</f>
        <v>276776691</v>
      </c>
      <c r="G15" s="35">
        <f>SUM(G9:G12)</f>
        <v>-1288156</v>
      </c>
      <c r="H15" s="35">
        <f t="shared" si="2"/>
        <v>275488535</v>
      </c>
      <c r="I15" s="23"/>
      <c r="J15" s="36" t="s">
        <v>20</v>
      </c>
      <c r="K15" s="37">
        <f t="shared" ref="K15:P15" si="5">SUM(K9:K14)</f>
        <v>218234593</v>
      </c>
      <c r="L15" s="37">
        <f t="shared" si="5"/>
        <v>183904471</v>
      </c>
      <c r="M15" s="35">
        <f t="shared" ref="M15:N15" si="6">SUM(M9:M14)</f>
        <v>185235784</v>
      </c>
      <c r="N15" s="35">
        <f t="shared" si="6"/>
        <v>183057301</v>
      </c>
      <c r="O15" s="35">
        <f>SUM(O9:O14)</f>
        <v>5114345</v>
      </c>
      <c r="P15" s="35">
        <f t="shared" si="5"/>
        <v>188171646</v>
      </c>
    </row>
    <row r="16" spans="1:17" ht="15" customHeight="1" x14ac:dyDescent="0.25">
      <c r="A16" s="18"/>
      <c r="B16" s="767"/>
      <c r="C16" s="34"/>
      <c r="D16" s="34"/>
      <c r="E16" s="29"/>
      <c r="F16" s="29"/>
      <c r="G16" s="29"/>
      <c r="H16" s="29"/>
      <c r="I16" s="23"/>
      <c r="J16" s="36"/>
      <c r="K16" s="37"/>
      <c r="L16" s="37"/>
      <c r="M16" s="29"/>
      <c r="N16" s="29"/>
      <c r="O16" s="29"/>
      <c r="P16" s="29"/>
    </row>
    <row r="17" spans="1:16" ht="15" customHeight="1" x14ac:dyDescent="0.25">
      <c r="A17" s="18" t="s">
        <v>21</v>
      </c>
      <c r="B17" s="38" t="s">
        <v>22</v>
      </c>
      <c r="C17" s="31"/>
      <c r="D17" s="31"/>
      <c r="E17" s="29"/>
      <c r="F17" s="29"/>
      <c r="G17" s="29"/>
      <c r="H17" s="29"/>
      <c r="I17" s="23" t="s">
        <v>21</v>
      </c>
      <c r="J17" s="19" t="s">
        <v>22</v>
      </c>
      <c r="K17" s="20"/>
      <c r="L17" s="20"/>
      <c r="M17" s="29"/>
      <c r="N17" s="29"/>
      <c r="O17" s="29"/>
      <c r="P17" s="29"/>
    </row>
    <row r="18" spans="1:16" ht="15" customHeight="1" x14ac:dyDescent="0.25">
      <c r="A18" s="18"/>
      <c r="B18" s="25" t="s">
        <v>23</v>
      </c>
      <c r="C18" s="26">
        <v>12066452</v>
      </c>
      <c r="D18" s="26">
        <v>15791142</v>
      </c>
      <c r="E18" s="29">
        <v>7554880</v>
      </c>
      <c r="F18" s="29">
        <v>7554880</v>
      </c>
      <c r="G18" s="29">
        <f>H18-F18</f>
        <v>0</v>
      </c>
      <c r="H18" s="29">
        <v>7554880</v>
      </c>
      <c r="I18" s="28"/>
      <c r="J18" s="25" t="s">
        <v>24</v>
      </c>
      <c r="K18" s="20">
        <v>56933600</v>
      </c>
      <c r="L18" s="20">
        <v>59094079</v>
      </c>
      <c r="M18" s="29">
        <v>61054671</v>
      </c>
      <c r="N18" s="29">
        <v>61054671</v>
      </c>
      <c r="O18" s="29">
        <f>P18-N18</f>
        <v>-151007</v>
      </c>
      <c r="P18" s="29">
        <v>60903664</v>
      </c>
    </row>
    <row r="19" spans="1:16" ht="27" customHeight="1" x14ac:dyDescent="0.25">
      <c r="A19" s="18"/>
      <c r="B19" s="25" t="s">
        <v>25</v>
      </c>
      <c r="C19" s="31">
        <v>16023000</v>
      </c>
      <c r="D19" s="31">
        <v>18842288</v>
      </c>
      <c r="E19" s="29">
        <v>22242800</v>
      </c>
      <c r="F19" s="29">
        <v>22249800</v>
      </c>
      <c r="G19" s="29">
        <f>H19-F19</f>
        <v>0</v>
      </c>
      <c r="H19" s="29">
        <v>22249800</v>
      </c>
      <c r="I19" s="23"/>
      <c r="J19" s="32" t="s">
        <v>26</v>
      </c>
      <c r="K19" s="20">
        <v>11858308</v>
      </c>
      <c r="L19" s="20">
        <v>11692068</v>
      </c>
      <c r="M19" s="29">
        <v>10684567</v>
      </c>
      <c r="N19" s="29">
        <v>10684567</v>
      </c>
      <c r="O19" s="29">
        <f t="shared" ref="O19:O20" si="7">P19-N19</f>
        <v>-45000</v>
      </c>
      <c r="P19" s="29">
        <v>10639567</v>
      </c>
    </row>
    <row r="20" spans="1:16" ht="15" customHeight="1" x14ac:dyDescent="0.25">
      <c r="A20" s="18"/>
      <c r="B20" s="767"/>
      <c r="C20" s="34"/>
      <c r="D20" s="34"/>
      <c r="E20" s="29"/>
      <c r="F20" s="29"/>
      <c r="G20" s="29"/>
      <c r="H20" s="29"/>
      <c r="I20" s="23"/>
      <c r="J20" s="25" t="s">
        <v>27</v>
      </c>
      <c r="K20" s="20">
        <v>34520000</v>
      </c>
      <c r="L20" s="20">
        <v>34822245</v>
      </c>
      <c r="M20" s="29">
        <v>40652081</v>
      </c>
      <c r="N20" s="29">
        <v>40659081</v>
      </c>
      <c r="O20" s="29">
        <f t="shared" si="7"/>
        <v>-6402501</v>
      </c>
      <c r="P20" s="29">
        <v>34256580</v>
      </c>
    </row>
    <row r="21" spans="1:16" ht="15" customHeight="1" x14ac:dyDescent="0.25">
      <c r="A21" s="18"/>
      <c r="B21" s="767"/>
      <c r="C21" s="34"/>
      <c r="D21" s="34"/>
      <c r="E21" s="29"/>
      <c r="F21" s="29"/>
      <c r="G21" s="29"/>
      <c r="H21" s="29"/>
      <c r="I21" s="23"/>
      <c r="J21" s="25" t="s">
        <v>28</v>
      </c>
      <c r="K21" s="20">
        <v>0</v>
      </c>
      <c r="L21" s="20">
        <v>75066</v>
      </c>
      <c r="M21" s="29">
        <v>0</v>
      </c>
      <c r="N21" s="29">
        <v>0</v>
      </c>
      <c r="O21" s="29">
        <f t="shared" ref="O21" si="8">P21-M21</f>
        <v>0</v>
      </c>
      <c r="P21" s="29">
        <v>0</v>
      </c>
    </row>
    <row r="22" spans="1:16" ht="15" customHeight="1" x14ac:dyDescent="0.25">
      <c r="A22" s="18"/>
      <c r="B22" s="767" t="s">
        <v>29</v>
      </c>
      <c r="C22" s="34">
        <f>SUM(C18:C20)</f>
        <v>28089452</v>
      </c>
      <c r="D22" s="34">
        <f>SUM(D18:D20)</f>
        <v>34633430</v>
      </c>
      <c r="E22" s="39">
        <f>SUM(E18:E19)</f>
        <v>29797680</v>
      </c>
      <c r="F22" s="39">
        <f>SUM(F18:F19)</f>
        <v>29804680</v>
      </c>
      <c r="G22" s="39">
        <f>SUM(G18:G19)</f>
        <v>0</v>
      </c>
      <c r="H22" s="39">
        <f>SUM(H18:H19)</f>
        <v>29804680</v>
      </c>
      <c r="I22" s="23"/>
      <c r="J22" s="36" t="s">
        <v>29</v>
      </c>
      <c r="K22" s="37">
        <f>SUM(K17:K21)</f>
        <v>103311908</v>
      </c>
      <c r="L22" s="37">
        <f>SUM(L17:L21)</f>
        <v>105683458</v>
      </c>
      <c r="M22" s="35">
        <f>SUM(M18:M21)</f>
        <v>112391319</v>
      </c>
      <c r="N22" s="35">
        <f>SUM(N18:N21)</f>
        <v>112398319</v>
      </c>
      <c r="O22" s="35">
        <f>SUM(O18:O21)</f>
        <v>-6598508</v>
      </c>
      <c r="P22" s="35">
        <f>SUM(P18:P21)</f>
        <v>105799811</v>
      </c>
    </row>
    <row r="23" spans="1:16" ht="15" customHeight="1" x14ac:dyDescent="0.25">
      <c r="A23" s="18"/>
      <c r="B23" s="767"/>
      <c r="C23" s="34"/>
      <c r="D23" s="34"/>
      <c r="E23" s="29"/>
      <c r="F23" s="29"/>
      <c r="G23" s="29"/>
      <c r="H23" s="29"/>
      <c r="I23" s="23"/>
      <c r="J23" s="36"/>
      <c r="K23" s="37"/>
      <c r="L23" s="37"/>
      <c r="M23" s="29"/>
      <c r="N23" s="29"/>
      <c r="O23" s="29"/>
      <c r="P23" s="29"/>
    </row>
    <row r="24" spans="1:16" ht="15" customHeight="1" x14ac:dyDescent="0.25">
      <c r="A24" s="18" t="s">
        <v>30</v>
      </c>
      <c r="B24" s="38" t="s">
        <v>31</v>
      </c>
      <c r="C24" s="31"/>
      <c r="D24" s="31"/>
      <c r="E24" s="29"/>
      <c r="F24" s="29"/>
      <c r="G24" s="29"/>
      <c r="H24" s="29"/>
      <c r="I24" s="40" t="s">
        <v>30</v>
      </c>
      <c r="J24" s="38" t="s">
        <v>31</v>
      </c>
      <c r="K24" s="20"/>
      <c r="L24" s="20"/>
      <c r="M24" s="29"/>
      <c r="N24" s="29"/>
      <c r="O24" s="29"/>
      <c r="P24" s="29"/>
    </row>
    <row r="25" spans="1:16" ht="15" customHeight="1" x14ac:dyDescent="0.25">
      <c r="A25" s="18"/>
      <c r="B25" s="25" t="s">
        <v>32</v>
      </c>
      <c r="C25" s="31">
        <v>0</v>
      </c>
      <c r="D25" s="31">
        <v>1260</v>
      </c>
      <c r="E25" s="29">
        <v>6000</v>
      </c>
      <c r="F25" s="29">
        <v>6000</v>
      </c>
      <c r="G25" s="29">
        <f>H25-F25</f>
        <v>0</v>
      </c>
      <c r="H25" s="29">
        <v>6000</v>
      </c>
      <c r="I25" s="28"/>
      <c r="J25" s="25" t="s">
        <v>33</v>
      </c>
      <c r="K25" s="20">
        <v>0</v>
      </c>
      <c r="L25" s="20">
        <v>2382633</v>
      </c>
      <c r="M25" s="29">
        <v>7985177</v>
      </c>
      <c r="N25" s="29">
        <v>7985177</v>
      </c>
      <c r="O25" s="29">
        <f>P25-M25</f>
        <v>30000</v>
      </c>
      <c r="P25" s="29">
        <v>8015177</v>
      </c>
    </row>
    <row r="26" spans="1:16" ht="28.9" customHeight="1" x14ac:dyDescent="0.25">
      <c r="A26" s="18"/>
      <c r="B26" s="25"/>
      <c r="C26" s="31"/>
      <c r="D26" s="31"/>
      <c r="E26" s="29"/>
      <c r="F26" s="29"/>
      <c r="G26" s="29"/>
      <c r="H26" s="29"/>
      <c r="I26" s="23"/>
      <c r="J26" s="32" t="s">
        <v>34</v>
      </c>
      <c r="K26" s="20">
        <v>0</v>
      </c>
      <c r="L26" s="20">
        <v>442927</v>
      </c>
      <c r="M26" s="29">
        <v>1476707</v>
      </c>
      <c r="N26" s="29">
        <v>1476707</v>
      </c>
      <c r="O26" s="29">
        <f t="shared" ref="O26:O28" si="9">P26-M26</f>
        <v>0</v>
      </c>
      <c r="P26" s="29">
        <v>1476707</v>
      </c>
    </row>
    <row r="27" spans="1:16" ht="15" customHeight="1" x14ac:dyDescent="0.25">
      <c r="A27" s="18"/>
      <c r="B27" s="767"/>
      <c r="C27" s="34"/>
      <c r="D27" s="34"/>
      <c r="E27" s="29"/>
      <c r="F27" s="29"/>
      <c r="G27" s="29"/>
      <c r="H27" s="29"/>
      <c r="I27" s="23"/>
      <c r="J27" s="25" t="s">
        <v>35</v>
      </c>
      <c r="K27" s="20">
        <v>0</v>
      </c>
      <c r="L27" s="20">
        <v>273315</v>
      </c>
      <c r="M27" s="29">
        <v>1171000</v>
      </c>
      <c r="N27" s="29">
        <v>1171000</v>
      </c>
      <c r="O27" s="29">
        <f t="shared" si="9"/>
        <v>-30000</v>
      </c>
      <c r="P27" s="29">
        <v>1141000</v>
      </c>
    </row>
    <row r="28" spans="1:16" ht="15" customHeight="1" x14ac:dyDescent="0.25">
      <c r="A28" s="18"/>
      <c r="B28" s="767"/>
      <c r="C28" s="34"/>
      <c r="D28" s="34"/>
      <c r="E28" s="29"/>
      <c r="F28" s="29"/>
      <c r="G28" s="29"/>
      <c r="H28" s="29"/>
      <c r="I28" s="23"/>
      <c r="J28" s="41" t="s">
        <v>36</v>
      </c>
      <c r="K28" s="20">
        <v>0</v>
      </c>
      <c r="L28" s="20">
        <v>0</v>
      </c>
      <c r="M28" s="29">
        <v>206432</v>
      </c>
      <c r="N28" s="29">
        <v>206432</v>
      </c>
      <c r="O28" s="29">
        <f t="shared" si="9"/>
        <v>0</v>
      </c>
      <c r="P28" s="29">
        <v>206432</v>
      </c>
    </row>
    <row r="29" spans="1:16" ht="15" customHeight="1" x14ac:dyDescent="0.25">
      <c r="A29" s="18"/>
      <c r="B29" s="767" t="s">
        <v>37</v>
      </c>
      <c r="C29" s="34">
        <f>SUM(C25:C27)</f>
        <v>0</v>
      </c>
      <c r="D29" s="34">
        <f>SUM(D25:D27)</f>
        <v>1260</v>
      </c>
      <c r="E29" s="35">
        <f>E25</f>
        <v>6000</v>
      </c>
      <c r="F29" s="35">
        <f>F25</f>
        <v>6000</v>
      </c>
      <c r="G29" s="35">
        <f>G25</f>
        <v>0</v>
      </c>
      <c r="H29" s="35">
        <f>H25</f>
        <v>6000</v>
      </c>
      <c r="I29" s="23"/>
      <c r="J29" s="33" t="s">
        <v>37</v>
      </c>
      <c r="K29" s="37">
        <f>SUM(K24:K28)</f>
        <v>0</v>
      </c>
      <c r="L29" s="37">
        <f>SUM(L24:L28)</f>
        <v>3098875</v>
      </c>
      <c r="M29" s="35">
        <f>SUM(M25:M28)</f>
        <v>10839316</v>
      </c>
      <c r="N29" s="35">
        <f>SUM(N25:N28)</f>
        <v>10839316</v>
      </c>
      <c r="O29" s="35">
        <f>SUM(O25:O28)</f>
        <v>0</v>
      </c>
      <c r="P29" s="35">
        <f>SUM(P25:P28)</f>
        <v>10839316</v>
      </c>
    </row>
    <row r="30" spans="1:16" ht="15" customHeight="1" x14ac:dyDescent="0.25">
      <c r="A30" s="42"/>
      <c r="B30" s="43"/>
      <c r="C30" s="44"/>
      <c r="D30" s="44"/>
      <c r="E30" s="29"/>
      <c r="F30" s="29"/>
      <c r="G30" s="29"/>
      <c r="H30" s="29"/>
      <c r="I30" s="46"/>
      <c r="J30" s="33"/>
      <c r="K30" s="37"/>
      <c r="L30" s="37"/>
      <c r="M30" s="29"/>
      <c r="N30" s="29"/>
      <c r="O30" s="29"/>
      <c r="P30" s="29"/>
    </row>
    <row r="31" spans="1:16" ht="15" customHeight="1" x14ac:dyDescent="0.25">
      <c r="A31" s="766" t="s">
        <v>38</v>
      </c>
      <c r="B31" s="767"/>
      <c r="C31" s="34">
        <f>C15+C22+C29</f>
        <v>283446999</v>
      </c>
      <c r="D31" s="34">
        <f>D15+D22+D29</f>
        <v>340591661</v>
      </c>
      <c r="E31" s="29">
        <f>E29+E22+E15</f>
        <v>308803704</v>
      </c>
      <c r="F31" s="29">
        <f>F29+F22+F15</f>
        <v>306587371</v>
      </c>
      <c r="G31" s="29">
        <f>H31-F31</f>
        <v>-1288156</v>
      </c>
      <c r="H31" s="29">
        <f>H29+H22+H15</f>
        <v>305299215</v>
      </c>
      <c r="I31" s="903" t="s">
        <v>39</v>
      </c>
      <c r="J31" s="904"/>
      <c r="K31" s="37">
        <f>K15+K22+K29</f>
        <v>321546501</v>
      </c>
      <c r="L31" s="37">
        <f>L15+L22+L29</f>
        <v>292686804</v>
      </c>
      <c r="M31" s="29">
        <f>M29+M22+M15</f>
        <v>308466419</v>
      </c>
      <c r="N31" s="29">
        <f>N29+N22+N15</f>
        <v>306294936</v>
      </c>
      <c r="O31" s="29">
        <f>O15+O22+O29</f>
        <v>-1484163</v>
      </c>
      <c r="P31" s="29">
        <f>P29+P22+P15</f>
        <v>304810773</v>
      </c>
    </row>
    <row r="32" spans="1:16" ht="15" customHeight="1" x14ac:dyDescent="0.25">
      <c r="A32" s="42"/>
      <c r="B32" s="43"/>
      <c r="C32" s="44"/>
      <c r="D32" s="44"/>
      <c r="E32" s="29"/>
      <c r="F32" s="29"/>
      <c r="G32" s="29"/>
      <c r="H32" s="29"/>
      <c r="I32" s="47"/>
      <c r="J32" s="48"/>
      <c r="K32" s="49"/>
      <c r="L32" s="49"/>
      <c r="M32" s="29"/>
      <c r="N32" s="29"/>
      <c r="O32" s="29"/>
      <c r="P32" s="29"/>
    </row>
    <row r="33" spans="1:16" ht="15" customHeight="1" x14ac:dyDescent="0.25">
      <c r="A33" s="766" t="s">
        <v>40</v>
      </c>
      <c r="B33" s="767"/>
      <c r="C33" s="34">
        <v>0</v>
      </c>
      <c r="D33" s="34">
        <v>4488745</v>
      </c>
      <c r="E33" s="29">
        <v>0</v>
      </c>
      <c r="F33" s="29">
        <v>0</v>
      </c>
      <c r="G33" s="29">
        <v>0</v>
      </c>
      <c r="H33" s="29">
        <v>0</v>
      </c>
      <c r="I33" s="905" t="s">
        <v>41</v>
      </c>
      <c r="J33" s="906"/>
      <c r="K33" s="37">
        <v>4276181</v>
      </c>
      <c r="L33" s="37">
        <v>4276181</v>
      </c>
      <c r="M33" s="29">
        <v>5263543</v>
      </c>
      <c r="N33" s="29">
        <v>5263543</v>
      </c>
      <c r="O33" s="29">
        <f>P33-M33</f>
        <v>0</v>
      </c>
      <c r="P33" s="29">
        <v>5263543</v>
      </c>
    </row>
    <row r="34" spans="1:16" ht="15" customHeight="1" x14ac:dyDescent="0.25">
      <c r="A34" s="51"/>
      <c r="B34" s="38"/>
      <c r="C34" s="31"/>
      <c r="D34" s="31"/>
      <c r="E34" s="29"/>
      <c r="F34" s="29"/>
      <c r="G34" s="29"/>
      <c r="H34" s="29"/>
      <c r="I34" s="52"/>
      <c r="J34" s="38"/>
      <c r="K34" s="49"/>
      <c r="L34" s="49"/>
      <c r="M34" s="29"/>
      <c r="N34" s="29"/>
      <c r="O34" s="29"/>
      <c r="P34" s="29"/>
    </row>
    <row r="35" spans="1:16" ht="15" customHeight="1" x14ac:dyDescent="0.3">
      <c r="A35" s="53" t="s">
        <v>42</v>
      </c>
      <c r="B35" s="54"/>
      <c r="C35" s="782">
        <f t="shared" ref="C35:H35" si="10">C31+C33</f>
        <v>283446999</v>
      </c>
      <c r="D35" s="782">
        <f t="shared" si="10"/>
        <v>345080406</v>
      </c>
      <c r="E35" s="55">
        <f t="shared" ref="E35:F35" si="11">E31+E33</f>
        <v>308803704</v>
      </c>
      <c r="F35" s="55">
        <f t="shared" si="11"/>
        <v>306587371</v>
      </c>
      <c r="G35" s="55">
        <f>G31+G33</f>
        <v>-1288156</v>
      </c>
      <c r="H35" s="55">
        <f t="shared" si="10"/>
        <v>305299215</v>
      </c>
      <c r="I35" s="56" t="s">
        <v>43</v>
      </c>
      <c r="J35" s="54" t="s">
        <v>43</v>
      </c>
      <c r="K35" s="55">
        <f>K31+K33</f>
        <v>325822682</v>
      </c>
      <c r="L35" s="55">
        <f>L31+L33</f>
        <v>296962985</v>
      </c>
      <c r="M35" s="55">
        <f>M33+M31</f>
        <v>313729962</v>
      </c>
      <c r="N35" s="55">
        <f>N33+N31</f>
        <v>311558479</v>
      </c>
      <c r="O35" s="55">
        <f>O33+O31</f>
        <v>-1484163</v>
      </c>
      <c r="P35" s="55">
        <f>P33+P31</f>
        <v>310074316</v>
      </c>
    </row>
    <row r="36" spans="1:16" ht="15" customHeight="1" x14ac:dyDescent="0.3">
      <c r="A36" s="57"/>
      <c r="B36" s="58"/>
      <c r="C36" s="59"/>
      <c r="D36" s="59"/>
      <c r="E36" s="29"/>
      <c r="F36" s="29"/>
      <c r="G36" s="29"/>
      <c r="H36" s="29"/>
      <c r="I36" s="60"/>
      <c r="J36" s="58"/>
      <c r="K36" s="61"/>
      <c r="L36" s="61"/>
      <c r="M36" s="29"/>
      <c r="N36" s="29"/>
      <c r="O36" s="29"/>
      <c r="P36" s="29"/>
    </row>
    <row r="37" spans="1:16" ht="15" customHeight="1" x14ac:dyDescent="0.25">
      <c r="A37" s="768" t="s">
        <v>44</v>
      </c>
      <c r="B37" s="769"/>
      <c r="C37" s="62"/>
      <c r="D37" s="62"/>
      <c r="E37" s="29"/>
      <c r="F37" s="29"/>
      <c r="G37" s="29"/>
      <c r="H37" s="29"/>
      <c r="I37" s="895" t="s">
        <v>45</v>
      </c>
      <c r="J37" s="907"/>
      <c r="K37" s="63"/>
      <c r="L37" s="63"/>
      <c r="M37" s="29"/>
      <c r="N37" s="29"/>
      <c r="O37" s="29"/>
      <c r="P37" s="29"/>
    </row>
    <row r="38" spans="1:16" ht="15" customHeight="1" x14ac:dyDescent="0.25">
      <c r="A38" s="768" t="s">
        <v>46</v>
      </c>
      <c r="B38" s="770"/>
      <c r="C38" s="62"/>
      <c r="D38" s="62"/>
      <c r="E38" s="29"/>
      <c r="F38" s="29"/>
      <c r="G38" s="29"/>
      <c r="H38" s="29"/>
      <c r="I38" s="895" t="s">
        <v>47</v>
      </c>
      <c r="J38" s="908"/>
      <c r="K38" s="63"/>
      <c r="L38" s="63"/>
      <c r="M38" s="29"/>
      <c r="N38" s="29"/>
      <c r="O38" s="29"/>
      <c r="P38" s="29"/>
    </row>
    <row r="39" spans="1:16" ht="15" customHeight="1" x14ac:dyDescent="0.25">
      <c r="A39" s="18" t="s">
        <v>8</v>
      </c>
      <c r="B39" s="64" t="s">
        <v>9</v>
      </c>
      <c r="C39" s="20"/>
      <c r="D39" s="20"/>
      <c r="E39" s="29"/>
      <c r="F39" s="29"/>
      <c r="G39" s="29"/>
      <c r="H39" s="29"/>
      <c r="I39" s="40" t="s">
        <v>8</v>
      </c>
      <c r="J39" s="24" t="s">
        <v>9</v>
      </c>
      <c r="K39" s="20"/>
      <c r="L39" s="20"/>
      <c r="M39" s="29"/>
      <c r="N39" s="29"/>
      <c r="O39" s="29"/>
      <c r="P39" s="29"/>
    </row>
    <row r="40" spans="1:16" ht="15" customHeight="1" x14ac:dyDescent="0.25">
      <c r="A40" s="65"/>
      <c r="B40" s="41" t="s">
        <v>48</v>
      </c>
      <c r="C40" s="20">
        <v>86185955</v>
      </c>
      <c r="D40" s="20">
        <v>268000</v>
      </c>
      <c r="E40" s="29">
        <v>26884600</v>
      </c>
      <c r="F40" s="29">
        <v>26884600</v>
      </c>
      <c r="G40" s="29">
        <f>H40-F40</f>
        <v>0</v>
      </c>
      <c r="H40" s="29">
        <v>26884600</v>
      </c>
      <c r="I40" s="40"/>
      <c r="J40" s="25" t="s">
        <v>49</v>
      </c>
      <c r="K40" s="20">
        <v>38100000</v>
      </c>
      <c r="L40" s="20">
        <v>39058972</v>
      </c>
      <c r="M40" s="29">
        <v>3186249</v>
      </c>
      <c r="N40" s="29">
        <v>3186249</v>
      </c>
      <c r="O40" s="29">
        <f>P40-M40</f>
        <v>0</v>
      </c>
      <c r="P40" s="29">
        <v>3186249</v>
      </c>
    </row>
    <row r="41" spans="1:16" ht="15" customHeight="1" x14ac:dyDescent="0.25">
      <c r="A41" s="65"/>
      <c r="B41" s="41" t="s">
        <v>50</v>
      </c>
      <c r="C41" s="20">
        <v>0</v>
      </c>
      <c r="D41" s="20">
        <v>11000</v>
      </c>
      <c r="E41" s="29">
        <v>0</v>
      </c>
      <c r="F41" s="29">
        <v>44850</v>
      </c>
      <c r="G41" s="29">
        <f>H41-F41</f>
        <v>0</v>
      </c>
      <c r="H41" s="29">
        <v>44850</v>
      </c>
      <c r="I41" s="40"/>
      <c r="J41" s="25" t="s">
        <v>51</v>
      </c>
      <c r="K41" s="20">
        <v>95154097</v>
      </c>
      <c r="L41" s="20">
        <v>5628763</v>
      </c>
      <c r="M41" s="29">
        <v>31146798</v>
      </c>
      <c r="N41" s="29">
        <v>31146798</v>
      </c>
      <c r="O41" s="29">
        <f t="shared" ref="O41:O42" si="12">P41-M41</f>
        <v>0</v>
      </c>
      <c r="P41" s="29">
        <v>31146798</v>
      </c>
    </row>
    <row r="42" spans="1:16" ht="15" customHeight="1" x14ac:dyDescent="0.25">
      <c r="A42" s="65"/>
      <c r="B42" s="41"/>
      <c r="C42" s="20">
        <v>0</v>
      </c>
      <c r="D42" s="20">
        <v>0</v>
      </c>
      <c r="E42" s="29"/>
      <c r="F42" s="29"/>
      <c r="G42" s="29"/>
      <c r="H42" s="29"/>
      <c r="I42" s="40"/>
      <c r="J42" s="25" t="s">
        <v>52</v>
      </c>
      <c r="K42" s="20">
        <v>550000</v>
      </c>
      <c r="L42" s="20">
        <v>39131351</v>
      </c>
      <c r="M42" s="29">
        <v>0</v>
      </c>
      <c r="N42" s="29">
        <v>0</v>
      </c>
      <c r="O42" s="29">
        <f t="shared" si="12"/>
        <v>0</v>
      </c>
      <c r="P42" s="29">
        <v>0</v>
      </c>
    </row>
    <row r="43" spans="1:16" s="68" customFormat="1" ht="15.75" x14ac:dyDescent="0.25">
      <c r="A43" s="65"/>
      <c r="B43" s="36" t="s">
        <v>20</v>
      </c>
      <c r="C43" s="783">
        <f t="shared" ref="C43:H43" si="13">SUM(C40:C42)</f>
        <v>86185955</v>
      </c>
      <c r="D43" s="783">
        <f t="shared" si="13"/>
        <v>279000</v>
      </c>
      <c r="E43" s="35">
        <f t="shared" ref="E43" si="14">SUM(E40:E42)</f>
        <v>26884600</v>
      </c>
      <c r="F43" s="35">
        <f t="shared" ref="F43" si="15">SUM(F40:F42)</f>
        <v>26929450</v>
      </c>
      <c r="G43" s="35">
        <f t="shared" si="13"/>
        <v>0</v>
      </c>
      <c r="H43" s="35">
        <f t="shared" si="13"/>
        <v>26929450</v>
      </c>
      <c r="I43" s="66"/>
      <c r="J43" s="36" t="s">
        <v>20</v>
      </c>
      <c r="K43" s="67">
        <f t="shared" ref="K43:P43" si="16">SUM(K40:K42)</f>
        <v>133804097</v>
      </c>
      <c r="L43" s="67">
        <f t="shared" si="16"/>
        <v>83819086</v>
      </c>
      <c r="M43" s="35">
        <f t="shared" ref="M43:N43" si="17">SUM(M40:M42)</f>
        <v>34333047</v>
      </c>
      <c r="N43" s="35">
        <f t="shared" si="17"/>
        <v>34333047</v>
      </c>
      <c r="O43" s="35">
        <f t="shared" ref="O43" si="18">SUM(O40:O42)</f>
        <v>0</v>
      </c>
      <c r="P43" s="35">
        <f t="shared" si="16"/>
        <v>34333047</v>
      </c>
    </row>
    <row r="44" spans="1:16" s="68" customFormat="1" ht="15.75" x14ac:dyDescent="0.25">
      <c r="A44" s="65"/>
      <c r="B44" s="36"/>
      <c r="C44" s="783"/>
      <c r="D44" s="783"/>
      <c r="E44" s="29"/>
      <c r="F44" s="29"/>
      <c r="G44" s="29"/>
      <c r="H44" s="29"/>
      <c r="I44" s="66"/>
      <c r="J44" s="36"/>
      <c r="K44" s="67"/>
      <c r="L44" s="67"/>
      <c r="M44" s="29"/>
      <c r="N44" s="29"/>
      <c r="O44" s="29"/>
      <c r="P44" s="29"/>
    </row>
    <row r="45" spans="1:16" s="68" customFormat="1" ht="15.75" x14ac:dyDescent="0.25">
      <c r="A45" s="69" t="s">
        <v>21</v>
      </c>
      <c r="B45" s="70" t="s">
        <v>22</v>
      </c>
      <c r="C45" s="49"/>
      <c r="D45" s="49"/>
      <c r="E45" s="29"/>
      <c r="F45" s="29"/>
      <c r="G45" s="29"/>
      <c r="H45" s="29"/>
      <c r="I45" s="40" t="s">
        <v>21</v>
      </c>
      <c r="J45" s="19" t="s">
        <v>22</v>
      </c>
      <c r="K45" s="20"/>
      <c r="L45" s="20"/>
      <c r="M45" s="29"/>
      <c r="N45" s="29"/>
      <c r="O45" s="29"/>
      <c r="P45" s="29"/>
    </row>
    <row r="46" spans="1:16" s="68" customFormat="1" ht="15.75" x14ac:dyDescent="0.25">
      <c r="A46" s="71"/>
      <c r="B46" s="72" t="s">
        <v>53</v>
      </c>
      <c r="C46" s="20">
        <v>15000</v>
      </c>
      <c r="D46" s="20">
        <v>0</v>
      </c>
      <c r="E46" s="29">
        <v>0</v>
      </c>
      <c r="F46" s="29">
        <v>0</v>
      </c>
      <c r="G46" s="29">
        <v>0</v>
      </c>
      <c r="H46" s="29">
        <v>0</v>
      </c>
      <c r="I46" s="40"/>
      <c r="J46" s="25" t="s">
        <v>54</v>
      </c>
      <c r="K46" s="73">
        <v>254000</v>
      </c>
      <c r="L46" s="20">
        <v>80501</v>
      </c>
      <c r="M46" s="29">
        <v>520700</v>
      </c>
      <c r="N46" s="29">
        <v>520700</v>
      </c>
      <c r="O46" s="29">
        <f>P46-M46</f>
        <v>196007</v>
      </c>
      <c r="P46" s="29">
        <v>716707</v>
      </c>
    </row>
    <row r="47" spans="1:16" s="68" customFormat="1" ht="15.75" x14ac:dyDescent="0.25">
      <c r="A47" s="71"/>
      <c r="B47" s="776" t="s">
        <v>29</v>
      </c>
      <c r="C47" s="37">
        <f>C46</f>
        <v>15000</v>
      </c>
      <c r="D47" s="37">
        <f>D46</f>
        <v>0</v>
      </c>
      <c r="E47" s="35">
        <v>0</v>
      </c>
      <c r="F47" s="35">
        <v>0</v>
      </c>
      <c r="G47" s="35">
        <v>0</v>
      </c>
      <c r="H47" s="35">
        <v>0</v>
      </c>
      <c r="I47" s="40"/>
      <c r="J47" s="36" t="s">
        <v>55</v>
      </c>
      <c r="K47" s="74">
        <f>SUM(K46)</f>
        <v>254000</v>
      </c>
      <c r="L47" s="37">
        <f>SUM(L46)</f>
        <v>80501</v>
      </c>
      <c r="M47" s="35">
        <f>M46</f>
        <v>520700</v>
      </c>
      <c r="N47" s="35">
        <f>N46</f>
        <v>520700</v>
      </c>
      <c r="O47" s="35">
        <f>O46</f>
        <v>196007</v>
      </c>
      <c r="P47" s="35">
        <f>P46</f>
        <v>716707</v>
      </c>
    </row>
    <row r="48" spans="1:16" s="68" customFormat="1" ht="15.75" x14ac:dyDescent="0.25">
      <c r="A48" s="75"/>
      <c r="B48" s="776"/>
      <c r="C48" s="37"/>
      <c r="D48" s="37"/>
      <c r="E48" s="29"/>
      <c r="F48" s="29"/>
      <c r="G48" s="29"/>
      <c r="H48" s="29"/>
      <c r="I48" s="40"/>
      <c r="J48" s="36"/>
      <c r="K48" s="74"/>
      <c r="L48" s="37"/>
      <c r="M48" s="29"/>
      <c r="N48" s="29"/>
      <c r="O48" s="29"/>
      <c r="P48" s="29"/>
    </row>
    <row r="49" spans="1:16" s="68" customFormat="1" ht="15.75" x14ac:dyDescent="0.25">
      <c r="A49" s="69" t="s">
        <v>30</v>
      </c>
      <c r="B49" s="38" t="s">
        <v>31</v>
      </c>
      <c r="C49" s="49"/>
      <c r="D49" s="49"/>
      <c r="E49" s="29"/>
      <c r="F49" s="29"/>
      <c r="G49" s="29"/>
      <c r="H49" s="29"/>
      <c r="I49" s="40" t="s">
        <v>30</v>
      </c>
      <c r="J49" s="38" t="s">
        <v>31</v>
      </c>
      <c r="K49" s="20"/>
      <c r="L49" s="20"/>
      <c r="M49" s="29"/>
      <c r="N49" s="29"/>
      <c r="O49" s="29"/>
      <c r="P49" s="29"/>
    </row>
    <row r="50" spans="1:16" s="68" customFormat="1" ht="15.75" x14ac:dyDescent="0.25">
      <c r="A50" s="71"/>
      <c r="B50" s="72"/>
      <c r="C50" s="20"/>
      <c r="D50" s="20"/>
      <c r="E50" s="29"/>
      <c r="F50" s="29"/>
      <c r="G50" s="29"/>
      <c r="H50" s="29"/>
      <c r="I50" s="40"/>
      <c r="J50" s="25" t="s">
        <v>56</v>
      </c>
      <c r="K50" s="73">
        <v>0</v>
      </c>
      <c r="L50" s="20">
        <v>50800</v>
      </c>
      <c r="M50" s="29">
        <v>64000</v>
      </c>
      <c r="N50" s="29">
        <v>64000</v>
      </c>
      <c r="O50" s="29">
        <f>P50-M50</f>
        <v>0</v>
      </c>
      <c r="P50" s="29">
        <v>64000</v>
      </c>
    </row>
    <row r="51" spans="1:16" s="68" customFormat="1" ht="15.75" x14ac:dyDescent="0.25">
      <c r="A51" s="71"/>
      <c r="B51" s="767" t="s">
        <v>37</v>
      </c>
      <c r="C51" s="37">
        <f>C50</f>
        <v>0</v>
      </c>
      <c r="D51" s="37">
        <f>D50</f>
        <v>0</v>
      </c>
      <c r="E51" s="35">
        <v>0</v>
      </c>
      <c r="F51" s="35">
        <v>0</v>
      </c>
      <c r="G51" s="35">
        <v>0</v>
      </c>
      <c r="H51" s="35">
        <v>0</v>
      </c>
      <c r="I51" s="40"/>
      <c r="J51" s="36" t="s">
        <v>55</v>
      </c>
      <c r="K51" s="74">
        <f>SUM(K50)</f>
        <v>0</v>
      </c>
      <c r="L51" s="37">
        <f>SUM(L50)</f>
        <v>50800</v>
      </c>
      <c r="M51" s="35">
        <f>M50</f>
        <v>64000</v>
      </c>
      <c r="N51" s="35">
        <f>N50</f>
        <v>64000</v>
      </c>
      <c r="O51" s="35">
        <f>O50</f>
        <v>0</v>
      </c>
      <c r="P51" s="35">
        <f>P50</f>
        <v>64000</v>
      </c>
    </row>
    <row r="52" spans="1:16" s="68" customFormat="1" ht="15.75" x14ac:dyDescent="0.25">
      <c r="A52" s="75"/>
      <c r="B52" s="767"/>
      <c r="C52" s="37"/>
      <c r="D52" s="37"/>
      <c r="E52" s="29"/>
      <c r="F52" s="29"/>
      <c r="G52" s="29"/>
      <c r="H52" s="29"/>
      <c r="I52" s="40"/>
      <c r="J52" s="36"/>
      <c r="K52" s="74"/>
      <c r="L52" s="37"/>
      <c r="M52" s="29"/>
      <c r="N52" s="29"/>
      <c r="O52" s="29"/>
      <c r="P52" s="29"/>
    </row>
    <row r="53" spans="1:16" ht="15" customHeight="1" x14ac:dyDescent="0.25">
      <c r="A53" s="771" t="s">
        <v>57</v>
      </c>
      <c r="B53" s="772"/>
      <c r="C53" s="34">
        <f>C43+C47+C51</f>
        <v>86200955</v>
      </c>
      <c r="D53" s="34">
        <f>D43+D47+D51</f>
        <v>279000</v>
      </c>
      <c r="E53" s="35">
        <f>E51+E47+E43</f>
        <v>26884600</v>
      </c>
      <c r="F53" s="35">
        <f>F51+F47+F43</f>
        <v>26929450</v>
      </c>
      <c r="G53" s="35">
        <f>G51+G47+G43</f>
        <v>0</v>
      </c>
      <c r="H53" s="35">
        <f>H51+H47+H43</f>
        <v>26929450</v>
      </c>
      <c r="I53" s="909" t="s">
        <v>58</v>
      </c>
      <c r="J53" s="910"/>
      <c r="K53" s="37">
        <f>K43+K47+K51</f>
        <v>134058097</v>
      </c>
      <c r="L53" s="37">
        <f>L43+L47+L51</f>
        <v>83950387</v>
      </c>
      <c r="M53" s="29">
        <f>M51+M47+M43</f>
        <v>34917747</v>
      </c>
      <c r="N53" s="29">
        <f>N51+N47+N43</f>
        <v>34917747</v>
      </c>
      <c r="O53" s="29">
        <f>O51+O47+O43</f>
        <v>196007</v>
      </c>
      <c r="P53" s="29">
        <f>P51+P47+P43</f>
        <v>35113754</v>
      </c>
    </row>
    <row r="54" spans="1:16" ht="15" customHeight="1" x14ac:dyDescent="0.25">
      <c r="A54" s="76"/>
      <c r="B54" s="77"/>
      <c r="C54" s="44"/>
      <c r="D54" s="44"/>
      <c r="E54" s="29"/>
      <c r="F54" s="29"/>
      <c r="G54" s="29"/>
      <c r="H54" s="29"/>
      <c r="I54" s="14"/>
      <c r="J54" s="78"/>
      <c r="K54" s="49"/>
      <c r="L54" s="49"/>
      <c r="M54" s="29"/>
      <c r="N54" s="29"/>
      <c r="O54" s="29"/>
      <c r="P54" s="29"/>
    </row>
    <row r="55" spans="1:16" ht="15" customHeight="1" x14ac:dyDescent="0.25">
      <c r="A55" s="773" t="s">
        <v>59</v>
      </c>
      <c r="B55" s="774"/>
      <c r="C55" s="774"/>
      <c r="D55" s="774"/>
      <c r="E55" s="29"/>
      <c r="F55" s="29"/>
      <c r="G55" s="29"/>
      <c r="H55" s="29"/>
      <c r="I55" s="894" t="s">
        <v>60</v>
      </c>
      <c r="J55" s="895"/>
      <c r="K55" s="49"/>
      <c r="L55" s="49"/>
      <c r="M55" s="29"/>
      <c r="N55" s="29"/>
      <c r="O55" s="29"/>
      <c r="P55" s="29"/>
    </row>
    <row r="56" spans="1:16" ht="15" customHeight="1" x14ac:dyDescent="0.25">
      <c r="A56" s="69" t="s">
        <v>8</v>
      </c>
      <c r="B56" s="79" t="s">
        <v>9</v>
      </c>
      <c r="C56" s="20"/>
      <c r="D56" s="20"/>
      <c r="E56" s="29"/>
      <c r="F56" s="29"/>
      <c r="G56" s="29"/>
      <c r="H56" s="29"/>
      <c r="I56" s="40" t="s">
        <v>8</v>
      </c>
      <c r="J56" s="64" t="s">
        <v>9</v>
      </c>
      <c r="K56" s="49"/>
      <c r="L56" s="49"/>
      <c r="M56" s="29"/>
      <c r="N56" s="29"/>
      <c r="O56" s="29"/>
      <c r="P56" s="29"/>
    </row>
    <row r="57" spans="1:16" ht="27.6" customHeight="1" x14ac:dyDescent="0.25">
      <c r="A57" s="69"/>
      <c r="B57" s="80" t="s">
        <v>61</v>
      </c>
      <c r="C57" s="20">
        <v>0</v>
      </c>
      <c r="D57" s="20">
        <v>0</v>
      </c>
      <c r="E57" s="29">
        <v>0</v>
      </c>
      <c r="F57" s="29">
        <v>0</v>
      </c>
      <c r="G57" s="29">
        <f>H57-E57</f>
        <v>0</v>
      </c>
      <c r="H57" s="29">
        <v>0</v>
      </c>
      <c r="I57" s="40"/>
      <c r="J57" s="80" t="s">
        <v>62</v>
      </c>
      <c r="K57" s="20">
        <v>0</v>
      </c>
      <c r="L57" s="20">
        <v>0</v>
      </c>
      <c r="M57" s="29">
        <v>0</v>
      </c>
      <c r="N57" s="29">
        <v>0</v>
      </c>
      <c r="O57" s="29">
        <v>0</v>
      </c>
      <c r="P57" s="29">
        <v>0</v>
      </c>
    </row>
    <row r="58" spans="1:16" ht="31.5" customHeight="1" x14ac:dyDescent="0.25">
      <c r="A58" s="69"/>
      <c r="B58" s="80" t="s">
        <v>63</v>
      </c>
      <c r="C58" s="20">
        <v>0</v>
      </c>
      <c r="D58" s="20">
        <v>0</v>
      </c>
      <c r="E58" s="29">
        <v>0</v>
      </c>
      <c r="F58" s="29">
        <v>0</v>
      </c>
      <c r="G58" s="29">
        <f t="shared" ref="G58:G61" si="19">H58-E58</f>
        <v>0</v>
      </c>
      <c r="H58" s="29">
        <v>0</v>
      </c>
      <c r="I58" s="40"/>
      <c r="J58" s="458" t="s">
        <v>478</v>
      </c>
      <c r="K58" s="49"/>
      <c r="L58" s="49"/>
      <c r="M58" s="29">
        <v>3568000</v>
      </c>
      <c r="N58" s="29">
        <v>3568000</v>
      </c>
      <c r="O58" s="31">
        <v>0</v>
      </c>
      <c r="P58" s="29">
        <v>3568000</v>
      </c>
    </row>
    <row r="59" spans="1:16" ht="32.25" customHeight="1" x14ac:dyDescent="0.25">
      <c r="A59" s="71"/>
      <c r="B59" s="80" t="s">
        <v>64</v>
      </c>
      <c r="C59" s="20">
        <v>88071346</v>
      </c>
      <c r="D59" s="20">
        <v>88071346</v>
      </c>
      <c r="E59" s="29">
        <v>38795949</v>
      </c>
      <c r="F59" s="29">
        <v>38795949</v>
      </c>
      <c r="G59" s="29">
        <f>H59-F59</f>
        <v>0</v>
      </c>
      <c r="H59" s="29">
        <v>38795949</v>
      </c>
      <c r="I59" s="40"/>
      <c r="J59" s="746" t="s">
        <v>648</v>
      </c>
      <c r="K59" s="20"/>
      <c r="L59" s="20"/>
      <c r="M59" s="29">
        <v>26018519</v>
      </c>
      <c r="N59" s="29">
        <v>26018519</v>
      </c>
      <c r="O59" s="31">
        <v>0</v>
      </c>
      <c r="P59" s="29">
        <v>26018519</v>
      </c>
    </row>
    <row r="60" spans="1:16" ht="32.25" customHeight="1" x14ac:dyDescent="0.25">
      <c r="A60" s="71"/>
      <c r="B60" s="80" t="s">
        <v>65</v>
      </c>
      <c r="C60" s="20"/>
      <c r="D60" s="20"/>
      <c r="E60" s="29">
        <v>0</v>
      </c>
      <c r="F60" s="29">
        <v>0</v>
      </c>
      <c r="G60" s="29">
        <f t="shared" si="19"/>
        <v>0</v>
      </c>
      <c r="H60" s="29">
        <v>0</v>
      </c>
      <c r="I60" s="40"/>
      <c r="J60" s="81"/>
      <c r="K60" s="20"/>
      <c r="L60" s="20"/>
      <c r="M60" s="29"/>
      <c r="N60" s="29"/>
      <c r="O60" s="29"/>
      <c r="P60" s="29"/>
    </row>
    <row r="61" spans="1:16" ht="32.25" customHeight="1" x14ac:dyDescent="0.25">
      <c r="A61" s="71"/>
      <c r="B61" s="80" t="s">
        <v>74</v>
      </c>
      <c r="C61" s="20"/>
      <c r="D61" s="20"/>
      <c r="E61" s="29">
        <v>0</v>
      </c>
      <c r="F61" s="29">
        <v>0</v>
      </c>
      <c r="G61" s="29">
        <f t="shared" si="19"/>
        <v>0</v>
      </c>
      <c r="H61" s="29">
        <v>0</v>
      </c>
      <c r="I61" s="40"/>
      <c r="J61" s="81"/>
      <c r="K61" s="20"/>
      <c r="L61" s="20"/>
      <c r="M61" s="29"/>
      <c r="N61" s="29"/>
      <c r="O61" s="29"/>
      <c r="P61" s="29"/>
    </row>
    <row r="62" spans="1:16" s="68" customFormat="1" ht="15.75" x14ac:dyDescent="0.25">
      <c r="A62" s="65"/>
      <c r="B62" s="36" t="s">
        <v>20</v>
      </c>
      <c r="C62" s="783">
        <f>SUM(C57:C59)</f>
        <v>88071346</v>
      </c>
      <c r="D62" s="783">
        <f>SUM(D57:D59)</f>
        <v>88071346</v>
      </c>
      <c r="E62" s="35">
        <f>SUM(E57:E61)</f>
        <v>38795949</v>
      </c>
      <c r="F62" s="35">
        <f>SUM(F57:F61)</f>
        <v>38795949</v>
      </c>
      <c r="G62" s="35">
        <f>SUM(G57:G61)</f>
        <v>0</v>
      </c>
      <c r="H62" s="35">
        <f>SUM(H57:H61)</f>
        <v>38795949</v>
      </c>
      <c r="I62" s="66"/>
      <c r="J62" s="36" t="s">
        <v>20</v>
      </c>
      <c r="K62" s="67">
        <f>SUM(K56:K59)</f>
        <v>0</v>
      </c>
      <c r="L62" s="67">
        <f>SUM(L56:L59)</f>
        <v>0</v>
      </c>
      <c r="M62" s="35">
        <f>M57+M58+M59</f>
        <v>29586519</v>
      </c>
      <c r="N62" s="35">
        <f>N57+N58+N59</f>
        <v>29586519</v>
      </c>
      <c r="O62" s="35">
        <f>O57</f>
        <v>0</v>
      </c>
      <c r="P62" s="35">
        <f>P57+P58+P59</f>
        <v>29586519</v>
      </c>
    </row>
    <row r="63" spans="1:16" ht="15" customHeight="1" x14ac:dyDescent="0.25">
      <c r="A63" s="69" t="s">
        <v>21</v>
      </c>
      <c r="B63" s="82" t="s">
        <v>22</v>
      </c>
      <c r="C63" s="49"/>
      <c r="D63" s="49"/>
      <c r="E63" s="29"/>
      <c r="F63" s="29"/>
      <c r="G63" s="29"/>
      <c r="H63" s="29"/>
      <c r="I63" s="40" t="s">
        <v>21</v>
      </c>
      <c r="J63" s="38" t="s">
        <v>22</v>
      </c>
      <c r="K63" s="49"/>
      <c r="L63" s="49"/>
      <c r="M63" s="29"/>
      <c r="N63" s="29"/>
      <c r="O63" s="29"/>
      <c r="P63" s="29"/>
    </row>
    <row r="64" spans="1:16" ht="25.9" customHeight="1" x14ac:dyDescent="0.25">
      <c r="A64" s="71"/>
      <c r="B64" s="80" t="s">
        <v>66</v>
      </c>
      <c r="C64" s="31">
        <v>2161479</v>
      </c>
      <c r="D64" s="31">
        <v>2161479</v>
      </c>
      <c r="E64" s="29">
        <v>3668972</v>
      </c>
      <c r="F64" s="29">
        <v>3668972</v>
      </c>
      <c r="G64" s="29">
        <f>H64-E64</f>
        <v>0</v>
      </c>
      <c r="H64" s="29">
        <v>3668972</v>
      </c>
      <c r="I64" s="40"/>
      <c r="J64" s="38"/>
      <c r="K64" s="20"/>
      <c r="L64" s="20"/>
      <c r="M64" s="29"/>
      <c r="N64" s="29"/>
      <c r="O64" s="29"/>
      <c r="P64" s="29"/>
    </row>
    <row r="65" spans="1:256" ht="15" customHeight="1" x14ac:dyDescent="0.25">
      <c r="A65" s="69" t="s">
        <v>30</v>
      </c>
      <c r="B65" s="38" t="s">
        <v>31</v>
      </c>
      <c r="C65" s="49"/>
      <c r="D65" s="49"/>
      <c r="E65" s="29"/>
      <c r="F65" s="29"/>
      <c r="G65" s="29"/>
      <c r="H65" s="29"/>
      <c r="I65" s="40" t="s">
        <v>30</v>
      </c>
      <c r="J65" s="38" t="s">
        <v>31</v>
      </c>
      <c r="K65" s="49"/>
      <c r="L65" s="49"/>
      <c r="M65" s="29"/>
      <c r="N65" s="29"/>
      <c r="O65" s="29"/>
      <c r="P65" s="29"/>
    </row>
    <row r="66" spans="1:256" ht="27" customHeight="1" x14ac:dyDescent="0.25">
      <c r="A66" s="71"/>
      <c r="B66" s="80" t="s">
        <v>67</v>
      </c>
      <c r="C66" s="31">
        <v>0</v>
      </c>
      <c r="D66" s="31">
        <v>0</v>
      </c>
      <c r="E66" s="29">
        <v>81003</v>
      </c>
      <c r="F66" s="29">
        <v>81003</v>
      </c>
      <c r="G66" s="29">
        <f t="shared" ref="G66" si="20">H66-E66</f>
        <v>0</v>
      </c>
      <c r="H66" s="29">
        <v>81003</v>
      </c>
      <c r="I66" s="40"/>
      <c r="J66" s="38"/>
      <c r="K66" s="20"/>
      <c r="L66" s="20"/>
      <c r="M66" s="29"/>
      <c r="N66" s="29"/>
      <c r="O66" s="29"/>
      <c r="P66" s="29"/>
    </row>
    <row r="67" spans="1:256" ht="27" customHeight="1" x14ac:dyDescent="0.25">
      <c r="A67" s="75"/>
      <c r="B67" s="83"/>
      <c r="C67" s="31"/>
      <c r="D67" s="31"/>
      <c r="E67" s="29"/>
      <c r="F67" s="29"/>
      <c r="G67" s="29"/>
      <c r="H67" s="29"/>
      <c r="I67" s="84"/>
      <c r="J67" s="38"/>
      <c r="K67" s="20"/>
      <c r="L67" s="20"/>
      <c r="M67" s="29"/>
      <c r="N67" s="29"/>
      <c r="O67" s="29"/>
      <c r="P67" s="29"/>
    </row>
    <row r="68" spans="1:256" ht="15" customHeight="1" x14ac:dyDescent="0.25">
      <c r="A68" s="775" t="s">
        <v>68</v>
      </c>
      <c r="B68" s="776"/>
      <c r="C68" s="34">
        <f>C62+C64+C66</f>
        <v>90232825</v>
      </c>
      <c r="D68" s="34">
        <f>D62+D64+D66</f>
        <v>90232825</v>
      </c>
      <c r="E68" s="35">
        <f>E66+E64+E62</f>
        <v>42545924</v>
      </c>
      <c r="F68" s="35">
        <f>F66+F64+F62</f>
        <v>42545924</v>
      </c>
      <c r="G68" s="35">
        <f>G66+G64+G62</f>
        <v>0</v>
      </c>
      <c r="H68" s="35">
        <f>H66+H64+H62</f>
        <v>42545924</v>
      </c>
      <c r="I68" s="899" t="s">
        <v>69</v>
      </c>
      <c r="J68" s="900"/>
      <c r="K68" s="37">
        <f>K62+K64+K66</f>
        <v>0</v>
      </c>
      <c r="L68" s="37">
        <f>L62+L64+L66</f>
        <v>0</v>
      </c>
      <c r="M68" s="35">
        <f>M62+M63+M65</f>
        <v>29586519</v>
      </c>
      <c r="N68" s="35">
        <f>N62+N63+N65</f>
        <v>29586519</v>
      </c>
      <c r="O68" s="35">
        <f>O62+O63+O65</f>
        <v>0</v>
      </c>
      <c r="P68" s="35">
        <f>P62+P63+P65</f>
        <v>29586519</v>
      </c>
    </row>
    <row r="69" spans="1:256" ht="15" customHeight="1" x14ac:dyDescent="0.25">
      <c r="A69" s="775"/>
      <c r="B69" s="776"/>
      <c r="C69" s="34"/>
      <c r="D69" s="34"/>
      <c r="E69" s="85"/>
      <c r="F69" s="85"/>
      <c r="G69" s="85"/>
      <c r="H69" s="85"/>
      <c r="I69" s="86"/>
      <c r="J69" s="86"/>
      <c r="K69" s="37"/>
      <c r="L69" s="37"/>
      <c r="M69" s="85"/>
      <c r="N69" s="85"/>
      <c r="O69" s="85"/>
      <c r="P69" s="85"/>
    </row>
    <row r="70" spans="1:256" ht="15" customHeight="1" x14ac:dyDescent="0.2">
      <c r="A70" s="777" t="s">
        <v>70</v>
      </c>
      <c r="B70" s="778"/>
      <c r="C70" s="87"/>
      <c r="D70" s="87"/>
      <c r="E70" s="88">
        <f>E68+E53</f>
        <v>69430524</v>
      </c>
      <c r="F70" s="88">
        <f>F68+F53</f>
        <v>69475374</v>
      </c>
      <c r="G70" s="88">
        <f>G68+G53</f>
        <v>0</v>
      </c>
      <c r="H70" s="88">
        <f>H68+H53</f>
        <v>69475374</v>
      </c>
      <c r="I70" s="901" t="s">
        <v>71</v>
      </c>
      <c r="J70" s="902"/>
      <c r="K70" s="89"/>
      <c r="L70" s="89"/>
      <c r="M70" s="89">
        <f>M68+M53</f>
        <v>64504266</v>
      </c>
      <c r="N70" s="89">
        <f>N68+N53</f>
        <v>64504266</v>
      </c>
      <c r="O70" s="89">
        <f>O68+O53</f>
        <v>196007</v>
      </c>
      <c r="P70" s="89">
        <f>P68+P53</f>
        <v>64700273</v>
      </c>
    </row>
    <row r="71" spans="1:256" ht="15" customHeight="1" x14ac:dyDescent="0.2">
      <c r="A71" s="90"/>
      <c r="B71" s="91"/>
      <c r="C71" s="44"/>
      <c r="D71" s="44"/>
      <c r="E71" s="45"/>
      <c r="F71" s="45"/>
      <c r="G71" s="45"/>
      <c r="H71" s="45"/>
      <c r="I71" s="84"/>
      <c r="J71" s="84"/>
      <c r="K71" s="49"/>
      <c r="L71" s="49"/>
      <c r="M71" s="50"/>
      <c r="N71" s="50"/>
      <c r="O71" s="50"/>
      <c r="P71" s="50"/>
    </row>
    <row r="72" spans="1:256" ht="15" customHeight="1" x14ac:dyDescent="0.2">
      <c r="A72" s="92"/>
      <c r="B72" s="40"/>
      <c r="C72" s="44"/>
      <c r="D72" s="44"/>
      <c r="E72" s="45"/>
      <c r="F72" s="45"/>
      <c r="G72" s="45"/>
      <c r="H72" s="45"/>
      <c r="I72" s="84"/>
      <c r="J72" s="84"/>
      <c r="K72" s="49"/>
      <c r="L72" s="49"/>
      <c r="M72" s="50"/>
      <c r="N72" s="50"/>
      <c r="O72" s="50"/>
      <c r="P72" s="50"/>
    </row>
    <row r="73" spans="1:256" ht="15" customHeight="1" thickBot="1" x14ac:dyDescent="0.25">
      <c r="A73" s="779" t="s">
        <v>72</v>
      </c>
      <c r="B73" s="780"/>
      <c r="C73" s="93" t="e">
        <f>C35+#REF!</f>
        <v>#REF!</v>
      </c>
      <c r="D73" s="93" t="e">
        <f>D35+#REF!</f>
        <v>#REF!</v>
      </c>
      <c r="E73" s="93">
        <f>E70+E35</f>
        <v>378234228</v>
      </c>
      <c r="F73" s="93">
        <f>F70+F35</f>
        <v>376062745</v>
      </c>
      <c r="G73" s="93">
        <f>G70+G35</f>
        <v>-1288156</v>
      </c>
      <c r="H73" s="93">
        <f>H70+H35</f>
        <v>374774589</v>
      </c>
      <c r="I73" s="94"/>
      <c r="J73" s="95" t="s">
        <v>73</v>
      </c>
      <c r="K73" s="93" t="e">
        <f>K35+#REF!</f>
        <v>#REF!</v>
      </c>
      <c r="L73" s="93" t="e">
        <f>L35+#REF!</f>
        <v>#REF!</v>
      </c>
      <c r="M73" s="93">
        <f>M70+M35</f>
        <v>378234228</v>
      </c>
      <c r="N73" s="93">
        <f>N70+N35</f>
        <v>376062745</v>
      </c>
      <c r="O73" s="93">
        <f>O70+O35</f>
        <v>-1288156</v>
      </c>
      <c r="P73" s="93">
        <f>P70+P35</f>
        <v>374774589</v>
      </c>
    </row>
    <row r="75" spans="1:256" ht="15" customHeight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80" spans="1:256" x14ac:dyDescent="0.2">
      <c r="J80" s="97"/>
    </row>
  </sheetData>
  <mergeCells count="15">
    <mergeCell ref="I55:J55"/>
    <mergeCell ref="I68:J68"/>
    <mergeCell ref="I70:J70"/>
    <mergeCell ref="I31:J31"/>
    <mergeCell ref="I33:J33"/>
    <mergeCell ref="I37:J37"/>
    <mergeCell ref="I38:J38"/>
    <mergeCell ref="I53:J53"/>
    <mergeCell ref="A7:E7"/>
    <mergeCell ref="I7:M7"/>
    <mergeCell ref="A1:P1"/>
    <mergeCell ref="A2:P2"/>
    <mergeCell ref="A4:B4"/>
    <mergeCell ref="A5:B5"/>
    <mergeCell ref="L5:M5"/>
  </mergeCells>
  <printOptions horizontalCentered="1"/>
  <pageMargins left="0.23622047244094491" right="0.23622047244094491" top="0" bottom="0" header="0.27559055118110237" footer="0.19685039370078741"/>
  <pageSetup paperSize="9" scale="45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80" workbookViewId="0">
      <selection activeCell="A5" sqref="A5:B5"/>
    </sheetView>
  </sheetViews>
  <sheetFormatPr defaultRowHeight="12.75" x14ac:dyDescent="0.2"/>
  <cols>
    <col min="1" max="1" width="8.42578125" style="354" customWidth="1"/>
    <col min="2" max="2" width="44.42578125" style="354" customWidth="1"/>
    <col min="3" max="3" width="5.5703125" style="354" hidden="1" customWidth="1"/>
    <col min="4" max="4" width="14.7109375" style="354" customWidth="1"/>
    <col min="5" max="5" width="21.140625" style="354" customWidth="1"/>
    <col min="6" max="256" width="9.140625" style="354"/>
    <col min="257" max="257" width="8.42578125" style="354" customWidth="1"/>
    <col min="258" max="258" width="44.42578125" style="354" customWidth="1"/>
    <col min="259" max="259" width="0" style="354" hidden="1" customWidth="1"/>
    <col min="260" max="260" width="14.7109375" style="354" customWidth="1"/>
    <col min="261" max="261" width="21.140625" style="354" customWidth="1"/>
    <col min="262" max="512" width="9.140625" style="354"/>
    <col min="513" max="513" width="8.42578125" style="354" customWidth="1"/>
    <col min="514" max="514" width="44.42578125" style="354" customWidth="1"/>
    <col min="515" max="515" width="0" style="354" hidden="1" customWidth="1"/>
    <col min="516" max="516" width="14.7109375" style="354" customWidth="1"/>
    <col min="517" max="517" width="21.140625" style="354" customWidth="1"/>
    <col min="518" max="768" width="9.140625" style="354"/>
    <col min="769" max="769" width="8.42578125" style="354" customWidth="1"/>
    <col min="770" max="770" width="44.42578125" style="354" customWidth="1"/>
    <col min="771" max="771" width="0" style="354" hidden="1" customWidth="1"/>
    <col min="772" max="772" width="14.7109375" style="354" customWidth="1"/>
    <col min="773" max="773" width="21.140625" style="354" customWidth="1"/>
    <col min="774" max="1024" width="9.140625" style="354"/>
    <col min="1025" max="1025" width="8.42578125" style="354" customWidth="1"/>
    <col min="1026" max="1026" width="44.42578125" style="354" customWidth="1"/>
    <col min="1027" max="1027" width="0" style="354" hidden="1" customWidth="1"/>
    <col min="1028" max="1028" width="14.7109375" style="354" customWidth="1"/>
    <col min="1029" max="1029" width="21.140625" style="354" customWidth="1"/>
    <col min="1030" max="1280" width="9.140625" style="354"/>
    <col min="1281" max="1281" width="8.42578125" style="354" customWidth="1"/>
    <col min="1282" max="1282" width="44.42578125" style="354" customWidth="1"/>
    <col min="1283" max="1283" width="0" style="354" hidden="1" customWidth="1"/>
    <col min="1284" max="1284" width="14.7109375" style="354" customWidth="1"/>
    <col min="1285" max="1285" width="21.140625" style="354" customWidth="1"/>
    <col min="1286" max="1536" width="9.140625" style="354"/>
    <col min="1537" max="1537" width="8.42578125" style="354" customWidth="1"/>
    <col min="1538" max="1538" width="44.42578125" style="354" customWidth="1"/>
    <col min="1539" max="1539" width="0" style="354" hidden="1" customWidth="1"/>
    <col min="1540" max="1540" width="14.7109375" style="354" customWidth="1"/>
    <col min="1541" max="1541" width="21.140625" style="354" customWidth="1"/>
    <col min="1542" max="1792" width="9.140625" style="354"/>
    <col min="1793" max="1793" width="8.42578125" style="354" customWidth="1"/>
    <col min="1794" max="1794" width="44.42578125" style="354" customWidth="1"/>
    <col min="1795" max="1795" width="0" style="354" hidden="1" customWidth="1"/>
    <col min="1796" max="1796" width="14.7109375" style="354" customWidth="1"/>
    <col min="1797" max="1797" width="21.140625" style="354" customWidth="1"/>
    <col min="1798" max="2048" width="9.140625" style="354"/>
    <col min="2049" max="2049" width="8.42578125" style="354" customWidth="1"/>
    <col min="2050" max="2050" width="44.42578125" style="354" customWidth="1"/>
    <col min="2051" max="2051" width="0" style="354" hidden="1" customWidth="1"/>
    <col min="2052" max="2052" width="14.7109375" style="354" customWidth="1"/>
    <col min="2053" max="2053" width="21.140625" style="354" customWidth="1"/>
    <col min="2054" max="2304" width="9.140625" style="354"/>
    <col min="2305" max="2305" width="8.42578125" style="354" customWidth="1"/>
    <col min="2306" max="2306" width="44.42578125" style="354" customWidth="1"/>
    <col min="2307" max="2307" width="0" style="354" hidden="1" customWidth="1"/>
    <col min="2308" max="2308" width="14.7109375" style="354" customWidth="1"/>
    <col min="2309" max="2309" width="21.140625" style="354" customWidth="1"/>
    <col min="2310" max="2560" width="9.140625" style="354"/>
    <col min="2561" max="2561" width="8.42578125" style="354" customWidth="1"/>
    <col min="2562" max="2562" width="44.42578125" style="354" customWidth="1"/>
    <col min="2563" max="2563" width="0" style="354" hidden="1" customWidth="1"/>
    <col min="2564" max="2564" width="14.7109375" style="354" customWidth="1"/>
    <col min="2565" max="2565" width="21.140625" style="354" customWidth="1"/>
    <col min="2566" max="2816" width="9.140625" style="354"/>
    <col min="2817" max="2817" width="8.42578125" style="354" customWidth="1"/>
    <col min="2818" max="2818" width="44.42578125" style="354" customWidth="1"/>
    <col min="2819" max="2819" width="0" style="354" hidden="1" customWidth="1"/>
    <col min="2820" max="2820" width="14.7109375" style="354" customWidth="1"/>
    <col min="2821" max="2821" width="21.140625" style="354" customWidth="1"/>
    <col min="2822" max="3072" width="9.140625" style="354"/>
    <col min="3073" max="3073" width="8.42578125" style="354" customWidth="1"/>
    <col min="3074" max="3074" width="44.42578125" style="354" customWidth="1"/>
    <col min="3075" max="3075" width="0" style="354" hidden="1" customWidth="1"/>
    <col min="3076" max="3076" width="14.7109375" style="354" customWidth="1"/>
    <col min="3077" max="3077" width="21.140625" style="354" customWidth="1"/>
    <col min="3078" max="3328" width="9.140625" style="354"/>
    <col min="3329" max="3329" width="8.42578125" style="354" customWidth="1"/>
    <col min="3330" max="3330" width="44.42578125" style="354" customWidth="1"/>
    <col min="3331" max="3331" width="0" style="354" hidden="1" customWidth="1"/>
    <col min="3332" max="3332" width="14.7109375" style="354" customWidth="1"/>
    <col min="3333" max="3333" width="21.140625" style="354" customWidth="1"/>
    <col min="3334" max="3584" width="9.140625" style="354"/>
    <col min="3585" max="3585" width="8.42578125" style="354" customWidth="1"/>
    <col min="3586" max="3586" width="44.42578125" style="354" customWidth="1"/>
    <col min="3587" max="3587" width="0" style="354" hidden="1" customWidth="1"/>
    <col min="3588" max="3588" width="14.7109375" style="354" customWidth="1"/>
    <col min="3589" max="3589" width="21.140625" style="354" customWidth="1"/>
    <col min="3590" max="3840" width="9.140625" style="354"/>
    <col min="3841" max="3841" width="8.42578125" style="354" customWidth="1"/>
    <col min="3842" max="3842" width="44.42578125" style="354" customWidth="1"/>
    <col min="3843" max="3843" width="0" style="354" hidden="1" customWidth="1"/>
    <col min="3844" max="3844" width="14.7109375" style="354" customWidth="1"/>
    <col min="3845" max="3845" width="21.140625" style="354" customWidth="1"/>
    <col min="3846" max="4096" width="9.140625" style="354"/>
    <col min="4097" max="4097" width="8.42578125" style="354" customWidth="1"/>
    <col min="4098" max="4098" width="44.42578125" style="354" customWidth="1"/>
    <col min="4099" max="4099" width="0" style="354" hidden="1" customWidth="1"/>
    <col min="4100" max="4100" width="14.7109375" style="354" customWidth="1"/>
    <col min="4101" max="4101" width="21.140625" style="354" customWidth="1"/>
    <col min="4102" max="4352" width="9.140625" style="354"/>
    <col min="4353" max="4353" width="8.42578125" style="354" customWidth="1"/>
    <col min="4354" max="4354" width="44.42578125" style="354" customWidth="1"/>
    <col min="4355" max="4355" width="0" style="354" hidden="1" customWidth="1"/>
    <col min="4356" max="4356" width="14.7109375" style="354" customWidth="1"/>
    <col min="4357" max="4357" width="21.140625" style="354" customWidth="1"/>
    <col min="4358" max="4608" width="9.140625" style="354"/>
    <col min="4609" max="4609" width="8.42578125" style="354" customWidth="1"/>
    <col min="4610" max="4610" width="44.42578125" style="354" customWidth="1"/>
    <col min="4611" max="4611" width="0" style="354" hidden="1" customWidth="1"/>
    <col min="4612" max="4612" width="14.7109375" style="354" customWidth="1"/>
    <col min="4613" max="4613" width="21.140625" style="354" customWidth="1"/>
    <col min="4614" max="4864" width="9.140625" style="354"/>
    <col min="4865" max="4865" width="8.42578125" style="354" customWidth="1"/>
    <col min="4866" max="4866" width="44.42578125" style="354" customWidth="1"/>
    <col min="4867" max="4867" width="0" style="354" hidden="1" customWidth="1"/>
    <col min="4868" max="4868" width="14.7109375" style="354" customWidth="1"/>
    <col min="4869" max="4869" width="21.140625" style="354" customWidth="1"/>
    <col min="4870" max="5120" width="9.140625" style="354"/>
    <col min="5121" max="5121" width="8.42578125" style="354" customWidth="1"/>
    <col min="5122" max="5122" width="44.42578125" style="354" customWidth="1"/>
    <col min="5123" max="5123" width="0" style="354" hidden="1" customWidth="1"/>
    <col min="5124" max="5124" width="14.7109375" style="354" customWidth="1"/>
    <col min="5125" max="5125" width="21.140625" style="354" customWidth="1"/>
    <col min="5126" max="5376" width="9.140625" style="354"/>
    <col min="5377" max="5377" width="8.42578125" style="354" customWidth="1"/>
    <col min="5378" max="5378" width="44.42578125" style="354" customWidth="1"/>
    <col min="5379" max="5379" width="0" style="354" hidden="1" customWidth="1"/>
    <col min="5380" max="5380" width="14.7109375" style="354" customWidth="1"/>
    <col min="5381" max="5381" width="21.140625" style="354" customWidth="1"/>
    <col min="5382" max="5632" width="9.140625" style="354"/>
    <col min="5633" max="5633" width="8.42578125" style="354" customWidth="1"/>
    <col min="5634" max="5634" width="44.42578125" style="354" customWidth="1"/>
    <col min="5635" max="5635" width="0" style="354" hidden="1" customWidth="1"/>
    <col min="5636" max="5636" width="14.7109375" style="354" customWidth="1"/>
    <col min="5637" max="5637" width="21.140625" style="354" customWidth="1"/>
    <col min="5638" max="5888" width="9.140625" style="354"/>
    <col min="5889" max="5889" width="8.42578125" style="354" customWidth="1"/>
    <col min="5890" max="5890" width="44.42578125" style="354" customWidth="1"/>
    <col min="5891" max="5891" width="0" style="354" hidden="1" customWidth="1"/>
    <col min="5892" max="5892" width="14.7109375" style="354" customWidth="1"/>
    <col min="5893" max="5893" width="21.140625" style="354" customWidth="1"/>
    <col min="5894" max="6144" width="9.140625" style="354"/>
    <col min="6145" max="6145" width="8.42578125" style="354" customWidth="1"/>
    <col min="6146" max="6146" width="44.42578125" style="354" customWidth="1"/>
    <col min="6147" max="6147" width="0" style="354" hidden="1" customWidth="1"/>
    <col min="6148" max="6148" width="14.7109375" style="354" customWidth="1"/>
    <col min="6149" max="6149" width="21.140625" style="354" customWidth="1"/>
    <col min="6150" max="6400" width="9.140625" style="354"/>
    <col min="6401" max="6401" width="8.42578125" style="354" customWidth="1"/>
    <col min="6402" max="6402" width="44.42578125" style="354" customWidth="1"/>
    <col min="6403" max="6403" width="0" style="354" hidden="1" customWidth="1"/>
    <col min="6404" max="6404" width="14.7109375" style="354" customWidth="1"/>
    <col min="6405" max="6405" width="21.140625" style="354" customWidth="1"/>
    <col min="6406" max="6656" width="9.140625" style="354"/>
    <col min="6657" max="6657" width="8.42578125" style="354" customWidth="1"/>
    <col min="6658" max="6658" width="44.42578125" style="354" customWidth="1"/>
    <col min="6659" max="6659" width="0" style="354" hidden="1" customWidth="1"/>
    <col min="6660" max="6660" width="14.7109375" style="354" customWidth="1"/>
    <col min="6661" max="6661" width="21.140625" style="354" customWidth="1"/>
    <col min="6662" max="6912" width="9.140625" style="354"/>
    <col min="6913" max="6913" width="8.42578125" style="354" customWidth="1"/>
    <col min="6914" max="6914" width="44.42578125" style="354" customWidth="1"/>
    <col min="6915" max="6915" width="0" style="354" hidden="1" customWidth="1"/>
    <col min="6916" max="6916" width="14.7109375" style="354" customWidth="1"/>
    <col min="6917" max="6917" width="21.140625" style="354" customWidth="1"/>
    <col min="6918" max="7168" width="9.140625" style="354"/>
    <col min="7169" max="7169" width="8.42578125" style="354" customWidth="1"/>
    <col min="7170" max="7170" width="44.42578125" style="354" customWidth="1"/>
    <col min="7171" max="7171" width="0" style="354" hidden="1" customWidth="1"/>
    <col min="7172" max="7172" width="14.7109375" style="354" customWidth="1"/>
    <col min="7173" max="7173" width="21.140625" style="354" customWidth="1"/>
    <col min="7174" max="7424" width="9.140625" style="354"/>
    <col min="7425" max="7425" width="8.42578125" style="354" customWidth="1"/>
    <col min="7426" max="7426" width="44.42578125" style="354" customWidth="1"/>
    <col min="7427" max="7427" width="0" style="354" hidden="1" customWidth="1"/>
    <col min="7428" max="7428" width="14.7109375" style="354" customWidth="1"/>
    <col min="7429" max="7429" width="21.140625" style="354" customWidth="1"/>
    <col min="7430" max="7680" width="9.140625" style="354"/>
    <col min="7681" max="7681" width="8.42578125" style="354" customWidth="1"/>
    <col min="7682" max="7682" width="44.42578125" style="354" customWidth="1"/>
    <col min="7683" max="7683" width="0" style="354" hidden="1" customWidth="1"/>
    <col min="7684" max="7684" width="14.7109375" style="354" customWidth="1"/>
    <col min="7685" max="7685" width="21.140625" style="354" customWidth="1"/>
    <col min="7686" max="7936" width="9.140625" style="354"/>
    <col min="7937" max="7937" width="8.42578125" style="354" customWidth="1"/>
    <col min="7938" max="7938" width="44.42578125" style="354" customWidth="1"/>
    <col min="7939" max="7939" width="0" style="354" hidden="1" customWidth="1"/>
    <col min="7940" max="7940" width="14.7109375" style="354" customWidth="1"/>
    <col min="7941" max="7941" width="21.140625" style="354" customWidth="1"/>
    <col min="7942" max="8192" width="9.140625" style="354"/>
    <col min="8193" max="8193" width="8.42578125" style="354" customWidth="1"/>
    <col min="8194" max="8194" width="44.42578125" style="354" customWidth="1"/>
    <col min="8195" max="8195" width="0" style="354" hidden="1" customWidth="1"/>
    <col min="8196" max="8196" width="14.7109375" style="354" customWidth="1"/>
    <col min="8197" max="8197" width="21.140625" style="354" customWidth="1"/>
    <col min="8198" max="8448" width="9.140625" style="354"/>
    <col min="8449" max="8449" width="8.42578125" style="354" customWidth="1"/>
    <col min="8450" max="8450" width="44.42578125" style="354" customWidth="1"/>
    <col min="8451" max="8451" width="0" style="354" hidden="1" customWidth="1"/>
    <col min="8452" max="8452" width="14.7109375" style="354" customWidth="1"/>
    <col min="8453" max="8453" width="21.140625" style="354" customWidth="1"/>
    <col min="8454" max="8704" width="9.140625" style="354"/>
    <col min="8705" max="8705" width="8.42578125" style="354" customWidth="1"/>
    <col min="8706" max="8706" width="44.42578125" style="354" customWidth="1"/>
    <col min="8707" max="8707" width="0" style="354" hidden="1" customWidth="1"/>
    <col min="8708" max="8708" width="14.7109375" style="354" customWidth="1"/>
    <col min="8709" max="8709" width="21.140625" style="354" customWidth="1"/>
    <col min="8710" max="8960" width="9.140625" style="354"/>
    <col min="8961" max="8961" width="8.42578125" style="354" customWidth="1"/>
    <col min="8962" max="8962" width="44.42578125" style="354" customWidth="1"/>
    <col min="8963" max="8963" width="0" style="354" hidden="1" customWidth="1"/>
    <col min="8964" max="8964" width="14.7109375" style="354" customWidth="1"/>
    <col min="8965" max="8965" width="21.140625" style="354" customWidth="1"/>
    <col min="8966" max="9216" width="9.140625" style="354"/>
    <col min="9217" max="9217" width="8.42578125" style="354" customWidth="1"/>
    <col min="9218" max="9218" width="44.42578125" style="354" customWidth="1"/>
    <col min="9219" max="9219" width="0" style="354" hidden="1" customWidth="1"/>
    <col min="9220" max="9220" width="14.7109375" style="354" customWidth="1"/>
    <col min="9221" max="9221" width="21.140625" style="354" customWidth="1"/>
    <col min="9222" max="9472" width="9.140625" style="354"/>
    <col min="9473" max="9473" width="8.42578125" style="354" customWidth="1"/>
    <col min="9474" max="9474" width="44.42578125" style="354" customWidth="1"/>
    <col min="9475" max="9475" width="0" style="354" hidden="1" customWidth="1"/>
    <col min="9476" max="9476" width="14.7109375" style="354" customWidth="1"/>
    <col min="9477" max="9477" width="21.140625" style="354" customWidth="1"/>
    <col min="9478" max="9728" width="9.140625" style="354"/>
    <col min="9729" max="9729" width="8.42578125" style="354" customWidth="1"/>
    <col min="9730" max="9730" width="44.42578125" style="354" customWidth="1"/>
    <col min="9731" max="9731" width="0" style="354" hidden="1" customWidth="1"/>
    <col min="9732" max="9732" width="14.7109375" style="354" customWidth="1"/>
    <col min="9733" max="9733" width="21.140625" style="354" customWidth="1"/>
    <col min="9734" max="9984" width="9.140625" style="354"/>
    <col min="9985" max="9985" width="8.42578125" style="354" customWidth="1"/>
    <col min="9986" max="9986" width="44.42578125" style="354" customWidth="1"/>
    <col min="9987" max="9987" width="0" style="354" hidden="1" customWidth="1"/>
    <col min="9988" max="9988" width="14.7109375" style="354" customWidth="1"/>
    <col min="9989" max="9989" width="21.140625" style="354" customWidth="1"/>
    <col min="9990" max="10240" width="9.140625" style="354"/>
    <col min="10241" max="10241" width="8.42578125" style="354" customWidth="1"/>
    <col min="10242" max="10242" width="44.42578125" style="354" customWidth="1"/>
    <col min="10243" max="10243" width="0" style="354" hidden="1" customWidth="1"/>
    <col min="10244" max="10244" width="14.7109375" style="354" customWidth="1"/>
    <col min="10245" max="10245" width="21.140625" style="354" customWidth="1"/>
    <col min="10246" max="10496" width="9.140625" style="354"/>
    <col min="10497" max="10497" width="8.42578125" style="354" customWidth="1"/>
    <col min="10498" max="10498" width="44.42578125" style="354" customWidth="1"/>
    <col min="10499" max="10499" width="0" style="354" hidden="1" customWidth="1"/>
    <col min="10500" max="10500" width="14.7109375" style="354" customWidth="1"/>
    <col min="10501" max="10501" width="21.140625" style="354" customWidth="1"/>
    <col min="10502" max="10752" width="9.140625" style="354"/>
    <col min="10753" max="10753" width="8.42578125" style="354" customWidth="1"/>
    <col min="10754" max="10754" width="44.42578125" style="354" customWidth="1"/>
    <col min="10755" max="10755" width="0" style="354" hidden="1" customWidth="1"/>
    <col min="10756" max="10756" width="14.7109375" style="354" customWidth="1"/>
    <col min="10757" max="10757" width="21.140625" style="354" customWidth="1"/>
    <col min="10758" max="11008" width="9.140625" style="354"/>
    <col min="11009" max="11009" width="8.42578125" style="354" customWidth="1"/>
    <col min="11010" max="11010" width="44.42578125" style="354" customWidth="1"/>
    <col min="11011" max="11011" width="0" style="354" hidden="1" customWidth="1"/>
    <col min="11012" max="11012" width="14.7109375" style="354" customWidth="1"/>
    <col min="11013" max="11013" width="21.140625" style="354" customWidth="1"/>
    <col min="11014" max="11264" width="9.140625" style="354"/>
    <col min="11265" max="11265" width="8.42578125" style="354" customWidth="1"/>
    <col min="11266" max="11266" width="44.42578125" style="354" customWidth="1"/>
    <col min="11267" max="11267" width="0" style="354" hidden="1" customWidth="1"/>
    <col min="11268" max="11268" width="14.7109375" style="354" customWidth="1"/>
    <col min="11269" max="11269" width="21.140625" style="354" customWidth="1"/>
    <col min="11270" max="11520" width="9.140625" style="354"/>
    <col min="11521" max="11521" width="8.42578125" style="354" customWidth="1"/>
    <col min="11522" max="11522" width="44.42578125" style="354" customWidth="1"/>
    <col min="11523" max="11523" width="0" style="354" hidden="1" customWidth="1"/>
    <col min="11524" max="11524" width="14.7109375" style="354" customWidth="1"/>
    <col min="11525" max="11525" width="21.140625" style="354" customWidth="1"/>
    <col min="11526" max="11776" width="9.140625" style="354"/>
    <col min="11777" max="11777" width="8.42578125" style="354" customWidth="1"/>
    <col min="11778" max="11778" width="44.42578125" style="354" customWidth="1"/>
    <col min="11779" max="11779" width="0" style="354" hidden="1" customWidth="1"/>
    <col min="11780" max="11780" width="14.7109375" style="354" customWidth="1"/>
    <col min="11781" max="11781" width="21.140625" style="354" customWidth="1"/>
    <col min="11782" max="12032" width="9.140625" style="354"/>
    <col min="12033" max="12033" width="8.42578125" style="354" customWidth="1"/>
    <col min="12034" max="12034" width="44.42578125" style="354" customWidth="1"/>
    <col min="12035" max="12035" width="0" style="354" hidden="1" customWidth="1"/>
    <col min="12036" max="12036" width="14.7109375" style="354" customWidth="1"/>
    <col min="12037" max="12037" width="21.140625" style="354" customWidth="1"/>
    <col min="12038" max="12288" width="9.140625" style="354"/>
    <col min="12289" max="12289" width="8.42578125" style="354" customWidth="1"/>
    <col min="12290" max="12290" width="44.42578125" style="354" customWidth="1"/>
    <col min="12291" max="12291" width="0" style="354" hidden="1" customWidth="1"/>
    <col min="12292" max="12292" width="14.7109375" style="354" customWidth="1"/>
    <col min="12293" max="12293" width="21.140625" style="354" customWidth="1"/>
    <col min="12294" max="12544" width="9.140625" style="354"/>
    <col min="12545" max="12545" width="8.42578125" style="354" customWidth="1"/>
    <col min="12546" max="12546" width="44.42578125" style="354" customWidth="1"/>
    <col min="12547" max="12547" width="0" style="354" hidden="1" customWidth="1"/>
    <col min="12548" max="12548" width="14.7109375" style="354" customWidth="1"/>
    <col min="12549" max="12549" width="21.140625" style="354" customWidth="1"/>
    <col min="12550" max="12800" width="9.140625" style="354"/>
    <col min="12801" max="12801" width="8.42578125" style="354" customWidth="1"/>
    <col min="12802" max="12802" width="44.42578125" style="354" customWidth="1"/>
    <col min="12803" max="12803" width="0" style="354" hidden="1" customWidth="1"/>
    <col min="12804" max="12804" width="14.7109375" style="354" customWidth="1"/>
    <col min="12805" max="12805" width="21.140625" style="354" customWidth="1"/>
    <col min="12806" max="13056" width="9.140625" style="354"/>
    <col min="13057" max="13057" width="8.42578125" style="354" customWidth="1"/>
    <col min="13058" max="13058" width="44.42578125" style="354" customWidth="1"/>
    <col min="13059" max="13059" width="0" style="354" hidden="1" customWidth="1"/>
    <col min="13060" max="13060" width="14.7109375" style="354" customWidth="1"/>
    <col min="13061" max="13061" width="21.140625" style="354" customWidth="1"/>
    <col min="13062" max="13312" width="9.140625" style="354"/>
    <col min="13313" max="13313" width="8.42578125" style="354" customWidth="1"/>
    <col min="13314" max="13314" width="44.42578125" style="354" customWidth="1"/>
    <col min="13315" max="13315" width="0" style="354" hidden="1" customWidth="1"/>
    <col min="13316" max="13316" width="14.7109375" style="354" customWidth="1"/>
    <col min="13317" max="13317" width="21.140625" style="354" customWidth="1"/>
    <col min="13318" max="13568" width="9.140625" style="354"/>
    <col min="13569" max="13569" width="8.42578125" style="354" customWidth="1"/>
    <col min="13570" max="13570" width="44.42578125" style="354" customWidth="1"/>
    <col min="13571" max="13571" width="0" style="354" hidden="1" customWidth="1"/>
    <col min="13572" max="13572" width="14.7109375" style="354" customWidth="1"/>
    <col min="13573" max="13573" width="21.140625" style="354" customWidth="1"/>
    <col min="13574" max="13824" width="9.140625" style="354"/>
    <col min="13825" max="13825" width="8.42578125" style="354" customWidth="1"/>
    <col min="13826" max="13826" width="44.42578125" style="354" customWidth="1"/>
    <col min="13827" max="13827" width="0" style="354" hidden="1" customWidth="1"/>
    <col min="13828" max="13828" width="14.7109375" style="354" customWidth="1"/>
    <col min="13829" max="13829" width="21.140625" style="354" customWidth="1"/>
    <col min="13830" max="14080" width="9.140625" style="354"/>
    <col min="14081" max="14081" width="8.42578125" style="354" customWidth="1"/>
    <col min="14082" max="14082" width="44.42578125" style="354" customWidth="1"/>
    <col min="14083" max="14083" width="0" style="354" hidden="1" customWidth="1"/>
    <col min="14084" max="14084" width="14.7109375" style="354" customWidth="1"/>
    <col min="14085" max="14085" width="21.140625" style="354" customWidth="1"/>
    <col min="14086" max="14336" width="9.140625" style="354"/>
    <col min="14337" max="14337" width="8.42578125" style="354" customWidth="1"/>
    <col min="14338" max="14338" width="44.42578125" style="354" customWidth="1"/>
    <col min="14339" max="14339" width="0" style="354" hidden="1" customWidth="1"/>
    <col min="14340" max="14340" width="14.7109375" style="354" customWidth="1"/>
    <col min="14341" max="14341" width="21.140625" style="354" customWidth="1"/>
    <col min="14342" max="14592" width="9.140625" style="354"/>
    <col min="14593" max="14593" width="8.42578125" style="354" customWidth="1"/>
    <col min="14594" max="14594" width="44.42578125" style="354" customWidth="1"/>
    <col min="14595" max="14595" width="0" style="354" hidden="1" customWidth="1"/>
    <col min="14596" max="14596" width="14.7109375" style="354" customWidth="1"/>
    <col min="14597" max="14597" width="21.140625" style="354" customWidth="1"/>
    <col min="14598" max="14848" width="9.140625" style="354"/>
    <col min="14849" max="14849" width="8.42578125" style="354" customWidth="1"/>
    <col min="14850" max="14850" width="44.42578125" style="354" customWidth="1"/>
    <col min="14851" max="14851" width="0" style="354" hidden="1" customWidth="1"/>
    <col min="14852" max="14852" width="14.7109375" style="354" customWidth="1"/>
    <col min="14853" max="14853" width="21.140625" style="354" customWidth="1"/>
    <col min="14854" max="15104" width="9.140625" style="354"/>
    <col min="15105" max="15105" width="8.42578125" style="354" customWidth="1"/>
    <col min="15106" max="15106" width="44.42578125" style="354" customWidth="1"/>
    <col min="15107" max="15107" width="0" style="354" hidden="1" customWidth="1"/>
    <col min="15108" max="15108" width="14.7109375" style="354" customWidth="1"/>
    <col min="15109" max="15109" width="21.140625" style="354" customWidth="1"/>
    <col min="15110" max="15360" width="9.140625" style="354"/>
    <col min="15361" max="15361" width="8.42578125" style="354" customWidth="1"/>
    <col min="15362" max="15362" width="44.42578125" style="354" customWidth="1"/>
    <col min="15363" max="15363" width="0" style="354" hidden="1" customWidth="1"/>
    <col min="15364" max="15364" width="14.7109375" style="354" customWidth="1"/>
    <col min="15365" max="15365" width="21.140625" style="354" customWidth="1"/>
    <col min="15366" max="15616" width="9.140625" style="354"/>
    <col min="15617" max="15617" width="8.42578125" style="354" customWidth="1"/>
    <col min="15618" max="15618" width="44.42578125" style="354" customWidth="1"/>
    <col min="15619" max="15619" width="0" style="354" hidden="1" customWidth="1"/>
    <col min="15620" max="15620" width="14.7109375" style="354" customWidth="1"/>
    <col min="15621" max="15621" width="21.140625" style="354" customWidth="1"/>
    <col min="15622" max="15872" width="9.140625" style="354"/>
    <col min="15873" max="15873" width="8.42578125" style="354" customWidth="1"/>
    <col min="15874" max="15874" width="44.42578125" style="354" customWidth="1"/>
    <col min="15875" max="15875" width="0" style="354" hidden="1" customWidth="1"/>
    <col min="15876" max="15876" width="14.7109375" style="354" customWidth="1"/>
    <col min="15877" max="15877" width="21.140625" style="354" customWidth="1"/>
    <col min="15878" max="16128" width="9.140625" style="354"/>
    <col min="16129" max="16129" width="8.42578125" style="354" customWidth="1"/>
    <col min="16130" max="16130" width="44.42578125" style="354" customWidth="1"/>
    <col min="16131" max="16131" width="0" style="354" hidden="1" customWidth="1"/>
    <col min="16132" max="16132" width="14.7109375" style="354" customWidth="1"/>
    <col min="16133" max="16133" width="21.140625" style="354" customWidth="1"/>
    <col min="16134" max="16384" width="9.140625" style="354"/>
  </cols>
  <sheetData>
    <row r="1" spans="1:5" ht="15.75" x14ac:dyDescent="0.25">
      <c r="A1" s="971" t="s">
        <v>409</v>
      </c>
      <c r="B1" s="971"/>
      <c r="C1" s="971"/>
      <c r="D1" s="971"/>
      <c r="E1" s="971"/>
    </row>
    <row r="2" spans="1:5" ht="15.75" x14ac:dyDescent="0.25">
      <c r="A2" s="355"/>
      <c r="B2" s="355"/>
      <c r="C2" s="355"/>
      <c r="D2" s="355"/>
      <c r="E2" s="355"/>
    </row>
    <row r="3" spans="1:5" ht="15" x14ac:dyDescent="0.25">
      <c r="A3" s="356"/>
      <c r="B3" s="356"/>
      <c r="C3" s="356"/>
      <c r="D3" s="356"/>
      <c r="E3" s="356"/>
    </row>
    <row r="4" spans="1:5" ht="15" x14ac:dyDescent="0.25">
      <c r="A4" s="939" t="s">
        <v>417</v>
      </c>
      <c r="B4" s="939"/>
      <c r="C4" s="356"/>
      <c r="D4" s="356"/>
      <c r="E4" s="356"/>
    </row>
    <row r="5" spans="1:5" ht="15.75" customHeight="1" thickBot="1" x14ac:dyDescent="0.3">
      <c r="A5" s="939" t="s">
        <v>655</v>
      </c>
      <c r="B5" s="939"/>
      <c r="C5" s="356"/>
      <c r="D5" s="356"/>
      <c r="E5" s="356" t="s">
        <v>1</v>
      </c>
    </row>
    <row r="6" spans="1:5" ht="15.75" customHeight="1" thickBot="1" x14ac:dyDescent="0.25">
      <c r="A6" s="972" t="s">
        <v>410</v>
      </c>
      <c r="B6" s="973" t="s">
        <v>411</v>
      </c>
      <c r="C6" s="973"/>
      <c r="D6" s="974" t="s">
        <v>564</v>
      </c>
      <c r="E6" s="973" t="s">
        <v>412</v>
      </c>
    </row>
    <row r="7" spans="1:5" ht="15.75" customHeight="1" thickBot="1" x14ac:dyDescent="0.25">
      <c r="A7" s="972"/>
      <c r="B7" s="973"/>
      <c r="C7" s="973"/>
      <c r="D7" s="975"/>
      <c r="E7" s="973"/>
    </row>
    <row r="8" spans="1:5" ht="15.75" customHeight="1" thickBot="1" x14ac:dyDescent="0.25">
      <c r="A8" s="972"/>
      <c r="B8" s="973"/>
      <c r="C8" s="973"/>
      <c r="D8" s="975"/>
      <c r="E8" s="973"/>
    </row>
    <row r="9" spans="1:5" ht="15.75" customHeight="1" thickBot="1" x14ac:dyDescent="0.25">
      <c r="A9" s="972"/>
      <c r="B9" s="973"/>
      <c r="C9" s="973"/>
      <c r="D9" s="976"/>
      <c r="E9" s="973"/>
    </row>
    <row r="10" spans="1:5" s="360" customFormat="1" ht="28.35" customHeight="1" x14ac:dyDescent="0.25">
      <c r="A10" s="357" t="s">
        <v>413</v>
      </c>
      <c r="B10" s="361" t="s">
        <v>415</v>
      </c>
      <c r="C10" s="362"/>
      <c r="D10" s="358">
        <v>5000000</v>
      </c>
      <c r="E10" s="359" t="s">
        <v>414</v>
      </c>
    </row>
    <row r="11" spans="1:5" ht="28.35" customHeight="1" thickBot="1" x14ac:dyDescent="0.3">
      <c r="A11" s="363"/>
      <c r="B11" s="364" t="s">
        <v>416</v>
      </c>
      <c r="C11" s="365"/>
      <c r="D11" s="366">
        <f>D10</f>
        <v>5000000</v>
      </c>
      <c r="E11" s="367"/>
    </row>
    <row r="12" spans="1:5" ht="16.5" customHeight="1" x14ac:dyDescent="0.25">
      <c r="A12" s="368"/>
      <c r="B12" s="368"/>
      <c r="C12" s="368"/>
      <c r="D12" s="368"/>
      <c r="E12" s="368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5" sqref="A5"/>
    </sheetView>
  </sheetViews>
  <sheetFormatPr defaultRowHeight="12.75" x14ac:dyDescent="0.2"/>
  <cols>
    <col min="1" max="1" width="3.42578125" style="98" customWidth="1"/>
    <col min="2" max="2" width="9.5703125" style="98" customWidth="1"/>
    <col min="3" max="3" width="52.5703125" style="98" customWidth="1"/>
    <col min="4" max="4" width="12.28515625" style="98" customWidth="1"/>
    <col min="5" max="5" width="13.5703125" style="98" customWidth="1"/>
    <col min="6" max="6" width="11.5703125" style="98" customWidth="1"/>
    <col min="7" max="7" width="13.28515625" style="98" customWidth="1"/>
    <col min="8" max="8" width="12.28515625" style="98" customWidth="1"/>
    <col min="9" max="9" width="11.7109375" style="98" customWidth="1"/>
    <col min="10" max="10" width="13.140625" style="98" customWidth="1"/>
    <col min="11" max="256" width="9.140625" style="98"/>
    <col min="257" max="257" width="3.42578125" style="98" customWidth="1"/>
    <col min="258" max="258" width="9.5703125" style="98" customWidth="1"/>
    <col min="259" max="259" width="52.5703125" style="98" customWidth="1"/>
    <col min="260" max="260" width="12.28515625" style="98" customWidth="1"/>
    <col min="261" max="261" width="13.5703125" style="98" customWidth="1"/>
    <col min="262" max="262" width="11.5703125" style="98" customWidth="1"/>
    <col min="263" max="263" width="13.28515625" style="98" customWidth="1"/>
    <col min="264" max="264" width="12.28515625" style="98" customWidth="1"/>
    <col min="265" max="265" width="11.7109375" style="98" customWidth="1"/>
    <col min="266" max="266" width="13.140625" style="98" customWidth="1"/>
    <col min="267" max="512" width="9.140625" style="98"/>
    <col min="513" max="513" width="3.42578125" style="98" customWidth="1"/>
    <col min="514" max="514" width="9.5703125" style="98" customWidth="1"/>
    <col min="515" max="515" width="52.5703125" style="98" customWidth="1"/>
    <col min="516" max="516" width="12.28515625" style="98" customWidth="1"/>
    <col min="517" max="517" width="13.5703125" style="98" customWidth="1"/>
    <col min="518" max="518" width="11.5703125" style="98" customWidth="1"/>
    <col min="519" max="519" width="13.28515625" style="98" customWidth="1"/>
    <col min="520" max="520" width="12.28515625" style="98" customWidth="1"/>
    <col min="521" max="521" width="11.7109375" style="98" customWidth="1"/>
    <col min="522" max="522" width="13.140625" style="98" customWidth="1"/>
    <col min="523" max="768" width="9.140625" style="98"/>
    <col min="769" max="769" width="3.42578125" style="98" customWidth="1"/>
    <col min="770" max="770" width="9.5703125" style="98" customWidth="1"/>
    <col min="771" max="771" width="52.5703125" style="98" customWidth="1"/>
    <col min="772" max="772" width="12.28515625" style="98" customWidth="1"/>
    <col min="773" max="773" width="13.5703125" style="98" customWidth="1"/>
    <col min="774" max="774" width="11.5703125" style="98" customWidth="1"/>
    <col min="775" max="775" width="13.28515625" style="98" customWidth="1"/>
    <col min="776" max="776" width="12.28515625" style="98" customWidth="1"/>
    <col min="777" max="777" width="11.7109375" style="98" customWidth="1"/>
    <col min="778" max="778" width="13.140625" style="98" customWidth="1"/>
    <col min="779" max="1024" width="9.140625" style="98"/>
    <col min="1025" max="1025" width="3.42578125" style="98" customWidth="1"/>
    <col min="1026" max="1026" width="9.5703125" style="98" customWidth="1"/>
    <col min="1027" max="1027" width="52.5703125" style="98" customWidth="1"/>
    <col min="1028" max="1028" width="12.28515625" style="98" customWidth="1"/>
    <col min="1029" max="1029" width="13.5703125" style="98" customWidth="1"/>
    <col min="1030" max="1030" width="11.5703125" style="98" customWidth="1"/>
    <col min="1031" max="1031" width="13.28515625" style="98" customWidth="1"/>
    <col min="1032" max="1032" width="12.28515625" style="98" customWidth="1"/>
    <col min="1033" max="1033" width="11.7109375" style="98" customWidth="1"/>
    <col min="1034" max="1034" width="13.140625" style="98" customWidth="1"/>
    <col min="1035" max="1280" width="9.140625" style="98"/>
    <col min="1281" max="1281" width="3.42578125" style="98" customWidth="1"/>
    <col min="1282" max="1282" width="9.5703125" style="98" customWidth="1"/>
    <col min="1283" max="1283" width="52.5703125" style="98" customWidth="1"/>
    <col min="1284" max="1284" width="12.28515625" style="98" customWidth="1"/>
    <col min="1285" max="1285" width="13.5703125" style="98" customWidth="1"/>
    <col min="1286" max="1286" width="11.5703125" style="98" customWidth="1"/>
    <col min="1287" max="1287" width="13.28515625" style="98" customWidth="1"/>
    <col min="1288" max="1288" width="12.28515625" style="98" customWidth="1"/>
    <col min="1289" max="1289" width="11.7109375" style="98" customWidth="1"/>
    <col min="1290" max="1290" width="13.140625" style="98" customWidth="1"/>
    <col min="1291" max="1536" width="9.140625" style="98"/>
    <col min="1537" max="1537" width="3.42578125" style="98" customWidth="1"/>
    <col min="1538" max="1538" width="9.5703125" style="98" customWidth="1"/>
    <col min="1539" max="1539" width="52.5703125" style="98" customWidth="1"/>
    <col min="1540" max="1540" width="12.28515625" style="98" customWidth="1"/>
    <col min="1541" max="1541" width="13.5703125" style="98" customWidth="1"/>
    <col min="1542" max="1542" width="11.5703125" style="98" customWidth="1"/>
    <col min="1543" max="1543" width="13.28515625" style="98" customWidth="1"/>
    <col min="1544" max="1544" width="12.28515625" style="98" customWidth="1"/>
    <col min="1545" max="1545" width="11.7109375" style="98" customWidth="1"/>
    <col min="1546" max="1546" width="13.140625" style="98" customWidth="1"/>
    <col min="1547" max="1792" width="9.140625" style="98"/>
    <col min="1793" max="1793" width="3.42578125" style="98" customWidth="1"/>
    <col min="1794" max="1794" width="9.5703125" style="98" customWidth="1"/>
    <col min="1795" max="1795" width="52.5703125" style="98" customWidth="1"/>
    <col min="1796" max="1796" width="12.28515625" style="98" customWidth="1"/>
    <col min="1797" max="1797" width="13.5703125" style="98" customWidth="1"/>
    <col min="1798" max="1798" width="11.5703125" style="98" customWidth="1"/>
    <col min="1799" max="1799" width="13.28515625" style="98" customWidth="1"/>
    <col min="1800" max="1800" width="12.28515625" style="98" customWidth="1"/>
    <col min="1801" max="1801" width="11.7109375" style="98" customWidth="1"/>
    <col min="1802" max="1802" width="13.140625" style="98" customWidth="1"/>
    <col min="1803" max="2048" width="9.140625" style="98"/>
    <col min="2049" max="2049" width="3.42578125" style="98" customWidth="1"/>
    <col min="2050" max="2050" width="9.5703125" style="98" customWidth="1"/>
    <col min="2051" max="2051" width="52.5703125" style="98" customWidth="1"/>
    <col min="2052" max="2052" width="12.28515625" style="98" customWidth="1"/>
    <col min="2053" max="2053" width="13.5703125" style="98" customWidth="1"/>
    <col min="2054" max="2054" width="11.5703125" style="98" customWidth="1"/>
    <col min="2055" max="2055" width="13.28515625" style="98" customWidth="1"/>
    <col min="2056" max="2056" width="12.28515625" style="98" customWidth="1"/>
    <col min="2057" max="2057" width="11.7109375" style="98" customWidth="1"/>
    <col min="2058" max="2058" width="13.140625" style="98" customWidth="1"/>
    <col min="2059" max="2304" width="9.140625" style="98"/>
    <col min="2305" max="2305" width="3.42578125" style="98" customWidth="1"/>
    <col min="2306" max="2306" width="9.5703125" style="98" customWidth="1"/>
    <col min="2307" max="2307" width="52.5703125" style="98" customWidth="1"/>
    <col min="2308" max="2308" width="12.28515625" style="98" customWidth="1"/>
    <col min="2309" max="2309" width="13.5703125" style="98" customWidth="1"/>
    <col min="2310" max="2310" width="11.5703125" style="98" customWidth="1"/>
    <col min="2311" max="2311" width="13.28515625" style="98" customWidth="1"/>
    <col min="2312" max="2312" width="12.28515625" style="98" customWidth="1"/>
    <col min="2313" max="2313" width="11.7109375" style="98" customWidth="1"/>
    <col min="2314" max="2314" width="13.140625" style="98" customWidth="1"/>
    <col min="2315" max="2560" width="9.140625" style="98"/>
    <col min="2561" max="2561" width="3.42578125" style="98" customWidth="1"/>
    <col min="2562" max="2562" width="9.5703125" style="98" customWidth="1"/>
    <col min="2563" max="2563" width="52.5703125" style="98" customWidth="1"/>
    <col min="2564" max="2564" width="12.28515625" style="98" customWidth="1"/>
    <col min="2565" max="2565" width="13.5703125" style="98" customWidth="1"/>
    <col min="2566" max="2566" width="11.5703125" style="98" customWidth="1"/>
    <col min="2567" max="2567" width="13.28515625" style="98" customWidth="1"/>
    <col min="2568" max="2568" width="12.28515625" style="98" customWidth="1"/>
    <col min="2569" max="2569" width="11.7109375" style="98" customWidth="1"/>
    <col min="2570" max="2570" width="13.140625" style="98" customWidth="1"/>
    <col min="2571" max="2816" width="9.140625" style="98"/>
    <col min="2817" max="2817" width="3.42578125" style="98" customWidth="1"/>
    <col min="2818" max="2818" width="9.5703125" style="98" customWidth="1"/>
    <col min="2819" max="2819" width="52.5703125" style="98" customWidth="1"/>
    <col min="2820" max="2820" width="12.28515625" style="98" customWidth="1"/>
    <col min="2821" max="2821" width="13.5703125" style="98" customWidth="1"/>
    <col min="2822" max="2822" width="11.5703125" style="98" customWidth="1"/>
    <col min="2823" max="2823" width="13.28515625" style="98" customWidth="1"/>
    <col min="2824" max="2824" width="12.28515625" style="98" customWidth="1"/>
    <col min="2825" max="2825" width="11.7109375" style="98" customWidth="1"/>
    <col min="2826" max="2826" width="13.140625" style="98" customWidth="1"/>
    <col min="2827" max="3072" width="9.140625" style="98"/>
    <col min="3073" max="3073" width="3.42578125" style="98" customWidth="1"/>
    <col min="3074" max="3074" width="9.5703125" style="98" customWidth="1"/>
    <col min="3075" max="3075" width="52.5703125" style="98" customWidth="1"/>
    <col min="3076" max="3076" width="12.28515625" style="98" customWidth="1"/>
    <col min="3077" max="3077" width="13.5703125" style="98" customWidth="1"/>
    <col min="3078" max="3078" width="11.5703125" style="98" customWidth="1"/>
    <col min="3079" max="3079" width="13.28515625" style="98" customWidth="1"/>
    <col min="3080" max="3080" width="12.28515625" style="98" customWidth="1"/>
    <col min="3081" max="3081" width="11.7109375" style="98" customWidth="1"/>
    <col min="3082" max="3082" width="13.140625" style="98" customWidth="1"/>
    <col min="3083" max="3328" width="9.140625" style="98"/>
    <col min="3329" max="3329" width="3.42578125" style="98" customWidth="1"/>
    <col min="3330" max="3330" width="9.5703125" style="98" customWidth="1"/>
    <col min="3331" max="3331" width="52.5703125" style="98" customWidth="1"/>
    <col min="3332" max="3332" width="12.28515625" style="98" customWidth="1"/>
    <col min="3333" max="3333" width="13.5703125" style="98" customWidth="1"/>
    <col min="3334" max="3334" width="11.5703125" style="98" customWidth="1"/>
    <col min="3335" max="3335" width="13.28515625" style="98" customWidth="1"/>
    <col min="3336" max="3336" width="12.28515625" style="98" customWidth="1"/>
    <col min="3337" max="3337" width="11.7109375" style="98" customWidth="1"/>
    <col min="3338" max="3338" width="13.140625" style="98" customWidth="1"/>
    <col min="3339" max="3584" width="9.140625" style="98"/>
    <col min="3585" max="3585" width="3.42578125" style="98" customWidth="1"/>
    <col min="3586" max="3586" width="9.5703125" style="98" customWidth="1"/>
    <col min="3587" max="3587" width="52.5703125" style="98" customWidth="1"/>
    <col min="3588" max="3588" width="12.28515625" style="98" customWidth="1"/>
    <col min="3589" max="3589" width="13.5703125" style="98" customWidth="1"/>
    <col min="3590" max="3590" width="11.5703125" style="98" customWidth="1"/>
    <col min="3591" max="3591" width="13.28515625" style="98" customWidth="1"/>
    <col min="3592" max="3592" width="12.28515625" style="98" customWidth="1"/>
    <col min="3593" max="3593" width="11.7109375" style="98" customWidth="1"/>
    <col min="3594" max="3594" width="13.140625" style="98" customWidth="1"/>
    <col min="3595" max="3840" width="9.140625" style="98"/>
    <col min="3841" max="3841" width="3.42578125" style="98" customWidth="1"/>
    <col min="3842" max="3842" width="9.5703125" style="98" customWidth="1"/>
    <col min="3843" max="3843" width="52.5703125" style="98" customWidth="1"/>
    <col min="3844" max="3844" width="12.28515625" style="98" customWidth="1"/>
    <col min="3845" max="3845" width="13.5703125" style="98" customWidth="1"/>
    <col min="3846" max="3846" width="11.5703125" style="98" customWidth="1"/>
    <col min="3847" max="3847" width="13.28515625" style="98" customWidth="1"/>
    <col min="3848" max="3848" width="12.28515625" style="98" customWidth="1"/>
    <col min="3849" max="3849" width="11.7109375" style="98" customWidth="1"/>
    <col min="3850" max="3850" width="13.140625" style="98" customWidth="1"/>
    <col min="3851" max="4096" width="9.140625" style="98"/>
    <col min="4097" max="4097" width="3.42578125" style="98" customWidth="1"/>
    <col min="4098" max="4098" width="9.5703125" style="98" customWidth="1"/>
    <col min="4099" max="4099" width="52.5703125" style="98" customWidth="1"/>
    <col min="4100" max="4100" width="12.28515625" style="98" customWidth="1"/>
    <col min="4101" max="4101" width="13.5703125" style="98" customWidth="1"/>
    <col min="4102" max="4102" width="11.5703125" style="98" customWidth="1"/>
    <col min="4103" max="4103" width="13.28515625" style="98" customWidth="1"/>
    <col min="4104" max="4104" width="12.28515625" style="98" customWidth="1"/>
    <col min="4105" max="4105" width="11.7109375" style="98" customWidth="1"/>
    <col min="4106" max="4106" width="13.140625" style="98" customWidth="1"/>
    <col min="4107" max="4352" width="9.140625" style="98"/>
    <col min="4353" max="4353" width="3.42578125" style="98" customWidth="1"/>
    <col min="4354" max="4354" width="9.5703125" style="98" customWidth="1"/>
    <col min="4355" max="4355" width="52.5703125" style="98" customWidth="1"/>
    <col min="4356" max="4356" width="12.28515625" style="98" customWidth="1"/>
    <col min="4357" max="4357" width="13.5703125" style="98" customWidth="1"/>
    <col min="4358" max="4358" width="11.5703125" style="98" customWidth="1"/>
    <col min="4359" max="4359" width="13.28515625" style="98" customWidth="1"/>
    <col min="4360" max="4360" width="12.28515625" style="98" customWidth="1"/>
    <col min="4361" max="4361" width="11.7109375" style="98" customWidth="1"/>
    <col min="4362" max="4362" width="13.140625" style="98" customWidth="1"/>
    <col min="4363" max="4608" width="9.140625" style="98"/>
    <col min="4609" max="4609" width="3.42578125" style="98" customWidth="1"/>
    <col min="4610" max="4610" width="9.5703125" style="98" customWidth="1"/>
    <col min="4611" max="4611" width="52.5703125" style="98" customWidth="1"/>
    <col min="4612" max="4612" width="12.28515625" style="98" customWidth="1"/>
    <col min="4613" max="4613" width="13.5703125" style="98" customWidth="1"/>
    <col min="4614" max="4614" width="11.5703125" style="98" customWidth="1"/>
    <col min="4615" max="4615" width="13.28515625" style="98" customWidth="1"/>
    <col min="4616" max="4616" width="12.28515625" style="98" customWidth="1"/>
    <col min="4617" max="4617" width="11.7109375" style="98" customWidth="1"/>
    <col min="4618" max="4618" width="13.140625" style="98" customWidth="1"/>
    <col min="4619" max="4864" width="9.140625" style="98"/>
    <col min="4865" max="4865" width="3.42578125" style="98" customWidth="1"/>
    <col min="4866" max="4866" width="9.5703125" style="98" customWidth="1"/>
    <col min="4867" max="4867" width="52.5703125" style="98" customWidth="1"/>
    <col min="4868" max="4868" width="12.28515625" style="98" customWidth="1"/>
    <col min="4869" max="4869" width="13.5703125" style="98" customWidth="1"/>
    <col min="4870" max="4870" width="11.5703125" style="98" customWidth="1"/>
    <col min="4871" max="4871" width="13.28515625" style="98" customWidth="1"/>
    <col min="4872" max="4872" width="12.28515625" style="98" customWidth="1"/>
    <col min="4873" max="4873" width="11.7109375" style="98" customWidth="1"/>
    <col min="4874" max="4874" width="13.140625" style="98" customWidth="1"/>
    <col min="4875" max="5120" width="9.140625" style="98"/>
    <col min="5121" max="5121" width="3.42578125" style="98" customWidth="1"/>
    <col min="5122" max="5122" width="9.5703125" style="98" customWidth="1"/>
    <col min="5123" max="5123" width="52.5703125" style="98" customWidth="1"/>
    <col min="5124" max="5124" width="12.28515625" style="98" customWidth="1"/>
    <col min="5125" max="5125" width="13.5703125" style="98" customWidth="1"/>
    <col min="5126" max="5126" width="11.5703125" style="98" customWidth="1"/>
    <col min="5127" max="5127" width="13.28515625" style="98" customWidth="1"/>
    <col min="5128" max="5128" width="12.28515625" style="98" customWidth="1"/>
    <col min="5129" max="5129" width="11.7109375" style="98" customWidth="1"/>
    <col min="5130" max="5130" width="13.140625" style="98" customWidth="1"/>
    <col min="5131" max="5376" width="9.140625" style="98"/>
    <col min="5377" max="5377" width="3.42578125" style="98" customWidth="1"/>
    <col min="5378" max="5378" width="9.5703125" style="98" customWidth="1"/>
    <col min="5379" max="5379" width="52.5703125" style="98" customWidth="1"/>
    <col min="5380" max="5380" width="12.28515625" style="98" customWidth="1"/>
    <col min="5381" max="5381" width="13.5703125" style="98" customWidth="1"/>
    <col min="5382" max="5382" width="11.5703125" style="98" customWidth="1"/>
    <col min="5383" max="5383" width="13.28515625" style="98" customWidth="1"/>
    <col min="5384" max="5384" width="12.28515625" style="98" customWidth="1"/>
    <col min="5385" max="5385" width="11.7109375" style="98" customWidth="1"/>
    <col min="5386" max="5386" width="13.140625" style="98" customWidth="1"/>
    <col min="5387" max="5632" width="9.140625" style="98"/>
    <col min="5633" max="5633" width="3.42578125" style="98" customWidth="1"/>
    <col min="5634" max="5634" width="9.5703125" style="98" customWidth="1"/>
    <col min="5635" max="5635" width="52.5703125" style="98" customWidth="1"/>
    <col min="5636" max="5636" width="12.28515625" style="98" customWidth="1"/>
    <col min="5637" max="5637" width="13.5703125" style="98" customWidth="1"/>
    <col min="5638" max="5638" width="11.5703125" style="98" customWidth="1"/>
    <col min="5639" max="5639" width="13.28515625" style="98" customWidth="1"/>
    <col min="5640" max="5640" width="12.28515625" style="98" customWidth="1"/>
    <col min="5641" max="5641" width="11.7109375" style="98" customWidth="1"/>
    <col min="5642" max="5642" width="13.140625" style="98" customWidth="1"/>
    <col min="5643" max="5888" width="9.140625" style="98"/>
    <col min="5889" max="5889" width="3.42578125" style="98" customWidth="1"/>
    <col min="5890" max="5890" width="9.5703125" style="98" customWidth="1"/>
    <col min="5891" max="5891" width="52.5703125" style="98" customWidth="1"/>
    <col min="5892" max="5892" width="12.28515625" style="98" customWidth="1"/>
    <col min="5893" max="5893" width="13.5703125" style="98" customWidth="1"/>
    <col min="5894" max="5894" width="11.5703125" style="98" customWidth="1"/>
    <col min="5895" max="5895" width="13.28515625" style="98" customWidth="1"/>
    <col min="5896" max="5896" width="12.28515625" style="98" customWidth="1"/>
    <col min="5897" max="5897" width="11.7109375" style="98" customWidth="1"/>
    <col min="5898" max="5898" width="13.140625" style="98" customWidth="1"/>
    <col min="5899" max="6144" width="9.140625" style="98"/>
    <col min="6145" max="6145" width="3.42578125" style="98" customWidth="1"/>
    <col min="6146" max="6146" width="9.5703125" style="98" customWidth="1"/>
    <col min="6147" max="6147" width="52.5703125" style="98" customWidth="1"/>
    <col min="6148" max="6148" width="12.28515625" style="98" customWidth="1"/>
    <col min="6149" max="6149" width="13.5703125" style="98" customWidth="1"/>
    <col min="6150" max="6150" width="11.5703125" style="98" customWidth="1"/>
    <col min="6151" max="6151" width="13.28515625" style="98" customWidth="1"/>
    <col min="6152" max="6152" width="12.28515625" style="98" customWidth="1"/>
    <col min="6153" max="6153" width="11.7109375" style="98" customWidth="1"/>
    <col min="6154" max="6154" width="13.140625" style="98" customWidth="1"/>
    <col min="6155" max="6400" width="9.140625" style="98"/>
    <col min="6401" max="6401" width="3.42578125" style="98" customWidth="1"/>
    <col min="6402" max="6402" width="9.5703125" style="98" customWidth="1"/>
    <col min="6403" max="6403" width="52.5703125" style="98" customWidth="1"/>
    <col min="6404" max="6404" width="12.28515625" style="98" customWidth="1"/>
    <col min="6405" max="6405" width="13.5703125" style="98" customWidth="1"/>
    <col min="6406" max="6406" width="11.5703125" style="98" customWidth="1"/>
    <col min="6407" max="6407" width="13.28515625" style="98" customWidth="1"/>
    <col min="6408" max="6408" width="12.28515625" style="98" customWidth="1"/>
    <col min="6409" max="6409" width="11.7109375" style="98" customWidth="1"/>
    <col min="6410" max="6410" width="13.140625" style="98" customWidth="1"/>
    <col min="6411" max="6656" width="9.140625" style="98"/>
    <col min="6657" max="6657" width="3.42578125" style="98" customWidth="1"/>
    <col min="6658" max="6658" width="9.5703125" style="98" customWidth="1"/>
    <col min="6659" max="6659" width="52.5703125" style="98" customWidth="1"/>
    <col min="6660" max="6660" width="12.28515625" style="98" customWidth="1"/>
    <col min="6661" max="6661" width="13.5703125" style="98" customWidth="1"/>
    <col min="6662" max="6662" width="11.5703125" style="98" customWidth="1"/>
    <col min="6663" max="6663" width="13.28515625" style="98" customWidth="1"/>
    <col min="6664" max="6664" width="12.28515625" style="98" customWidth="1"/>
    <col min="6665" max="6665" width="11.7109375" style="98" customWidth="1"/>
    <col min="6666" max="6666" width="13.140625" style="98" customWidth="1"/>
    <col min="6667" max="6912" width="9.140625" style="98"/>
    <col min="6913" max="6913" width="3.42578125" style="98" customWidth="1"/>
    <col min="6914" max="6914" width="9.5703125" style="98" customWidth="1"/>
    <col min="6915" max="6915" width="52.5703125" style="98" customWidth="1"/>
    <col min="6916" max="6916" width="12.28515625" style="98" customWidth="1"/>
    <col min="6917" max="6917" width="13.5703125" style="98" customWidth="1"/>
    <col min="6918" max="6918" width="11.5703125" style="98" customWidth="1"/>
    <col min="6919" max="6919" width="13.28515625" style="98" customWidth="1"/>
    <col min="6920" max="6920" width="12.28515625" style="98" customWidth="1"/>
    <col min="6921" max="6921" width="11.7109375" style="98" customWidth="1"/>
    <col min="6922" max="6922" width="13.140625" style="98" customWidth="1"/>
    <col min="6923" max="7168" width="9.140625" style="98"/>
    <col min="7169" max="7169" width="3.42578125" style="98" customWidth="1"/>
    <col min="7170" max="7170" width="9.5703125" style="98" customWidth="1"/>
    <col min="7171" max="7171" width="52.5703125" style="98" customWidth="1"/>
    <col min="7172" max="7172" width="12.28515625" style="98" customWidth="1"/>
    <col min="7173" max="7173" width="13.5703125" style="98" customWidth="1"/>
    <col min="7174" max="7174" width="11.5703125" style="98" customWidth="1"/>
    <col min="7175" max="7175" width="13.28515625" style="98" customWidth="1"/>
    <col min="7176" max="7176" width="12.28515625" style="98" customWidth="1"/>
    <col min="7177" max="7177" width="11.7109375" style="98" customWidth="1"/>
    <col min="7178" max="7178" width="13.140625" style="98" customWidth="1"/>
    <col min="7179" max="7424" width="9.140625" style="98"/>
    <col min="7425" max="7425" width="3.42578125" style="98" customWidth="1"/>
    <col min="7426" max="7426" width="9.5703125" style="98" customWidth="1"/>
    <col min="7427" max="7427" width="52.5703125" style="98" customWidth="1"/>
    <col min="7428" max="7428" width="12.28515625" style="98" customWidth="1"/>
    <col min="7429" max="7429" width="13.5703125" style="98" customWidth="1"/>
    <col min="7430" max="7430" width="11.5703125" style="98" customWidth="1"/>
    <col min="7431" max="7431" width="13.28515625" style="98" customWidth="1"/>
    <col min="7432" max="7432" width="12.28515625" style="98" customWidth="1"/>
    <col min="7433" max="7433" width="11.7109375" style="98" customWidth="1"/>
    <col min="7434" max="7434" width="13.140625" style="98" customWidth="1"/>
    <col min="7435" max="7680" width="9.140625" style="98"/>
    <col min="7681" max="7681" width="3.42578125" style="98" customWidth="1"/>
    <col min="7682" max="7682" width="9.5703125" style="98" customWidth="1"/>
    <col min="7683" max="7683" width="52.5703125" style="98" customWidth="1"/>
    <col min="7684" max="7684" width="12.28515625" style="98" customWidth="1"/>
    <col min="7685" max="7685" width="13.5703125" style="98" customWidth="1"/>
    <col min="7686" max="7686" width="11.5703125" style="98" customWidth="1"/>
    <col min="7687" max="7687" width="13.28515625" style="98" customWidth="1"/>
    <col min="7688" max="7688" width="12.28515625" style="98" customWidth="1"/>
    <col min="7689" max="7689" width="11.7109375" style="98" customWidth="1"/>
    <col min="7690" max="7690" width="13.140625" style="98" customWidth="1"/>
    <col min="7691" max="7936" width="9.140625" style="98"/>
    <col min="7937" max="7937" width="3.42578125" style="98" customWidth="1"/>
    <col min="7938" max="7938" width="9.5703125" style="98" customWidth="1"/>
    <col min="7939" max="7939" width="52.5703125" style="98" customWidth="1"/>
    <col min="7940" max="7940" width="12.28515625" style="98" customWidth="1"/>
    <col min="7941" max="7941" width="13.5703125" style="98" customWidth="1"/>
    <col min="7942" max="7942" width="11.5703125" style="98" customWidth="1"/>
    <col min="7943" max="7943" width="13.28515625" style="98" customWidth="1"/>
    <col min="7944" max="7944" width="12.28515625" style="98" customWidth="1"/>
    <col min="7945" max="7945" width="11.7109375" style="98" customWidth="1"/>
    <col min="7946" max="7946" width="13.140625" style="98" customWidth="1"/>
    <col min="7947" max="8192" width="9.140625" style="98"/>
    <col min="8193" max="8193" width="3.42578125" style="98" customWidth="1"/>
    <col min="8194" max="8194" width="9.5703125" style="98" customWidth="1"/>
    <col min="8195" max="8195" width="52.5703125" style="98" customWidth="1"/>
    <col min="8196" max="8196" width="12.28515625" style="98" customWidth="1"/>
    <col min="8197" max="8197" width="13.5703125" style="98" customWidth="1"/>
    <col min="8198" max="8198" width="11.5703125" style="98" customWidth="1"/>
    <col min="8199" max="8199" width="13.28515625" style="98" customWidth="1"/>
    <col min="8200" max="8200" width="12.28515625" style="98" customWidth="1"/>
    <col min="8201" max="8201" width="11.7109375" style="98" customWidth="1"/>
    <col min="8202" max="8202" width="13.140625" style="98" customWidth="1"/>
    <col min="8203" max="8448" width="9.140625" style="98"/>
    <col min="8449" max="8449" width="3.42578125" style="98" customWidth="1"/>
    <col min="8450" max="8450" width="9.5703125" style="98" customWidth="1"/>
    <col min="8451" max="8451" width="52.5703125" style="98" customWidth="1"/>
    <col min="8452" max="8452" width="12.28515625" style="98" customWidth="1"/>
    <col min="8453" max="8453" width="13.5703125" style="98" customWidth="1"/>
    <col min="8454" max="8454" width="11.5703125" style="98" customWidth="1"/>
    <col min="8455" max="8455" width="13.28515625" style="98" customWidth="1"/>
    <col min="8456" max="8456" width="12.28515625" style="98" customWidth="1"/>
    <col min="8457" max="8457" width="11.7109375" style="98" customWidth="1"/>
    <col min="8458" max="8458" width="13.140625" style="98" customWidth="1"/>
    <col min="8459" max="8704" width="9.140625" style="98"/>
    <col min="8705" max="8705" width="3.42578125" style="98" customWidth="1"/>
    <col min="8706" max="8706" width="9.5703125" style="98" customWidth="1"/>
    <col min="8707" max="8707" width="52.5703125" style="98" customWidth="1"/>
    <col min="8708" max="8708" width="12.28515625" style="98" customWidth="1"/>
    <col min="8709" max="8709" width="13.5703125" style="98" customWidth="1"/>
    <col min="8710" max="8710" width="11.5703125" style="98" customWidth="1"/>
    <col min="8711" max="8711" width="13.28515625" style="98" customWidth="1"/>
    <col min="8712" max="8712" width="12.28515625" style="98" customWidth="1"/>
    <col min="8713" max="8713" width="11.7109375" style="98" customWidth="1"/>
    <col min="8714" max="8714" width="13.140625" style="98" customWidth="1"/>
    <col min="8715" max="8960" width="9.140625" style="98"/>
    <col min="8961" max="8961" width="3.42578125" style="98" customWidth="1"/>
    <col min="8962" max="8962" width="9.5703125" style="98" customWidth="1"/>
    <col min="8963" max="8963" width="52.5703125" style="98" customWidth="1"/>
    <col min="8964" max="8964" width="12.28515625" style="98" customWidth="1"/>
    <col min="8965" max="8965" width="13.5703125" style="98" customWidth="1"/>
    <col min="8966" max="8966" width="11.5703125" style="98" customWidth="1"/>
    <col min="8967" max="8967" width="13.28515625" style="98" customWidth="1"/>
    <col min="8968" max="8968" width="12.28515625" style="98" customWidth="1"/>
    <col min="8969" max="8969" width="11.7109375" style="98" customWidth="1"/>
    <col min="8970" max="8970" width="13.140625" style="98" customWidth="1"/>
    <col min="8971" max="9216" width="9.140625" style="98"/>
    <col min="9217" max="9217" width="3.42578125" style="98" customWidth="1"/>
    <col min="9218" max="9218" width="9.5703125" style="98" customWidth="1"/>
    <col min="9219" max="9219" width="52.5703125" style="98" customWidth="1"/>
    <col min="9220" max="9220" width="12.28515625" style="98" customWidth="1"/>
    <col min="9221" max="9221" width="13.5703125" style="98" customWidth="1"/>
    <col min="9222" max="9222" width="11.5703125" style="98" customWidth="1"/>
    <col min="9223" max="9223" width="13.28515625" style="98" customWidth="1"/>
    <col min="9224" max="9224" width="12.28515625" style="98" customWidth="1"/>
    <col min="9225" max="9225" width="11.7109375" style="98" customWidth="1"/>
    <col min="9226" max="9226" width="13.140625" style="98" customWidth="1"/>
    <col min="9227" max="9472" width="9.140625" style="98"/>
    <col min="9473" max="9473" width="3.42578125" style="98" customWidth="1"/>
    <col min="9474" max="9474" width="9.5703125" style="98" customWidth="1"/>
    <col min="9475" max="9475" width="52.5703125" style="98" customWidth="1"/>
    <col min="9476" max="9476" width="12.28515625" style="98" customWidth="1"/>
    <col min="9477" max="9477" width="13.5703125" style="98" customWidth="1"/>
    <col min="9478" max="9478" width="11.5703125" style="98" customWidth="1"/>
    <col min="9479" max="9479" width="13.28515625" style="98" customWidth="1"/>
    <col min="9480" max="9480" width="12.28515625" style="98" customWidth="1"/>
    <col min="9481" max="9481" width="11.7109375" style="98" customWidth="1"/>
    <col min="9482" max="9482" width="13.140625" style="98" customWidth="1"/>
    <col min="9483" max="9728" width="9.140625" style="98"/>
    <col min="9729" max="9729" width="3.42578125" style="98" customWidth="1"/>
    <col min="9730" max="9730" width="9.5703125" style="98" customWidth="1"/>
    <col min="9731" max="9731" width="52.5703125" style="98" customWidth="1"/>
    <col min="9732" max="9732" width="12.28515625" style="98" customWidth="1"/>
    <col min="9733" max="9733" width="13.5703125" style="98" customWidth="1"/>
    <col min="9734" max="9734" width="11.5703125" style="98" customWidth="1"/>
    <col min="9735" max="9735" width="13.28515625" style="98" customWidth="1"/>
    <col min="9736" max="9736" width="12.28515625" style="98" customWidth="1"/>
    <col min="9737" max="9737" width="11.7109375" style="98" customWidth="1"/>
    <col min="9738" max="9738" width="13.140625" style="98" customWidth="1"/>
    <col min="9739" max="9984" width="9.140625" style="98"/>
    <col min="9985" max="9985" width="3.42578125" style="98" customWidth="1"/>
    <col min="9986" max="9986" width="9.5703125" style="98" customWidth="1"/>
    <col min="9987" max="9987" width="52.5703125" style="98" customWidth="1"/>
    <col min="9988" max="9988" width="12.28515625" style="98" customWidth="1"/>
    <col min="9989" max="9989" width="13.5703125" style="98" customWidth="1"/>
    <col min="9990" max="9990" width="11.5703125" style="98" customWidth="1"/>
    <col min="9991" max="9991" width="13.28515625" style="98" customWidth="1"/>
    <col min="9992" max="9992" width="12.28515625" style="98" customWidth="1"/>
    <col min="9993" max="9993" width="11.7109375" style="98" customWidth="1"/>
    <col min="9994" max="9994" width="13.140625" style="98" customWidth="1"/>
    <col min="9995" max="10240" width="9.140625" style="98"/>
    <col min="10241" max="10241" width="3.42578125" style="98" customWidth="1"/>
    <col min="10242" max="10242" width="9.5703125" style="98" customWidth="1"/>
    <col min="10243" max="10243" width="52.5703125" style="98" customWidth="1"/>
    <col min="10244" max="10244" width="12.28515625" style="98" customWidth="1"/>
    <col min="10245" max="10245" width="13.5703125" style="98" customWidth="1"/>
    <col min="10246" max="10246" width="11.5703125" style="98" customWidth="1"/>
    <col min="10247" max="10247" width="13.28515625" style="98" customWidth="1"/>
    <col min="10248" max="10248" width="12.28515625" style="98" customWidth="1"/>
    <col min="10249" max="10249" width="11.7109375" style="98" customWidth="1"/>
    <col min="10250" max="10250" width="13.140625" style="98" customWidth="1"/>
    <col min="10251" max="10496" width="9.140625" style="98"/>
    <col min="10497" max="10497" width="3.42578125" style="98" customWidth="1"/>
    <col min="10498" max="10498" width="9.5703125" style="98" customWidth="1"/>
    <col min="10499" max="10499" width="52.5703125" style="98" customWidth="1"/>
    <col min="10500" max="10500" width="12.28515625" style="98" customWidth="1"/>
    <col min="10501" max="10501" width="13.5703125" style="98" customWidth="1"/>
    <col min="10502" max="10502" width="11.5703125" style="98" customWidth="1"/>
    <col min="10503" max="10503" width="13.28515625" style="98" customWidth="1"/>
    <col min="10504" max="10504" width="12.28515625" style="98" customWidth="1"/>
    <col min="10505" max="10505" width="11.7109375" style="98" customWidth="1"/>
    <col min="10506" max="10506" width="13.140625" style="98" customWidth="1"/>
    <col min="10507" max="10752" width="9.140625" style="98"/>
    <col min="10753" max="10753" width="3.42578125" style="98" customWidth="1"/>
    <col min="10754" max="10754" width="9.5703125" style="98" customWidth="1"/>
    <col min="10755" max="10755" width="52.5703125" style="98" customWidth="1"/>
    <col min="10756" max="10756" width="12.28515625" style="98" customWidth="1"/>
    <col min="10757" max="10757" width="13.5703125" style="98" customWidth="1"/>
    <col min="10758" max="10758" width="11.5703125" style="98" customWidth="1"/>
    <col min="10759" max="10759" width="13.28515625" style="98" customWidth="1"/>
    <col min="10760" max="10760" width="12.28515625" style="98" customWidth="1"/>
    <col min="10761" max="10761" width="11.7109375" style="98" customWidth="1"/>
    <col min="10762" max="10762" width="13.140625" style="98" customWidth="1"/>
    <col min="10763" max="11008" width="9.140625" style="98"/>
    <col min="11009" max="11009" width="3.42578125" style="98" customWidth="1"/>
    <col min="11010" max="11010" width="9.5703125" style="98" customWidth="1"/>
    <col min="11011" max="11011" width="52.5703125" style="98" customWidth="1"/>
    <col min="11012" max="11012" width="12.28515625" style="98" customWidth="1"/>
    <col min="11013" max="11013" width="13.5703125" style="98" customWidth="1"/>
    <col min="11014" max="11014" width="11.5703125" style="98" customWidth="1"/>
    <col min="11015" max="11015" width="13.28515625" style="98" customWidth="1"/>
    <col min="11016" max="11016" width="12.28515625" style="98" customWidth="1"/>
    <col min="11017" max="11017" width="11.7109375" style="98" customWidth="1"/>
    <col min="11018" max="11018" width="13.140625" style="98" customWidth="1"/>
    <col min="11019" max="11264" width="9.140625" style="98"/>
    <col min="11265" max="11265" width="3.42578125" style="98" customWidth="1"/>
    <col min="11266" max="11266" width="9.5703125" style="98" customWidth="1"/>
    <col min="11267" max="11267" width="52.5703125" style="98" customWidth="1"/>
    <col min="11268" max="11268" width="12.28515625" style="98" customWidth="1"/>
    <col min="11269" max="11269" width="13.5703125" style="98" customWidth="1"/>
    <col min="11270" max="11270" width="11.5703125" style="98" customWidth="1"/>
    <col min="11271" max="11271" width="13.28515625" style="98" customWidth="1"/>
    <col min="11272" max="11272" width="12.28515625" style="98" customWidth="1"/>
    <col min="11273" max="11273" width="11.7109375" style="98" customWidth="1"/>
    <col min="11274" max="11274" width="13.140625" style="98" customWidth="1"/>
    <col min="11275" max="11520" width="9.140625" style="98"/>
    <col min="11521" max="11521" width="3.42578125" style="98" customWidth="1"/>
    <col min="11522" max="11522" width="9.5703125" style="98" customWidth="1"/>
    <col min="11523" max="11523" width="52.5703125" style="98" customWidth="1"/>
    <col min="11524" max="11524" width="12.28515625" style="98" customWidth="1"/>
    <col min="11525" max="11525" width="13.5703125" style="98" customWidth="1"/>
    <col min="11526" max="11526" width="11.5703125" style="98" customWidth="1"/>
    <col min="11527" max="11527" width="13.28515625" style="98" customWidth="1"/>
    <col min="11528" max="11528" width="12.28515625" style="98" customWidth="1"/>
    <col min="11529" max="11529" width="11.7109375" style="98" customWidth="1"/>
    <col min="11530" max="11530" width="13.140625" style="98" customWidth="1"/>
    <col min="11531" max="11776" width="9.140625" style="98"/>
    <col min="11777" max="11777" width="3.42578125" style="98" customWidth="1"/>
    <col min="11778" max="11778" width="9.5703125" style="98" customWidth="1"/>
    <col min="11779" max="11779" width="52.5703125" style="98" customWidth="1"/>
    <col min="11780" max="11780" width="12.28515625" style="98" customWidth="1"/>
    <col min="11781" max="11781" width="13.5703125" style="98" customWidth="1"/>
    <col min="11782" max="11782" width="11.5703125" style="98" customWidth="1"/>
    <col min="11783" max="11783" width="13.28515625" style="98" customWidth="1"/>
    <col min="11784" max="11784" width="12.28515625" style="98" customWidth="1"/>
    <col min="11785" max="11785" width="11.7109375" style="98" customWidth="1"/>
    <col min="11786" max="11786" width="13.140625" style="98" customWidth="1"/>
    <col min="11787" max="12032" width="9.140625" style="98"/>
    <col min="12033" max="12033" width="3.42578125" style="98" customWidth="1"/>
    <col min="12034" max="12034" width="9.5703125" style="98" customWidth="1"/>
    <col min="12035" max="12035" width="52.5703125" style="98" customWidth="1"/>
    <col min="12036" max="12036" width="12.28515625" style="98" customWidth="1"/>
    <col min="12037" max="12037" width="13.5703125" style="98" customWidth="1"/>
    <col min="12038" max="12038" width="11.5703125" style="98" customWidth="1"/>
    <col min="12039" max="12039" width="13.28515625" style="98" customWidth="1"/>
    <col min="12040" max="12040" width="12.28515625" style="98" customWidth="1"/>
    <col min="12041" max="12041" width="11.7109375" style="98" customWidth="1"/>
    <col min="12042" max="12042" width="13.140625" style="98" customWidth="1"/>
    <col min="12043" max="12288" width="9.140625" style="98"/>
    <col min="12289" max="12289" width="3.42578125" style="98" customWidth="1"/>
    <col min="12290" max="12290" width="9.5703125" style="98" customWidth="1"/>
    <col min="12291" max="12291" width="52.5703125" style="98" customWidth="1"/>
    <col min="12292" max="12292" width="12.28515625" style="98" customWidth="1"/>
    <col min="12293" max="12293" width="13.5703125" style="98" customWidth="1"/>
    <col min="12294" max="12294" width="11.5703125" style="98" customWidth="1"/>
    <col min="12295" max="12295" width="13.28515625" style="98" customWidth="1"/>
    <col min="12296" max="12296" width="12.28515625" style="98" customWidth="1"/>
    <col min="12297" max="12297" width="11.7109375" style="98" customWidth="1"/>
    <col min="12298" max="12298" width="13.140625" style="98" customWidth="1"/>
    <col min="12299" max="12544" width="9.140625" style="98"/>
    <col min="12545" max="12545" width="3.42578125" style="98" customWidth="1"/>
    <col min="12546" max="12546" width="9.5703125" style="98" customWidth="1"/>
    <col min="12547" max="12547" width="52.5703125" style="98" customWidth="1"/>
    <col min="12548" max="12548" width="12.28515625" style="98" customWidth="1"/>
    <col min="12549" max="12549" width="13.5703125" style="98" customWidth="1"/>
    <col min="12550" max="12550" width="11.5703125" style="98" customWidth="1"/>
    <col min="12551" max="12551" width="13.28515625" style="98" customWidth="1"/>
    <col min="12552" max="12552" width="12.28515625" style="98" customWidth="1"/>
    <col min="12553" max="12553" width="11.7109375" style="98" customWidth="1"/>
    <col min="12554" max="12554" width="13.140625" style="98" customWidth="1"/>
    <col min="12555" max="12800" width="9.140625" style="98"/>
    <col min="12801" max="12801" width="3.42578125" style="98" customWidth="1"/>
    <col min="12802" max="12802" width="9.5703125" style="98" customWidth="1"/>
    <col min="12803" max="12803" width="52.5703125" style="98" customWidth="1"/>
    <col min="12804" max="12804" width="12.28515625" style="98" customWidth="1"/>
    <col min="12805" max="12805" width="13.5703125" style="98" customWidth="1"/>
    <col min="12806" max="12806" width="11.5703125" style="98" customWidth="1"/>
    <col min="12807" max="12807" width="13.28515625" style="98" customWidth="1"/>
    <col min="12808" max="12808" width="12.28515625" style="98" customWidth="1"/>
    <col min="12809" max="12809" width="11.7109375" style="98" customWidth="1"/>
    <col min="12810" max="12810" width="13.140625" style="98" customWidth="1"/>
    <col min="12811" max="13056" width="9.140625" style="98"/>
    <col min="13057" max="13057" width="3.42578125" style="98" customWidth="1"/>
    <col min="13058" max="13058" width="9.5703125" style="98" customWidth="1"/>
    <col min="13059" max="13059" width="52.5703125" style="98" customWidth="1"/>
    <col min="13060" max="13060" width="12.28515625" style="98" customWidth="1"/>
    <col min="13061" max="13061" width="13.5703125" style="98" customWidth="1"/>
    <col min="13062" max="13062" width="11.5703125" style="98" customWidth="1"/>
    <col min="13063" max="13063" width="13.28515625" style="98" customWidth="1"/>
    <col min="13064" max="13064" width="12.28515625" style="98" customWidth="1"/>
    <col min="13065" max="13065" width="11.7109375" style="98" customWidth="1"/>
    <col min="13066" max="13066" width="13.140625" style="98" customWidth="1"/>
    <col min="13067" max="13312" width="9.140625" style="98"/>
    <col min="13313" max="13313" width="3.42578125" style="98" customWidth="1"/>
    <col min="13314" max="13314" width="9.5703125" style="98" customWidth="1"/>
    <col min="13315" max="13315" width="52.5703125" style="98" customWidth="1"/>
    <col min="13316" max="13316" width="12.28515625" style="98" customWidth="1"/>
    <col min="13317" max="13317" width="13.5703125" style="98" customWidth="1"/>
    <col min="13318" max="13318" width="11.5703125" style="98" customWidth="1"/>
    <col min="13319" max="13319" width="13.28515625" style="98" customWidth="1"/>
    <col min="13320" max="13320" width="12.28515625" style="98" customWidth="1"/>
    <col min="13321" max="13321" width="11.7109375" style="98" customWidth="1"/>
    <col min="13322" max="13322" width="13.140625" style="98" customWidth="1"/>
    <col min="13323" max="13568" width="9.140625" style="98"/>
    <col min="13569" max="13569" width="3.42578125" style="98" customWidth="1"/>
    <col min="13570" max="13570" width="9.5703125" style="98" customWidth="1"/>
    <col min="13571" max="13571" width="52.5703125" style="98" customWidth="1"/>
    <col min="13572" max="13572" width="12.28515625" style="98" customWidth="1"/>
    <col min="13573" max="13573" width="13.5703125" style="98" customWidth="1"/>
    <col min="13574" max="13574" width="11.5703125" style="98" customWidth="1"/>
    <col min="13575" max="13575" width="13.28515625" style="98" customWidth="1"/>
    <col min="13576" max="13576" width="12.28515625" style="98" customWidth="1"/>
    <col min="13577" max="13577" width="11.7109375" style="98" customWidth="1"/>
    <col min="13578" max="13578" width="13.140625" style="98" customWidth="1"/>
    <col min="13579" max="13824" width="9.140625" style="98"/>
    <col min="13825" max="13825" width="3.42578125" style="98" customWidth="1"/>
    <col min="13826" max="13826" width="9.5703125" style="98" customWidth="1"/>
    <col min="13827" max="13827" width="52.5703125" style="98" customWidth="1"/>
    <col min="13828" max="13828" width="12.28515625" style="98" customWidth="1"/>
    <col min="13829" max="13829" width="13.5703125" style="98" customWidth="1"/>
    <col min="13830" max="13830" width="11.5703125" style="98" customWidth="1"/>
    <col min="13831" max="13831" width="13.28515625" style="98" customWidth="1"/>
    <col min="13832" max="13832" width="12.28515625" style="98" customWidth="1"/>
    <col min="13833" max="13833" width="11.7109375" style="98" customWidth="1"/>
    <col min="13834" max="13834" width="13.140625" style="98" customWidth="1"/>
    <col min="13835" max="14080" width="9.140625" style="98"/>
    <col min="14081" max="14081" width="3.42578125" style="98" customWidth="1"/>
    <col min="14082" max="14082" width="9.5703125" style="98" customWidth="1"/>
    <col min="14083" max="14083" width="52.5703125" style="98" customWidth="1"/>
    <col min="14084" max="14084" width="12.28515625" style="98" customWidth="1"/>
    <col min="14085" max="14085" width="13.5703125" style="98" customWidth="1"/>
    <col min="14086" max="14086" width="11.5703125" style="98" customWidth="1"/>
    <col min="14087" max="14087" width="13.28515625" style="98" customWidth="1"/>
    <col min="14088" max="14088" width="12.28515625" style="98" customWidth="1"/>
    <col min="14089" max="14089" width="11.7109375" style="98" customWidth="1"/>
    <col min="14090" max="14090" width="13.140625" style="98" customWidth="1"/>
    <col min="14091" max="14336" width="9.140625" style="98"/>
    <col min="14337" max="14337" width="3.42578125" style="98" customWidth="1"/>
    <col min="14338" max="14338" width="9.5703125" style="98" customWidth="1"/>
    <col min="14339" max="14339" width="52.5703125" style="98" customWidth="1"/>
    <col min="14340" max="14340" width="12.28515625" style="98" customWidth="1"/>
    <col min="14341" max="14341" width="13.5703125" style="98" customWidth="1"/>
    <col min="14342" max="14342" width="11.5703125" style="98" customWidth="1"/>
    <col min="14343" max="14343" width="13.28515625" style="98" customWidth="1"/>
    <col min="14344" max="14344" width="12.28515625" style="98" customWidth="1"/>
    <col min="14345" max="14345" width="11.7109375" style="98" customWidth="1"/>
    <col min="14346" max="14346" width="13.140625" style="98" customWidth="1"/>
    <col min="14347" max="14592" width="9.140625" style="98"/>
    <col min="14593" max="14593" width="3.42578125" style="98" customWidth="1"/>
    <col min="14594" max="14594" width="9.5703125" style="98" customWidth="1"/>
    <col min="14595" max="14595" width="52.5703125" style="98" customWidth="1"/>
    <col min="14596" max="14596" width="12.28515625" style="98" customWidth="1"/>
    <col min="14597" max="14597" width="13.5703125" style="98" customWidth="1"/>
    <col min="14598" max="14598" width="11.5703125" style="98" customWidth="1"/>
    <col min="14599" max="14599" width="13.28515625" style="98" customWidth="1"/>
    <col min="14600" max="14600" width="12.28515625" style="98" customWidth="1"/>
    <col min="14601" max="14601" width="11.7109375" style="98" customWidth="1"/>
    <col min="14602" max="14602" width="13.140625" style="98" customWidth="1"/>
    <col min="14603" max="14848" width="9.140625" style="98"/>
    <col min="14849" max="14849" width="3.42578125" style="98" customWidth="1"/>
    <col min="14850" max="14850" width="9.5703125" style="98" customWidth="1"/>
    <col min="14851" max="14851" width="52.5703125" style="98" customWidth="1"/>
    <col min="14852" max="14852" width="12.28515625" style="98" customWidth="1"/>
    <col min="14853" max="14853" width="13.5703125" style="98" customWidth="1"/>
    <col min="14854" max="14854" width="11.5703125" style="98" customWidth="1"/>
    <col min="14855" max="14855" width="13.28515625" style="98" customWidth="1"/>
    <col min="14856" max="14856" width="12.28515625" style="98" customWidth="1"/>
    <col min="14857" max="14857" width="11.7109375" style="98" customWidth="1"/>
    <col min="14858" max="14858" width="13.140625" style="98" customWidth="1"/>
    <col min="14859" max="15104" width="9.140625" style="98"/>
    <col min="15105" max="15105" width="3.42578125" style="98" customWidth="1"/>
    <col min="15106" max="15106" width="9.5703125" style="98" customWidth="1"/>
    <col min="15107" max="15107" width="52.5703125" style="98" customWidth="1"/>
    <col min="15108" max="15108" width="12.28515625" style="98" customWidth="1"/>
    <col min="15109" max="15109" width="13.5703125" style="98" customWidth="1"/>
    <col min="15110" max="15110" width="11.5703125" style="98" customWidth="1"/>
    <col min="15111" max="15111" width="13.28515625" style="98" customWidth="1"/>
    <col min="15112" max="15112" width="12.28515625" style="98" customWidth="1"/>
    <col min="15113" max="15113" width="11.7109375" style="98" customWidth="1"/>
    <col min="15114" max="15114" width="13.140625" style="98" customWidth="1"/>
    <col min="15115" max="15360" width="9.140625" style="98"/>
    <col min="15361" max="15361" width="3.42578125" style="98" customWidth="1"/>
    <col min="15362" max="15362" width="9.5703125" style="98" customWidth="1"/>
    <col min="15363" max="15363" width="52.5703125" style="98" customWidth="1"/>
    <col min="15364" max="15364" width="12.28515625" style="98" customWidth="1"/>
    <col min="15365" max="15365" width="13.5703125" style="98" customWidth="1"/>
    <col min="15366" max="15366" width="11.5703125" style="98" customWidth="1"/>
    <col min="15367" max="15367" width="13.28515625" style="98" customWidth="1"/>
    <col min="15368" max="15368" width="12.28515625" style="98" customWidth="1"/>
    <col min="15369" max="15369" width="11.7109375" style="98" customWidth="1"/>
    <col min="15370" max="15370" width="13.140625" style="98" customWidth="1"/>
    <col min="15371" max="15616" width="9.140625" style="98"/>
    <col min="15617" max="15617" width="3.42578125" style="98" customWidth="1"/>
    <col min="15618" max="15618" width="9.5703125" style="98" customWidth="1"/>
    <col min="15619" max="15619" width="52.5703125" style="98" customWidth="1"/>
    <col min="15620" max="15620" width="12.28515625" style="98" customWidth="1"/>
    <col min="15621" max="15621" width="13.5703125" style="98" customWidth="1"/>
    <col min="15622" max="15622" width="11.5703125" style="98" customWidth="1"/>
    <col min="15623" max="15623" width="13.28515625" style="98" customWidth="1"/>
    <col min="15624" max="15624" width="12.28515625" style="98" customWidth="1"/>
    <col min="15625" max="15625" width="11.7109375" style="98" customWidth="1"/>
    <col min="15626" max="15626" width="13.140625" style="98" customWidth="1"/>
    <col min="15627" max="15872" width="9.140625" style="98"/>
    <col min="15873" max="15873" width="3.42578125" style="98" customWidth="1"/>
    <col min="15874" max="15874" width="9.5703125" style="98" customWidth="1"/>
    <col min="15875" max="15875" width="52.5703125" style="98" customWidth="1"/>
    <col min="15876" max="15876" width="12.28515625" style="98" customWidth="1"/>
    <col min="15877" max="15877" width="13.5703125" style="98" customWidth="1"/>
    <col min="15878" max="15878" width="11.5703125" style="98" customWidth="1"/>
    <col min="15879" max="15879" width="13.28515625" style="98" customWidth="1"/>
    <col min="15880" max="15880" width="12.28515625" style="98" customWidth="1"/>
    <col min="15881" max="15881" width="11.7109375" style="98" customWidth="1"/>
    <col min="15882" max="15882" width="13.140625" style="98" customWidth="1"/>
    <col min="15883" max="16128" width="9.140625" style="98"/>
    <col min="16129" max="16129" width="3.42578125" style="98" customWidth="1"/>
    <col min="16130" max="16130" width="9.5703125" style="98" customWidth="1"/>
    <col min="16131" max="16131" width="52.5703125" style="98" customWidth="1"/>
    <col min="16132" max="16132" width="12.28515625" style="98" customWidth="1"/>
    <col min="16133" max="16133" width="13.5703125" style="98" customWidth="1"/>
    <col min="16134" max="16134" width="11.5703125" style="98" customWidth="1"/>
    <col min="16135" max="16135" width="13.28515625" style="98" customWidth="1"/>
    <col min="16136" max="16136" width="12.28515625" style="98" customWidth="1"/>
    <col min="16137" max="16137" width="11.7109375" style="98" customWidth="1"/>
    <col min="16138" max="16138" width="13.140625" style="98" customWidth="1"/>
    <col min="16139" max="16384" width="9.140625" style="98"/>
  </cols>
  <sheetData>
    <row r="1" spans="1:10" ht="19.5" x14ac:dyDescent="0.35">
      <c r="A1" s="980" t="s">
        <v>591</v>
      </c>
      <c r="B1" s="980"/>
      <c r="C1" s="980"/>
      <c r="D1" s="980"/>
      <c r="E1" s="980"/>
      <c r="F1" s="980"/>
      <c r="G1" s="980"/>
      <c r="H1" s="980"/>
      <c r="I1" s="980"/>
      <c r="J1" s="980"/>
    </row>
    <row r="2" spans="1:10" ht="16.5" customHeight="1" x14ac:dyDescent="0.35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" customHeight="1" x14ac:dyDescent="0.2">
      <c r="A3" s="662"/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 customHeight="1" x14ac:dyDescent="0.25">
      <c r="A4" s="981" t="s">
        <v>656</v>
      </c>
      <c r="B4" s="981"/>
      <c r="C4" s="981"/>
      <c r="D4" s="981"/>
      <c r="E4" s="981"/>
      <c r="F4" s="663"/>
      <c r="G4" s="663"/>
      <c r="H4" s="663"/>
      <c r="I4" s="663"/>
      <c r="J4" s="664" t="s">
        <v>565</v>
      </c>
    </row>
    <row r="5" spans="1:10" ht="52.5" customHeight="1" x14ac:dyDescent="0.2">
      <c r="A5" s="665"/>
      <c r="B5" s="666" t="s">
        <v>566</v>
      </c>
      <c r="C5" s="666" t="s">
        <v>567</v>
      </c>
      <c r="D5" s="667" t="s">
        <v>568</v>
      </c>
      <c r="E5" s="667" t="s">
        <v>569</v>
      </c>
      <c r="F5" s="667" t="s">
        <v>570</v>
      </c>
      <c r="G5" s="668" t="s">
        <v>571</v>
      </c>
      <c r="H5" s="667" t="s">
        <v>572</v>
      </c>
      <c r="I5" s="667" t="s">
        <v>573</v>
      </c>
      <c r="J5" s="666" t="s">
        <v>574</v>
      </c>
    </row>
    <row r="6" spans="1:10" s="671" customFormat="1" ht="30.75" customHeight="1" x14ac:dyDescent="0.25">
      <c r="A6" s="669" t="s">
        <v>318</v>
      </c>
      <c r="B6" s="982" t="s">
        <v>575</v>
      </c>
      <c r="C6" s="982"/>
      <c r="D6" s="670">
        <f>SUM(D7:D17)</f>
        <v>5</v>
      </c>
      <c r="E6" s="670">
        <f t="shared" ref="E6:I6" si="0">SUM(E7:E17)</f>
        <v>7</v>
      </c>
      <c r="F6" s="670">
        <f t="shared" si="0"/>
        <v>0</v>
      </c>
      <c r="G6" s="670">
        <f t="shared" si="0"/>
        <v>4</v>
      </c>
      <c r="H6" s="670">
        <f t="shared" si="0"/>
        <v>5</v>
      </c>
      <c r="I6" s="670">
        <f t="shared" si="0"/>
        <v>3</v>
      </c>
      <c r="J6" s="670">
        <f>SUM(J7:J19)</f>
        <v>26</v>
      </c>
    </row>
    <row r="7" spans="1:10" ht="25.5" customHeight="1" x14ac:dyDescent="0.25">
      <c r="A7" s="672"/>
      <c r="B7" s="673"/>
      <c r="C7" s="673" t="s">
        <v>576</v>
      </c>
      <c r="D7" s="674">
        <v>0</v>
      </c>
      <c r="E7" s="674">
        <v>0</v>
      </c>
      <c r="F7" s="674">
        <v>0</v>
      </c>
      <c r="G7" s="674">
        <v>0</v>
      </c>
      <c r="H7" s="674">
        <v>5</v>
      </c>
      <c r="I7" s="674">
        <v>0</v>
      </c>
      <c r="J7" s="675">
        <f t="shared" ref="J7:J19" si="1">SUM(D7:I7)</f>
        <v>5</v>
      </c>
    </row>
    <row r="8" spans="1:10" ht="25.5" customHeight="1" x14ac:dyDescent="0.25">
      <c r="A8" s="672"/>
      <c r="B8" s="673"/>
      <c r="C8" s="673" t="s">
        <v>577</v>
      </c>
      <c r="D8" s="674">
        <v>0</v>
      </c>
      <c r="E8" s="674">
        <v>0</v>
      </c>
      <c r="F8" s="674">
        <v>0</v>
      </c>
      <c r="G8" s="674">
        <v>0</v>
      </c>
      <c r="H8" s="674">
        <v>0</v>
      </c>
      <c r="I8" s="674">
        <v>1</v>
      </c>
      <c r="J8" s="675">
        <f t="shared" si="1"/>
        <v>1</v>
      </c>
    </row>
    <row r="9" spans="1:10" ht="25.5" customHeight="1" x14ac:dyDescent="0.25">
      <c r="A9" s="672"/>
      <c r="B9" s="673"/>
      <c r="C9" s="673" t="s">
        <v>578</v>
      </c>
      <c r="D9" s="674">
        <v>0</v>
      </c>
      <c r="E9" s="674">
        <v>0</v>
      </c>
      <c r="F9" s="674">
        <v>0</v>
      </c>
      <c r="G9" s="674">
        <v>4</v>
      </c>
      <c r="H9" s="674">
        <v>0</v>
      </c>
      <c r="I9" s="674">
        <v>0</v>
      </c>
      <c r="J9" s="675">
        <f t="shared" si="1"/>
        <v>4</v>
      </c>
    </row>
    <row r="10" spans="1:10" ht="25.5" customHeight="1" x14ac:dyDescent="0.25">
      <c r="A10" s="672"/>
      <c r="B10" s="673"/>
      <c r="C10" s="673" t="s">
        <v>579</v>
      </c>
      <c r="D10" s="674">
        <v>0</v>
      </c>
      <c r="E10" s="674">
        <v>1</v>
      </c>
      <c r="F10" s="674">
        <v>0</v>
      </c>
      <c r="G10" s="674">
        <v>0</v>
      </c>
      <c r="H10" s="674">
        <v>0</v>
      </c>
      <c r="I10" s="674">
        <v>0</v>
      </c>
      <c r="J10" s="675">
        <f t="shared" si="1"/>
        <v>1</v>
      </c>
    </row>
    <row r="11" spans="1:10" ht="25.5" customHeight="1" x14ac:dyDescent="0.25">
      <c r="A11" s="672"/>
      <c r="B11" s="673"/>
      <c r="C11" s="673" t="s">
        <v>580</v>
      </c>
      <c r="D11" s="674">
        <v>0</v>
      </c>
      <c r="E11" s="674">
        <v>1</v>
      </c>
      <c r="F11" s="674">
        <v>0</v>
      </c>
      <c r="G11" s="674">
        <v>0</v>
      </c>
      <c r="H11" s="674">
        <v>0</v>
      </c>
      <c r="I11" s="674">
        <v>1</v>
      </c>
      <c r="J11" s="675">
        <f t="shared" si="1"/>
        <v>2</v>
      </c>
    </row>
    <row r="12" spans="1:10" ht="25.5" customHeight="1" x14ac:dyDescent="0.25">
      <c r="A12" s="672"/>
      <c r="B12" s="673"/>
      <c r="C12" s="673" t="s">
        <v>581</v>
      </c>
      <c r="D12" s="674">
        <v>2</v>
      </c>
      <c r="E12" s="674">
        <v>2</v>
      </c>
      <c r="F12" s="674">
        <v>0</v>
      </c>
      <c r="G12" s="674">
        <v>0</v>
      </c>
      <c r="H12" s="674">
        <v>0</v>
      </c>
      <c r="I12" s="674">
        <v>0</v>
      </c>
      <c r="J12" s="675">
        <f t="shared" si="1"/>
        <v>4</v>
      </c>
    </row>
    <row r="13" spans="1:10" ht="25.5" customHeight="1" x14ac:dyDescent="0.25">
      <c r="A13" s="672"/>
      <c r="B13" s="673"/>
      <c r="C13" s="673" t="s">
        <v>582</v>
      </c>
      <c r="D13" s="674">
        <v>0</v>
      </c>
      <c r="E13" s="674">
        <v>1</v>
      </c>
      <c r="F13" s="674">
        <v>0</v>
      </c>
      <c r="G13" s="674">
        <v>0</v>
      </c>
      <c r="H13" s="674">
        <v>0</v>
      </c>
      <c r="I13" s="674">
        <v>0</v>
      </c>
      <c r="J13" s="675">
        <f t="shared" si="1"/>
        <v>1</v>
      </c>
    </row>
    <row r="14" spans="1:10" ht="25.5" customHeight="1" x14ac:dyDescent="0.25">
      <c r="A14" s="672"/>
      <c r="B14" s="673"/>
      <c r="C14" s="673" t="s">
        <v>583</v>
      </c>
      <c r="D14" s="674">
        <v>2</v>
      </c>
      <c r="E14" s="674">
        <v>0</v>
      </c>
      <c r="F14" s="674">
        <v>0</v>
      </c>
      <c r="G14" s="674">
        <v>0</v>
      </c>
      <c r="H14" s="674">
        <v>0</v>
      </c>
      <c r="I14" s="674">
        <v>0</v>
      </c>
      <c r="J14" s="675">
        <f t="shared" si="1"/>
        <v>2</v>
      </c>
    </row>
    <row r="15" spans="1:10" ht="25.5" customHeight="1" x14ac:dyDescent="0.25">
      <c r="A15" s="672"/>
      <c r="B15" s="673"/>
      <c r="C15" s="673" t="s">
        <v>584</v>
      </c>
      <c r="D15" s="674">
        <v>1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5">
        <f t="shared" si="1"/>
        <v>1</v>
      </c>
    </row>
    <row r="16" spans="1:10" ht="25.5" customHeight="1" x14ac:dyDescent="0.25">
      <c r="A16" s="672"/>
      <c r="B16" s="673"/>
      <c r="C16" s="673" t="s">
        <v>585</v>
      </c>
      <c r="D16" s="674">
        <v>0</v>
      </c>
      <c r="E16" s="674">
        <v>2</v>
      </c>
      <c r="F16" s="674">
        <v>0</v>
      </c>
      <c r="G16" s="674">
        <v>0</v>
      </c>
      <c r="H16" s="674">
        <v>0</v>
      </c>
      <c r="I16" s="674">
        <v>0</v>
      </c>
      <c r="J16" s="675">
        <f t="shared" si="1"/>
        <v>2</v>
      </c>
    </row>
    <row r="17" spans="1:10" ht="25.5" customHeight="1" x14ac:dyDescent="0.25">
      <c r="A17" s="672"/>
      <c r="B17" s="673"/>
      <c r="C17" s="673" t="s">
        <v>586</v>
      </c>
      <c r="D17" s="674">
        <v>0</v>
      </c>
      <c r="E17" s="674">
        <v>0</v>
      </c>
      <c r="F17" s="674">
        <v>0</v>
      </c>
      <c r="G17" s="674">
        <v>0</v>
      </c>
      <c r="H17" s="674">
        <v>0</v>
      </c>
      <c r="I17" s="674">
        <v>1</v>
      </c>
      <c r="J17" s="675">
        <f t="shared" si="1"/>
        <v>1</v>
      </c>
    </row>
    <row r="18" spans="1:10" ht="25.5" customHeight="1" x14ac:dyDescent="0.25">
      <c r="A18" s="672"/>
      <c r="B18" s="673"/>
      <c r="C18" s="673" t="s">
        <v>653</v>
      </c>
      <c r="D18" s="674">
        <v>1</v>
      </c>
      <c r="E18" s="674">
        <v>0</v>
      </c>
      <c r="F18" s="674">
        <v>0</v>
      </c>
      <c r="G18" s="674">
        <v>0</v>
      </c>
      <c r="H18" s="674">
        <v>0</v>
      </c>
      <c r="I18" s="674">
        <v>0</v>
      </c>
      <c r="J18" s="675">
        <f t="shared" si="1"/>
        <v>1</v>
      </c>
    </row>
    <row r="19" spans="1:10" ht="25.5" customHeight="1" x14ac:dyDescent="0.25">
      <c r="A19" s="672"/>
      <c r="B19" s="673"/>
      <c r="C19" s="673" t="s">
        <v>654</v>
      </c>
      <c r="D19" s="674">
        <v>1</v>
      </c>
      <c r="E19" s="674">
        <v>0</v>
      </c>
      <c r="F19" s="674">
        <v>0</v>
      </c>
      <c r="G19" s="674">
        <v>0</v>
      </c>
      <c r="H19" s="674">
        <v>0</v>
      </c>
      <c r="I19" s="674">
        <v>0</v>
      </c>
      <c r="J19" s="675">
        <f t="shared" si="1"/>
        <v>1</v>
      </c>
    </row>
    <row r="20" spans="1:10" ht="15" customHeight="1" x14ac:dyDescent="0.25">
      <c r="A20" s="672"/>
      <c r="B20" s="673"/>
      <c r="C20" s="673"/>
      <c r="D20" s="672"/>
      <c r="E20" s="672"/>
      <c r="F20" s="672"/>
      <c r="G20" s="672"/>
      <c r="H20" s="672"/>
      <c r="I20" s="672"/>
      <c r="J20" s="676"/>
    </row>
    <row r="21" spans="1:10" s="671" customFormat="1" ht="30.75" customHeight="1" x14ac:dyDescent="0.25">
      <c r="A21" s="669" t="s">
        <v>320</v>
      </c>
      <c r="B21" s="982" t="s">
        <v>587</v>
      </c>
      <c r="C21" s="982"/>
      <c r="D21" s="670">
        <f>SUM(D22:D23)</f>
        <v>5</v>
      </c>
      <c r="E21" s="670">
        <f t="shared" ref="E21:J21" si="2">SUM(E22:E23)</f>
        <v>0</v>
      </c>
      <c r="F21" s="670">
        <f t="shared" si="2"/>
        <v>14</v>
      </c>
      <c r="G21" s="670">
        <f t="shared" si="2"/>
        <v>0</v>
      </c>
      <c r="H21" s="670">
        <f t="shared" si="2"/>
        <v>0</v>
      </c>
      <c r="I21" s="670">
        <f t="shared" si="2"/>
        <v>0</v>
      </c>
      <c r="J21" s="670">
        <f t="shared" si="2"/>
        <v>19</v>
      </c>
    </row>
    <row r="22" spans="1:10" ht="25.5" customHeight="1" x14ac:dyDescent="0.25">
      <c r="A22" s="672"/>
      <c r="B22" s="673"/>
      <c r="C22" s="673" t="s">
        <v>576</v>
      </c>
      <c r="D22" s="674">
        <v>0</v>
      </c>
      <c r="E22" s="674">
        <v>0</v>
      </c>
      <c r="F22" s="674">
        <v>14</v>
      </c>
      <c r="G22" s="674">
        <v>0</v>
      </c>
      <c r="H22" s="674">
        <v>0</v>
      </c>
      <c r="I22" s="674">
        <v>0</v>
      </c>
      <c r="J22" s="675">
        <f>SUM(D22:I22)</f>
        <v>14</v>
      </c>
    </row>
    <row r="23" spans="1:10" ht="25.5" customHeight="1" x14ac:dyDescent="0.25">
      <c r="A23" s="672"/>
      <c r="B23" s="673"/>
      <c r="C23" s="673" t="s">
        <v>584</v>
      </c>
      <c r="D23" s="674">
        <v>5</v>
      </c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5">
        <f>SUM(D23:I23)</f>
        <v>5</v>
      </c>
    </row>
    <row r="24" spans="1:10" ht="15" customHeight="1" x14ac:dyDescent="0.25">
      <c r="A24" s="672"/>
      <c r="B24" s="673"/>
      <c r="C24" s="673"/>
      <c r="D24" s="674"/>
      <c r="E24" s="674"/>
      <c r="F24" s="674"/>
      <c r="G24" s="674"/>
      <c r="H24" s="674"/>
      <c r="I24" s="674"/>
      <c r="J24" s="675"/>
    </row>
    <row r="25" spans="1:10" s="671" customFormat="1" ht="30.75" customHeight="1" x14ac:dyDescent="0.25">
      <c r="A25" s="669" t="s">
        <v>323</v>
      </c>
      <c r="B25" s="982" t="s">
        <v>588</v>
      </c>
      <c r="C25" s="982"/>
      <c r="D25" s="670">
        <f>SUM(D26)</f>
        <v>0</v>
      </c>
      <c r="E25" s="677">
        <f t="shared" ref="E25:J25" si="3">SUM(E26)</f>
        <v>2.5</v>
      </c>
      <c r="F25" s="670">
        <f t="shared" si="3"/>
        <v>0</v>
      </c>
      <c r="G25" s="670">
        <f t="shared" si="3"/>
        <v>0</v>
      </c>
      <c r="H25" s="670">
        <f t="shared" si="3"/>
        <v>0</v>
      </c>
      <c r="I25" s="670">
        <f t="shared" si="3"/>
        <v>0</v>
      </c>
      <c r="J25" s="677">
        <f t="shared" si="3"/>
        <v>2.5</v>
      </c>
    </row>
    <row r="26" spans="1:10" ht="25.5" customHeight="1" x14ac:dyDescent="0.25">
      <c r="A26" s="672"/>
      <c r="B26" s="673"/>
      <c r="C26" s="673" t="s">
        <v>589</v>
      </c>
      <c r="D26" s="674">
        <v>0</v>
      </c>
      <c r="E26" s="674">
        <v>2.5</v>
      </c>
      <c r="F26" s="674">
        <v>0</v>
      </c>
      <c r="G26" s="674">
        <v>0</v>
      </c>
      <c r="H26" s="674">
        <v>0</v>
      </c>
      <c r="I26" s="674">
        <v>0</v>
      </c>
      <c r="J26" s="678">
        <f>SUM(D26:I26)</f>
        <v>2.5</v>
      </c>
    </row>
    <row r="27" spans="1:10" ht="16.5" x14ac:dyDescent="0.2">
      <c r="A27" s="679"/>
      <c r="B27" s="679"/>
      <c r="C27" s="679"/>
      <c r="D27" s="679"/>
      <c r="E27" s="679"/>
      <c r="F27" s="679"/>
      <c r="G27" s="679"/>
      <c r="H27" s="679"/>
      <c r="I27" s="679"/>
      <c r="J27" s="670"/>
    </row>
    <row r="28" spans="1:10" ht="16.5" customHeight="1" x14ac:dyDescent="0.2">
      <c r="A28" s="977" t="s">
        <v>590</v>
      </c>
      <c r="B28" s="978"/>
      <c r="C28" s="979"/>
      <c r="D28" s="680">
        <f>D25+D21+D6</f>
        <v>10</v>
      </c>
      <c r="E28" s="677">
        <f t="shared" ref="E28:J28" si="4">E25+E21+E6</f>
        <v>9.5</v>
      </c>
      <c r="F28" s="670">
        <f t="shared" si="4"/>
        <v>14</v>
      </c>
      <c r="G28" s="670">
        <f t="shared" si="4"/>
        <v>4</v>
      </c>
      <c r="H28" s="670">
        <f t="shared" si="4"/>
        <v>5</v>
      </c>
      <c r="I28" s="670">
        <f t="shared" si="4"/>
        <v>3</v>
      </c>
      <c r="J28" s="680">
        <f t="shared" si="4"/>
        <v>47.5</v>
      </c>
    </row>
  </sheetData>
  <mergeCells count="6">
    <mergeCell ref="A28:C28"/>
    <mergeCell ref="A1:J1"/>
    <mergeCell ref="A4:E4"/>
    <mergeCell ref="B6:C6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A5" sqref="A5:A8"/>
    </sheetView>
  </sheetViews>
  <sheetFormatPr defaultRowHeight="12.75" x14ac:dyDescent="0.2"/>
  <cols>
    <col min="1" max="1" width="8.7109375" style="681" customWidth="1"/>
    <col min="2" max="2" width="51.85546875" style="681" customWidth="1"/>
    <col min="3" max="3" width="14.42578125" style="681" customWidth="1"/>
    <col min="4" max="5" width="15.28515625" style="681" customWidth="1"/>
    <col min="6" max="6" width="13.28515625" style="681" customWidth="1"/>
    <col min="7" max="8" width="14.7109375" style="681" customWidth="1"/>
    <col min="9" max="9" width="13.28515625" style="681" customWidth="1"/>
    <col min="10" max="10" width="13.85546875" style="681" customWidth="1"/>
    <col min="11" max="256" width="9.140625" style="681"/>
    <col min="257" max="257" width="8.7109375" style="681" customWidth="1"/>
    <col min="258" max="258" width="51.85546875" style="681" customWidth="1"/>
    <col min="259" max="259" width="14.42578125" style="681" customWidth="1"/>
    <col min="260" max="261" width="15.28515625" style="681" customWidth="1"/>
    <col min="262" max="262" width="13.28515625" style="681" customWidth="1"/>
    <col min="263" max="264" width="14.7109375" style="681" customWidth="1"/>
    <col min="265" max="265" width="13.28515625" style="681" customWidth="1"/>
    <col min="266" max="266" width="13.85546875" style="681" customWidth="1"/>
    <col min="267" max="512" width="9.140625" style="681"/>
    <col min="513" max="513" width="8.7109375" style="681" customWidth="1"/>
    <col min="514" max="514" width="51.85546875" style="681" customWidth="1"/>
    <col min="515" max="515" width="14.42578125" style="681" customWidth="1"/>
    <col min="516" max="517" width="15.28515625" style="681" customWidth="1"/>
    <col min="518" max="518" width="13.28515625" style="681" customWidth="1"/>
    <col min="519" max="520" width="14.7109375" style="681" customWidth="1"/>
    <col min="521" max="521" width="13.28515625" style="681" customWidth="1"/>
    <col min="522" max="522" width="13.85546875" style="681" customWidth="1"/>
    <col min="523" max="768" width="9.140625" style="681"/>
    <col min="769" max="769" width="8.7109375" style="681" customWidth="1"/>
    <col min="770" max="770" width="51.85546875" style="681" customWidth="1"/>
    <col min="771" max="771" width="14.42578125" style="681" customWidth="1"/>
    <col min="772" max="773" width="15.28515625" style="681" customWidth="1"/>
    <col min="774" max="774" width="13.28515625" style="681" customWidth="1"/>
    <col min="775" max="776" width="14.7109375" style="681" customWidth="1"/>
    <col min="777" max="777" width="13.28515625" style="681" customWidth="1"/>
    <col min="778" max="778" width="13.85546875" style="681" customWidth="1"/>
    <col min="779" max="1024" width="9.140625" style="681"/>
    <col min="1025" max="1025" width="8.7109375" style="681" customWidth="1"/>
    <col min="1026" max="1026" width="51.85546875" style="681" customWidth="1"/>
    <col min="1027" max="1027" width="14.42578125" style="681" customWidth="1"/>
    <col min="1028" max="1029" width="15.28515625" style="681" customWidth="1"/>
    <col min="1030" max="1030" width="13.28515625" style="681" customWidth="1"/>
    <col min="1031" max="1032" width="14.7109375" style="681" customWidth="1"/>
    <col min="1033" max="1033" width="13.28515625" style="681" customWidth="1"/>
    <col min="1034" max="1034" width="13.85546875" style="681" customWidth="1"/>
    <col min="1035" max="1280" width="9.140625" style="681"/>
    <col min="1281" max="1281" width="8.7109375" style="681" customWidth="1"/>
    <col min="1282" max="1282" width="51.85546875" style="681" customWidth="1"/>
    <col min="1283" max="1283" width="14.42578125" style="681" customWidth="1"/>
    <col min="1284" max="1285" width="15.28515625" style="681" customWidth="1"/>
    <col min="1286" max="1286" width="13.28515625" style="681" customWidth="1"/>
    <col min="1287" max="1288" width="14.7109375" style="681" customWidth="1"/>
    <col min="1289" max="1289" width="13.28515625" style="681" customWidth="1"/>
    <col min="1290" max="1290" width="13.85546875" style="681" customWidth="1"/>
    <col min="1291" max="1536" width="9.140625" style="681"/>
    <col min="1537" max="1537" width="8.7109375" style="681" customWidth="1"/>
    <col min="1538" max="1538" width="51.85546875" style="681" customWidth="1"/>
    <col min="1539" max="1539" width="14.42578125" style="681" customWidth="1"/>
    <col min="1540" max="1541" width="15.28515625" style="681" customWidth="1"/>
    <col min="1542" max="1542" width="13.28515625" style="681" customWidth="1"/>
    <col min="1543" max="1544" width="14.7109375" style="681" customWidth="1"/>
    <col min="1545" max="1545" width="13.28515625" style="681" customWidth="1"/>
    <col min="1546" max="1546" width="13.85546875" style="681" customWidth="1"/>
    <col min="1547" max="1792" width="9.140625" style="681"/>
    <col min="1793" max="1793" width="8.7109375" style="681" customWidth="1"/>
    <col min="1794" max="1794" width="51.85546875" style="681" customWidth="1"/>
    <col min="1795" max="1795" width="14.42578125" style="681" customWidth="1"/>
    <col min="1796" max="1797" width="15.28515625" style="681" customWidth="1"/>
    <col min="1798" max="1798" width="13.28515625" style="681" customWidth="1"/>
    <col min="1799" max="1800" width="14.7109375" style="681" customWidth="1"/>
    <col min="1801" max="1801" width="13.28515625" style="681" customWidth="1"/>
    <col min="1802" max="1802" width="13.85546875" style="681" customWidth="1"/>
    <col min="1803" max="2048" width="9.140625" style="681"/>
    <col min="2049" max="2049" width="8.7109375" style="681" customWidth="1"/>
    <col min="2050" max="2050" width="51.85546875" style="681" customWidth="1"/>
    <col min="2051" max="2051" width="14.42578125" style="681" customWidth="1"/>
    <col min="2052" max="2053" width="15.28515625" style="681" customWidth="1"/>
    <col min="2054" max="2054" width="13.28515625" style="681" customWidth="1"/>
    <col min="2055" max="2056" width="14.7109375" style="681" customWidth="1"/>
    <col min="2057" max="2057" width="13.28515625" style="681" customWidth="1"/>
    <col min="2058" max="2058" width="13.85546875" style="681" customWidth="1"/>
    <col min="2059" max="2304" width="9.140625" style="681"/>
    <col min="2305" max="2305" width="8.7109375" style="681" customWidth="1"/>
    <col min="2306" max="2306" width="51.85546875" style="681" customWidth="1"/>
    <col min="2307" max="2307" width="14.42578125" style="681" customWidth="1"/>
    <col min="2308" max="2309" width="15.28515625" style="681" customWidth="1"/>
    <col min="2310" max="2310" width="13.28515625" style="681" customWidth="1"/>
    <col min="2311" max="2312" width="14.7109375" style="681" customWidth="1"/>
    <col min="2313" max="2313" width="13.28515625" style="681" customWidth="1"/>
    <col min="2314" max="2314" width="13.85546875" style="681" customWidth="1"/>
    <col min="2315" max="2560" width="9.140625" style="681"/>
    <col min="2561" max="2561" width="8.7109375" style="681" customWidth="1"/>
    <col min="2562" max="2562" width="51.85546875" style="681" customWidth="1"/>
    <col min="2563" max="2563" width="14.42578125" style="681" customWidth="1"/>
    <col min="2564" max="2565" width="15.28515625" style="681" customWidth="1"/>
    <col min="2566" max="2566" width="13.28515625" style="681" customWidth="1"/>
    <col min="2567" max="2568" width="14.7109375" style="681" customWidth="1"/>
    <col min="2569" max="2569" width="13.28515625" style="681" customWidth="1"/>
    <col min="2570" max="2570" width="13.85546875" style="681" customWidth="1"/>
    <col min="2571" max="2816" width="9.140625" style="681"/>
    <col min="2817" max="2817" width="8.7109375" style="681" customWidth="1"/>
    <col min="2818" max="2818" width="51.85546875" style="681" customWidth="1"/>
    <col min="2819" max="2819" width="14.42578125" style="681" customWidth="1"/>
    <col min="2820" max="2821" width="15.28515625" style="681" customWidth="1"/>
    <col min="2822" max="2822" width="13.28515625" style="681" customWidth="1"/>
    <col min="2823" max="2824" width="14.7109375" style="681" customWidth="1"/>
    <col min="2825" max="2825" width="13.28515625" style="681" customWidth="1"/>
    <col min="2826" max="2826" width="13.85546875" style="681" customWidth="1"/>
    <col min="2827" max="3072" width="9.140625" style="681"/>
    <col min="3073" max="3073" width="8.7109375" style="681" customWidth="1"/>
    <col min="3074" max="3074" width="51.85546875" style="681" customWidth="1"/>
    <col min="3075" max="3075" width="14.42578125" style="681" customWidth="1"/>
    <col min="3076" max="3077" width="15.28515625" style="681" customWidth="1"/>
    <col min="3078" max="3078" width="13.28515625" style="681" customWidth="1"/>
    <col min="3079" max="3080" width="14.7109375" style="681" customWidth="1"/>
    <col min="3081" max="3081" width="13.28515625" style="681" customWidth="1"/>
    <col min="3082" max="3082" width="13.85546875" style="681" customWidth="1"/>
    <col min="3083" max="3328" width="9.140625" style="681"/>
    <col min="3329" max="3329" width="8.7109375" style="681" customWidth="1"/>
    <col min="3330" max="3330" width="51.85546875" style="681" customWidth="1"/>
    <col min="3331" max="3331" width="14.42578125" style="681" customWidth="1"/>
    <col min="3332" max="3333" width="15.28515625" style="681" customWidth="1"/>
    <col min="3334" max="3334" width="13.28515625" style="681" customWidth="1"/>
    <col min="3335" max="3336" width="14.7109375" style="681" customWidth="1"/>
    <col min="3337" max="3337" width="13.28515625" style="681" customWidth="1"/>
    <col min="3338" max="3338" width="13.85546875" style="681" customWidth="1"/>
    <col min="3339" max="3584" width="9.140625" style="681"/>
    <col min="3585" max="3585" width="8.7109375" style="681" customWidth="1"/>
    <col min="3586" max="3586" width="51.85546875" style="681" customWidth="1"/>
    <col min="3587" max="3587" width="14.42578125" style="681" customWidth="1"/>
    <col min="3588" max="3589" width="15.28515625" style="681" customWidth="1"/>
    <col min="3590" max="3590" width="13.28515625" style="681" customWidth="1"/>
    <col min="3591" max="3592" width="14.7109375" style="681" customWidth="1"/>
    <col min="3593" max="3593" width="13.28515625" style="681" customWidth="1"/>
    <col min="3594" max="3594" width="13.85546875" style="681" customWidth="1"/>
    <col min="3595" max="3840" width="9.140625" style="681"/>
    <col min="3841" max="3841" width="8.7109375" style="681" customWidth="1"/>
    <col min="3842" max="3842" width="51.85546875" style="681" customWidth="1"/>
    <col min="3843" max="3843" width="14.42578125" style="681" customWidth="1"/>
    <col min="3844" max="3845" width="15.28515625" style="681" customWidth="1"/>
    <col min="3846" max="3846" width="13.28515625" style="681" customWidth="1"/>
    <col min="3847" max="3848" width="14.7109375" style="681" customWidth="1"/>
    <col min="3849" max="3849" width="13.28515625" style="681" customWidth="1"/>
    <col min="3850" max="3850" width="13.85546875" style="681" customWidth="1"/>
    <col min="3851" max="4096" width="9.140625" style="681"/>
    <col min="4097" max="4097" width="8.7109375" style="681" customWidth="1"/>
    <col min="4098" max="4098" width="51.85546875" style="681" customWidth="1"/>
    <col min="4099" max="4099" width="14.42578125" style="681" customWidth="1"/>
    <col min="4100" max="4101" width="15.28515625" style="681" customWidth="1"/>
    <col min="4102" max="4102" width="13.28515625" style="681" customWidth="1"/>
    <col min="4103" max="4104" width="14.7109375" style="681" customWidth="1"/>
    <col min="4105" max="4105" width="13.28515625" style="681" customWidth="1"/>
    <col min="4106" max="4106" width="13.85546875" style="681" customWidth="1"/>
    <col min="4107" max="4352" width="9.140625" style="681"/>
    <col min="4353" max="4353" width="8.7109375" style="681" customWidth="1"/>
    <col min="4354" max="4354" width="51.85546875" style="681" customWidth="1"/>
    <col min="4355" max="4355" width="14.42578125" style="681" customWidth="1"/>
    <col min="4356" max="4357" width="15.28515625" style="681" customWidth="1"/>
    <col min="4358" max="4358" width="13.28515625" style="681" customWidth="1"/>
    <col min="4359" max="4360" width="14.7109375" style="681" customWidth="1"/>
    <col min="4361" max="4361" width="13.28515625" style="681" customWidth="1"/>
    <col min="4362" max="4362" width="13.85546875" style="681" customWidth="1"/>
    <col min="4363" max="4608" width="9.140625" style="681"/>
    <col min="4609" max="4609" width="8.7109375" style="681" customWidth="1"/>
    <col min="4610" max="4610" width="51.85546875" style="681" customWidth="1"/>
    <col min="4611" max="4611" width="14.42578125" style="681" customWidth="1"/>
    <col min="4612" max="4613" width="15.28515625" style="681" customWidth="1"/>
    <col min="4614" max="4614" width="13.28515625" style="681" customWidth="1"/>
    <col min="4615" max="4616" width="14.7109375" style="681" customWidth="1"/>
    <col min="4617" max="4617" width="13.28515625" style="681" customWidth="1"/>
    <col min="4618" max="4618" width="13.85546875" style="681" customWidth="1"/>
    <col min="4619" max="4864" width="9.140625" style="681"/>
    <col min="4865" max="4865" width="8.7109375" style="681" customWidth="1"/>
    <col min="4866" max="4866" width="51.85546875" style="681" customWidth="1"/>
    <col min="4867" max="4867" width="14.42578125" style="681" customWidth="1"/>
    <col min="4868" max="4869" width="15.28515625" style="681" customWidth="1"/>
    <col min="4870" max="4870" width="13.28515625" style="681" customWidth="1"/>
    <col min="4871" max="4872" width="14.7109375" style="681" customWidth="1"/>
    <col min="4873" max="4873" width="13.28515625" style="681" customWidth="1"/>
    <col min="4874" max="4874" width="13.85546875" style="681" customWidth="1"/>
    <col min="4875" max="5120" width="9.140625" style="681"/>
    <col min="5121" max="5121" width="8.7109375" style="681" customWidth="1"/>
    <col min="5122" max="5122" width="51.85546875" style="681" customWidth="1"/>
    <col min="5123" max="5123" width="14.42578125" style="681" customWidth="1"/>
    <col min="5124" max="5125" width="15.28515625" style="681" customWidth="1"/>
    <col min="5126" max="5126" width="13.28515625" style="681" customWidth="1"/>
    <col min="5127" max="5128" width="14.7109375" style="681" customWidth="1"/>
    <col min="5129" max="5129" width="13.28515625" style="681" customWidth="1"/>
    <col min="5130" max="5130" width="13.85546875" style="681" customWidth="1"/>
    <col min="5131" max="5376" width="9.140625" style="681"/>
    <col min="5377" max="5377" width="8.7109375" style="681" customWidth="1"/>
    <col min="5378" max="5378" width="51.85546875" style="681" customWidth="1"/>
    <col min="5379" max="5379" width="14.42578125" style="681" customWidth="1"/>
    <col min="5380" max="5381" width="15.28515625" style="681" customWidth="1"/>
    <col min="5382" max="5382" width="13.28515625" style="681" customWidth="1"/>
    <col min="5383" max="5384" width="14.7109375" style="681" customWidth="1"/>
    <col min="5385" max="5385" width="13.28515625" style="681" customWidth="1"/>
    <col min="5386" max="5386" width="13.85546875" style="681" customWidth="1"/>
    <col min="5387" max="5632" width="9.140625" style="681"/>
    <col min="5633" max="5633" width="8.7109375" style="681" customWidth="1"/>
    <col min="5634" max="5634" width="51.85546875" style="681" customWidth="1"/>
    <col min="5635" max="5635" width="14.42578125" style="681" customWidth="1"/>
    <col min="5636" max="5637" width="15.28515625" style="681" customWidth="1"/>
    <col min="5638" max="5638" width="13.28515625" style="681" customWidth="1"/>
    <col min="5639" max="5640" width="14.7109375" style="681" customWidth="1"/>
    <col min="5641" max="5641" width="13.28515625" style="681" customWidth="1"/>
    <col min="5642" max="5642" width="13.85546875" style="681" customWidth="1"/>
    <col min="5643" max="5888" width="9.140625" style="681"/>
    <col min="5889" max="5889" width="8.7109375" style="681" customWidth="1"/>
    <col min="5890" max="5890" width="51.85546875" style="681" customWidth="1"/>
    <col min="5891" max="5891" width="14.42578125" style="681" customWidth="1"/>
    <col min="5892" max="5893" width="15.28515625" style="681" customWidth="1"/>
    <col min="5894" max="5894" width="13.28515625" style="681" customWidth="1"/>
    <col min="5895" max="5896" width="14.7109375" style="681" customWidth="1"/>
    <col min="5897" max="5897" width="13.28515625" style="681" customWidth="1"/>
    <col min="5898" max="5898" width="13.85546875" style="681" customWidth="1"/>
    <col min="5899" max="6144" width="9.140625" style="681"/>
    <col min="6145" max="6145" width="8.7109375" style="681" customWidth="1"/>
    <col min="6146" max="6146" width="51.85546875" style="681" customWidth="1"/>
    <col min="6147" max="6147" width="14.42578125" style="681" customWidth="1"/>
    <col min="6148" max="6149" width="15.28515625" style="681" customWidth="1"/>
    <col min="6150" max="6150" width="13.28515625" style="681" customWidth="1"/>
    <col min="6151" max="6152" width="14.7109375" style="681" customWidth="1"/>
    <col min="6153" max="6153" width="13.28515625" style="681" customWidth="1"/>
    <col min="6154" max="6154" width="13.85546875" style="681" customWidth="1"/>
    <col min="6155" max="6400" width="9.140625" style="681"/>
    <col min="6401" max="6401" width="8.7109375" style="681" customWidth="1"/>
    <col min="6402" max="6402" width="51.85546875" style="681" customWidth="1"/>
    <col min="6403" max="6403" width="14.42578125" style="681" customWidth="1"/>
    <col min="6404" max="6405" width="15.28515625" style="681" customWidth="1"/>
    <col min="6406" max="6406" width="13.28515625" style="681" customWidth="1"/>
    <col min="6407" max="6408" width="14.7109375" style="681" customWidth="1"/>
    <col min="6409" max="6409" width="13.28515625" style="681" customWidth="1"/>
    <col min="6410" max="6410" width="13.85546875" style="681" customWidth="1"/>
    <col min="6411" max="6656" width="9.140625" style="681"/>
    <col min="6657" max="6657" width="8.7109375" style="681" customWidth="1"/>
    <col min="6658" max="6658" width="51.85546875" style="681" customWidth="1"/>
    <col min="6659" max="6659" width="14.42578125" style="681" customWidth="1"/>
    <col min="6660" max="6661" width="15.28515625" style="681" customWidth="1"/>
    <col min="6662" max="6662" width="13.28515625" style="681" customWidth="1"/>
    <col min="6663" max="6664" width="14.7109375" style="681" customWidth="1"/>
    <col min="6665" max="6665" width="13.28515625" style="681" customWidth="1"/>
    <col min="6666" max="6666" width="13.85546875" style="681" customWidth="1"/>
    <col min="6667" max="6912" width="9.140625" style="681"/>
    <col min="6913" max="6913" width="8.7109375" style="681" customWidth="1"/>
    <col min="6914" max="6914" width="51.85546875" style="681" customWidth="1"/>
    <col min="6915" max="6915" width="14.42578125" style="681" customWidth="1"/>
    <col min="6916" max="6917" width="15.28515625" style="681" customWidth="1"/>
    <col min="6918" max="6918" width="13.28515625" style="681" customWidth="1"/>
    <col min="6919" max="6920" width="14.7109375" style="681" customWidth="1"/>
    <col min="6921" max="6921" width="13.28515625" style="681" customWidth="1"/>
    <col min="6922" max="6922" width="13.85546875" style="681" customWidth="1"/>
    <col min="6923" max="7168" width="9.140625" style="681"/>
    <col min="7169" max="7169" width="8.7109375" style="681" customWidth="1"/>
    <col min="7170" max="7170" width="51.85546875" style="681" customWidth="1"/>
    <col min="7171" max="7171" width="14.42578125" style="681" customWidth="1"/>
    <col min="7172" max="7173" width="15.28515625" style="681" customWidth="1"/>
    <col min="7174" max="7174" width="13.28515625" style="681" customWidth="1"/>
    <col min="7175" max="7176" width="14.7109375" style="681" customWidth="1"/>
    <col min="7177" max="7177" width="13.28515625" style="681" customWidth="1"/>
    <col min="7178" max="7178" width="13.85546875" style="681" customWidth="1"/>
    <col min="7179" max="7424" width="9.140625" style="681"/>
    <col min="7425" max="7425" width="8.7109375" style="681" customWidth="1"/>
    <col min="7426" max="7426" width="51.85546875" style="681" customWidth="1"/>
    <col min="7427" max="7427" width="14.42578125" style="681" customWidth="1"/>
    <col min="7428" max="7429" width="15.28515625" style="681" customWidth="1"/>
    <col min="7430" max="7430" width="13.28515625" style="681" customWidth="1"/>
    <col min="7431" max="7432" width="14.7109375" style="681" customWidth="1"/>
    <col min="7433" max="7433" width="13.28515625" style="681" customWidth="1"/>
    <col min="7434" max="7434" width="13.85546875" style="681" customWidth="1"/>
    <col min="7435" max="7680" width="9.140625" style="681"/>
    <col min="7681" max="7681" width="8.7109375" style="681" customWidth="1"/>
    <col min="7682" max="7682" width="51.85546875" style="681" customWidth="1"/>
    <col min="7683" max="7683" width="14.42578125" style="681" customWidth="1"/>
    <col min="7684" max="7685" width="15.28515625" style="681" customWidth="1"/>
    <col min="7686" max="7686" width="13.28515625" style="681" customWidth="1"/>
    <col min="7687" max="7688" width="14.7109375" style="681" customWidth="1"/>
    <col min="7689" max="7689" width="13.28515625" style="681" customWidth="1"/>
    <col min="7690" max="7690" width="13.85546875" style="681" customWidth="1"/>
    <col min="7691" max="7936" width="9.140625" style="681"/>
    <col min="7937" max="7937" width="8.7109375" style="681" customWidth="1"/>
    <col min="7938" max="7938" width="51.85546875" style="681" customWidth="1"/>
    <col min="7939" max="7939" width="14.42578125" style="681" customWidth="1"/>
    <col min="7940" max="7941" width="15.28515625" style="681" customWidth="1"/>
    <col min="7942" max="7942" width="13.28515625" style="681" customWidth="1"/>
    <col min="7943" max="7944" width="14.7109375" style="681" customWidth="1"/>
    <col min="7945" max="7945" width="13.28515625" style="681" customWidth="1"/>
    <col min="7946" max="7946" width="13.85546875" style="681" customWidth="1"/>
    <col min="7947" max="8192" width="9.140625" style="681"/>
    <col min="8193" max="8193" width="8.7109375" style="681" customWidth="1"/>
    <col min="8194" max="8194" width="51.85546875" style="681" customWidth="1"/>
    <col min="8195" max="8195" width="14.42578125" style="681" customWidth="1"/>
    <col min="8196" max="8197" width="15.28515625" style="681" customWidth="1"/>
    <col min="8198" max="8198" width="13.28515625" style="681" customWidth="1"/>
    <col min="8199" max="8200" width="14.7109375" style="681" customWidth="1"/>
    <col min="8201" max="8201" width="13.28515625" style="681" customWidth="1"/>
    <col min="8202" max="8202" width="13.85546875" style="681" customWidth="1"/>
    <col min="8203" max="8448" width="9.140625" style="681"/>
    <col min="8449" max="8449" width="8.7109375" style="681" customWidth="1"/>
    <col min="8450" max="8450" width="51.85546875" style="681" customWidth="1"/>
    <col min="8451" max="8451" width="14.42578125" style="681" customWidth="1"/>
    <col min="8452" max="8453" width="15.28515625" style="681" customWidth="1"/>
    <col min="8454" max="8454" width="13.28515625" style="681" customWidth="1"/>
    <col min="8455" max="8456" width="14.7109375" style="681" customWidth="1"/>
    <col min="8457" max="8457" width="13.28515625" style="681" customWidth="1"/>
    <col min="8458" max="8458" width="13.85546875" style="681" customWidth="1"/>
    <col min="8459" max="8704" width="9.140625" style="681"/>
    <col min="8705" max="8705" width="8.7109375" style="681" customWidth="1"/>
    <col min="8706" max="8706" width="51.85546875" style="681" customWidth="1"/>
    <col min="8707" max="8707" width="14.42578125" style="681" customWidth="1"/>
    <col min="8708" max="8709" width="15.28515625" style="681" customWidth="1"/>
    <col min="8710" max="8710" width="13.28515625" style="681" customWidth="1"/>
    <col min="8711" max="8712" width="14.7109375" style="681" customWidth="1"/>
    <col min="8713" max="8713" width="13.28515625" style="681" customWidth="1"/>
    <col min="8714" max="8714" width="13.85546875" style="681" customWidth="1"/>
    <col min="8715" max="8960" width="9.140625" style="681"/>
    <col min="8961" max="8961" width="8.7109375" style="681" customWidth="1"/>
    <col min="8962" max="8962" width="51.85546875" style="681" customWidth="1"/>
    <col min="8963" max="8963" width="14.42578125" style="681" customWidth="1"/>
    <col min="8964" max="8965" width="15.28515625" style="681" customWidth="1"/>
    <col min="8966" max="8966" width="13.28515625" style="681" customWidth="1"/>
    <col min="8967" max="8968" width="14.7109375" style="681" customWidth="1"/>
    <col min="8969" max="8969" width="13.28515625" style="681" customWidth="1"/>
    <col min="8970" max="8970" width="13.85546875" style="681" customWidth="1"/>
    <col min="8971" max="9216" width="9.140625" style="681"/>
    <col min="9217" max="9217" width="8.7109375" style="681" customWidth="1"/>
    <col min="9218" max="9218" width="51.85546875" style="681" customWidth="1"/>
    <col min="9219" max="9219" width="14.42578125" style="681" customWidth="1"/>
    <col min="9220" max="9221" width="15.28515625" style="681" customWidth="1"/>
    <col min="9222" max="9222" width="13.28515625" style="681" customWidth="1"/>
    <col min="9223" max="9224" width="14.7109375" style="681" customWidth="1"/>
    <col min="9225" max="9225" width="13.28515625" style="681" customWidth="1"/>
    <col min="9226" max="9226" width="13.85546875" style="681" customWidth="1"/>
    <col min="9227" max="9472" width="9.140625" style="681"/>
    <col min="9473" max="9473" width="8.7109375" style="681" customWidth="1"/>
    <col min="9474" max="9474" width="51.85546875" style="681" customWidth="1"/>
    <col min="9475" max="9475" width="14.42578125" style="681" customWidth="1"/>
    <col min="9476" max="9477" width="15.28515625" style="681" customWidth="1"/>
    <col min="9478" max="9478" width="13.28515625" style="681" customWidth="1"/>
    <col min="9479" max="9480" width="14.7109375" style="681" customWidth="1"/>
    <col min="9481" max="9481" width="13.28515625" style="681" customWidth="1"/>
    <col min="9482" max="9482" width="13.85546875" style="681" customWidth="1"/>
    <col min="9483" max="9728" width="9.140625" style="681"/>
    <col min="9729" max="9729" width="8.7109375" style="681" customWidth="1"/>
    <col min="9730" max="9730" width="51.85546875" style="681" customWidth="1"/>
    <col min="9731" max="9731" width="14.42578125" style="681" customWidth="1"/>
    <col min="9732" max="9733" width="15.28515625" style="681" customWidth="1"/>
    <col min="9734" max="9734" width="13.28515625" style="681" customWidth="1"/>
    <col min="9735" max="9736" width="14.7109375" style="681" customWidth="1"/>
    <col min="9737" max="9737" width="13.28515625" style="681" customWidth="1"/>
    <col min="9738" max="9738" width="13.85546875" style="681" customWidth="1"/>
    <col min="9739" max="9984" width="9.140625" style="681"/>
    <col min="9985" max="9985" width="8.7109375" style="681" customWidth="1"/>
    <col min="9986" max="9986" width="51.85546875" style="681" customWidth="1"/>
    <col min="9987" max="9987" width="14.42578125" style="681" customWidth="1"/>
    <col min="9988" max="9989" width="15.28515625" style="681" customWidth="1"/>
    <col min="9990" max="9990" width="13.28515625" style="681" customWidth="1"/>
    <col min="9991" max="9992" width="14.7109375" style="681" customWidth="1"/>
    <col min="9993" max="9993" width="13.28515625" style="681" customWidth="1"/>
    <col min="9994" max="9994" width="13.85546875" style="681" customWidth="1"/>
    <col min="9995" max="10240" width="9.140625" style="681"/>
    <col min="10241" max="10241" width="8.7109375" style="681" customWidth="1"/>
    <col min="10242" max="10242" width="51.85546875" style="681" customWidth="1"/>
    <col min="10243" max="10243" width="14.42578125" style="681" customWidth="1"/>
    <col min="10244" max="10245" width="15.28515625" style="681" customWidth="1"/>
    <col min="10246" max="10246" width="13.28515625" style="681" customWidth="1"/>
    <col min="10247" max="10248" width="14.7109375" style="681" customWidth="1"/>
    <col min="10249" max="10249" width="13.28515625" style="681" customWidth="1"/>
    <col min="10250" max="10250" width="13.85546875" style="681" customWidth="1"/>
    <col min="10251" max="10496" width="9.140625" style="681"/>
    <col min="10497" max="10497" width="8.7109375" style="681" customWidth="1"/>
    <col min="10498" max="10498" width="51.85546875" style="681" customWidth="1"/>
    <col min="10499" max="10499" width="14.42578125" style="681" customWidth="1"/>
    <col min="10500" max="10501" width="15.28515625" style="681" customWidth="1"/>
    <col min="10502" max="10502" width="13.28515625" style="681" customWidth="1"/>
    <col min="10503" max="10504" width="14.7109375" style="681" customWidth="1"/>
    <col min="10505" max="10505" width="13.28515625" style="681" customWidth="1"/>
    <col min="10506" max="10506" width="13.85546875" style="681" customWidth="1"/>
    <col min="10507" max="10752" width="9.140625" style="681"/>
    <col min="10753" max="10753" width="8.7109375" style="681" customWidth="1"/>
    <col min="10754" max="10754" width="51.85546875" style="681" customWidth="1"/>
    <col min="10755" max="10755" width="14.42578125" style="681" customWidth="1"/>
    <col min="10756" max="10757" width="15.28515625" style="681" customWidth="1"/>
    <col min="10758" max="10758" width="13.28515625" style="681" customWidth="1"/>
    <col min="10759" max="10760" width="14.7109375" style="681" customWidth="1"/>
    <col min="10761" max="10761" width="13.28515625" style="681" customWidth="1"/>
    <col min="10762" max="10762" width="13.85546875" style="681" customWidth="1"/>
    <col min="10763" max="11008" width="9.140625" style="681"/>
    <col min="11009" max="11009" width="8.7109375" style="681" customWidth="1"/>
    <col min="11010" max="11010" width="51.85546875" style="681" customWidth="1"/>
    <col min="11011" max="11011" width="14.42578125" style="681" customWidth="1"/>
    <col min="11012" max="11013" width="15.28515625" style="681" customWidth="1"/>
    <col min="11014" max="11014" width="13.28515625" style="681" customWidth="1"/>
    <col min="11015" max="11016" width="14.7109375" style="681" customWidth="1"/>
    <col min="11017" max="11017" width="13.28515625" style="681" customWidth="1"/>
    <col min="11018" max="11018" width="13.85546875" style="681" customWidth="1"/>
    <col min="11019" max="11264" width="9.140625" style="681"/>
    <col min="11265" max="11265" width="8.7109375" style="681" customWidth="1"/>
    <col min="11266" max="11266" width="51.85546875" style="681" customWidth="1"/>
    <col min="11267" max="11267" width="14.42578125" style="681" customWidth="1"/>
    <col min="11268" max="11269" width="15.28515625" style="681" customWidth="1"/>
    <col min="11270" max="11270" width="13.28515625" style="681" customWidth="1"/>
    <col min="11271" max="11272" width="14.7109375" style="681" customWidth="1"/>
    <col min="11273" max="11273" width="13.28515625" style="681" customWidth="1"/>
    <col min="11274" max="11274" width="13.85546875" style="681" customWidth="1"/>
    <col min="11275" max="11520" width="9.140625" style="681"/>
    <col min="11521" max="11521" width="8.7109375" style="681" customWidth="1"/>
    <col min="11522" max="11522" width="51.85546875" style="681" customWidth="1"/>
    <col min="11523" max="11523" width="14.42578125" style="681" customWidth="1"/>
    <col min="11524" max="11525" width="15.28515625" style="681" customWidth="1"/>
    <col min="11526" max="11526" width="13.28515625" style="681" customWidth="1"/>
    <col min="11527" max="11528" width="14.7109375" style="681" customWidth="1"/>
    <col min="11529" max="11529" width="13.28515625" style="681" customWidth="1"/>
    <col min="11530" max="11530" width="13.85546875" style="681" customWidth="1"/>
    <col min="11531" max="11776" width="9.140625" style="681"/>
    <col min="11777" max="11777" width="8.7109375" style="681" customWidth="1"/>
    <col min="11778" max="11778" width="51.85546875" style="681" customWidth="1"/>
    <col min="11779" max="11779" width="14.42578125" style="681" customWidth="1"/>
    <col min="11780" max="11781" width="15.28515625" style="681" customWidth="1"/>
    <col min="11782" max="11782" width="13.28515625" style="681" customWidth="1"/>
    <col min="11783" max="11784" width="14.7109375" style="681" customWidth="1"/>
    <col min="11785" max="11785" width="13.28515625" style="681" customWidth="1"/>
    <col min="11786" max="11786" width="13.85546875" style="681" customWidth="1"/>
    <col min="11787" max="12032" width="9.140625" style="681"/>
    <col min="12033" max="12033" width="8.7109375" style="681" customWidth="1"/>
    <col min="12034" max="12034" width="51.85546875" style="681" customWidth="1"/>
    <col min="12035" max="12035" width="14.42578125" style="681" customWidth="1"/>
    <col min="12036" max="12037" width="15.28515625" style="681" customWidth="1"/>
    <col min="12038" max="12038" width="13.28515625" style="681" customWidth="1"/>
    <col min="12039" max="12040" width="14.7109375" style="681" customWidth="1"/>
    <col min="12041" max="12041" width="13.28515625" style="681" customWidth="1"/>
    <col min="12042" max="12042" width="13.85546875" style="681" customWidth="1"/>
    <col min="12043" max="12288" width="9.140625" style="681"/>
    <col min="12289" max="12289" width="8.7109375" style="681" customWidth="1"/>
    <col min="12290" max="12290" width="51.85546875" style="681" customWidth="1"/>
    <col min="12291" max="12291" width="14.42578125" style="681" customWidth="1"/>
    <col min="12292" max="12293" width="15.28515625" style="681" customWidth="1"/>
    <col min="12294" max="12294" width="13.28515625" style="681" customWidth="1"/>
    <col min="12295" max="12296" width="14.7109375" style="681" customWidth="1"/>
    <col min="12297" max="12297" width="13.28515625" style="681" customWidth="1"/>
    <col min="12298" max="12298" width="13.85546875" style="681" customWidth="1"/>
    <col min="12299" max="12544" width="9.140625" style="681"/>
    <col min="12545" max="12545" width="8.7109375" style="681" customWidth="1"/>
    <col min="12546" max="12546" width="51.85546875" style="681" customWidth="1"/>
    <col min="12547" max="12547" width="14.42578125" style="681" customWidth="1"/>
    <col min="12548" max="12549" width="15.28515625" style="681" customWidth="1"/>
    <col min="12550" max="12550" width="13.28515625" style="681" customWidth="1"/>
    <col min="12551" max="12552" width="14.7109375" style="681" customWidth="1"/>
    <col min="12553" max="12553" width="13.28515625" style="681" customWidth="1"/>
    <col min="12554" max="12554" width="13.85546875" style="681" customWidth="1"/>
    <col min="12555" max="12800" width="9.140625" style="681"/>
    <col min="12801" max="12801" width="8.7109375" style="681" customWidth="1"/>
    <col min="12802" max="12802" width="51.85546875" style="681" customWidth="1"/>
    <col min="12803" max="12803" width="14.42578125" style="681" customWidth="1"/>
    <col min="12804" max="12805" width="15.28515625" style="681" customWidth="1"/>
    <col min="12806" max="12806" width="13.28515625" style="681" customWidth="1"/>
    <col min="12807" max="12808" width="14.7109375" style="681" customWidth="1"/>
    <col min="12809" max="12809" width="13.28515625" style="681" customWidth="1"/>
    <col min="12810" max="12810" width="13.85546875" style="681" customWidth="1"/>
    <col min="12811" max="13056" width="9.140625" style="681"/>
    <col min="13057" max="13057" width="8.7109375" style="681" customWidth="1"/>
    <col min="13058" max="13058" width="51.85546875" style="681" customWidth="1"/>
    <col min="13059" max="13059" width="14.42578125" style="681" customWidth="1"/>
    <col min="13060" max="13061" width="15.28515625" style="681" customWidth="1"/>
    <col min="13062" max="13062" width="13.28515625" style="681" customWidth="1"/>
    <col min="13063" max="13064" width="14.7109375" style="681" customWidth="1"/>
    <col min="13065" max="13065" width="13.28515625" style="681" customWidth="1"/>
    <col min="13066" max="13066" width="13.85546875" style="681" customWidth="1"/>
    <col min="13067" max="13312" width="9.140625" style="681"/>
    <col min="13313" max="13313" width="8.7109375" style="681" customWidth="1"/>
    <col min="13314" max="13314" width="51.85546875" style="681" customWidth="1"/>
    <col min="13315" max="13315" width="14.42578125" style="681" customWidth="1"/>
    <col min="13316" max="13317" width="15.28515625" style="681" customWidth="1"/>
    <col min="13318" max="13318" width="13.28515625" style="681" customWidth="1"/>
    <col min="13319" max="13320" width="14.7109375" style="681" customWidth="1"/>
    <col min="13321" max="13321" width="13.28515625" style="681" customWidth="1"/>
    <col min="13322" max="13322" width="13.85546875" style="681" customWidth="1"/>
    <col min="13323" max="13568" width="9.140625" style="681"/>
    <col min="13569" max="13569" width="8.7109375" style="681" customWidth="1"/>
    <col min="13570" max="13570" width="51.85546875" style="681" customWidth="1"/>
    <col min="13571" max="13571" width="14.42578125" style="681" customWidth="1"/>
    <col min="13572" max="13573" width="15.28515625" style="681" customWidth="1"/>
    <col min="13574" max="13574" width="13.28515625" style="681" customWidth="1"/>
    <col min="13575" max="13576" width="14.7109375" style="681" customWidth="1"/>
    <col min="13577" max="13577" width="13.28515625" style="681" customWidth="1"/>
    <col min="13578" max="13578" width="13.85546875" style="681" customWidth="1"/>
    <col min="13579" max="13824" width="9.140625" style="681"/>
    <col min="13825" max="13825" width="8.7109375" style="681" customWidth="1"/>
    <col min="13826" max="13826" width="51.85546875" style="681" customWidth="1"/>
    <col min="13827" max="13827" width="14.42578125" style="681" customWidth="1"/>
    <col min="13828" max="13829" width="15.28515625" style="681" customWidth="1"/>
    <col min="13830" max="13830" width="13.28515625" style="681" customWidth="1"/>
    <col min="13831" max="13832" width="14.7109375" style="681" customWidth="1"/>
    <col min="13833" max="13833" width="13.28515625" style="681" customWidth="1"/>
    <col min="13834" max="13834" width="13.85546875" style="681" customWidth="1"/>
    <col min="13835" max="14080" width="9.140625" style="681"/>
    <col min="14081" max="14081" width="8.7109375" style="681" customWidth="1"/>
    <col min="14082" max="14082" width="51.85546875" style="681" customWidth="1"/>
    <col min="14083" max="14083" width="14.42578125" style="681" customWidth="1"/>
    <col min="14084" max="14085" width="15.28515625" style="681" customWidth="1"/>
    <col min="14086" max="14086" width="13.28515625" style="681" customWidth="1"/>
    <col min="14087" max="14088" width="14.7109375" style="681" customWidth="1"/>
    <col min="14089" max="14089" width="13.28515625" style="681" customWidth="1"/>
    <col min="14090" max="14090" width="13.85546875" style="681" customWidth="1"/>
    <col min="14091" max="14336" width="9.140625" style="681"/>
    <col min="14337" max="14337" width="8.7109375" style="681" customWidth="1"/>
    <col min="14338" max="14338" width="51.85546875" style="681" customWidth="1"/>
    <col min="14339" max="14339" width="14.42578125" style="681" customWidth="1"/>
    <col min="14340" max="14341" width="15.28515625" style="681" customWidth="1"/>
    <col min="14342" max="14342" width="13.28515625" style="681" customWidth="1"/>
    <col min="14343" max="14344" width="14.7109375" style="681" customWidth="1"/>
    <col min="14345" max="14345" width="13.28515625" style="681" customWidth="1"/>
    <col min="14346" max="14346" width="13.85546875" style="681" customWidth="1"/>
    <col min="14347" max="14592" width="9.140625" style="681"/>
    <col min="14593" max="14593" width="8.7109375" style="681" customWidth="1"/>
    <col min="14594" max="14594" width="51.85546875" style="681" customWidth="1"/>
    <col min="14595" max="14595" width="14.42578125" style="681" customWidth="1"/>
    <col min="14596" max="14597" width="15.28515625" style="681" customWidth="1"/>
    <col min="14598" max="14598" width="13.28515625" style="681" customWidth="1"/>
    <col min="14599" max="14600" width="14.7109375" style="681" customWidth="1"/>
    <col min="14601" max="14601" width="13.28515625" style="681" customWidth="1"/>
    <col min="14602" max="14602" width="13.85546875" style="681" customWidth="1"/>
    <col min="14603" max="14848" width="9.140625" style="681"/>
    <col min="14849" max="14849" width="8.7109375" style="681" customWidth="1"/>
    <col min="14850" max="14850" width="51.85546875" style="681" customWidth="1"/>
    <col min="14851" max="14851" width="14.42578125" style="681" customWidth="1"/>
    <col min="14852" max="14853" width="15.28515625" style="681" customWidth="1"/>
    <col min="14854" max="14854" width="13.28515625" style="681" customWidth="1"/>
    <col min="14855" max="14856" width="14.7109375" style="681" customWidth="1"/>
    <col min="14857" max="14857" width="13.28515625" style="681" customWidth="1"/>
    <col min="14858" max="14858" width="13.85546875" style="681" customWidth="1"/>
    <col min="14859" max="15104" width="9.140625" style="681"/>
    <col min="15105" max="15105" width="8.7109375" style="681" customWidth="1"/>
    <col min="15106" max="15106" width="51.85546875" style="681" customWidth="1"/>
    <col min="15107" max="15107" width="14.42578125" style="681" customWidth="1"/>
    <col min="15108" max="15109" width="15.28515625" style="681" customWidth="1"/>
    <col min="15110" max="15110" width="13.28515625" style="681" customWidth="1"/>
    <col min="15111" max="15112" width="14.7109375" style="681" customWidth="1"/>
    <col min="15113" max="15113" width="13.28515625" style="681" customWidth="1"/>
    <col min="15114" max="15114" width="13.85546875" style="681" customWidth="1"/>
    <col min="15115" max="15360" width="9.140625" style="681"/>
    <col min="15361" max="15361" width="8.7109375" style="681" customWidth="1"/>
    <col min="15362" max="15362" width="51.85546875" style="681" customWidth="1"/>
    <col min="15363" max="15363" width="14.42578125" style="681" customWidth="1"/>
    <col min="15364" max="15365" width="15.28515625" style="681" customWidth="1"/>
    <col min="15366" max="15366" width="13.28515625" style="681" customWidth="1"/>
    <col min="15367" max="15368" width="14.7109375" style="681" customWidth="1"/>
    <col min="15369" max="15369" width="13.28515625" style="681" customWidth="1"/>
    <col min="15370" max="15370" width="13.85546875" style="681" customWidth="1"/>
    <col min="15371" max="15616" width="9.140625" style="681"/>
    <col min="15617" max="15617" width="8.7109375" style="681" customWidth="1"/>
    <col min="15618" max="15618" width="51.85546875" style="681" customWidth="1"/>
    <col min="15619" max="15619" width="14.42578125" style="681" customWidth="1"/>
    <col min="15620" max="15621" width="15.28515625" style="681" customWidth="1"/>
    <col min="15622" max="15622" width="13.28515625" style="681" customWidth="1"/>
    <col min="15623" max="15624" width="14.7109375" style="681" customWidth="1"/>
    <col min="15625" max="15625" width="13.28515625" style="681" customWidth="1"/>
    <col min="15626" max="15626" width="13.85546875" style="681" customWidth="1"/>
    <col min="15627" max="15872" width="9.140625" style="681"/>
    <col min="15873" max="15873" width="8.7109375" style="681" customWidth="1"/>
    <col min="15874" max="15874" width="51.85546875" style="681" customWidth="1"/>
    <col min="15875" max="15875" width="14.42578125" style="681" customWidth="1"/>
    <col min="15876" max="15877" width="15.28515625" style="681" customWidth="1"/>
    <col min="15878" max="15878" width="13.28515625" style="681" customWidth="1"/>
    <col min="15879" max="15880" width="14.7109375" style="681" customWidth="1"/>
    <col min="15881" max="15881" width="13.28515625" style="681" customWidth="1"/>
    <col min="15882" max="15882" width="13.85546875" style="681" customWidth="1"/>
    <col min="15883" max="16128" width="9.140625" style="681"/>
    <col min="16129" max="16129" width="8.7109375" style="681" customWidth="1"/>
    <col min="16130" max="16130" width="51.85546875" style="681" customWidth="1"/>
    <col min="16131" max="16131" width="14.42578125" style="681" customWidth="1"/>
    <col min="16132" max="16133" width="15.28515625" style="681" customWidth="1"/>
    <col min="16134" max="16134" width="13.28515625" style="681" customWidth="1"/>
    <col min="16135" max="16136" width="14.7109375" style="681" customWidth="1"/>
    <col min="16137" max="16137" width="13.28515625" style="681" customWidth="1"/>
    <col min="16138" max="16138" width="13.85546875" style="681" customWidth="1"/>
    <col min="16139" max="16384" width="9.140625" style="681"/>
  </cols>
  <sheetData>
    <row r="1" spans="1:10" ht="15.75" x14ac:dyDescent="0.25">
      <c r="A1" s="985" t="s">
        <v>592</v>
      </c>
      <c r="B1" s="985"/>
      <c r="C1" s="985"/>
      <c r="D1" s="985"/>
      <c r="E1" s="985"/>
      <c r="F1" s="985"/>
      <c r="G1" s="985"/>
      <c r="H1" s="985"/>
      <c r="I1" s="985"/>
      <c r="J1" s="985"/>
    </row>
    <row r="2" spans="1:10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x14ac:dyDescent="0.2">
      <c r="A3" s="683"/>
      <c r="B3" s="683"/>
      <c r="C3" s="683"/>
      <c r="D3" s="683"/>
      <c r="E3" s="683"/>
      <c r="F3" s="683"/>
      <c r="G3" s="683"/>
      <c r="H3" s="683"/>
      <c r="I3" s="683"/>
      <c r="J3" s="684"/>
    </row>
    <row r="4" spans="1:10" ht="15" x14ac:dyDescent="0.25">
      <c r="A4" s="939" t="s">
        <v>611</v>
      </c>
      <c r="B4" s="939"/>
      <c r="C4" s="683"/>
      <c r="D4" s="683"/>
      <c r="E4" s="685"/>
      <c r="F4" s="685"/>
      <c r="G4" s="685"/>
      <c r="H4" s="685"/>
      <c r="I4" s="986" t="s">
        <v>1</v>
      </c>
      <c r="J4" s="986"/>
    </row>
    <row r="5" spans="1:10" ht="23.25" customHeight="1" x14ac:dyDescent="0.2">
      <c r="A5" s="987" t="s">
        <v>593</v>
      </c>
      <c r="B5" s="988" t="s">
        <v>594</v>
      </c>
      <c r="C5" s="989" t="s">
        <v>595</v>
      </c>
      <c r="D5" s="990"/>
      <c r="E5" s="990"/>
      <c r="F5" s="991"/>
      <c r="G5" s="989" t="s">
        <v>596</v>
      </c>
      <c r="H5" s="990"/>
      <c r="I5" s="990"/>
      <c r="J5" s="991"/>
    </row>
    <row r="6" spans="1:10" ht="15" customHeight="1" x14ac:dyDescent="0.2">
      <c r="A6" s="983"/>
      <c r="B6" s="983"/>
      <c r="C6" s="983" t="s">
        <v>597</v>
      </c>
      <c r="D6" s="983" t="s">
        <v>598</v>
      </c>
      <c r="E6" s="983" t="s">
        <v>608</v>
      </c>
      <c r="F6" s="983" t="s">
        <v>599</v>
      </c>
      <c r="G6" s="983" t="s">
        <v>418</v>
      </c>
      <c r="H6" s="686" t="s">
        <v>600</v>
      </c>
      <c r="I6" s="983" t="s">
        <v>609</v>
      </c>
      <c r="J6" s="983" t="s">
        <v>601</v>
      </c>
    </row>
    <row r="7" spans="1:10" ht="15" customHeight="1" x14ac:dyDescent="0.2">
      <c r="A7" s="983"/>
      <c r="B7" s="983"/>
      <c r="C7" s="983"/>
      <c r="D7" s="983"/>
      <c r="E7" s="983"/>
      <c r="F7" s="983"/>
      <c r="G7" s="983"/>
      <c r="H7" s="686" t="s">
        <v>602</v>
      </c>
      <c r="I7" s="983"/>
      <c r="J7" s="983"/>
    </row>
    <row r="8" spans="1:10" ht="38.25" customHeight="1" x14ac:dyDescent="0.2">
      <c r="A8" s="984"/>
      <c r="B8" s="984"/>
      <c r="C8" s="984"/>
      <c r="D8" s="984"/>
      <c r="E8" s="984"/>
      <c r="F8" s="984"/>
      <c r="G8" s="984"/>
      <c r="H8" s="687" t="s">
        <v>603</v>
      </c>
      <c r="I8" s="984"/>
      <c r="J8" s="984"/>
    </row>
    <row r="9" spans="1:10" ht="39.950000000000003" customHeight="1" x14ac:dyDescent="0.2">
      <c r="A9" s="688" t="s">
        <v>318</v>
      </c>
      <c r="B9" s="72" t="s">
        <v>604</v>
      </c>
      <c r="C9" s="31">
        <f>SUM(D9:F9)</f>
        <v>11287503</v>
      </c>
      <c r="D9" s="689">
        <v>9406302</v>
      </c>
      <c r="E9" s="690">
        <v>1881201</v>
      </c>
      <c r="F9" s="690">
        <v>0</v>
      </c>
      <c r="G9" s="691">
        <f>SUM(H9:J9)</f>
        <v>11287503</v>
      </c>
      <c r="H9" s="690">
        <v>9080768</v>
      </c>
      <c r="I9" s="690">
        <v>2206735</v>
      </c>
      <c r="J9" s="690">
        <v>0</v>
      </c>
    </row>
    <row r="10" spans="1:10" ht="39.950000000000003" customHeight="1" x14ac:dyDescent="0.2">
      <c r="A10" s="688" t="s">
        <v>320</v>
      </c>
      <c r="B10" s="72" t="s">
        <v>605</v>
      </c>
      <c r="C10" s="31">
        <f>SUM(D10:F10)</f>
        <v>10516770</v>
      </c>
      <c r="D10" s="689">
        <v>5658500</v>
      </c>
      <c r="E10" s="690">
        <v>4858270</v>
      </c>
      <c r="F10" s="690">
        <v>0</v>
      </c>
      <c r="G10" s="691">
        <f>SUM(H10:J10)</f>
        <v>10516770</v>
      </c>
      <c r="H10" s="690">
        <v>9216970</v>
      </c>
      <c r="I10" s="690">
        <v>1299800</v>
      </c>
      <c r="J10" s="690">
        <v>0</v>
      </c>
    </row>
    <row r="11" spans="1:10" ht="39.950000000000003" customHeight="1" x14ac:dyDescent="0.2">
      <c r="A11" s="688" t="s">
        <v>323</v>
      </c>
      <c r="B11" s="72" t="s">
        <v>606</v>
      </c>
      <c r="C11" s="31">
        <f>SUM(D11:F11)</f>
        <v>47962194</v>
      </c>
      <c r="D11" s="689">
        <v>47962194</v>
      </c>
      <c r="E11" s="690">
        <v>0</v>
      </c>
      <c r="F11" s="690">
        <v>0</v>
      </c>
      <c r="G11" s="691">
        <f>SUM(H11:J11)</f>
        <v>37218077</v>
      </c>
      <c r="H11" s="690">
        <v>33483017</v>
      </c>
      <c r="I11" s="690">
        <v>3735060</v>
      </c>
      <c r="J11" s="690">
        <v>0</v>
      </c>
    </row>
    <row r="12" spans="1:10" ht="39.950000000000003" customHeight="1" x14ac:dyDescent="0.25">
      <c r="A12" s="692"/>
      <c r="B12" s="693" t="s">
        <v>607</v>
      </c>
      <c r="C12" s="44">
        <f t="shared" ref="C12:J12" si="0">SUM(C9:C11)</f>
        <v>69766467</v>
      </c>
      <c r="D12" s="44">
        <f t="shared" si="0"/>
        <v>63026996</v>
      </c>
      <c r="E12" s="44">
        <f t="shared" si="0"/>
        <v>6739471</v>
      </c>
      <c r="F12" s="44">
        <f t="shared" si="0"/>
        <v>0</v>
      </c>
      <c r="G12" s="44">
        <f t="shared" si="0"/>
        <v>59022350</v>
      </c>
      <c r="H12" s="44">
        <f t="shared" si="0"/>
        <v>51780755</v>
      </c>
      <c r="I12" s="44">
        <f t="shared" si="0"/>
        <v>7241595</v>
      </c>
      <c r="J12" s="44">
        <f t="shared" si="0"/>
        <v>0</v>
      </c>
    </row>
    <row r="13" spans="1:10" ht="39.950000000000003" customHeight="1" x14ac:dyDescent="0.2">
      <c r="B13" s="694"/>
      <c r="C13" s="694"/>
      <c r="D13" s="694"/>
      <c r="E13" s="694"/>
      <c r="F13" s="694"/>
      <c r="G13" s="694"/>
      <c r="H13" s="694"/>
    </row>
    <row r="14" spans="1:10" ht="39.950000000000003" customHeight="1" x14ac:dyDescent="0.2"/>
    <row r="45" spans="11:11" x14ac:dyDescent="0.2">
      <c r="K45" s="695"/>
    </row>
  </sheetData>
  <mergeCells count="14">
    <mergeCell ref="F6:F8"/>
    <mergeCell ref="G6:G8"/>
    <mergeCell ref="I6:I8"/>
    <mergeCell ref="J6:J8"/>
    <mergeCell ref="A1:J1"/>
    <mergeCell ref="A4:B4"/>
    <mergeCell ref="I4:J4"/>
    <mergeCell ref="A5:A8"/>
    <mergeCell ref="B5:B8"/>
    <mergeCell ref="C5:F5"/>
    <mergeCell ref="G5:J5"/>
    <mergeCell ref="C6:C8"/>
    <mergeCell ref="D6:D8"/>
    <mergeCell ref="E6:E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="70" zoomScaleNormal="70" zoomScaleSheetLayoutView="90" workbookViewId="0">
      <selection activeCell="B4" sqref="B4"/>
    </sheetView>
  </sheetViews>
  <sheetFormatPr defaultRowHeight="12.75" x14ac:dyDescent="0.2"/>
  <cols>
    <col min="1" max="1" width="3" style="373" customWidth="1"/>
    <col min="2" max="2" width="35" style="373" customWidth="1"/>
    <col min="3" max="3" width="16.5703125" style="373" customWidth="1"/>
    <col min="4" max="4" width="15.7109375" style="373" bestFit="1" customWidth="1"/>
    <col min="5" max="5" width="15.85546875" style="373" bestFit="1" customWidth="1"/>
    <col min="6" max="6" width="15.7109375" style="373" bestFit="1" customWidth="1"/>
    <col min="7" max="8" width="15.28515625" style="373" customWidth="1"/>
    <col min="9" max="9" width="16" style="373" customWidth="1"/>
    <col min="10" max="10" width="15.5703125" style="373" customWidth="1"/>
    <col min="11" max="11" width="15.140625" style="373" customWidth="1"/>
    <col min="12" max="12" width="16" style="373" customWidth="1"/>
    <col min="13" max="14" width="15.140625" style="373" customWidth="1"/>
    <col min="15" max="15" width="15" style="373" customWidth="1"/>
    <col min="16" max="20" width="9.140625" style="373"/>
    <col min="21" max="21" width="14.5703125" style="373" bestFit="1" customWidth="1"/>
    <col min="22" max="256" width="9.140625" style="373"/>
    <col min="257" max="257" width="3" style="373" customWidth="1"/>
    <col min="258" max="258" width="35" style="373" customWidth="1"/>
    <col min="259" max="259" width="16.5703125" style="373" customWidth="1"/>
    <col min="260" max="260" width="15.7109375" style="373" bestFit="1" customWidth="1"/>
    <col min="261" max="261" width="15.85546875" style="373" bestFit="1" customWidth="1"/>
    <col min="262" max="262" width="15.7109375" style="373" bestFit="1" customWidth="1"/>
    <col min="263" max="264" width="15.28515625" style="373" customWidth="1"/>
    <col min="265" max="265" width="16" style="373" customWidth="1"/>
    <col min="266" max="266" width="15.5703125" style="373" customWidth="1"/>
    <col min="267" max="267" width="15.140625" style="373" customWidth="1"/>
    <col min="268" max="268" width="16" style="373" customWidth="1"/>
    <col min="269" max="270" width="15.140625" style="373" customWidth="1"/>
    <col min="271" max="271" width="15" style="373" customWidth="1"/>
    <col min="272" max="276" width="9.140625" style="373"/>
    <col min="277" max="277" width="14.5703125" style="373" bestFit="1" customWidth="1"/>
    <col min="278" max="512" width="9.140625" style="373"/>
    <col min="513" max="513" width="3" style="373" customWidth="1"/>
    <col min="514" max="514" width="35" style="373" customWidth="1"/>
    <col min="515" max="515" width="16.5703125" style="373" customWidth="1"/>
    <col min="516" max="516" width="15.7109375" style="373" bestFit="1" customWidth="1"/>
    <col min="517" max="517" width="15.85546875" style="373" bestFit="1" customWidth="1"/>
    <col min="518" max="518" width="15.7109375" style="373" bestFit="1" customWidth="1"/>
    <col min="519" max="520" width="15.28515625" style="373" customWidth="1"/>
    <col min="521" max="521" width="16" style="373" customWidth="1"/>
    <col min="522" max="522" width="15.5703125" style="373" customWidth="1"/>
    <col min="523" max="523" width="15.140625" style="373" customWidth="1"/>
    <col min="524" max="524" width="16" style="373" customWidth="1"/>
    <col min="525" max="526" width="15.140625" style="373" customWidth="1"/>
    <col min="527" max="527" width="15" style="373" customWidth="1"/>
    <col min="528" max="532" width="9.140625" style="373"/>
    <col min="533" max="533" width="14.5703125" style="373" bestFit="1" customWidth="1"/>
    <col min="534" max="768" width="9.140625" style="373"/>
    <col min="769" max="769" width="3" style="373" customWidth="1"/>
    <col min="770" max="770" width="35" style="373" customWidth="1"/>
    <col min="771" max="771" width="16.5703125" style="373" customWidth="1"/>
    <col min="772" max="772" width="15.7109375" style="373" bestFit="1" customWidth="1"/>
    <col min="773" max="773" width="15.85546875" style="373" bestFit="1" customWidth="1"/>
    <col min="774" max="774" width="15.7109375" style="373" bestFit="1" customWidth="1"/>
    <col min="775" max="776" width="15.28515625" style="373" customWidth="1"/>
    <col min="777" max="777" width="16" style="373" customWidth="1"/>
    <col min="778" max="778" width="15.5703125" style="373" customWidth="1"/>
    <col min="779" max="779" width="15.140625" style="373" customWidth="1"/>
    <col min="780" max="780" width="16" style="373" customWidth="1"/>
    <col min="781" max="782" width="15.140625" style="373" customWidth="1"/>
    <col min="783" max="783" width="15" style="373" customWidth="1"/>
    <col min="784" max="788" width="9.140625" style="373"/>
    <col min="789" max="789" width="14.5703125" style="373" bestFit="1" customWidth="1"/>
    <col min="790" max="1024" width="9.140625" style="373"/>
    <col min="1025" max="1025" width="3" style="373" customWidth="1"/>
    <col min="1026" max="1026" width="35" style="373" customWidth="1"/>
    <col min="1027" max="1027" width="16.5703125" style="373" customWidth="1"/>
    <col min="1028" max="1028" width="15.7109375" style="373" bestFit="1" customWidth="1"/>
    <col min="1029" max="1029" width="15.85546875" style="373" bestFit="1" customWidth="1"/>
    <col min="1030" max="1030" width="15.7109375" style="373" bestFit="1" customWidth="1"/>
    <col min="1031" max="1032" width="15.28515625" style="373" customWidth="1"/>
    <col min="1033" max="1033" width="16" style="373" customWidth="1"/>
    <col min="1034" max="1034" width="15.5703125" style="373" customWidth="1"/>
    <col min="1035" max="1035" width="15.140625" style="373" customWidth="1"/>
    <col min="1036" max="1036" width="16" style="373" customWidth="1"/>
    <col min="1037" max="1038" width="15.140625" style="373" customWidth="1"/>
    <col min="1039" max="1039" width="15" style="373" customWidth="1"/>
    <col min="1040" max="1044" width="9.140625" style="373"/>
    <col min="1045" max="1045" width="14.5703125" style="373" bestFit="1" customWidth="1"/>
    <col min="1046" max="1280" width="9.140625" style="373"/>
    <col min="1281" max="1281" width="3" style="373" customWidth="1"/>
    <col min="1282" max="1282" width="35" style="373" customWidth="1"/>
    <col min="1283" max="1283" width="16.5703125" style="373" customWidth="1"/>
    <col min="1284" max="1284" width="15.7109375" style="373" bestFit="1" customWidth="1"/>
    <col min="1285" max="1285" width="15.85546875" style="373" bestFit="1" customWidth="1"/>
    <col min="1286" max="1286" width="15.7109375" style="373" bestFit="1" customWidth="1"/>
    <col min="1287" max="1288" width="15.28515625" style="373" customWidth="1"/>
    <col min="1289" max="1289" width="16" style="373" customWidth="1"/>
    <col min="1290" max="1290" width="15.5703125" style="373" customWidth="1"/>
    <col min="1291" max="1291" width="15.140625" style="373" customWidth="1"/>
    <col min="1292" max="1292" width="16" style="373" customWidth="1"/>
    <col min="1293" max="1294" width="15.140625" style="373" customWidth="1"/>
    <col min="1295" max="1295" width="15" style="373" customWidth="1"/>
    <col min="1296" max="1300" width="9.140625" style="373"/>
    <col min="1301" max="1301" width="14.5703125" style="373" bestFit="1" customWidth="1"/>
    <col min="1302" max="1536" width="9.140625" style="373"/>
    <col min="1537" max="1537" width="3" style="373" customWidth="1"/>
    <col min="1538" max="1538" width="35" style="373" customWidth="1"/>
    <col min="1539" max="1539" width="16.5703125" style="373" customWidth="1"/>
    <col min="1540" max="1540" width="15.7109375" style="373" bestFit="1" customWidth="1"/>
    <col min="1541" max="1541" width="15.85546875" style="373" bestFit="1" customWidth="1"/>
    <col min="1542" max="1542" width="15.7109375" style="373" bestFit="1" customWidth="1"/>
    <col min="1543" max="1544" width="15.28515625" style="373" customWidth="1"/>
    <col min="1545" max="1545" width="16" style="373" customWidth="1"/>
    <col min="1546" max="1546" width="15.5703125" style="373" customWidth="1"/>
    <col min="1547" max="1547" width="15.140625" style="373" customWidth="1"/>
    <col min="1548" max="1548" width="16" style="373" customWidth="1"/>
    <col min="1549" max="1550" width="15.140625" style="373" customWidth="1"/>
    <col min="1551" max="1551" width="15" style="373" customWidth="1"/>
    <col min="1552" max="1556" width="9.140625" style="373"/>
    <col min="1557" max="1557" width="14.5703125" style="373" bestFit="1" customWidth="1"/>
    <col min="1558" max="1792" width="9.140625" style="373"/>
    <col min="1793" max="1793" width="3" style="373" customWidth="1"/>
    <col min="1794" max="1794" width="35" style="373" customWidth="1"/>
    <col min="1795" max="1795" width="16.5703125" style="373" customWidth="1"/>
    <col min="1796" max="1796" width="15.7109375" style="373" bestFit="1" customWidth="1"/>
    <col min="1797" max="1797" width="15.85546875" style="373" bestFit="1" customWidth="1"/>
    <col min="1798" max="1798" width="15.7109375" style="373" bestFit="1" customWidth="1"/>
    <col min="1799" max="1800" width="15.28515625" style="373" customWidth="1"/>
    <col min="1801" max="1801" width="16" style="373" customWidth="1"/>
    <col min="1802" max="1802" width="15.5703125" style="373" customWidth="1"/>
    <col min="1803" max="1803" width="15.140625" style="373" customWidth="1"/>
    <col min="1804" max="1804" width="16" style="373" customWidth="1"/>
    <col min="1805" max="1806" width="15.140625" style="373" customWidth="1"/>
    <col min="1807" max="1807" width="15" style="373" customWidth="1"/>
    <col min="1808" max="1812" width="9.140625" style="373"/>
    <col min="1813" max="1813" width="14.5703125" style="373" bestFit="1" customWidth="1"/>
    <col min="1814" max="2048" width="9.140625" style="373"/>
    <col min="2049" max="2049" width="3" style="373" customWidth="1"/>
    <col min="2050" max="2050" width="35" style="373" customWidth="1"/>
    <col min="2051" max="2051" width="16.5703125" style="373" customWidth="1"/>
    <col min="2052" max="2052" width="15.7109375" style="373" bestFit="1" customWidth="1"/>
    <col min="2053" max="2053" width="15.85546875" style="373" bestFit="1" customWidth="1"/>
    <col min="2054" max="2054" width="15.7109375" style="373" bestFit="1" customWidth="1"/>
    <col min="2055" max="2056" width="15.28515625" style="373" customWidth="1"/>
    <col min="2057" max="2057" width="16" style="373" customWidth="1"/>
    <col min="2058" max="2058" width="15.5703125" style="373" customWidth="1"/>
    <col min="2059" max="2059" width="15.140625" style="373" customWidth="1"/>
    <col min="2060" max="2060" width="16" style="373" customWidth="1"/>
    <col min="2061" max="2062" width="15.140625" style="373" customWidth="1"/>
    <col min="2063" max="2063" width="15" style="373" customWidth="1"/>
    <col min="2064" max="2068" width="9.140625" style="373"/>
    <col min="2069" max="2069" width="14.5703125" style="373" bestFit="1" customWidth="1"/>
    <col min="2070" max="2304" width="9.140625" style="373"/>
    <col min="2305" max="2305" width="3" style="373" customWidth="1"/>
    <col min="2306" max="2306" width="35" style="373" customWidth="1"/>
    <col min="2307" max="2307" width="16.5703125" style="373" customWidth="1"/>
    <col min="2308" max="2308" width="15.7109375" style="373" bestFit="1" customWidth="1"/>
    <col min="2309" max="2309" width="15.85546875" style="373" bestFit="1" customWidth="1"/>
    <col min="2310" max="2310" width="15.7109375" style="373" bestFit="1" customWidth="1"/>
    <col min="2311" max="2312" width="15.28515625" style="373" customWidth="1"/>
    <col min="2313" max="2313" width="16" style="373" customWidth="1"/>
    <col min="2314" max="2314" width="15.5703125" style="373" customWidth="1"/>
    <col min="2315" max="2315" width="15.140625" style="373" customWidth="1"/>
    <col min="2316" max="2316" width="16" style="373" customWidth="1"/>
    <col min="2317" max="2318" width="15.140625" style="373" customWidth="1"/>
    <col min="2319" max="2319" width="15" style="373" customWidth="1"/>
    <col min="2320" max="2324" width="9.140625" style="373"/>
    <col min="2325" max="2325" width="14.5703125" style="373" bestFit="1" customWidth="1"/>
    <col min="2326" max="2560" width="9.140625" style="373"/>
    <col min="2561" max="2561" width="3" style="373" customWidth="1"/>
    <col min="2562" max="2562" width="35" style="373" customWidth="1"/>
    <col min="2563" max="2563" width="16.5703125" style="373" customWidth="1"/>
    <col min="2564" max="2564" width="15.7109375" style="373" bestFit="1" customWidth="1"/>
    <col min="2565" max="2565" width="15.85546875" style="373" bestFit="1" customWidth="1"/>
    <col min="2566" max="2566" width="15.7109375" style="373" bestFit="1" customWidth="1"/>
    <col min="2567" max="2568" width="15.28515625" style="373" customWidth="1"/>
    <col min="2569" max="2569" width="16" style="373" customWidth="1"/>
    <col min="2570" max="2570" width="15.5703125" style="373" customWidth="1"/>
    <col min="2571" max="2571" width="15.140625" style="373" customWidth="1"/>
    <col min="2572" max="2572" width="16" style="373" customWidth="1"/>
    <col min="2573" max="2574" width="15.140625" style="373" customWidth="1"/>
    <col min="2575" max="2575" width="15" style="373" customWidth="1"/>
    <col min="2576" max="2580" width="9.140625" style="373"/>
    <col min="2581" max="2581" width="14.5703125" style="373" bestFit="1" customWidth="1"/>
    <col min="2582" max="2816" width="9.140625" style="373"/>
    <col min="2817" max="2817" width="3" style="373" customWidth="1"/>
    <col min="2818" max="2818" width="35" style="373" customWidth="1"/>
    <col min="2819" max="2819" width="16.5703125" style="373" customWidth="1"/>
    <col min="2820" max="2820" width="15.7109375" style="373" bestFit="1" customWidth="1"/>
    <col min="2821" max="2821" width="15.85546875" style="373" bestFit="1" customWidth="1"/>
    <col min="2822" max="2822" width="15.7109375" style="373" bestFit="1" customWidth="1"/>
    <col min="2823" max="2824" width="15.28515625" style="373" customWidth="1"/>
    <col min="2825" max="2825" width="16" style="373" customWidth="1"/>
    <col min="2826" max="2826" width="15.5703125" style="373" customWidth="1"/>
    <col min="2827" max="2827" width="15.140625" style="373" customWidth="1"/>
    <col min="2828" max="2828" width="16" style="373" customWidth="1"/>
    <col min="2829" max="2830" width="15.140625" style="373" customWidth="1"/>
    <col min="2831" max="2831" width="15" style="373" customWidth="1"/>
    <col min="2832" max="2836" width="9.140625" style="373"/>
    <col min="2837" max="2837" width="14.5703125" style="373" bestFit="1" customWidth="1"/>
    <col min="2838" max="3072" width="9.140625" style="373"/>
    <col min="3073" max="3073" width="3" style="373" customWidth="1"/>
    <col min="3074" max="3074" width="35" style="373" customWidth="1"/>
    <col min="3075" max="3075" width="16.5703125" style="373" customWidth="1"/>
    <col min="3076" max="3076" width="15.7109375" style="373" bestFit="1" customWidth="1"/>
    <col min="3077" max="3077" width="15.85546875" style="373" bestFit="1" customWidth="1"/>
    <col min="3078" max="3078" width="15.7109375" style="373" bestFit="1" customWidth="1"/>
    <col min="3079" max="3080" width="15.28515625" style="373" customWidth="1"/>
    <col min="3081" max="3081" width="16" style="373" customWidth="1"/>
    <col min="3082" max="3082" width="15.5703125" style="373" customWidth="1"/>
    <col min="3083" max="3083" width="15.140625" style="373" customWidth="1"/>
    <col min="3084" max="3084" width="16" style="373" customWidth="1"/>
    <col min="3085" max="3086" width="15.140625" style="373" customWidth="1"/>
    <col min="3087" max="3087" width="15" style="373" customWidth="1"/>
    <col min="3088" max="3092" width="9.140625" style="373"/>
    <col min="3093" max="3093" width="14.5703125" style="373" bestFit="1" customWidth="1"/>
    <col min="3094" max="3328" width="9.140625" style="373"/>
    <col min="3329" max="3329" width="3" style="373" customWidth="1"/>
    <col min="3330" max="3330" width="35" style="373" customWidth="1"/>
    <col min="3331" max="3331" width="16.5703125" style="373" customWidth="1"/>
    <col min="3332" max="3332" width="15.7109375" style="373" bestFit="1" customWidth="1"/>
    <col min="3333" max="3333" width="15.85546875" style="373" bestFit="1" customWidth="1"/>
    <col min="3334" max="3334" width="15.7109375" style="373" bestFit="1" customWidth="1"/>
    <col min="3335" max="3336" width="15.28515625" style="373" customWidth="1"/>
    <col min="3337" max="3337" width="16" style="373" customWidth="1"/>
    <col min="3338" max="3338" width="15.5703125" style="373" customWidth="1"/>
    <col min="3339" max="3339" width="15.140625" style="373" customWidth="1"/>
    <col min="3340" max="3340" width="16" style="373" customWidth="1"/>
    <col min="3341" max="3342" width="15.140625" style="373" customWidth="1"/>
    <col min="3343" max="3343" width="15" style="373" customWidth="1"/>
    <col min="3344" max="3348" width="9.140625" style="373"/>
    <col min="3349" max="3349" width="14.5703125" style="373" bestFit="1" customWidth="1"/>
    <col min="3350" max="3584" width="9.140625" style="373"/>
    <col min="3585" max="3585" width="3" style="373" customWidth="1"/>
    <col min="3586" max="3586" width="35" style="373" customWidth="1"/>
    <col min="3587" max="3587" width="16.5703125" style="373" customWidth="1"/>
    <col min="3588" max="3588" width="15.7109375" style="373" bestFit="1" customWidth="1"/>
    <col min="3589" max="3589" width="15.85546875" style="373" bestFit="1" customWidth="1"/>
    <col min="3590" max="3590" width="15.7109375" style="373" bestFit="1" customWidth="1"/>
    <col min="3591" max="3592" width="15.28515625" style="373" customWidth="1"/>
    <col min="3593" max="3593" width="16" style="373" customWidth="1"/>
    <col min="3594" max="3594" width="15.5703125" style="373" customWidth="1"/>
    <col min="3595" max="3595" width="15.140625" style="373" customWidth="1"/>
    <col min="3596" max="3596" width="16" style="373" customWidth="1"/>
    <col min="3597" max="3598" width="15.140625" style="373" customWidth="1"/>
    <col min="3599" max="3599" width="15" style="373" customWidth="1"/>
    <col min="3600" max="3604" width="9.140625" style="373"/>
    <col min="3605" max="3605" width="14.5703125" style="373" bestFit="1" customWidth="1"/>
    <col min="3606" max="3840" width="9.140625" style="373"/>
    <col min="3841" max="3841" width="3" style="373" customWidth="1"/>
    <col min="3842" max="3842" width="35" style="373" customWidth="1"/>
    <col min="3843" max="3843" width="16.5703125" style="373" customWidth="1"/>
    <col min="3844" max="3844" width="15.7109375" style="373" bestFit="1" customWidth="1"/>
    <col min="3845" max="3845" width="15.85546875" style="373" bestFit="1" customWidth="1"/>
    <col min="3846" max="3846" width="15.7109375" style="373" bestFit="1" customWidth="1"/>
    <col min="3847" max="3848" width="15.28515625" style="373" customWidth="1"/>
    <col min="3849" max="3849" width="16" style="373" customWidth="1"/>
    <col min="3850" max="3850" width="15.5703125" style="373" customWidth="1"/>
    <col min="3851" max="3851" width="15.140625" style="373" customWidth="1"/>
    <col min="3852" max="3852" width="16" style="373" customWidth="1"/>
    <col min="3853" max="3854" width="15.140625" style="373" customWidth="1"/>
    <col min="3855" max="3855" width="15" style="373" customWidth="1"/>
    <col min="3856" max="3860" width="9.140625" style="373"/>
    <col min="3861" max="3861" width="14.5703125" style="373" bestFit="1" customWidth="1"/>
    <col min="3862" max="4096" width="9.140625" style="373"/>
    <col min="4097" max="4097" width="3" style="373" customWidth="1"/>
    <col min="4098" max="4098" width="35" style="373" customWidth="1"/>
    <col min="4099" max="4099" width="16.5703125" style="373" customWidth="1"/>
    <col min="4100" max="4100" width="15.7109375" style="373" bestFit="1" customWidth="1"/>
    <col min="4101" max="4101" width="15.85546875" style="373" bestFit="1" customWidth="1"/>
    <col min="4102" max="4102" width="15.7109375" style="373" bestFit="1" customWidth="1"/>
    <col min="4103" max="4104" width="15.28515625" style="373" customWidth="1"/>
    <col min="4105" max="4105" width="16" style="373" customWidth="1"/>
    <col min="4106" max="4106" width="15.5703125" style="373" customWidth="1"/>
    <col min="4107" max="4107" width="15.140625" style="373" customWidth="1"/>
    <col min="4108" max="4108" width="16" style="373" customWidth="1"/>
    <col min="4109" max="4110" width="15.140625" style="373" customWidth="1"/>
    <col min="4111" max="4111" width="15" style="373" customWidth="1"/>
    <col min="4112" max="4116" width="9.140625" style="373"/>
    <col min="4117" max="4117" width="14.5703125" style="373" bestFit="1" customWidth="1"/>
    <col min="4118" max="4352" width="9.140625" style="373"/>
    <col min="4353" max="4353" width="3" style="373" customWidth="1"/>
    <col min="4354" max="4354" width="35" style="373" customWidth="1"/>
    <col min="4355" max="4355" width="16.5703125" style="373" customWidth="1"/>
    <col min="4356" max="4356" width="15.7109375" style="373" bestFit="1" customWidth="1"/>
    <col min="4357" max="4357" width="15.85546875" style="373" bestFit="1" customWidth="1"/>
    <col min="4358" max="4358" width="15.7109375" style="373" bestFit="1" customWidth="1"/>
    <col min="4359" max="4360" width="15.28515625" style="373" customWidth="1"/>
    <col min="4361" max="4361" width="16" style="373" customWidth="1"/>
    <col min="4362" max="4362" width="15.5703125" style="373" customWidth="1"/>
    <col min="4363" max="4363" width="15.140625" style="373" customWidth="1"/>
    <col min="4364" max="4364" width="16" style="373" customWidth="1"/>
    <col min="4365" max="4366" width="15.140625" style="373" customWidth="1"/>
    <col min="4367" max="4367" width="15" style="373" customWidth="1"/>
    <col min="4368" max="4372" width="9.140625" style="373"/>
    <col min="4373" max="4373" width="14.5703125" style="373" bestFit="1" customWidth="1"/>
    <col min="4374" max="4608" width="9.140625" style="373"/>
    <col min="4609" max="4609" width="3" style="373" customWidth="1"/>
    <col min="4610" max="4610" width="35" style="373" customWidth="1"/>
    <col min="4611" max="4611" width="16.5703125" style="373" customWidth="1"/>
    <col min="4612" max="4612" width="15.7109375" style="373" bestFit="1" customWidth="1"/>
    <col min="4613" max="4613" width="15.85546875" style="373" bestFit="1" customWidth="1"/>
    <col min="4614" max="4614" width="15.7109375" style="373" bestFit="1" customWidth="1"/>
    <col min="4615" max="4616" width="15.28515625" style="373" customWidth="1"/>
    <col min="4617" max="4617" width="16" style="373" customWidth="1"/>
    <col min="4618" max="4618" width="15.5703125" style="373" customWidth="1"/>
    <col min="4619" max="4619" width="15.140625" style="373" customWidth="1"/>
    <col min="4620" max="4620" width="16" style="373" customWidth="1"/>
    <col min="4621" max="4622" width="15.140625" style="373" customWidth="1"/>
    <col min="4623" max="4623" width="15" style="373" customWidth="1"/>
    <col min="4624" max="4628" width="9.140625" style="373"/>
    <col min="4629" max="4629" width="14.5703125" style="373" bestFit="1" customWidth="1"/>
    <col min="4630" max="4864" width="9.140625" style="373"/>
    <col min="4865" max="4865" width="3" style="373" customWidth="1"/>
    <col min="4866" max="4866" width="35" style="373" customWidth="1"/>
    <col min="4867" max="4867" width="16.5703125" style="373" customWidth="1"/>
    <col min="4868" max="4868" width="15.7109375" style="373" bestFit="1" customWidth="1"/>
    <col min="4869" max="4869" width="15.85546875" style="373" bestFit="1" customWidth="1"/>
    <col min="4870" max="4870" width="15.7109375" style="373" bestFit="1" customWidth="1"/>
    <col min="4871" max="4872" width="15.28515625" style="373" customWidth="1"/>
    <col min="4873" max="4873" width="16" style="373" customWidth="1"/>
    <col min="4874" max="4874" width="15.5703125" style="373" customWidth="1"/>
    <col min="4875" max="4875" width="15.140625" style="373" customWidth="1"/>
    <col min="4876" max="4876" width="16" style="373" customWidth="1"/>
    <col min="4877" max="4878" width="15.140625" style="373" customWidth="1"/>
    <col min="4879" max="4879" width="15" style="373" customWidth="1"/>
    <col min="4880" max="4884" width="9.140625" style="373"/>
    <col min="4885" max="4885" width="14.5703125" style="373" bestFit="1" customWidth="1"/>
    <col min="4886" max="5120" width="9.140625" style="373"/>
    <col min="5121" max="5121" width="3" style="373" customWidth="1"/>
    <col min="5122" max="5122" width="35" style="373" customWidth="1"/>
    <col min="5123" max="5123" width="16.5703125" style="373" customWidth="1"/>
    <col min="5124" max="5124" width="15.7109375" style="373" bestFit="1" customWidth="1"/>
    <col min="5125" max="5125" width="15.85546875" style="373" bestFit="1" customWidth="1"/>
    <col min="5126" max="5126" width="15.7109375" style="373" bestFit="1" customWidth="1"/>
    <col min="5127" max="5128" width="15.28515625" style="373" customWidth="1"/>
    <col min="5129" max="5129" width="16" style="373" customWidth="1"/>
    <col min="5130" max="5130" width="15.5703125" style="373" customWidth="1"/>
    <col min="5131" max="5131" width="15.140625" style="373" customWidth="1"/>
    <col min="5132" max="5132" width="16" style="373" customWidth="1"/>
    <col min="5133" max="5134" width="15.140625" style="373" customWidth="1"/>
    <col min="5135" max="5135" width="15" style="373" customWidth="1"/>
    <col min="5136" max="5140" width="9.140625" style="373"/>
    <col min="5141" max="5141" width="14.5703125" style="373" bestFit="1" customWidth="1"/>
    <col min="5142" max="5376" width="9.140625" style="373"/>
    <col min="5377" max="5377" width="3" style="373" customWidth="1"/>
    <col min="5378" max="5378" width="35" style="373" customWidth="1"/>
    <col min="5379" max="5379" width="16.5703125" style="373" customWidth="1"/>
    <col min="5380" max="5380" width="15.7109375" style="373" bestFit="1" customWidth="1"/>
    <col min="5381" max="5381" width="15.85546875" style="373" bestFit="1" customWidth="1"/>
    <col min="5382" max="5382" width="15.7109375" style="373" bestFit="1" customWidth="1"/>
    <col min="5383" max="5384" width="15.28515625" style="373" customWidth="1"/>
    <col min="5385" max="5385" width="16" style="373" customWidth="1"/>
    <col min="5386" max="5386" width="15.5703125" style="373" customWidth="1"/>
    <col min="5387" max="5387" width="15.140625" style="373" customWidth="1"/>
    <col min="5388" max="5388" width="16" style="373" customWidth="1"/>
    <col min="5389" max="5390" width="15.140625" style="373" customWidth="1"/>
    <col min="5391" max="5391" width="15" style="373" customWidth="1"/>
    <col min="5392" max="5396" width="9.140625" style="373"/>
    <col min="5397" max="5397" width="14.5703125" style="373" bestFit="1" customWidth="1"/>
    <col min="5398" max="5632" width="9.140625" style="373"/>
    <col min="5633" max="5633" width="3" style="373" customWidth="1"/>
    <col min="5634" max="5634" width="35" style="373" customWidth="1"/>
    <col min="5635" max="5635" width="16.5703125" style="373" customWidth="1"/>
    <col min="5636" max="5636" width="15.7109375" style="373" bestFit="1" customWidth="1"/>
    <col min="5637" max="5637" width="15.85546875" style="373" bestFit="1" customWidth="1"/>
    <col min="5638" max="5638" width="15.7109375" style="373" bestFit="1" customWidth="1"/>
    <col min="5639" max="5640" width="15.28515625" style="373" customWidth="1"/>
    <col min="5641" max="5641" width="16" style="373" customWidth="1"/>
    <col min="5642" max="5642" width="15.5703125" style="373" customWidth="1"/>
    <col min="5643" max="5643" width="15.140625" style="373" customWidth="1"/>
    <col min="5644" max="5644" width="16" style="373" customWidth="1"/>
    <col min="5645" max="5646" width="15.140625" style="373" customWidth="1"/>
    <col min="5647" max="5647" width="15" style="373" customWidth="1"/>
    <col min="5648" max="5652" width="9.140625" style="373"/>
    <col min="5653" max="5653" width="14.5703125" style="373" bestFit="1" customWidth="1"/>
    <col min="5654" max="5888" width="9.140625" style="373"/>
    <col min="5889" max="5889" width="3" style="373" customWidth="1"/>
    <col min="5890" max="5890" width="35" style="373" customWidth="1"/>
    <col min="5891" max="5891" width="16.5703125" style="373" customWidth="1"/>
    <col min="5892" max="5892" width="15.7109375" style="373" bestFit="1" customWidth="1"/>
    <col min="5893" max="5893" width="15.85546875" style="373" bestFit="1" customWidth="1"/>
    <col min="5894" max="5894" width="15.7109375" style="373" bestFit="1" customWidth="1"/>
    <col min="5895" max="5896" width="15.28515625" style="373" customWidth="1"/>
    <col min="5897" max="5897" width="16" style="373" customWidth="1"/>
    <col min="5898" max="5898" width="15.5703125" style="373" customWidth="1"/>
    <col min="5899" max="5899" width="15.140625" style="373" customWidth="1"/>
    <col min="5900" max="5900" width="16" style="373" customWidth="1"/>
    <col min="5901" max="5902" width="15.140625" style="373" customWidth="1"/>
    <col min="5903" max="5903" width="15" style="373" customWidth="1"/>
    <col min="5904" max="5908" width="9.140625" style="373"/>
    <col min="5909" max="5909" width="14.5703125" style="373" bestFit="1" customWidth="1"/>
    <col min="5910" max="6144" width="9.140625" style="373"/>
    <col min="6145" max="6145" width="3" style="373" customWidth="1"/>
    <col min="6146" max="6146" width="35" style="373" customWidth="1"/>
    <col min="6147" max="6147" width="16.5703125" style="373" customWidth="1"/>
    <col min="6148" max="6148" width="15.7109375" style="373" bestFit="1" customWidth="1"/>
    <col min="6149" max="6149" width="15.85546875" style="373" bestFit="1" customWidth="1"/>
    <col min="6150" max="6150" width="15.7109375" style="373" bestFit="1" customWidth="1"/>
    <col min="6151" max="6152" width="15.28515625" style="373" customWidth="1"/>
    <col min="6153" max="6153" width="16" style="373" customWidth="1"/>
    <col min="6154" max="6154" width="15.5703125" style="373" customWidth="1"/>
    <col min="6155" max="6155" width="15.140625" style="373" customWidth="1"/>
    <col min="6156" max="6156" width="16" style="373" customWidth="1"/>
    <col min="6157" max="6158" width="15.140625" style="373" customWidth="1"/>
    <col min="6159" max="6159" width="15" style="373" customWidth="1"/>
    <col min="6160" max="6164" width="9.140625" style="373"/>
    <col min="6165" max="6165" width="14.5703125" style="373" bestFit="1" customWidth="1"/>
    <col min="6166" max="6400" width="9.140625" style="373"/>
    <col min="6401" max="6401" width="3" style="373" customWidth="1"/>
    <col min="6402" max="6402" width="35" style="373" customWidth="1"/>
    <col min="6403" max="6403" width="16.5703125" style="373" customWidth="1"/>
    <col min="6404" max="6404" width="15.7109375" style="373" bestFit="1" customWidth="1"/>
    <col min="6405" max="6405" width="15.85546875" style="373" bestFit="1" customWidth="1"/>
    <col min="6406" max="6406" width="15.7109375" style="373" bestFit="1" customWidth="1"/>
    <col min="6407" max="6408" width="15.28515625" style="373" customWidth="1"/>
    <col min="6409" max="6409" width="16" style="373" customWidth="1"/>
    <col min="6410" max="6410" width="15.5703125" style="373" customWidth="1"/>
    <col min="6411" max="6411" width="15.140625" style="373" customWidth="1"/>
    <col min="6412" max="6412" width="16" style="373" customWidth="1"/>
    <col min="6413" max="6414" width="15.140625" style="373" customWidth="1"/>
    <col min="6415" max="6415" width="15" style="373" customWidth="1"/>
    <col min="6416" max="6420" width="9.140625" style="373"/>
    <col min="6421" max="6421" width="14.5703125" style="373" bestFit="1" customWidth="1"/>
    <col min="6422" max="6656" width="9.140625" style="373"/>
    <col min="6657" max="6657" width="3" style="373" customWidth="1"/>
    <col min="6658" max="6658" width="35" style="373" customWidth="1"/>
    <col min="6659" max="6659" width="16.5703125" style="373" customWidth="1"/>
    <col min="6660" max="6660" width="15.7109375" style="373" bestFit="1" customWidth="1"/>
    <col min="6661" max="6661" width="15.85546875" style="373" bestFit="1" customWidth="1"/>
    <col min="6662" max="6662" width="15.7109375" style="373" bestFit="1" customWidth="1"/>
    <col min="6663" max="6664" width="15.28515625" style="373" customWidth="1"/>
    <col min="6665" max="6665" width="16" style="373" customWidth="1"/>
    <col min="6666" max="6666" width="15.5703125" style="373" customWidth="1"/>
    <col min="6667" max="6667" width="15.140625" style="373" customWidth="1"/>
    <col min="6668" max="6668" width="16" style="373" customWidth="1"/>
    <col min="6669" max="6670" width="15.140625" style="373" customWidth="1"/>
    <col min="6671" max="6671" width="15" style="373" customWidth="1"/>
    <col min="6672" max="6676" width="9.140625" style="373"/>
    <col min="6677" max="6677" width="14.5703125" style="373" bestFit="1" customWidth="1"/>
    <col min="6678" max="6912" width="9.140625" style="373"/>
    <col min="6913" max="6913" width="3" style="373" customWidth="1"/>
    <col min="6914" max="6914" width="35" style="373" customWidth="1"/>
    <col min="6915" max="6915" width="16.5703125" style="373" customWidth="1"/>
    <col min="6916" max="6916" width="15.7109375" style="373" bestFit="1" customWidth="1"/>
    <col min="6917" max="6917" width="15.85546875" style="373" bestFit="1" customWidth="1"/>
    <col min="6918" max="6918" width="15.7109375" style="373" bestFit="1" customWidth="1"/>
    <col min="6919" max="6920" width="15.28515625" style="373" customWidth="1"/>
    <col min="6921" max="6921" width="16" style="373" customWidth="1"/>
    <col min="6922" max="6922" width="15.5703125" style="373" customWidth="1"/>
    <col min="6923" max="6923" width="15.140625" style="373" customWidth="1"/>
    <col min="6924" max="6924" width="16" style="373" customWidth="1"/>
    <col min="6925" max="6926" width="15.140625" style="373" customWidth="1"/>
    <col min="6927" max="6927" width="15" style="373" customWidth="1"/>
    <col min="6928" max="6932" width="9.140625" style="373"/>
    <col min="6933" max="6933" width="14.5703125" style="373" bestFit="1" customWidth="1"/>
    <col min="6934" max="7168" width="9.140625" style="373"/>
    <col min="7169" max="7169" width="3" style="373" customWidth="1"/>
    <col min="7170" max="7170" width="35" style="373" customWidth="1"/>
    <col min="7171" max="7171" width="16.5703125" style="373" customWidth="1"/>
    <col min="7172" max="7172" width="15.7109375" style="373" bestFit="1" customWidth="1"/>
    <col min="7173" max="7173" width="15.85546875" style="373" bestFit="1" customWidth="1"/>
    <col min="7174" max="7174" width="15.7109375" style="373" bestFit="1" customWidth="1"/>
    <col min="7175" max="7176" width="15.28515625" style="373" customWidth="1"/>
    <col min="7177" max="7177" width="16" style="373" customWidth="1"/>
    <col min="7178" max="7178" width="15.5703125" style="373" customWidth="1"/>
    <col min="7179" max="7179" width="15.140625" style="373" customWidth="1"/>
    <col min="7180" max="7180" width="16" style="373" customWidth="1"/>
    <col min="7181" max="7182" width="15.140625" style="373" customWidth="1"/>
    <col min="7183" max="7183" width="15" style="373" customWidth="1"/>
    <col min="7184" max="7188" width="9.140625" style="373"/>
    <col min="7189" max="7189" width="14.5703125" style="373" bestFit="1" customWidth="1"/>
    <col min="7190" max="7424" width="9.140625" style="373"/>
    <col min="7425" max="7425" width="3" style="373" customWidth="1"/>
    <col min="7426" max="7426" width="35" style="373" customWidth="1"/>
    <col min="7427" max="7427" width="16.5703125" style="373" customWidth="1"/>
    <col min="7428" max="7428" width="15.7109375" style="373" bestFit="1" customWidth="1"/>
    <col min="7429" max="7429" width="15.85546875" style="373" bestFit="1" customWidth="1"/>
    <col min="7430" max="7430" width="15.7109375" style="373" bestFit="1" customWidth="1"/>
    <col min="7431" max="7432" width="15.28515625" style="373" customWidth="1"/>
    <col min="7433" max="7433" width="16" style="373" customWidth="1"/>
    <col min="7434" max="7434" width="15.5703125" style="373" customWidth="1"/>
    <col min="7435" max="7435" width="15.140625" style="373" customWidth="1"/>
    <col min="7436" max="7436" width="16" style="373" customWidth="1"/>
    <col min="7437" max="7438" width="15.140625" style="373" customWidth="1"/>
    <col min="7439" max="7439" width="15" style="373" customWidth="1"/>
    <col min="7440" max="7444" width="9.140625" style="373"/>
    <col min="7445" max="7445" width="14.5703125" style="373" bestFit="1" customWidth="1"/>
    <col min="7446" max="7680" width="9.140625" style="373"/>
    <col min="7681" max="7681" width="3" style="373" customWidth="1"/>
    <col min="7682" max="7682" width="35" style="373" customWidth="1"/>
    <col min="7683" max="7683" width="16.5703125" style="373" customWidth="1"/>
    <col min="7684" max="7684" width="15.7109375" style="373" bestFit="1" customWidth="1"/>
    <col min="7685" max="7685" width="15.85546875" style="373" bestFit="1" customWidth="1"/>
    <col min="7686" max="7686" width="15.7109375" style="373" bestFit="1" customWidth="1"/>
    <col min="7687" max="7688" width="15.28515625" style="373" customWidth="1"/>
    <col min="7689" max="7689" width="16" style="373" customWidth="1"/>
    <col min="7690" max="7690" width="15.5703125" style="373" customWidth="1"/>
    <col min="7691" max="7691" width="15.140625" style="373" customWidth="1"/>
    <col min="7692" max="7692" width="16" style="373" customWidth="1"/>
    <col min="7693" max="7694" width="15.140625" style="373" customWidth="1"/>
    <col min="7695" max="7695" width="15" style="373" customWidth="1"/>
    <col min="7696" max="7700" width="9.140625" style="373"/>
    <col min="7701" max="7701" width="14.5703125" style="373" bestFit="1" customWidth="1"/>
    <col min="7702" max="7936" width="9.140625" style="373"/>
    <col min="7937" max="7937" width="3" style="373" customWidth="1"/>
    <col min="7938" max="7938" width="35" style="373" customWidth="1"/>
    <col min="7939" max="7939" width="16.5703125" style="373" customWidth="1"/>
    <col min="7940" max="7940" width="15.7109375" style="373" bestFit="1" customWidth="1"/>
    <col min="7941" max="7941" width="15.85546875" style="373" bestFit="1" customWidth="1"/>
    <col min="7942" max="7942" width="15.7109375" style="373" bestFit="1" customWidth="1"/>
    <col min="7943" max="7944" width="15.28515625" style="373" customWidth="1"/>
    <col min="7945" max="7945" width="16" style="373" customWidth="1"/>
    <col min="7946" max="7946" width="15.5703125" style="373" customWidth="1"/>
    <col min="7947" max="7947" width="15.140625" style="373" customWidth="1"/>
    <col min="7948" max="7948" width="16" style="373" customWidth="1"/>
    <col min="7949" max="7950" width="15.140625" style="373" customWidth="1"/>
    <col min="7951" max="7951" width="15" style="373" customWidth="1"/>
    <col min="7952" max="7956" width="9.140625" style="373"/>
    <col min="7957" max="7957" width="14.5703125" style="373" bestFit="1" customWidth="1"/>
    <col min="7958" max="8192" width="9.140625" style="373"/>
    <col min="8193" max="8193" width="3" style="373" customWidth="1"/>
    <col min="8194" max="8194" width="35" style="373" customWidth="1"/>
    <col min="8195" max="8195" width="16.5703125" style="373" customWidth="1"/>
    <col min="8196" max="8196" width="15.7109375" style="373" bestFit="1" customWidth="1"/>
    <col min="8197" max="8197" width="15.85546875" style="373" bestFit="1" customWidth="1"/>
    <col min="8198" max="8198" width="15.7109375" style="373" bestFit="1" customWidth="1"/>
    <col min="8199" max="8200" width="15.28515625" style="373" customWidth="1"/>
    <col min="8201" max="8201" width="16" style="373" customWidth="1"/>
    <col min="8202" max="8202" width="15.5703125" style="373" customWidth="1"/>
    <col min="8203" max="8203" width="15.140625" style="373" customWidth="1"/>
    <col min="8204" max="8204" width="16" style="373" customWidth="1"/>
    <col min="8205" max="8206" width="15.140625" style="373" customWidth="1"/>
    <col min="8207" max="8207" width="15" style="373" customWidth="1"/>
    <col min="8208" max="8212" width="9.140625" style="373"/>
    <col min="8213" max="8213" width="14.5703125" style="373" bestFit="1" customWidth="1"/>
    <col min="8214" max="8448" width="9.140625" style="373"/>
    <col min="8449" max="8449" width="3" style="373" customWidth="1"/>
    <col min="8450" max="8450" width="35" style="373" customWidth="1"/>
    <col min="8451" max="8451" width="16.5703125" style="373" customWidth="1"/>
    <col min="8452" max="8452" width="15.7109375" style="373" bestFit="1" customWidth="1"/>
    <col min="8453" max="8453" width="15.85546875" style="373" bestFit="1" customWidth="1"/>
    <col min="8454" max="8454" width="15.7109375" style="373" bestFit="1" customWidth="1"/>
    <col min="8455" max="8456" width="15.28515625" style="373" customWidth="1"/>
    <col min="8457" max="8457" width="16" style="373" customWidth="1"/>
    <col min="8458" max="8458" width="15.5703125" style="373" customWidth="1"/>
    <col min="8459" max="8459" width="15.140625" style="373" customWidth="1"/>
    <col min="8460" max="8460" width="16" style="373" customWidth="1"/>
    <col min="8461" max="8462" width="15.140625" style="373" customWidth="1"/>
    <col min="8463" max="8463" width="15" style="373" customWidth="1"/>
    <col min="8464" max="8468" width="9.140625" style="373"/>
    <col min="8469" max="8469" width="14.5703125" style="373" bestFit="1" customWidth="1"/>
    <col min="8470" max="8704" width="9.140625" style="373"/>
    <col min="8705" max="8705" width="3" style="373" customWidth="1"/>
    <col min="8706" max="8706" width="35" style="373" customWidth="1"/>
    <col min="8707" max="8707" width="16.5703125" style="373" customWidth="1"/>
    <col min="8708" max="8708" width="15.7109375" style="373" bestFit="1" customWidth="1"/>
    <col min="8709" max="8709" width="15.85546875" style="373" bestFit="1" customWidth="1"/>
    <col min="8710" max="8710" width="15.7109375" style="373" bestFit="1" customWidth="1"/>
    <col min="8711" max="8712" width="15.28515625" style="373" customWidth="1"/>
    <col min="8713" max="8713" width="16" style="373" customWidth="1"/>
    <col min="8714" max="8714" width="15.5703125" style="373" customWidth="1"/>
    <col min="8715" max="8715" width="15.140625" style="373" customWidth="1"/>
    <col min="8716" max="8716" width="16" style="373" customWidth="1"/>
    <col min="8717" max="8718" width="15.140625" style="373" customWidth="1"/>
    <col min="8719" max="8719" width="15" style="373" customWidth="1"/>
    <col min="8720" max="8724" width="9.140625" style="373"/>
    <col min="8725" max="8725" width="14.5703125" style="373" bestFit="1" customWidth="1"/>
    <col min="8726" max="8960" width="9.140625" style="373"/>
    <col min="8961" max="8961" width="3" style="373" customWidth="1"/>
    <col min="8962" max="8962" width="35" style="373" customWidth="1"/>
    <col min="8963" max="8963" width="16.5703125" style="373" customWidth="1"/>
    <col min="8964" max="8964" width="15.7109375" style="373" bestFit="1" customWidth="1"/>
    <col min="8965" max="8965" width="15.85546875" style="373" bestFit="1" customWidth="1"/>
    <col min="8966" max="8966" width="15.7109375" style="373" bestFit="1" customWidth="1"/>
    <col min="8967" max="8968" width="15.28515625" style="373" customWidth="1"/>
    <col min="8969" max="8969" width="16" style="373" customWidth="1"/>
    <col min="8970" max="8970" width="15.5703125" style="373" customWidth="1"/>
    <col min="8971" max="8971" width="15.140625" style="373" customWidth="1"/>
    <col min="8972" max="8972" width="16" style="373" customWidth="1"/>
    <col min="8973" max="8974" width="15.140625" style="373" customWidth="1"/>
    <col min="8975" max="8975" width="15" style="373" customWidth="1"/>
    <col min="8976" max="8980" width="9.140625" style="373"/>
    <col min="8981" max="8981" width="14.5703125" style="373" bestFit="1" customWidth="1"/>
    <col min="8982" max="9216" width="9.140625" style="373"/>
    <col min="9217" max="9217" width="3" style="373" customWidth="1"/>
    <col min="9218" max="9218" width="35" style="373" customWidth="1"/>
    <col min="9219" max="9219" width="16.5703125" style="373" customWidth="1"/>
    <col min="9220" max="9220" width="15.7109375" style="373" bestFit="1" customWidth="1"/>
    <col min="9221" max="9221" width="15.85546875" style="373" bestFit="1" customWidth="1"/>
    <col min="9222" max="9222" width="15.7109375" style="373" bestFit="1" customWidth="1"/>
    <col min="9223" max="9224" width="15.28515625" style="373" customWidth="1"/>
    <col min="9225" max="9225" width="16" style="373" customWidth="1"/>
    <col min="9226" max="9226" width="15.5703125" style="373" customWidth="1"/>
    <col min="9227" max="9227" width="15.140625" style="373" customWidth="1"/>
    <col min="9228" max="9228" width="16" style="373" customWidth="1"/>
    <col min="9229" max="9230" width="15.140625" style="373" customWidth="1"/>
    <col min="9231" max="9231" width="15" style="373" customWidth="1"/>
    <col min="9232" max="9236" width="9.140625" style="373"/>
    <col min="9237" max="9237" width="14.5703125" style="373" bestFit="1" customWidth="1"/>
    <col min="9238" max="9472" width="9.140625" style="373"/>
    <col min="9473" max="9473" width="3" style="373" customWidth="1"/>
    <col min="9474" max="9474" width="35" style="373" customWidth="1"/>
    <col min="9475" max="9475" width="16.5703125" style="373" customWidth="1"/>
    <col min="9476" max="9476" width="15.7109375" style="373" bestFit="1" customWidth="1"/>
    <col min="9477" max="9477" width="15.85546875" style="373" bestFit="1" customWidth="1"/>
    <col min="9478" max="9478" width="15.7109375" style="373" bestFit="1" customWidth="1"/>
    <col min="9479" max="9480" width="15.28515625" style="373" customWidth="1"/>
    <col min="9481" max="9481" width="16" style="373" customWidth="1"/>
    <col min="9482" max="9482" width="15.5703125" style="373" customWidth="1"/>
    <col min="9483" max="9483" width="15.140625" style="373" customWidth="1"/>
    <col min="9484" max="9484" width="16" style="373" customWidth="1"/>
    <col min="9485" max="9486" width="15.140625" style="373" customWidth="1"/>
    <col min="9487" max="9487" width="15" style="373" customWidth="1"/>
    <col min="9488" max="9492" width="9.140625" style="373"/>
    <col min="9493" max="9493" width="14.5703125" style="373" bestFit="1" customWidth="1"/>
    <col min="9494" max="9728" width="9.140625" style="373"/>
    <col min="9729" max="9729" width="3" style="373" customWidth="1"/>
    <col min="9730" max="9730" width="35" style="373" customWidth="1"/>
    <col min="9731" max="9731" width="16.5703125" style="373" customWidth="1"/>
    <col min="9732" max="9732" width="15.7109375" style="373" bestFit="1" customWidth="1"/>
    <col min="9733" max="9733" width="15.85546875" style="373" bestFit="1" customWidth="1"/>
    <col min="9734" max="9734" width="15.7109375" style="373" bestFit="1" customWidth="1"/>
    <col min="9735" max="9736" width="15.28515625" style="373" customWidth="1"/>
    <col min="9737" max="9737" width="16" style="373" customWidth="1"/>
    <col min="9738" max="9738" width="15.5703125" style="373" customWidth="1"/>
    <col min="9739" max="9739" width="15.140625" style="373" customWidth="1"/>
    <col min="9740" max="9740" width="16" style="373" customWidth="1"/>
    <col min="9741" max="9742" width="15.140625" style="373" customWidth="1"/>
    <col min="9743" max="9743" width="15" style="373" customWidth="1"/>
    <col min="9744" max="9748" width="9.140625" style="373"/>
    <col min="9749" max="9749" width="14.5703125" style="373" bestFit="1" customWidth="1"/>
    <col min="9750" max="9984" width="9.140625" style="373"/>
    <col min="9985" max="9985" width="3" style="373" customWidth="1"/>
    <col min="9986" max="9986" width="35" style="373" customWidth="1"/>
    <col min="9987" max="9987" width="16.5703125" style="373" customWidth="1"/>
    <col min="9988" max="9988" width="15.7109375" style="373" bestFit="1" customWidth="1"/>
    <col min="9989" max="9989" width="15.85546875" style="373" bestFit="1" customWidth="1"/>
    <col min="9990" max="9990" width="15.7109375" style="373" bestFit="1" customWidth="1"/>
    <col min="9991" max="9992" width="15.28515625" style="373" customWidth="1"/>
    <col min="9993" max="9993" width="16" style="373" customWidth="1"/>
    <col min="9994" max="9994" width="15.5703125" style="373" customWidth="1"/>
    <col min="9995" max="9995" width="15.140625" style="373" customWidth="1"/>
    <col min="9996" max="9996" width="16" style="373" customWidth="1"/>
    <col min="9997" max="9998" width="15.140625" style="373" customWidth="1"/>
    <col min="9999" max="9999" width="15" style="373" customWidth="1"/>
    <col min="10000" max="10004" width="9.140625" style="373"/>
    <col min="10005" max="10005" width="14.5703125" style="373" bestFit="1" customWidth="1"/>
    <col min="10006" max="10240" width="9.140625" style="373"/>
    <col min="10241" max="10241" width="3" style="373" customWidth="1"/>
    <col min="10242" max="10242" width="35" style="373" customWidth="1"/>
    <col min="10243" max="10243" width="16.5703125" style="373" customWidth="1"/>
    <col min="10244" max="10244" width="15.7109375" style="373" bestFit="1" customWidth="1"/>
    <col min="10245" max="10245" width="15.85546875" style="373" bestFit="1" customWidth="1"/>
    <col min="10246" max="10246" width="15.7109375" style="373" bestFit="1" customWidth="1"/>
    <col min="10247" max="10248" width="15.28515625" style="373" customWidth="1"/>
    <col min="10249" max="10249" width="16" style="373" customWidth="1"/>
    <col min="10250" max="10250" width="15.5703125" style="373" customWidth="1"/>
    <col min="10251" max="10251" width="15.140625" style="373" customWidth="1"/>
    <col min="10252" max="10252" width="16" style="373" customWidth="1"/>
    <col min="10253" max="10254" width="15.140625" style="373" customWidth="1"/>
    <col min="10255" max="10255" width="15" style="373" customWidth="1"/>
    <col min="10256" max="10260" width="9.140625" style="373"/>
    <col min="10261" max="10261" width="14.5703125" style="373" bestFit="1" customWidth="1"/>
    <col min="10262" max="10496" width="9.140625" style="373"/>
    <col min="10497" max="10497" width="3" style="373" customWidth="1"/>
    <col min="10498" max="10498" width="35" style="373" customWidth="1"/>
    <col min="10499" max="10499" width="16.5703125" style="373" customWidth="1"/>
    <col min="10500" max="10500" width="15.7109375" style="373" bestFit="1" customWidth="1"/>
    <col min="10501" max="10501" width="15.85546875" style="373" bestFit="1" customWidth="1"/>
    <col min="10502" max="10502" width="15.7109375" style="373" bestFit="1" customWidth="1"/>
    <col min="10503" max="10504" width="15.28515625" style="373" customWidth="1"/>
    <col min="10505" max="10505" width="16" style="373" customWidth="1"/>
    <col min="10506" max="10506" width="15.5703125" style="373" customWidth="1"/>
    <col min="10507" max="10507" width="15.140625" style="373" customWidth="1"/>
    <col min="10508" max="10508" width="16" style="373" customWidth="1"/>
    <col min="10509" max="10510" width="15.140625" style="373" customWidth="1"/>
    <col min="10511" max="10511" width="15" style="373" customWidth="1"/>
    <col min="10512" max="10516" width="9.140625" style="373"/>
    <col min="10517" max="10517" width="14.5703125" style="373" bestFit="1" customWidth="1"/>
    <col min="10518" max="10752" width="9.140625" style="373"/>
    <col min="10753" max="10753" width="3" style="373" customWidth="1"/>
    <col min="10754" max="10754" width="35" style="373" customWidth="1"/>
    <col min="10755" max="10755" width="16.5703125" style="373" customWidth="1"/>
    <col min="10756" max="10756" width="15.7109375" style="373" bestFit="1" customWidth="1"/>
    <col min="10757" max="10757" width="15.85546875" style="373" bestFit="1" customWidth="1"/>
    <col min="10758" max="10758" width="15.7109375" style="373" bestFit="1" customWidth="1"/>
    <col min="10759" max="10760" width="15.28515625" style="373" customWidth="1"/>
    <col min="10761" max="10761" width="16" style="373" customWidth="1"/>
    <col min="10762" max="10762" width="15.5703125" style="373" customWidth="1"/>
    <col min="10763" max="10763" width="15.140625" style="373" customWidth="1"/>
    <col min="10764" max="10764" width="16" style="373" customWidth="1"/>
    <col min="10765" max="10766" width="15.140625" style="373" customWidth="1"/>
    <col min="10767" max="10767" width="15" style="373" customWidth="1"/>
    <col min="10768" max="10772" width="9.140625" style="373"/>
    <col min="10773" max="10773" width="14.5703125" style="373" bestFit="1" customWidth="1"/>
    <col min="10774" max="11008" width="9.140625" style="373"/>
    <col min="11009" max="11009" width="3" style="373" customWidth="1"/>
    <col min="11010" max="11010" width="35" style="373" customWidth="1"/>
    <col min="11011" max="11011" width="16.5703125" style="373" customWidth="1"/>
    <col min="11012" max="11012" width="15.7109375" style="373" bestFit="1" customWidth="1"/>
    <col min="11013" max="11013" width="15.85546875" style="373" bestFit="1" customWidth="1"/>
    <col min="11014" max="11014" width="15.7109375" style="373" bestFit="1" customWidth="1"/>
    <col min="11015" max="11016" width="15.28515625" style="373" customWidth="1"/>
    <col min="11017" max="11017" width="16" style="373" customWidth="1"/>
    <col min="11018" max="11018" width="15.5703125" style="373" customWidth="1"/>
    <col min="11019" max="11019" width="15.140625" style="373" customWidth="1"/>
    <col min="11020" max="11020" width="16" style="373" customWidth="1"/>
    <col min="11021" max="11022" width="15.140625" style="373" customWidth="1"/>
    <col min="11023" max="11023" width="15" style="373" customWidth="1"/>
    <col min="11024" max="11028" width="9.140625" style="373"/>
    <col min="11029" max="11029" width="14.5703125" style="373" bestFit="1" customWidth="1"/>
    <col min="11030" max="11264" width="9.140625" style="373"/>
    <col min="11265" max="11265" width="3" style="373" customWidth="1"/>
    <col min="11266" max="11266" width="35" style="373" customWidth="1"/>
    <col min="11267" max="11267" width="16.5703125" style="373" customWidth="1"/>
    <col min="11268" max="11268" width="15.7109375" style="373" bestFit="1" customWidth="1"/>
    <col min="11269" max="11269" width="15.85546875" style="373" bestFit="1" customWidth="1"/>
    <col min="11270" max="11270" width="15.7109375" style="373" bestFit="1" customWidth="1"/>
    <col min="11271" max="11272" width="15.28515625" style="373" customWidth="1"/>
    <col min="11273" max="11273" width="16" style="373" customWidth="1"/>
    <col min="11274" max="11274" width="15.5703125" style="373" customWidth="1"/>
    <col min="11275" max="11275" width="15.140625" style="373" customWidth="1"/>
    <col min="11276" max="11276" width="16" style="373" customWidth="1"/>
    <col min="11277" max="11278" width="15.140625" style="373" customWidth="1"/>
    <col min="11279" max="11279" width="15" style="373" customWidth="1"/>
    <col min="11280" max="11284" width="9.140625" style="373"/>
    <col min="11285" max="11285" width="14.5703125" style="373" bestFit="1" customWidth="1"/>
    <col min="11286" max="11520" width="9.140625" style="373"/>
    <col min="11521" max="11521" width="3" style="373" customWidth="1"/>
    <col min="11522" max="11522" width="35" style="373" customWidth="1"/>
    <col min="11523" max="11523" width="16.5703125" style="373" customWidth="1"/>
    <col min="11524" max="11524" width="15.7109375" style="373" bestFit="1" customWidth="1"/>
    <col min="11525" max="11525" width="15.85546875" style="373" bestFit="1" customWidth="1"/>
    <col min="11526" max="11526" width="15.7109375" style="373" bestFit="1" customWidth="1"/>
    <col min="11527" max="11528" width="15.28515625" style="373" customWidth="1"/>
    <col min="11529" max="11529" width="16" style="373" customWidth="1"/>
    <col min="11530" max="11530" width="15.5703125" style="373" customWidth="1"/>
    <col min="11531" max="11531" width="15.140625" style="373" customWidth="1"/>
    <col min="11532" max="11532" width="16" style="373" customWidth="1"/>
    <col min="11533" max="11534" width="15.140625" style="373" customWidth="1"/>
    <col min="11535" max="11535" width="15" style="373" customWidth="1"/>
    <col min="11536" max="11540" width="9.140625" style="373"/>
    <col min="11541" max="11541" width="14.5703125" style="373" bestFit="1" customWidth="1"/>
    <col min="11542" max="11776" width="9.140625" style="373"/>
    <col min="11777" max="11777" width="3" style="373" customWidth="1"/>
    <col min="11778" max="11778" width="35" style="373" customWidth="1"/>
    <col min="11779" max="11779" width="16.5703125" style="373" customWidth="1"/>
    <col min="11780" max="11780" width="15.7109375" style="373" bestFit="1" customWidth="1"/>
    <col min="11781" max="11781" width="15.85546875" style="373" bestFit="1" customWidth="1"/>
    <col min="11782" max="11782" width="15.7109375" style="373" bestFit="1" customWidth="1"/>
    <col min="11783" max="11784" width="15.28515625" style="373" customWidth="1"/>
    <col min="11785" max="11785" width="16" style="373" customWidth="1"/>
    <col min="11786" max="11786" width="15.5703125" style="373" customWidth="1"/>
    <col min="11787" max="11787" width="15.140625" style="373" customWidth="1"/>
    <col min="11788" max="11788" width="16" style="373" customWidth="1"/>
    <col min="11789" max="11790" width="15.140625" style="373" customWidth="1"/>
    <col min="11791" max="11791" width="15" style="373" customWidth="1"/>
    <col min="11792" max="11796" width="9.140625" style="373"/>
    <col min="11797" max="11797" width="14.5703125" style="373" bestFit="1" customWidth="1"/>
    <col min="11798" max="12032" width="9.140625" style="373"/>
    <col min="12033" max="12033" width="3" style="373" customWidth="1"/>
    <col min="12034" max="12034" width="35" style="373" customWidth="1"/>
    <col min="12035" max="12035" width="16.5703125" style="373" customWidth="1"/>
    <col min="12036" max="12036" width="15.7109375" style="373" bestFit="1" customWidth="1"/>
    <col min="12037" max="12037" width="15.85546875" style="373" bestFit="1" customWidth="1"/>
    <col min="12038" max="12038" width="15.7109375" style="373" bestFit="1" customWidth="1"/>
    <col min="12039" max="12040" width="15.28515625" style="373" customWidth="1"/>
    <col min="12041" max="12041" width="16" style="373" customWidth="1"/>
    <col min="12042" max="12042" width="15.5703125" style="373" customWidth="1"/>
    <col min="12043" max="12043" width="15.140625" style="373" customWidth="1"/>
    <col min="12044" max="12044" width="16" style="373" customWidth="1"/>
    <col min="12045" max="12046" width="15.140625" style="373" customWidth="1"/>
    <col min="12047" max="12047" width="15" style="373" customWidth="1"/>
    <col min="12048" max="12052" width="9.140625" style="373"/>
    <col min="12053" max="12053" width="14.5703125" style="373" bestFit="1" customWidth="1"/>
    <col min="12054" max="12288" width="9.140625" style="373"/>
    <col min="12289" max="12289" width="3" style="373" customWidth="1"/>
    <col min="12290" max="12290" width="35" style="373" customWidth="1"/>
    <col min="12291" max="12291" width="16.5703125" style="373" customWidth="1"/>
    <col min="12292" max="12292" width="15.7109375" style="373" bestFit="1" customWidth="1"/>
    <col min="12293" max="12293" width="15.85546875" style="373" bestFit="1" customWidth="1"/>
    <col min="12294" max="12294" width="15.7109375" style="373" bestFit="1" customWidth="1"/>
    <col min="12295" max="12296" width="15.28515625" style="373" customWidth="1"/>
    <col min="12297" max="12297" width="16" style="373" customWidth="1"/>
    <col min="12298" max="12298" width="15.5703125" style="373" customWidth="1"/>
    <col min="12299" max="12299" width="15.140625" style="373" customWidth="1"/>
    <col min="12300" max="12300" width="16" style="373" customWidth="1"/>
    <col min="12301" max="12302" width="15.140625" style="373" customWidth="1"/>
    <col min="12303" max="12303" width="15" style="373" customWidth="1"/>
    <col min="12304" max="12308" width="9.140625" style="373"/>
    <col min="12309" max="12309" width="14.5703125" style="373" bestFit="1" customWidth="1"/>
    <col min="12310" max="12544" width="9.140625" style="373"/>
    <col min="12545" max="12545" width="3" style="373" customWidth="1"/>
    <col min="12546" max="12546" width="35" style="373" customWidth="1"/>
    <col min="12547" max="12547" width="16.5703125" style="373" customWidth="1"/>
    <col min="12548" max="12548" width="15.7109375" style="373" bestFit="1" customWidth="1"/>
    <col min="12549" max="12549" width="15.85546875" style="373" bestFit="1" customWidth="1"/>
    <col min="12550" max="12550" width="15.7109375" style="373" bestFit="1" customWidth="1"/>
    <col min="12551" max="12552" width="15.28515625" style="373" customWidth="1"/>
    <col min="12553" max="12553" width="16" style="373" customWidth="1"/>
    <col min="12554" max="12554" width="15.5703125" style="373" customWidth="1"/>
    <col min="12555" max="12555" width="15.140625" style="373" customWidth="1"/>
    <col min="12556" max="12556" width="16" style="373" customWidth="1"/>
    <col min="12557" max="12558" width="15.140625" style="373" customWidth="1"/>
    <col min="12559" max="12559" width="15" style="373" customWidth="1"/>
    <col min="12560" max="12564" width="9.140625" style="373"/>
    <col min="12565" max="12565" width="14.5703125" style="373" bestFit="1" customWidth="1"/>
    <col min="12566" max="12800" width="9.140625" style="373"/>
    <col min="12801" max="12801" width="3" style="373" customWidth="1"/>
    <col min="12802" max="12802" width="35" style="373" customWidth="1"/>
    <col min="12803" max="12803" width="16.5703125" style="373" customWidth="1"/>
    <col min="12804" max="12804" width="15.7109375" style="373" bestFit="1" customWidth="1"/>
    <col min="12805" max="12805" width="15.85546875" style="373" bestFit="1" customWidth="1"/>
    <col min="12806" max="12806" width="15.7109375" style="373" bestFit="1" customWidth="1"/>
    <col min="12807" max="12808" width="15.28515625" style="373" customWidth="1"/>
    <col min="12809" max="12809" width="16" style="373" customWidth="1"/>
    <col min="12810" max="12810" width="15.5703125" style="373" customWidth="1"/>
    <col min="12811" max="12811" width="15.140625" style="373" customWidth="1"/>
    <col min="12812" max="12812" width="16" style="373" customWidth="1"/>
    <col min="12813" max="12814" width="15.140625" style="373" customWidth="1"/>
    <col min="12815" max="12815" width="15" style="373" customWidth="1"/>
    <col min="12816" max="12820" width="9.140625" style="373"/>
    <col min="12821" max="12821" width="14.5703125" style="373" bestFit="1" customWidth="1"/>
    <col min="12822" max="13056" width="9.140625" style="373"/>
    <col min="13057" max="13057" width="3" style="373" customWidth="1"/>
    <col min="13058" max="13058" width="35" style="373" customWidth="1"/>
    <col min="13059" max="13059" width="16.5703125" style="373" customWidth="1"/>
    <col min="13060" max="13060" width="15.7109375" style="373" bestFit="1" customWidth="1"/>
    <col min="13061" max="13061" width="15.85546875" style="373" bestFit="1" customWidth="1"/>
    <col min="13062" max="13062" width="15.7109375" style="373" bestFit="1" customWidth="1"/>
    <col min="13063" max="13064" width="15.28515625" style="373" customWidth="1"/>
    <col min="13065" max="13065" width="16" style="373" customWidth="1"/>
    <col min="13066" max="13066" width="15.5703125" style="373" customWidth="1"/>
    <col min="13067" max="13067" width="15.140625" style="373" customWidth="1"/>
    <col min="13068" max="13068" width="16" style="373" customWidth="1"/>
    <col min="13069" max="13070" width="15.140625" style="373" customWidth="1"/>
    <col min="13071" max="13071" width="15" style="373" customWidth="1"/>
    <col min="13072" max="13076" width="9.140625" style="373"/>
    <col min="13077" max="13077" width="14.5703125" style="373" bestFit="1" customWidth="1"/>
    <col min="13078" max="13312" width="9.140625" style="373"/>
    <col min="13313" max="13313" width="3" style="373" customWidth="1"/>
    <col min="13314" max="13314" width="35" style="373" customWidth="1"/>
    <col min="13315" max="13315" width="16.5703125" style="373" customWidth="1"/>
    <col min="13316" max="13316" width="15.7109375" style="373" bestFit="1" customWidth="1"/>
    <col min="13317" max="13317" width="15.85546875" style="373" bestFit="1" customWidth="1"/>
    <col min="13318" max="13318" width="15.7109375" style="373" bestFit="1" customWidth="1"/>
    <col min="13319" max="13320" width="15.28515625" style="373" customWidth="1"/>
    <col min="13321" max="13321" width="16" style="373" customWidth="1"/>
    <col min="13322" max="13322" width="15.5703125" style="373" customWidth="1"/>
    <col min="13323" max="13323" width="15.140625" style="373" customWidth="1"/>
    <col min="13324" max="13324" width="16" style="373" customWidth="1"/>
    <col min="13325" max="13326" width="15.140625" style="373" customWidth="1"/>
    <col min="13327" max="13327" width="15" style="373" customWidth="1"/>
    <col min="13328" max="13332" width="9.140625" style="373"/>
    <col min="13333" max="13333" width="14.5703125" style="373" bestFit="1" customWidth="1"/>
    <col min="13334" max="13568" width="9.140625" style="373"/>
    <col min="13569" max="13569" width="3" style="373" customWidth="1"/>
    <col min="13570" max="13570" width="35" style="373" customWidth="1"/>
    <col min="13571" max="13571" width="16.5703125" style="373" customWidth="1"/>
    <col min="13572" max="13572" width="15.7109375" style="373" bestFit="1" customWidth="1"/>
    <col min="13573" max="13573" width="15.85546875" style="373" bestFit="1" customWidth="1"/>
    <col min="13574" max="13574" width="15.7109375" style="373" bestFit="1" customWidth="1"/>
    <col min="13575" max="13576" width="15.28515625" style="373" customWidth="1"/>
    <col min="13577" max="13577" width="16" style="373" customWidth="1"/>
    <col min="13578" max="13578" width="15.5703125" style="373" customWidth="1"/>
    <col min="13579" max="13579" width="15.140625" style="373" customWidth="1"/>
    <col min="13580" max="13580" width="16" style="373" customWidth="1"/>
    <col min="13581" max="13582" width="15.140625" style="373" customWidth="1"/>
    <col min="13583" max="13583" width="15" style="373" customWidth="1"/>
    <col min="13584" max="13588" width="9.140625" style="373"/>
    <col min="13589" max="13589" width="14.5703125" style="373" bestFit="1" customWidth="1"/>
    <col min="13590" max="13824" width="9.140625" style="373"/>
    <col min="13825" max="13825" width="3" style="373" customWidth="1"/>
    <col min="13826" max="13826" width="35" style="373" customWidth="1"/>
    <col min="13827" max="13827" width="16.5703125" style="373" customWidth="1"/>
    <col min="13828" max="13828" width="15.7109375" style="373" bestFit="1" customWidth="1"/>
    <col min="13829" max="13829" width="15.85546875" style="373" bestFit="1" customWidth="1"/>
    <col min="13830" max="13830" width="15.7109375" style="373" bestFit="1" customWidth="1"/>
    <col min="13831" max="13832" width="15.28515625" style="373" customWidth="1"/>
    <col min="13833" max="13833" width="16" style="373" customWidth="1"/>
    <col min="13834" max="13834" width="15.5703125" style="373" customWidth="1"/>
    <col min="13835" max="13835" width="15.140625" style="373" customWidth="1"/>
    <col min="13836" max="13836" width="16" style="373" customWidth="1"/>
    <col min="13837" max="13838" width="15.140625" style="373" customWidth="1"/>
    <col min="13839" max="13839" width="15" style="373" customWidth="1"/>
    <col min="13840" max="13844" width="9.140625" style="373"/>
    <col min="13845" max="13845" width="14.5703125" style="373" bestFit="1" customWidth="1"/>
    <col min="13846" max="14080" width="9.140625" style="373"/>
    <col min="14081" max="14081" width="3" style="373" customWidth="1"/>
    <col min="14082" max="14082" width="35" style="373" customWidth="1"/>
    <col min="14083" max="14083" width="16.5703125" style="373" customWidth="1"/>
    <col min="14084" max="14084" width="15.7109375" style="373" bestFit="1" customWidth="1"/>
    <col min="14085" max="14085" width="15.85546875" style="373" bestFit="1" customWidth="1"/>
    <col min="14086" max="14086" width="15.7109375" style="373" bestFit="1" customWidth="1"/>
    <col min="14087" max="14088" width="15.28515625" style="373" customWidth="1"/>
    <col min="14089" max="14089" width="16" style="373" customWidth="1"/>
    <col min="14090" max="14090" width="15.5703125" style="373" customWidth="1"/>
    <col min="14091" max="14091" width="15.140625" style="373" customWidth="1"/>
    <col min="14092" max="14092" width="16" style="373" customWidth="1"/>
    <col min="14093" max="14094" width="15.140625" style="373" customWidth="1"/>
    <col min="14095" max="14095" width="15" style="373" customWidth="1"/>
    <col min="14096" max="14100" width="9.140625" style="373"/>
    <col min="14101" max="14101" width="14.5703125" style="373" bestFit="1" customWidth="1"/>
    <col min="14102" max="14336" width="9.140625" style="373"/>
    <col min="14337" max="14337" width="3" style="373" customWidth="1"/>
    <col min="14338" max="14338" width="35" style="373" customWidth="1"/>
    <col min="14339" max="14339" width="16.5703125" style="373" customWidth="1"/>
    <col min="14340" max="14340" width="15.7109375" style="373" bestFit="1" customWidth="1"/>
    <col min="14341" max="14341" width="15.85546875" style="373" bestFit="1" customWidth="1"/>
    <col min="14342" max="14342" width="15.7109375" style="373" bestFit="1" customWidth="1"/>
    <col min="14343" max="14344" width="15.28515625" style="373" customWidth="1"/>
    <col min="14345" max="14345" width="16" style="373" customWidth="1"/>
    <col min="14346" max="14346" width="15.5703125" style="373" customWidth="1"/>
    <col min="14347" max="14347" width="15.140625" style="373" customWidth="1"/>
    <col min="14348" max="14348" width="16" style="373" customWidth="1"/>
    <col min="14349" max="14350" width="15.140625" style="373" customWidth="1"/>
    <col min="14351" max="14351" width="15" style="373" customWidth="1"/>
    <col min="14352" max="14356" width="9.140625" style="373"/>
    <col min="14357" max="14357" width="14.5703125" style="373" bestFit="1" customWidth="1"/>
    <col min="14358" max="14592" width="9.140625" style="373"/>
    <col min="14593" max="14593" width="3" style="373" customWidth="1"/>
    <col min="14594" max="14594" width="35" style="373" customWidth="1"/>
    <col min="14595" max="14595" width="16.5703125" style="373" customWidth="1"/>
    <col min="14596" max="14596" width="15.7109375" style="373" bestFit="1" customWidth="1"/>
    <col min="14597" max="14597" width="15.85546875" style="373" bestFit="1" customWidth="1"/>
    <col min="14598" max="14598" width="15.7109375" style="373" bestFit="1" customWidth="1"/>
    <col min="14599" max="14600" width="15.28515625" style="373" customWidth="1"/>
    <col min="14601" max="14601" width="16" style="373" customWidth="1"/>
    <col min="14602" max="14602" width="15.5703125" style="373" customWidth="1"/>
    <col min="14603" max="14603" width="15.140625" style="373" customWidth="1"/>
    <col min="14604" max="14604" width="16" style="373" customWidth="1"/>
    <col min="14605" max="14606" width="15.140625" style="373" customWidth="1"/>
    <col min="14607" max="14607" width="15" style="373" customWidth="1"/>
    <col min="14608" max="14612" width="9.140625" style="373"/>
    <col min="14613" max="14613" width="14.5703125" style="373" bestFit="1" customWidth="1"/>
    <col min="14614" max="14848" width="9.140625" style="373"/>
    <col min="14849" max="14849" width="3" style="373" customWidth="1"/>
    <col min="14850" max="14850" width="35" style="373" customWidth="1"/>
    <col min="14851" max="14851" width="16.5703125" style="373" customWidth="1"/>
    <col min="14852" max="14852" width="15.7109375" style="373" bestFit="1" customWidth="1"/>
    <col min="14853" max="14853" width="15.85546875" style="373" bestFit="1" customWidth="1"/>
    <col min="14854" max="14854" width="15.7109375" style="373" bestFit="1" customWidth="1"/>
    <col min="14855" max="14856" width="15.28515625" style="373" customWidth="1"/>
    <col min="14857" max="14857" width="16" style="373" customWidth="1"/>
    <col min="14858" max="14858" width="15.5703125" style="373" customWidth="1"/>
    <col min="14859" max="14859" width="15.140625" style="373" customWidth="1"/>
    <col min="14860" max="14860" width="16" style="373" customWidth="1"/>
    <col min="14861" max="14862" width="15.140625" style="373" customWidth="1"/>
    <col min="14863" max="14863" width="15" style="373" customWidth="1"/>
    <col min="14864" max="14868" width="9.140625" style="373"/>
    <col min="14869" max="14869" width="14.5703125" style="373" bestFit="1" customWidth="1"/>
    <col min="14870" max="15104" width="9.140625" style="373"/>
    <col min="15105" max="15105" width="3" style="373" customWidth="1"/>
    <col min="15106" max="15106" width="35" style="373" customWidth="1"/>
    <col min="15107" max="15107" width="16.5703125" style="373" customWidth="1"/>
    <col min="15108" max="15108" width="15.7109375" style="373" bestFit="1" customWidth="1"/>
    <col min="15109" max="15109" width="15.85546875" style="373" bestFit="1" customWidth="1"/>
    <col min="15110" max="15110" width="15.7109375" style="373" bestFit="1" customWidth="1"/>
    <col min="15111" max="15112" width="15.28515625" style="373" customWidth="1"/>
    <col min="15113" max="15113" width="16" style="373" customWidth="1"/>
    <col min="15114" max="15114" width="15.5703125" style="373" customWidth="1"/>
    <col min="15115" max="15115" width="15.140625" style="373" customWidth="1"/>
    <col min="15116" max="15116" width="16" style="373" customWidth="1"/>
    <col min="15117" max="15118" width="15.140625" style="373" customWidth="1"/>
    <col min="15119" max="15119" width="15" style="373" customWidth="1"/>
    <col min="15120" max="15124" width="9.140625" style="373"/>
    <col min="15125" max="15125" width="14.5703125" style="373" bestFit="1" customWidth="1"/>
    <col min="15126" max="15360" width="9.140625" style="373"/>
    <col min="15361" max="15361" width="3" style="373" customWidth="1"/>
    <col min="15362" max="15362" width="35" style="373" customWidth="1"/>
    <col min="15363" max="15363" width="16.5703125" style="373" customWidth="1"/>
    <col min="15364" max="15364" width="15.7109375" style="373" bestFit="1" customWidth="1"/>
    <col min="15365" max="15365" width="15.85546875" style="373" bestFit="1" customWidth="1"/>
    <col min="15366" max="15366" width="15.7109375" style="373" bestFit="1" customWidth="1"/>
    <col min="15367" max="15368" width="15.28515625" style="373" customWidth="1"/>
    <col min="15369" max="15369" width="16" style="373" customWidth="1"/>
    <col min="15370" max="15370" width="15.5703125" style="373" customWidth="1"/>
    <col min="15371" max="15371" width="15.140625" style="373" customWidth="1"/>
    <col min="15372" max="15372" width="16" style="373" customWidth="1"/>
    <col min="15373" max="15374" width="15.140625" style="373" customWidth="1"/>
    <col min="15375" max="15375" width="15" style="373" customWidth="1"/>
    <col min="15376" max="15380" width="9.140625" style="373"/>
    <col min="15381" max="15381" width="14.5703125" style="373" bestFit="1" customWidth="1"/>
    <col min="15382" max="15616" width="9.140625" style="373"/>
    <col min="15617" max="15617" width="3" style="373" customWidth="1"/>
    <col min="15618" max="15618" width="35" style="373" customWidth="1"/>
    <col min="15619" max="15619" width="16.5703125" style="373" customWidth="1"/>
    <col min="15620" max="15620" width="15.7109375" style="373" bestFit="1" customWidth="1"/>
    <col min="15621" max="15621" width="15.85546875" style="373" bestFit="1" customWidth="1"/>
    <col min="15622" max="15622" width="15.7109375" style="373" bestFit="1" customWidth="1"/>
    <col min="15623" max="15624" width="15.28515625" style="373" customWidth="1"/>
    <col min="15625" max="15625" width="16" style="373" customWidth="1"/>
    <col min="15626" max="15626" width="15.5703125" style="373" customWidth="1"/>
    <col min="15627" max="15627" width="15.140625" style="373" customWidth="1"/>
    <col min="15628" max="15628" width="16" style="373" customWidth="1"/>
    <col min="15629" max="15630" width="15.140625" style="373" customWidth="1"/>
    <col min="15631" max="15631" width="15" style="373" customWidth="1"/>
    <col min="15632" max="15636" width="9.140625" style="373"/>
    <col min="15637" max="15637" width="14.5703125" style="373" bestFit="1" customWidth="1"/>
    <col min="15638" max="15872" width="9.140625" style="373"/>
    <col min="15873" max="15873" width="3" style="373" customWidth="1"/>
    <col min="15874" max="15874" width="35" style="373" customWidth="1"/>
    <col min="15875" max="15875" width="16.5703125" style="373" customWidth="1"/>
    <col min="15876" max="15876" width="15.7109375" style="373" bestFit="1" customWidth="1"/>
    <col min="15877" max="15877" width="15.85546875" style="373" bestFit="1" customWidth="1"/>
    <col min="15878" max="15878" width="15.7109375" style="373" bestFit="1" customWidth="1"/>
    <col min="15879" max="15880" width="15.28515625" style="373" customWidth="1"/>
    <col min="15881" max="15881" width="16" style="373" customWidth="1"/>
    <col min="15882" max="15882" width="15.5703125" style="373" customWidth="1"/>
    <col min="15883" max="15883" width="15.140625" style="373" customWidth="1"/>
    <col min="15884" max="15884" width="16" style="373" customWidth="1"/>
    <col min="15885" max="15886" width="15.140625" style="373" customWidth="1"/>
    <col min="15887" max="15887" width="15" style="373" customWidth="1"/>
    <col min="15888" max="15892" width="9.140625" style="373"/>
    <col min="15893" max="15893" width="14.5703125" style="373" bestFit="1" customWidth="1"/>
    <col min="15894" max="16128" width="9.140625" style="373"/>
    <col min="16129" max="16129" width="3" style="373" customWidth="1"/>
    <col min="16130" max="16130" width="35" style="373" customWidth="1"/>
    <col min="16131" max="16131" width="16.5703125" style="373" customWidth="1"/>
    <col min="16132" max="16132" width="15.7109375" style="373" bestFit="1" customWidth="1"/>
    <col min="16133" max="16133" width="15.85546875" style="373" bestFit="1" customWidth="1"/>
    <col min="16134" max="16134" width="15.7109375" style="373" bestFit="1" customWidth="1"/>
    <col min="16135" max="16136" width="15.28515625" style="373" customWidth="1"/>
    <col min="16137" max="16137" width="16" style="373" customWidth="1"/>
    <col min="16138" max="16138" width="15.5703125" style="373" customWidth="1"/>
    <col min="16139" max="16139" width="15.140625" style="373" customWidth="1"/>
    <col min="16140" max="16140" width="16" style="373" customWidth="1"/>
    <col min="16141" max="16142" width="15.140625" style="373" customWidth="1"/>
    <col min="16143" max="16143" width="15" style="373" customWidth="1"/>
    <col min="16144" max="16148" width="9.140625" style="373"/>
    <col min="16149" max="16149" width="14.5703125" style="373" bestFit="1" customWidth="1"/>
    <col min="16150" max="16384" width="9.140625" style="373"/>
  </cols>
  <sheetData>
    <row r="1" spans="1:20" s="1" customFormat="1" ht="15.75" x14ac:dyDescent="0.25">
      <c r="A1" s="958" t="s">
        <v>680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369"/>
      <c r="Q1" s="369"/>
      <c r="R1" s="369"/>
      <c r="S1" s="369"/>
      <c r="T1" s="369"/>
    </row>
    <row r="2" spans="1:20" s="1" customFormat="1" ht="14.25" x14ac:dyDescent="0.2">
      <c r="O2" s="370"/>
    </row>
    <row r="3" spans="1:20" s="1" customFormat="1" ht="14.25" x14ac:dyDescent="0.2">
      <c r="O3" s="370"/>
    </row>
    <row r="4" spans="1:20" s="1" customFormat="1" ht="15" x14ac:dyDescent="0.25">
      <c r="A4" s="852" t="s">
        <v>724</v>
      </c>
      <c r="B4" s="852"/>
      <c r="C4" s="852"/>
      <c r="O4" s="370"/>
    </row>
    <row r="5" spans="1:20" s="1" customFormat="1" ht="13.5" customHeight="1" x14ac:dyDescent="0.25">
      <c r="A5" s="853" t="s">
        <v>708</v>
      </c>
      <c r="B5" s="853"/>
      <c r="C5" s="854"/>
      <c r="N5" s="992" t="s">
        <v>1</v>
      </c>
      <c r="O5" s="992"/>
    </row>
    <row r="6" spans="1:20" ht="28.35" customHeight="1" x14ac:dyDescent="0.2">
      <c r="A6" s="371" t="s">
        <v>419</v>
      </c>
      <c r="B6" s="372" t="s">
        <v>317</v>
      </c>
      <c r="C6" s="372" t="s">
        <v>420</v>
      </c>
      <c r="D6" s="372" t="s">
        <v>421</v>
      </c>
      <c r="E6" s="372" t="s">
        <v>422</v>
      </c>
      <c r="F6" s="372" t="s">
        <v>423</v>
      </c>
      <c r="G6" s="372" t="s">
        <v>424</v>
      </c>
      <c r="H6" s="372" t="s">
        <v>425</v>
      </c>
      <c r="I6" s="372" t="s">
        <v>426</v>
      </c>
      <c r="J6" s="372" t="s">
        <v>427</v>
      </c>
      <c r="K6" s="372" t="s">
        <v>428</v>
      </c>
      <c r="L6" s="372" t="s">
        <v>429</v>
      </c>
      <c r="M6" s="372" t="s">
        <v>430</v>
      </c>
      <c r="N6" s="372" t="s">
        <v>431</v>
      </c>
      <c r="O6" s="372" t="s">
        <v>418</v>
      </c>
    </row>
    <row r="7" spans="1:20" ht="28.35" customHeight="1" x14ac:dyDescent="0.25">
      <c r="A7" s="374"/>
      <c r="B7" s="375" t="s">
        <v>432</v>
      </c>
      <c r="C7" s="376">
        <v>98160037</v>
      </c>
      <c r="D7" s="376">
        <f t="shared" ref="D7:N7" si="0">C29</f>
        <v>31622697</v>
      </c>
      <c r="E7" s="376">
        <f t="shared" si="0"/>
        <v>27369087</v>
      </c>
      <c r="F7" s="376">
        <f t="shared" si="0"/>
        <v>53112246</v>
      </c>
      <c r="G7" s="376">
        <f t="shared" si="0"/>
        <v>37502555</v>
      </c>
      <c r="H7" s="376">
        <f t="shared" si="0"/>
        <v>32000595</v>
      </c>
      <c r="I7" s="376">
        <f t="shared" si="0"/>
        <v>24360203</v>
      </c>
      <c r="J7" s="376">
        <f t="shared" si="0"/>
        <v>16706049</v>
      </c>
      <c r="K7" s="376">
        <f t="shared" si="0"/>
        <v>9921131</v>
      </c>
      <c r="L7" s="376">
        <f t="shared" si="0"/>
        <v>19047335</v>
      </c>
      <c r="M7" s="376">
        <f t="shared" si="0"/>
        <v>14836927</v>
      </c>
      <c r="N7" s="376">
        <f t="shared" si="0"/>
        <v>3052260</v>
      </c>
      <c r="O7" s="377"/>
    </row>
    <row r="8" spans="1:20" ht="22.5" customHeight="1" x14ac:dyDescent="0.25">
      <c r="A8" s="378" t="s">
        <v>318</v>
      </c>
      <c r="B8" s="379" t="s">
        <v>119</v>
      </c>
      <c r="C8" s="376">
        <v>2757166</v>
      </c>
      <c r="D8" s="376">
        <v>2757166</v>
      </c>
      <c r="E8" s="376">
        <v>2757166</v>
      </c>
      <c r="F8" s="376">
        <v>2757166</v>
      </c>
      <c r="G8" s="376">
        <v>2884897</v>
      </c>
      <c r="H8" s="376">
        <v>2884897</v>
      </c>
      <c r="I8" s="376">
        <v>2884897</v>
      </c>
      <c r="J8" s="376">
        <v>2705807</v>
      </c>
      <c r="K8" s="376">
        <v>2705807</v>
      </c>
      <c r="L8" s="376">
        <v>2705807</v>
      </c>
      <c r="M8" s="376">
        <v>2705807</v>
      </c>
      <c r="N8" s="376">
        <v>2705805</v>
      </c>
      <c r="O8" s="380">
        <f t="shared" ref="O8:O14" si="1">SUM(C8:N8)</f>
        <v>33212388</v>
      </c>
    </row>
    <row r="9" spans="1:20" ht="21.75" customHeight="1" x14ac:dyDescent="0.25">
      <c r="A9" s="378" t="s">
        <v>320</v>
      </c>
      <c r="B9" s="379" t="s">
        <v>109</v>
      </c>
      <c r="C9" s="376">
        <v>50000</v>
      </c>
      <c r="D9" s="376">
        <v>50000</v>
      </c>
      <c r="E9" s="376">
        <v>36000000</v>
      </c>
      <c r="F9" s="376">
        <v>100000</v>
      </c>
      <c r="G9" s="376">
        <v>90000</v>
      </c>
      <c r="H9" s="376">
        <v>50000</v>
      </c>
      <c r="I9" s="376">
        <v>50000</v>
      </c>
      <c r="J9" s="376">
        <v>18150</v>
      </c>
      <c r="K9" s="376">
        <v>25017279</v>
      </c>
      <c r="L9" s="376">
        <v>3000000</v>
      </c>
      <c r="M9" s="376">
        <v>2078792</v>
      </c>
      <c r="N9" s="376">
        <v>3613058</v>
      </c>
      <c r="O9" s="380">
        <f t="shared" si="1"/>
        <v>70117279</v>
      </c>
    </row>
    <row r="10" spans="1:20" ht="34.5" customHeight="1" x14ac:dyDescent="0.25">
      <c r="A10" s="378" t="s">
        <v>323</v>
      </c>
      <c r="B10" s="379" t="s">
        <v>433</v>
      </c>
      <c r="C10" s="696">
        <v>16878142</v>
      </c>
      <c r="D10" s="376">
        <v>16878142</v>
      </c>
      <c r="E10" s="376">
        <v>16878142</v>
      </c>
      <c r="F10" s="696">
        <v>16878142</v>
      </c>
      <c r="G10" s="376">
        <v>16878142</v>
      </c>
      <c r="H10" s="376">
        <v>16878142</v>
      </c>
      <c r="I10" s="696">
        <v>16878142</v>
      </c>
      <c r="J10" s="376">
        <v>16748511</v>
      </c>
      <c r="K10" s="376">
        <v>16748511</v>
      </c>
      <c r="L10" s="696">
        <v>16748511</v>
      </c>
      <c r="M10" s="376">
        <v>16748511</v>
      </c>
      <c r="N10" s="376">
        <v>16748510</v>
      </c>
      <c r="O10" s="380">
        <f>SUM(C10:N10)</f>
        <v>201889548</v>
      </c>
    </row>
    <row r="11" spans="1:20" ht="33.75" customHeight="1" x14ac:dyDescent="0.25">
      <c r="A11" s="378" t="s">
        <v>326</v>
      </c>
      <c r="B11" s="379" t="s">
        <v>137</v>
      </c>
      <c r="C11" s="376">
        <v>10000</v>
      </c>
      <c r="D11" s="376">
        <v>50000</v>
      </c>
      <c r="E11" s="376">
        <v>10000</v>
      </c>
      <c r="F11" s="376">
        <v>10000</v>
      </c>
      <c r="G11" s="376"/>
      <c r="H11" s="376"/>
      <c r="I11" s="376"/>
      <c r="J11" s="376"/>
      <c r="K11" s="376"/>
      <c r="L11" s="376"/>
      <c r="M11" s="376"/>
      <c r="N11" s="376"/>
      <c r="O11" s="380">
        <f t="shared" si="1"/>
        <v>80000</v>
      </c>
    </row>
    <row r="12" spans="1:20" ht="33.75" customHeight="1" x14ac:dyDescent="0.25">
      <c r="A12" s="378" t="s">
        <v>327</v>
      </c>
      <c r="B12" s="381" t="s">
        <v>434</v>
      </c>
      <c r="C12" s="376"/>
      <c r="D12" s="376">
        <v>866081</v>
      </c>
      <c r="E12" s="376"/>
      <c r="F12" s="376"/>
      <c r="G12" s="376">
        <v>26018519</v>
      </c>
      <c r="H12" s="376"/>
      <c r="I12" s="376"/>
      <c r="J12" s="376"/>
      <c r="K12" s="376"/>
      <c r="L12" s="376"/>
      <c r="M12" s="376"/>
      <c r="N12" s="376"/>
      <c r="O12" s="382">
        <f t="shared" si="1"/>
        <v>26884600</v>
      </c>
    </row>
    <row r="13" spans="1:20" ht="33.75" customHeight="1" x14ac:dyDescent="0.25">
      <c r="A13" s="378" t="s">
        <v>328</v>
      </c>
      <c r="B13" s="381" t="s">
        <v>135</v>
      </c>
      <c r="C13" s="376"/>
      <c r="D13" s="376"/>
      <c r="E13" s="376">
        <v>44850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82">
        <f>SUM(C13:N13)</f>
        <v>44850</v>
      </c>
    </row>
    <row r="14" spans="1:20" ht="33" customHeight="1" x14ac:dyDescent="0.25">
      <c r="A14" s="378" t="s">
        <v>330</v>
      </c>
      <c r="B14" s="381" t="s">
        <v>435</v>
      </c>
      <c r="C14" s="376">
        <v>42545924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82">
        <f t="shared" si="1"/>
        <v>42545924</v>
      </c>
    </row>
    <row r="15" spans="1:20" s="387" customFormat="1" ht="28.35" customHeight="1" x14ac:dyDescent="0.3">
      <c r="A15" s="383"/>
      <c r="B15" s="384" t="s">
        <v>436</v>
      </c>
      <c r="C15" s="385">
        <f t="shared" ref="C15:N15" si="2">SUM(C8:C14)</f>
        <v>62241232</v>
      </c>
      <c r="D15" s="385">
        <f t="shared" si="2"/>
        <v>20601389</v>
      </c>
      <c r="E15" s="385">
        <f t="shared" si="2"/>
        <v>55690158</v>
      </c>
      <c r="F15" s="385">
        <f t="shared" si="2"/>
        <v>19745308</v>
      </c>
      <c r="G15" s="385">
        <f t="shared" si="2"/>
        <v>45871558</v>
      </c>
      <c r="H15" s="385">
        <f t="shared" si="2"/>
        <v>19813039</v>
      </c>
      <c r="I15" s="385">
        <f t="shared" si="2"/>
        <v>19813039</v>
      </c>
      <c r="J15" s="385">
        <f t="shared" si="2"/>
        <v>19472468</v>
      </c>
      <c r="K15" s="385">
        <f t="shared" si="2"/>
        <v>44471597</v>
      </c>
      <c r="L15" s="385">
        <f t="shared" si="2"/>
        <v>22454318</v>
      </c>
      <c r="M15" s="385">
        <f t="shared" si="2"/>
        <v>21533110</v>
      </c>
      <c r="N15" s="385">
        <f t="shared" si="2"/>
        <v>23067373</v>
      </c>
      <c r="O15" s="386">
        <f>SUM(O8:O14)</f>
        <v>374774589</v>
      </c>
    </row>
    <row r="16" spans="1:20" ht="28.35" customHeight="1" x14ac:dyDescent="0.25">
      <c r="A16" s="374"/>
      <c r="B16" s="375" t="s">
        <v>316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9"/>
    </row>
    <row r="17" spans="1:21" ht="28.35" customHeight="1" x14ac:dyDescent="0.25">
      <c r="A17" s="378" t="s">
        <v>332</v>
      </c>
      <c r="B17" s="390" t="s">
        <v>162</v>
      </c>
      <c r="C17" s="391">
        <v>11228216</v>
      </c>
      <c r="D17" s="391">
        <v>11228216</v>
      </c>
      <c r="E17" s="391">
        <v>11228216</v>
      </c>
      <c r="F17" s="391">
        <v>11228216</v>
      </c>
      <c r="G17" s="391">
        <v>11228216</v>
      </c>
      <c r="H17" s="391">
        <v>11228216</v>
      </c>
      <c r="I17" s="391">
        <v>11257964</v>
      </c>
      <c r="J17" s="391">
        <v>11233763</v>
      </c>
      <c r="K17" s="391">
        <v>11233763</v>
      </c>
      <c r="L17" s="391">
        <v>11070154</v>
      </c>
      <c r="M17" s="391">
        <v>11070154</v>
      </c>
      <c r="N17" s="391">
        <v>11204014</v>
      </c>
      <c r="O17" s="382">
        <f t="shared" ref="O17:O26" si="3">SUM(C17:N17)</f>
        <v>134439108</v>
      </c>
    </row>
    <row r="18" spans="1:21" ht="28.35" customHeight="1" x14ac:dyDescent="0.25">
      <c r="A18" s="378" t="s">
        <v>333</v>
      </c>
      <c r="B18" s="390" t="s">
        <v>437</v>
      </c>
      <c r="C18" s="391">
        <v>1862515</v>
      </c>
      <c r="D18" s="391">
        <v>1862518</v>
      </c>
      <c r="E18" s="391">
        <v>1862518</v>
      </c>
      <c r="F18" s="391">
        <v>1862518</v>
      </c>
      <c r="G18" s="391">
        <v>1862518</v>
      </c>
      <c r="H18" s="391">
        <v>1862518</v>
      </c>
      <c r="I18" s="391">
        <v>1862518</v>
      </c>
      <c r="J18" s="391">
        <v>1853518</v>
      </c>
      <c r="K18" s="391">
        <v>1853518</v>
      </c>
      <c r="L18" s="391">
        <v>1853518</v>
      </c>
      <c r="M18" s="391">
        <v>1853518</v>
      </c>
      <c r="N18" s="391">
        <v>1853518</v>
      </c>
      <c r="O18" s="382">
        <f t="shared" si="3"/>
        <v>22305213</v>
      </c>
    </row>
    <row r="19" spans="1:21" ht="28.35" customHeight="1" x14ac:dyDescent="0.25">
      <c r="A19" s="378" t="s">
        <v>336</v>
      </c>
      <c r="B19" s="392" t="s">
        <v>186</v>
      </c>
      <c r="C19" s="391">
        <v>7334589</v>
      </c>
      <c r="D19" s="391">
        <v>7334592</v>
      </c>
      <c r="E19" s="391">
        <v>7334592</v>
      </c>
      <c r="F19" s="391">
        <v>7334592</v>
      </c>
      <c r="G19" s="391">
        <v>7334592</v>
      </c>
      <c r="H19" s="391">
        <v>7334592</v>
      </c>
      <c r="I19" s="391">
        <v>6994240</v>
      </c>
      <c r="J19" s="391">
        <v>5565416</v>
      </c>
      <c r="K19" s="391">
        <v>5565416</v>
      </c>
      <c r="L19" s="391">
        <v>5565416</v>
      </c>
      <c r="M19" s="391">
        <v>5565416</v>
      </c>
      <c r="N19" s="391">
        <v>5565413</v>
      </c>
      <c r="O19" s="382">
        <f t="shared" si="3"/>
        <v>78828866</v>
      </c>
    </row>
    <row r="20" spans="1:21" ht="28.35" customHeight="1" x14ac:dyDescent="0.25">
      <c r="A20" s="378" t="s">
        <v>339</v>
      </c>
      <c r="B20" s="393" t="s">
        <v>224</v>
      </c>
      <c r="C20" s="391">
        <v>500000</v>
      </c>
      <c r="D20" s="391"/>
      <c r="E20" s="391"/>
      <c r="F20" s="391">
        <v>500000</v>
      </c>
      <c r="G20" s="391">
        <v>500000</v>
      </c>
      <c r="H20" s="391"/>
      <c r="I20" s="391">
        <v>1000000</v>
      </c>
      <c r="J20" s="391"/>
      <c r="K20" s="391"/>
      <c r="L20" s="391">
        <v>1500000</v>
      </c>
      <c r="M20" s="391"/>
      <c r="N20" s="391">
        <v>1000000</v>
      </c>
      <c r="O20" s="382">
        <f t="shared" si="3"/>
        <v>5000000</v>
      </c>
      <c r="U20" s="394"/>
    </row>
    <row r="21" spans="1:21" ht="28.35" customHeight="1" x14ac:dyDescent="0.25">
      <c r="A21" s="378" t="s">
        <v>342</v>
      </c>
      <c r="B21" s="393" t="s">
        <v>438</v>
      </c>
      <c r="C21" s="391">
        <v>4429672</v>
      </c>
      <c r="D21" s="391">
        <v>4429673</v>
      </c>
      <c r="E21" s="391">
        <v>4429673</v>
      </c>
      <c r="F21" s="391">
        <v>4429673</v>
      </c>
      <c r="G21" s="391">
        <v>4429673</v>
      </c>
      <c r="H21" s="391">
        <f>4429673+206432</f>
        <v>4636105</v>
      </c>
      <c r="I21" s="391">
        <v>4429673</v>
      </c>
      <c r="J21" s="391">
        <v>5604689</v>
      </c>
      <c r="K21" s="391">
        <v>5604689</v>
      </c>
      <c r="L21" s="391">
        <v>5604689</v>
      </c>
      <c r="M21" s="391">
        <v>5604689</v>
      </c>
      <c r="N21" s="391">
        <v>5604688</v>
      </c>
      <c r="O21" s="382">
        <f t="shared" si="3"/>
        <v>59237586</v>
      </c>
    </row>
    <row r="22" spans="1:21" ht="28.35" customHeight="1" x14ac:dyDescent="0.25">
      <c r="A22" s="378" t="s">
        <v>345</v>
      </c>
      <c r="B22" s="381" t="s">
        <v>439</v>
      </c>
      <c r="C22" s="391"/>
      <c r="D22" s="391"/>
      <c r="E22" s="391">
        <v>3000000</v>
      </c>
      <c r="F22" s="391"/>
      <c r="G22" s="391"/>
      <c r="H22" s="391"/>
      <c r="I22" s="391"/>
      <c r="J22" s="391">
        <v>2000000</v>
      </c>
      <c r="K22" s="391"/>
      <c r="L22" s="391"/>
      <c r="M22" s="391"/>
      <c r="N22" s="391"/>
      <c r="O22" s="382">
        <f t="shared" si="3"/>
        <v>5000000</v>
      </c>
    </row>
    <row r="23" spans="1:21" ht="28.35" customHeight="1" x14ac:dyDescent="0.25">
      <c r="A23" s="378" t="s">
        <v>348</v>
      </c>
      <c r="B23" s="392" t="s">
        <v>242</v>
      </c>
      <c r="C23" s="391"/>
      <c r="D23" s="391"/>
      <c r="E23" s="391">
        <v>1200000</v>
      </c>
      <c r="F23" s="391"/>
      <c r="G23" s="391"/>
      <c r="H23" s="391">
        <v>1500000</v>
      </c>
      <c r="I23" s="391"/>
      <c r="J23" s="391"/>
      <c r="K23" s="391">
        <v>196007</v>
      </c>
      <c r="L23" s="391">
        <v>1070949</v>
      </c>
      <c r="M23" s="391"/>
      <c r="N23" s="391"/>
      <c r="O23" s="382">
        <f t="shared" si="3"/>
        <v>3966956</v>
      </c>
    </row>
    <row r="24" spans="1:21" ht="28.35" customHeight="1" x14ac:dyDescent="0.25">
      <c r="A24" s="378" t="s">
        <v>350</v>
      </c>
      <c r="B24" s="392" t="s">
        <v>252</v>
      </c>
      <c r="C24" s="391"/>
      <c r="D24" s="391"/>
      <c r="E24" s="391"/>
      <c r="F24" s="391">
        <v>10000000</v>
      </c>
      <c r="G24" s="391"/>
      <c r="H24" s="391"/>
      <c r="I24" s="391">
        <v>1922798</v>
      </c>
      <c r="J24" s="391"/>
      <c r="K24" s="391">
        <v>10000000</v>
      </c>
      <c r="L24" s="391"/>
      <c r="M24" s="391">
        <v>9224000</v>
      </c>
      <c r="N24" s="391"/>
      <c r="O24" s="382">
        <f t="shared" si="3"/>
        <v>31146798</v>
      </c>
    </row>
    <row r="25" spans="1:21" ht="33" customHeight="1" x14ac:dyDescent="0.25">
      <c r="A25" s="378" t="s">
        <v>353</v>
      </c>
      <c r="B25" s="381" t="s">
        <v>364</v>
      </c>
      <c r="C25" s="391">
        <v>5263543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82">
        <f t="shared" si="3"/>
        <v>5263543</v>
      </c>
    </row>
    <row r="26" spans="1:21" ht="52.5" customHeight="1" x14ac:dyDescent="0.25">
      <c r="A26" s="378" t="s">
        <v>356</v>
      </c>
      <c r="B26" s="381" t="s">
        <v>610</v>
      </c>
      <c r="C26" s="391"/>
      <c r="D26" s="391"/>
      <c r="E26" s="391">
        <v>892000</v>
      </c>
      <c r="F26" s="391"/>
      <c r="G26" s="391"/>
      <c r="H26" s="391">
        <v>892000</v>
      </c>
      <c r="I26" s="391"/>
      <c r="J26" s="391"/>
      <c r="K26" s="391">
        <v>892000</v>
      </c>
      <c r="L26" s="391"/>
      <c r="M26" s="391"/>
      <c r="N26" s="391">
        <v>892000</v>
      </c>
      <c r="O26" s="382">
        <f t="shared" si="3"/>
        <v>3568000</v>
      </c>
    </row>
    <row r="27" spans="1:21" ht="52.5" customHeight="1" x14ac:dyDescent="0.25">
      <c r="A27" s="378" t="s">
        <v>359</v>
      </c>
      <c r="B27" s="381" t="s">
        <v>650</v>
      </c>
      <c r="C27" s="391"/>
      <c r="D27" s="391"/>
      <c r="E27" s="391"/>
      <c r="F27" s="391"/>
      <c r="G27" s="391">
        <v>26018519</v>
      </c>
      <c r="H27" s="391"/>
      <c r="I27" s="391"/>
      <c r="J27" s="391"/>
      <c r="K27" s="391"/>
      <c r="L27" s="391"/>
      <c r="M27" s="391"/>
      <c r="N27" s="391"/>
      <c r="O27" s="382">
        <f>SUM(C27:N27)</f>
        <v>26018519</v>
      </c>
    </row>
    <row r="28" spans="1:21" s="387" customFormat="1" ht="28.35" customHeight="1" x14ac:dyDescent="0.3">
      <c r="A28" s="383"/>
      <c r="B28" s="384" t="s">
        <v>440</v>
      </c>
      <c r="C28" s="385">
        <f>SUM(C17:C27)</f>
        <v>30618535</v>
      </c>
      <c r="D28" s="385">
        <f t="shared" ref="D28:M28" si="4">SUM(D17:D27)</f>
        <v>24854999</v>
      </c>
      <c r="E28" s="385">
        <f t="shared" si="4"/>
        <v>29946999</v>
      </c>
      <c r="F28" s="385">
        <f t="shared" si="4"/>
        <v>35354999</v>
      </c>
      <c r="G28" s="385">
        <f t="shared" si="4"/>
        <v>51373518</v>
      </c>
      <c r="H28" s="385">
        <f t="shared" si="4"/>
        <v>27453431</v>
      </c>
      <c r="I28" s="385">
        <f t="shared" si="4"/>
        <v>27467193</v>
      </c>
      <c r="J28" s="385">
        <f t="shared" si="4"/>
        <v>26257386</v>
      </c>
      <c r="K28" s="385">
        <f t="shared" si="4"/>
        <v>35345393</v>
      </c>
      <c r="L28" s="385">
        <f t="shared" si="4"/>
        <v>26664726</v>
      </c>
      <c r="M28" s="385">
        <f t="shared" si="4"/>
        <v>33317777</v>
      </c>
      <c r="N28" s="385">
        <f>SUM(N17:N27)</f>
        <v>26119633</v>
      </c>
      <c r="O28" s="386">
        <f>SUM(O17:O27)</f>
        <v>374774589</v>
      </c>
    </row>
    <row r="29" spans="1:21" ht="15.75" x14ac:dyDescent="0.25">
      <c r="A29" s="374"/>
      <c r="B29" s="375" t="s">
        <v>441</v>
      </c>
      <c r="C29" s="395">
        <f>C15-C28</f>
        <v>31622697</v>
      </c>
      <c r="D29" s="395">
        <f t="shared" ref="D29:M29" si="5">D7+D15-D28</f>
        <v>27369087</v>
      </c>
      <c r="E29" s="395">
        <f t="shared" si="5"/>
        <v>53112246</v>
      </c>
      <c r="F29" s="395">
        <f t="shared" si="5"/>
        <v>37502555</v>
      </c>
      <c r="G29" s="395">
        <f t="shared" si="5"/>
        <v>32000595</v>
      </c>
      <c r="H29" s="395">
        <f t="shared" si="5"/>
        <v>24360203</v>
      </c>
      <c r="I29" s="395">
        <f t="shared" si="5"/>
        <v>16706049</v>
      </c>
      <c r="J29" s="395">
        <f t="shared" si="5"/>
        <v>9921131</v>
      </c>
      <c r="K29" s="395">
        <f t="shared" si="5"/>
        <v>19047335</v>
      </c>
      <c r="L29" s="395">
        <f t="shared" si="5"/>
        <v>14836927</v>
      </c>
      <c r="M29" s="395">
        <f t="shared" si="5"/>
        <v>3052260</v>
      </c>
      <c r="N29" s="395">
        <f>N7+N15-N28</f>
        <v>0</v>
      </c>
      <c r="O29" s="374"/>
    </row>
    <row r="30" spans="1:21" ht="15.75" x14ac:dyDescent="0.25">
      <c r="A30" s="396"/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6"/>
    </row>
    <row r="34" spans="2:2" ht="22.5" customHeight="1" x14ac:dyDescent="0.2">
      <c r="B34" s="399"/>
    </row>
    <row r="57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C18" sqref="C18"/>
    </sheetView>
  </sheetViews>
  <sheetFormatPr defaultColWidth="8" defaultRowHeight="12.75" x14ac:dyDescent="0.25"/>
  <cols>
    <col min="1" max="1" width="5" style="697" customWidth="1"/>
    <col min="2" max="2" width="54.140625" style="400" customWidth="1"/>
    <col min="3" max="4" width="15.140625" style="400" customWidth="1"/>
    <col min="5" max="256" width="8" style="400"/>
    <col min="257" max="257" width="5" style="400" customWidth="1"/>
    <col min="258" max="258" width="54.140625" style="400" customWidth="1"/>
    <col min="259" max="260" width="15.140625" style="400" customWidth="1"/>
    <col min="261" max="512" width="8" style="400"/>
    <col min="513" max="513" width="5" style="400" customWidth="1"/>
    <col min="514" max="514" width="54.140625" style="400" customWidth="1"/>
    <col min="515" max="516" width="15.140625" style="400" customWidth="1"/>
    <col min="517" max="768" width="8" style="400"/>
    <col min="769" max="769" width="5" style="400" customWidth="1"/>
    <col min="770" max="770" width="54.140625" style="400" customWidth="1"/>
    <col min="771" max="772" width="15.140625" style="400" customWidth="1"/>
    <col min="773" max="1024" width="8" style="400"/>
    <col min="1025" max="1025" width="5" style="400" customWidth="1"/>
    <col min="1026" max="1026" width="54.140625" style="400" customWidth="1"/>
    <col min="1027" max="1028" width="15.140625" style="400" customWidth="1"/>
    <col min="1029" max="1280" width="8" style="400"/>
    <col min="1281" max="1281" width="5" style="400" customWidth="1"/>
    <col min="1282" max="1282" width="54.140625" style="400" customWidth="1"/>
    <col min="1283" max="1284" width="15.140625" style="400" customWidth="1"/>
    <col min="1285" max="1536" width="8" style="400"/>
    <col min="1537" max="1537" width="5" style="400" customWidth="1"/>
    <col min="1538" max="1538" width="54.140625" style="400" customWidth="1"/>
    <col min="1539" max="1540" width="15.140625" style="400" customWidth="1"/>
    <col min="1541" max="1792" width="8" style="400"/>
    <col min="1793" max="1793" width="5" style="400" customWidth="1"/>
    <col min="1794" max="1794" width="54.140625" style="400" customWidth="1"/>
    <col min="1795" max="1796" width="15.140625" style="400" customWidth="1"/>
    <col min="1797" max="2048" width="8" style="400"/>
    <col min="2049" max="2049" width="5" style="400" customWidth="1"/>
    <col min="2050" max="2050" width="54.140625" style="400" customWidth="1"/>
    <col min="2051" max="2052" width="15.140625" style="400" customWidth="1"/>
    <col min="2053" max="2304" width="8" style="400"/>
    <col min="2305" max="2305" width="5" style="400" customWidth="1"/>
    <col min="2306" max="2306" width="54.140625" style="400" customWidth="1"/>
    <col min="2307" max="2308" width="15.140625" style="400" customWidth="1"/>
    <col min="2309" max="2560" width="8" style="400"/>
    <col min="2561" max="2561" width="5" style="400" customWidth="1"/>
    <col min="2562" max="2562" width="54.140625" style="400" customWidth="1"/>
    <col min="2563" max="2564" width="15.140625" style="400" customWidth="1"/>
    <col min="2565" max="2816" width="8" style="400"/>
    <col min="2817" max="2817" width="5" style="400" customWidth="1"/>
    <col min="2818" max="2818" width="54.140625" style="400" customWidth="1"/>
    <col min="2819" max="2820" width="15.140625" style="400" customWidth="1"/>
    <col min="2821" max="3072" width="8" style="400"/>
    <col min="3073" max="3073" width="5" style="400" customWidth="1"/>
    <col min="3074" max="3074" width="54.140625" style="400" customWidth="1"/>
    <col min="3075" max="3076" width="15.140625" style="400" customWidth="1"/>
    <col min="3077" max="3328" width="8" style="400"/>
    <col min="3329" max="3329" width="5" style="400" customWidth="1"/>
    <col min="3330" max="3330" width="54.140625" style="400" customWidth="1"/>
    <col min="3331" max="3332" width="15.140625" style="400" customWidth="1"/>
    <col min="3333" max="3584" width="8" style="400"/>
    <col min="3585" max="3585" width="5" style="400" customWidth="1"/>
    <col min="3586" max="3586" width="54.140625" style="400" customWidth="1"/>
    <col min="3587" max="3588" width="15.140625" style="400" customWidth="1"/>
    <col min="3589" max="3840" width="8" style="400"/>
    <col min="3841" max="3841" width="5" style="400" customWidth="1"/>
    <col min="3842" max="3842" width="54.140625" style="400" customWidth="1"/>
    <col min="3843" max="3844" width="15.140625" style="400" customWidth="1"/>
    <col min="3845" max="4096" width="8" style="400"/>
    <col min="4097" max="4097" width="5" style="400" customWidth="1"/>
    <col min="4098" max="4098" width="54.140625" style="400" customWidth="1"/>
    <col min="4099" max="4100" width="15.140625" style="400" customWidth="1"/>
    <col min="4101" max="4352" width="8" style="400"/>
    <col min="4353" max="4353" width="5" style="400" customWidth="1"/>
    <col min="4354" max="4354" width="54.140625" style="400" customWidth="1"/>
    <col min="4355" max="4356" width="15.140625" style="400" customWidth="1"/>
    <col min="4357" max="4608" width="8" style="400"/>
    <col min="4609" max="4609" width="5" style="400" customWidth="1"/>
    <col min="4610" max="4610" width="54.140625" style="400" customWidth="1"/>
    <col min="4611" max="4612" width="15.140625" style="400" customWidth="1"/>
    <col min="4613" max="4864" width="8" style="400"/>
    <col min="4865" max="4865" width="5" style="400" customWidth="1"/>
    <col min="4866" max="4866" width="54.140625" style="400" customWidth="1"/>
    <col min="4867" max="4868" width="15.140625" style="400" customWidth="1"/>
    <col min="4869" max="5120" width="8" style="400"/>
    <col min="5121" max="5121" width="5" style="400" customWidth="1"/>
    <col min="5122" max="5122" width="54.140625" style="400" customWidth="1"/>
    <col min="5123" max="5124" width="15.140625" style="400" customWidth="1"/>
    <col min="5125" max="5376" width="8" style="400"/>
    <col min="5377" max="5377" width="5" style="400" customWidth="1"/>
    <col min="5378" max="5378" width="54.140625" style="400" customWidth="1"/>
    <col min="5379" max="5380" width="15.140625" style="400" customWidth="1"/>
    <col min="5381" max="5632" width="8" style="400"/>
    <col min="5633" max="5633" width="5" style="400" customWidth="1"/>
    <col min="5634" max="5634" width="54.140625" style="400" customWidth="1"/>
    <col min="5635" max="5636" width="15.140625" style="400" customWidth="1"/>
    <col min="5637" max="5888" width="8" style="400"/>
    <col min="5889" max="5889" width="5" style="400" customWidth="1"/>
    <col min="5890" max="5890" width="54.140625" style="400" customWidth="1"/>
    <col min="5891" max="5892" width="15.140625" style="400" customWidth="1"/>
    <col min="5893" max="6144" width="8" style="400"/>
    <col min="6145" max="6145" width="5" style="400" customWidth="1"/>
    <col min="6146" max="6146" width="54.140625" style="400" customWidth="1"/>
    <col min="6147" max="6148" width="15.140625" style="400" customWidth="1"/>
    <col min="6149" max="6400" width="8" style="400"/>
    <col min="6401" max="6401" width="5" style="400" customWidth="1"/>
    <col min="6402" max="6402" width="54.140625" style="400" customWidth="1"/>
    <col min="6403" max="6404" width="15.140625" style="400" customWidth="1"/>
    <col min="6405" max="6656" width="8" style="400"/>
    <col min="6657" max="6657" width="5" style="400" customWidth="1"/>
    <col min="6658" max="6658" width="54.140625" style="400" customWidth="1"/>
    <col min="6659" max="6660" width="15.140625" style="400" customWidth="1"/>
    <col min="6661" max="6912" width="8" style="400"/>
    <col min="6913" max="6913" width="5" style="400" customWidth="1"/>
    <col min="6914" max="6914" width="54.140625" style="400" customWidth="1"/>
    <col min="6915" max="6916" width="15.140625" style="400" customWidth="1"/>
    <col min="6917" max="7168" width="8" style="400"/>
    <col min="7169" max="7169" width="5" style="400" customWidth="1"/>
    <col min="7170" max="7170" width="54.140625" style="400" customWidth="1"/>
    <col min="7171" max="7172" width="15.140625" style="400" customWidth="1"/>
    <col min="7173" max="7424" width="8" style="400"/>
    <col min="7425" max="7425" width="5" style="400" customWidth="1"/>
    <col min="7426" max="7426" width="54.140625" style="400" customWidth="1"/>
    <col min="7427" max="7428" width="15.140625" style="400" customWidth="1"/>
    <col min="7429" max="7680" width="8" style="400"/>
    <col min="7681" max="7681" width="5" style="400" customWidth="1"/>
    <col min="7682" max="7682" width="54.140625" style="400" customWidth="1"/>
    <col min="7683" max="7684" width="15.140625" style="400" customWidth="1"/>
    <col min="7685" max="7936" width="8" style="400"/>
    <col min="7937" max="7937" width="5" style="400" customWidth="1"/>
    <col min="7938" max="7938" width="54.140625" style="400" customWidth="1"/>
    <col min="7939" max="7940" width="15.140625" style="400" customWidth="1"/>
    <col min="7941" max="8192" width="8" style="400"/>
    <col min="8193" max="8193" width="5" style="400" customWidth="1"/>
    <col min="8194" max="8194" width="54.140625" style="400" customWidth="1"/>
    <col min="8195" max="8196" width="15.140625" style="400" customWidth="1"/>
    <col min="8197" max="8448" width="8" style="400"/>
    <col min="8449" max="8449" width="5" style="400" customWidth="1"/>
    <col min="8450" max="8450" width="54.140625" style="400" customWidth="1"/>
    <col min="8451" max="8452" width="15.140625" style="400" customWidth="1"/>
    <col min="8453" max="8704" width="8" style="400"/>
    <col min="8705" max="8705" width="5" style="400" customWidth="1"/>
    <col min="8706" max="8706" width="54.140625" style="400" customWidth="1"/>
    <col min="8707" max="8708" width="15.140625" style="400" customWidth="1"/>
    <col min="8709" max="8960" width="8" style="400"/>
    <col min="8961" max="8961" width="5" style="400" customWidth="1"/>
    <col min="8962" max="8962" width="54.140625" style="400" customWidth="1"/>
    <col min="8963" max="8964" width="15.140625" style="400" customWidth="1"/>
    <col min="8965" max="9216" width="8" style="400"/>
    <col min="9217" max="9217" width="5" style="400" customWidth="1"/>
    <col min="9218" max="9218" width="54.140625" style="400" customWidth="1"/>
    <col min="9219" max="9220" width="15.140625" style="400" customWidth="1"/>
    <col min="9221" max="9472" width="8" style="400"/>
    <col min="9473" max="9473" width="5" style="400" customWidth="1"/>
    <col min="9474" max="9474" width="54.140625" style="400" customWidth="1"/>
    <col min="9475" max="9476" width="15.140625" style="400" customWidth="1"/>
    <col min="9477" max="9728" width="8" style="400"/>
    <col min="9729" max="9729" width="5" style="400" customWidth="1"/>
    <col min="9730" max="9730" width="54.140625" style="400" customWidth="1"/>
    <col min="9731" max="9732" width="15.140625" style="400" customWidth="1"/>
    <col min="9733" max="9984" width="8" style="400"/>
    <col min="9985" max="9985" width="5" style="400" customWidth="1"/>
    <col min="9986" max="9986" width="54.140625" style="400" customWidth="1"/>
    <col min="9987" max="9988" width="15.140625" style="400" customWidth="1"/>
    <col min="9989" max="10240" width="8" style="400"/>
    <col min="10241" max="10241" width="5" style="400" customWidth="1"/>
    <col min="10242" max="10242" width="54.140625" style="400" customWidth="1"/>
    <col min="10243" max="10244" width="15.140625" style="400" customWidth="1"/>
    <col min="10245" max="10496" width="8" style="400"/>
    <col min="10497" max="10497" width="5" style="400" customWidth="1"/>
    <col min="10498" max="10498" width="54.140625" style="400" customWidth="1"/>
    <col min="10499" max="10500" width="15.140625" style="400" customWidth="1"/>
    <col min="10501" max="10752" width="8" style="400"/>
    <col min="10753" max="10753" width="5" style="400" customWidth="1"/>
    <col min="10754" max="10754" width="54.140625" style="400" customWidth="1"/>
    <col min="10755" max="10756" width="15.140625" style="400" customWidth="1"/>
    <col min="10757" max="11008" width="8" style="400"/>
    <col min="11009" max="11009" width="5" style="400" customWidth="1"/>
    <col min="11010" max="11010" width="54.140625" style="400" customWidth="1"/>
    <col min="11011" max="11012" width="15.140625" style="400" customWidth="1"/>
    <col min="11013" max="11264" width="8" style="400"/>
    <col min="11265" max="11265" width="5" style="400" customWidth="1"/>
    <col min="11266" max="11266" width="54.140625" style="400" customWidth="1"/>
    <col min="11267" max="11268" width="15.140625" style="400" customWidth="1"/>
    <col min="11269" max="11520" width="8" style="400"/>
    <col min="11521" max="11521" width="5" style="400" customWidth="1"/>
    <col min="11522" max="11522" width="54.140625" style="400" customWidth="1"/>
    <col min="11523" max="11524" width="15.140625" style="400" customWidth="1"/>
    <col min="11525" max="11776" width="8" style="400"/>
    <col min="11777" max="11777" width="5" style="400" customWidth="1"/>
    <col min="11778" max="11778" width="54.140625" style="400" customWidth="1"/>
    <col min="11779" max="11780" width="15.140625" style="400" customWidth="1"/>
    <col min="11781" max="12032" width="8" style="400"/>
    <col min="12033" max="12033" width="5" style="400" customWidth="1"/>
    <col min="12034" max="12034" width="54.140625" style="400" customWidth="1"/>
    <col min="12035" max="12036" width="15.140625" style="400" customWidth="1"/>
    <col min="12037" max="12288" width="8" style="400"/>
    <col min="12289" max="12289" width="5" style="400" customWidth="1"/>
    <col min="12290" max="12290" width="54.140625" style="400" customWidth="1"/>
    <col min="12291" max="12292" width="15.140625" style="400" customWidth="1"/>
    <col min="12293" max="12544" width="8" style="400"/>
    <col min="12545" max="12545" width="5" style="400" customWidth="1"/>
    <col min="12546" max="12546" width="54.140625" style="400" customWidth="1"/>
    <col min="12547" max="12548" width="15.140625" style="400" customWidth="1"/>
    <col min="12549" max="12800" width="8" style="400"/>
    <col min="12801" max="12801" width="5" style="400" customWidth="1"/>
    <col min="12802" max="12802" width="54.140625" style="400" customWidth="1"/>
    <col min="12803" max="12804" width="15.140625" style="400" customWidth="1"/>
    <col min="12805" max="13056" width="8" style="400"/>
    <col min="13057" max="13057" width="5" style="400" customWidth="1"/>
    <col min="13058" max="13058" width="54.140625" style="400" customWidth="1"/>
    <col min="13059" max="13060" width="15.140625" style="400" customWidth="1"/>
    <col min="13061" max="13312" width="8" style="400"/>
    <col min="13313" max="13313" width="5" style="400" customWidth="1"/>
    <col min="13314" max="13314" width="54.140625" style="400" customWidth="1"/>
    <col min="13315" max="13316" width="15.140625" style="400" customWidth="1"/>
    <col min="13317" max="13568" width="8" style="400"/>
    <col min="13569" max="13569" width="5" style="400" customWidth="1"/>
    <col min="13570" max="13570" width="54.140625" style="400" customWidth="1"/>
    <col min="13571" max="13572" width="15.140625" style="400" customWidth="1"/>
    <col min="13573" max="13824" width="8" style="400"/>
    <col min="13825" max="13825" width="5" style="400" customWidth="1"/>
    <col min="13826" max="13826" width="54.140625" style="400" customWidth="1"/>
    <col min="13827" max="13828" width="15.140625" style="400" customWidth="1"/>
    <col min="13829" max="14080" width="8" style="400"/>
    <col min="14081" max="14081" width="5" style="400" customWidth="1"/>
    <col min="14082" max="14082" width="54.140625" style="400" customWidth="1"/>
    <col min="14083" max="14084" width="15.140625" style="400" customWidth="1"/>
    <col min="14085" max="14336" width="8" style="400"/>
    <col min="14337" max="14337" width="5" style="400" customWidth="1"/>
    <col min="14338" max="14338" width="54.140625" style="400" customWidth="1"/>
    <col min="14339" max="14340" width="15.140625" style="400" customWidth="1"/>
    <col min="14341" max="14592" width="8" style="400"/>
    <col min="14593" max="14593" width="5" style="400" customWidth="1"/>
    <col min="14594" max="14594" width="54.140625" style="400" customWidth="1"/>
    <col min="14595" max="14596" width="15.140625" style="400" customWidth="1"/>
    <col min="14597" max="14848" width="8" style="400"/>
    <col min="14849" max="14849" width="5" style="400" customWidth="1"/>
    <col min="14850" max="14850" width="54.140625" style="400" customWidth="1"/>
    <col min="14851" max="14852" width="15.140625" style="400" customWidth="1"/>
    <col min="14853" max="15104" width="8" style="400"/>
    <col min="15105" max="15105" width="5" style="400" customWidth="1"/>
    <col min="15106" max="15106" width="54.140625" style="400" customWidth="1"/>
    <col min="15107" max="15108" width="15.140625" style="400" customWidth="1"/>
    <col min="15109" max="15360" width="8" style="400"/>
    <col min="15361" max="15361" width="5" style="400" customWidth="1"/>
    <col min="15362" max="15362" width="54.140625" style="400" customWidth="1"/>
    <col min="15363" max="15364" width="15.140625" style="400" customWidth="1"/>
    <col min="15365" max="15616" width="8" style="400"/>
    <col min="15617" max="15617" width="5" style="400" customWidth="1"/>
    <col min="15618" max="15618" width="54.140625" style="400" customWidth="1"/>
    <col min="15619" max="15620" width="15.140625" style="400" customWidth="1"/>
    <col min="15621" max="15872" width="8" style="400"/>
    <col min="15873" max="15873" width="5" style="400" customWidth="1"/>
    <col min="15874" max="15874" width="54.140625" style="400" customWidth="1"/>
    <col min="15875" max="15876" width="15.140625" style="400" customWidth="1"/>
    <col min="15877" max="16128" width="8" style="400"/>
    <col min="16129" max="16129" width="5" style="400" customWidth="1"/>
    <col min="16130" max="16130" width="54.140625" style="400" customWidth="1"/>
    <col min="16131" max="16132" width="15.140625" style="400" customWidth="1"/>
    <col min="16133" max="16384" width="8" style="400"/>
  </cols>
  <sheetData>
    <row r="1" spans="1:4" ht="40.5" customHeight="1" x14ac:dyDescent="0.25">
      <c r="B1" s="993" t="s">
        <v>630</v>
      </c>
      <c r="C1" s="993"/>
      <c r="D1" s="993"/>
    </row>
    <row r="2" spans="1:4" ht="15.75" customHeight="1" x14ac:dyDescent="0.25">
      <c r="B2" s="698"/>
      <c r="C2" s="994"/>
      <c r="D2" s="994"/>
    </row>
    <row r="3" spans="1:4" s="403" customFormat="1" ht="15.75" thickBot="1" x14ac:dyDescent="0.3">
      <c r="A3" s="995" t="s">
        <v>657</v>
      </c>
      <c r="B3" s="995"/>
      <c r="C3" s="401"/>
      <c r="D3" s="402" t="s">
        <v>442</v>
      </c>
    </row>
    <row r="4" spans="1:4" s="702" customFormat="1" ht="48" customHeight="1" thickBot="1" x14ac:dyDescent="0.3">
      <c r="A4" s="699" t="s">
        <v>443</v>
      </c>
      <c r="B4" s="700" t="s">
        <v>612</v>
      </c>
      <c r="C4" s="700" t="s">
        <v>678</v>
      </c>
      <c r="D4" s="701" t="s">
        <v>613</v>
      </c>
    </row>
    <row r="5" spans="1:4" s="702" customFormat="1" ht="14.1" customHeight="1" thickBot="1" x14ac:dyDescent="0.3">
      <c r="A5" s="699" t="s">
        <v>8</v>
      </c>
      <c r="B5" s="700" t="s">
        <v>21</v>
      </c>
      <c r="C5" s="700" t="s">
        <v>30</v>
      </c>
      <c r="D5" s="701" t="s">
        <v>82</v>
      </c>
    </row>
    <row r="6" spans="1:4" ht="18" customHeight="1" x14ac:dyDescent="0.25">
      <c r="A6" s="703" t="s">
        <v>318</v>
      </c>
      <c r="B6" s="704" t="s">
        <v>614</v>
      </c>
      <c r="C6" s="705">
        <v>432000</v>
      </c>
      <c r="D6" s="706">
        <v>0</v>
      </c>
    </row>
    <row r="7" spans="1:4" ht="18" customHeight="1" x14ac:dyDescent="0.25">
      <c r="A7" s="707" t="s">
        <v>320</v>
      </c>
      <c r="B7" s="708" t="s">
        <v>615</v>
      </c>
      <c r="C7" s="803">
        <v>0</v>
      </c>
      <c r="D7" s="710">
        <v>0</v>
      </c>
    </row>
    <row r="8" spans="1:4" ht="18" customHeight="1" x14ac:dyDescent="0.25">
      <c r="A8" s="707" t="s">
        <v>323</v>
      </c>
      <c r="B8" s="708" t="s">
        <v>616</v>
      </c>
      <c r="C8" s="709">
        <v>0</v>
      </c>
      <c r="D8" s="710">
        <v>0</v>
      </c>
    </row>
    <row r="9" spans="1:4" ht="18" customHeight="1" x14ac:dyDescent="0.25">
      <c r="A9" s="707" t="s">
        <v>326</v>
      </c>
      <c r="B9" s="708" t="s">
        <v>617</v>
      </c>
      <c r="C9" s="709">
        <v>0</v>
      </c>
      <c r="D9" s="710">
        <v>0</v>
      </c>
    </row>
    <row r="10" spans="1:4" ht="18" customHeight="1" x14ac:dyDescent="0.25">
      <c r="A10" s="707" t="s">
        <v>327</v>
      </c>
      <c r="B10" s="708" t="s">
        <v>618</v>
      </c>
      <c r="C10" s="709">
        <f>SUM(C11:C16)</f>
        <v>70000000</v>
      </c>
      <c r="D10" s="710">
        <v>0</v>
      </c>
    </row>
    <row r="11" spans="1:4" ht="18" customHeight="1" x14ac:dyDescent="0.25">
      <c r="A11" s="707" t="s">
        <v>328</v>
      </c>
      <c r="B11" s="708" t="s">
        <v>619</v>
      </c>
      <c r="C11" s="709">
        <v>0</v>
      </c>
      <c r="D11" s="710">
        <v>0</v>
      </c>
    </row>
    <row r="12" spans="1:4" ht="18" customHeight="1" x14ac:dyDescent="0.25">
      <c r="A12" s="707" t="s">
        <v>330</v>
      </c>
      <c r="B12" s="711" t="s">
        <v>620</v>
      </c>
      <c r="C12" s="709">
        <v>0</v>
      </c>
      <c r="D12" s="710">
        <v>0</v>
      </c>
    </row>
    <row r="13" spans="1:4" ht="18" customHeight="1" x14ac:dyDescent="0.25">
      <c r="A13" s="707" t="s">
        <v>333</v>
      </c>
      <c r="B13" s="711" t="s">
        <v>621</v>
      </c>
      <c r="C13" s="709">
        <v>0</v>
      </c>
      <c r="D13" s="710">
        <v>0</v>
      </c>
    </row>
    <row r="14" spans="1:4" ht="18" customHeight="1" x14ac:dyDescent="0.25">
      <c r="A14" s="707" t="s">
        <v>336</v>
      </c>
      <c r="B14" s="711" t="s">
        <v>622</v>
      </c>
      <c r="C14" s="709">
        <v>0</v>
      </c>
      <c r="D14" s="710">
        <v>0</v>
      </c>
    </row>
    <row r="15" spans="1:4" ht="18" customHeight="1" x14ac:dyDescent="0.25">
      <c r="A15" s="707" t="s">
        <v>339</v>
      </c>
      <c r="B15" s="711" t="s">
        <v>623</v>
      </c>
      <c r="C15" s="709">
        <v>0</v>
      </c>
      <c r="D15" s="710">
        <v>0</v>
      </c>
    </row>
    <row r="16" spans="1:4" ht="22.5" customHeight="1" x14ac:dyDescent="0.25">
      <c r="A16" s="707" t="s">
        <v>342</v>
      </c>
      <c r="B16" s="711" t="s">
        <v>624</v>
      </c>
      <c r="C16" s="709">
        <v>70000000</v>
      </c>
      <c r="D16" s="710">
        <v>0</v>
      </c>
    </row>
    <row r="17" spans="1:4" ht="18" customHeight="1" x14ac:dyDescent="0.25">
      <c r="A17" s="707" t="s">
        <v>345</v>
      </c>
      <c r="B17" s="708" t="s">
        <v>625</v>
      </c>
      <c r="C17" s="709">
        <v>17279</v>
      </c>
      <c r="D17" s="710">
        <v>0</v>
      </c>
    </row>
    <row r="18" spans="1:4" ht="18" customHeight="1" x14ac:dyDescent="0.25">
      <c r="A18" s="707" t="s">
        <v>348</v>
      </c>
      <c r="B18" s="708" t="s">
        <v>626</v>
      </c>
      <c r="C18" s="709">
        <v>1500000</v>
      </c>
      <c r="D18" s="710">
        <v>0</v>
      </c>
    </row>
    <row r="19" spans="1:4" ht="18" customHeight="1" x14ac:dyDescent="0.25">
      <c r="A19" s="707" t="s">
        <v>350</v>
      </c>
      <c r="B19" s="708" t="s">
        <v>627</v>
      </c>
      <c r="C19" s="709">
        <v>1000000</v>
      </c>
      <c r="D19" s="710">
        <v>0</v>
      </c>
    </row>
    <row r="20" spans="1:4" ht="18" customHeight="1" x14ac:dyDescent="0.25">
      <c r="A20" s="707" t="s">
        <v>353</v>
      </c>
      <c r="B20" s="708" t="s">
        <v>628</v>
      </c>
      <c r="C20" s="709">
        <v>0</v>
      </c>
      <c r="D20" s="710">
        <v>0</v>
      </c>
    </row>
    <row r="21" spans="1:4" ht="18" customHeight="1" x14ac:dyDescent="0.25">
      <c r="A21" s="707" t="s">
        <v>356</v>
      </c>
      <c r="B21" s="708" t="s">
        <v>629</v>
      </c>
      <c r="C21" s="709">
        <v>0</v>
      </c>
      <c r="D21" s="710">
        <v>0</v>
      </c>
    </row>
    <row r="22" spans="1:4" ht="18" customHeight="1" x14ac:dyDescent="0.25">
      <c r="A22" s="707" t="s">
        <v>359</v>
      </c>
      <c r="B22" s="712"/>
      <c r="C22" s="713"/>
      <c r="D22" s="714"/>
    </row>
    <row r="23" spans="1:4" ht="18" customHeight="1" x14ac:dyDescent="0.25">
      <c r="A23" s="707" t="s">
        <v>362</v>
      </c>
      <c r="B23" s="715"/>
      <c r="C23" s="713"/>
      <c r="D23" s="714"/>
    </row>
    <row r="24" spans="1:4" ht="18" customHeight="1" thickBot="1" x14ac:dyDescent="0.3">
      <c r="A24" s="707" t="s">
        <v>365</v>
      </c>
      <c r="B24" s="715"/>
      <c r="C24" s="713"/>
      <c r="D24" s="714"/>
    </row>
    <row r="25" spans="1:4" ht="18" customHeight="1" thickBot="1" x14ac:dyDescent="0.3">
      <c r="A25" s="716" t="s">
        <v>366</v>
      </c>
      <c r="B25" s="717" t="s">
        <v>607</v>
      </c>
      <c r="C25" s="718">
        <f>+C6+C7+C8+C9+C10+C17+C18+C19+C20+C21+C22+C23</f>
        <v>72949279</v>
      </c>
      <c r="D25" s="719">
        <f>SUM(D6:D21)</f>
        <v>0</v>
      </c>
    </row>
    <row r="26" spans="1:4" ht="8.25" customHeight="1" x14ac:dyDescent="0.25">
      <c r="A26" s="720"/>
      <c r="B26" s="996"/>
      <c r="C26" s="996"/>
      <c r="D26" s="996"/>
    </row>
  </sheetData>
  <mergeCells count="4">
    <mergeCell ref="B1:D1"/>
    <mergeCell ref="C2:D2"/>
    <mergeCell ref="A3:B3"/>
    <mergeCell ref="B26:D26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K9" sqref="K9"/>
    </sheetView>
  </sheetViews>
  <sheetFormatPr defaultColWidth="8" defaultRowHeight="12.75" x14ac:dyDescent="0.25"/>
  <cols>
    <col min="1" max="1" width="5.85546875" style="338" customWidth="1"/>
    <col min="2" max="2" width="42.5703125" style="295" customWidth="1"/>
    <col min="3" max="4" width="11" style="295" customWidth="1"/>
    <col min="5" max="5" width="13.7109375" style="295" customWidth="1"/>
    <col min="6" max="6" width="12.42578125" style="295" customWidth="1"/>
    <col min="7" max="7" width="12.140625" style="295" customWidth="1"/>
    <col min="8" max="8" width="14.7109375" style="295" customWidth="1"/>
    <col min="9" max="9" width="2.85546875" style="295" customWidth="1"/>
    <col min="10" max="256" width="8" style="295"/>
    <col min="257" max="257" width="5.85546875" style="295" customWidth="1"/>
    <col min="258" max="258" width="42.5703125" style="295" customWidth="1"/>
    <col min="259" max="260" width="11" style="295" customWidth="1"/>
    <col min="261" max="261" width="13.7109375" style="295" customWidth="1"/>
    <col min="262" max="262" width="12.42578125" style="295" customWidth="1"/>
    <col min="263" max="263" width="12.140625" style="295" customWidth="1"/>
    <col min="264" max="264" width="14.7109375" style="295" customWidth="1"/>
    <col min="265" max="265" width="2.85546875" style="295" customWidth="1"/>
    <col min="266" max="512" width="8" style="295"/>
    <col min="513" max="513" width="5.85546875" style="295" customWidth="1"/>
    <col min="514" max="514" width="42.5703125" style="295" customWidth="1"/>
    <col min="515" max="516" width="11" style="295" customWidth="1"/>
    <col min="517" max="517" width="13.7109375" style="295" customWidth="1"/>
    <col min="518" max="518" width="12.42578125" style="295" customWidth="1"/>
    <col min="519" max="519" width="12.140625" style="295" customWidth="1"/>
    <col min="520" max="520" width="14.7109375" style="295" customWidth="1"/>
    <col min="521" max="521" width="2.85546875" style="295" customWidth="1"/>
    <col min="522" max="768" width="8" style="295"/>
    <col min="769" max="769" width="5.85546875" style="295" customWidth="1"/>
    <col min="770" max="770" width="42.5703125" style="295" customWidth="1"/>
    <col min="771" max="772" width="11" style="295" customWidth="1"/>
    <col min="773" max="773" width="13.7109375" style="295" customWidth="1"/>
    <col min="774" max="774" width="12.42578125" style="295" customWidth="1"/>
    <col min="775" max="775" width="12.140625" style="295" customWidth="1"/>
    <col min="776" max="776" width="14.7109375" style="295" customWidth="1"/>
    <col min="777" max="777" width="2.85546875" style="295" customWidth="1"/>
    <col min="778" max="1024" width="8" style="295"/>
    <col min="1025" max="1025" width="5.85546875" style="295" customWidth="1"/>
    <col min="1026" max="1026" width="42.5703125" style="295" customWidth="1"/>
    <col min="1027" max="1028" width="11" style="295" customWidth="1"/>
    <col min="1029" max="1029" width="13.7109375" style="295" customWidth="1"/>
    <col min="1030" max="1030" width="12.42578125" style="295" customWidth="1"/>
    <col min="1031" max="1031" width="12.140625" style="295" customWidth="1"/>
    <col min="1032" max="1032" width="14.7109375" style="295" customWidth="1"/>
    <col min="1033" max="1033" width="2.85546875" style="295" customWidth="1"/>
    <col min="1034" max="1280" width="8" style="295"/>
    <col min="1281" max="1281" width="5.85546875" style="295" customWidth="1"/>
    <col min="1282" max="1282" width="42.5703125" style="295" customWidth="1"/>
    <col min="1283" max="1284" width="11" style="295" customWidth="1"/>
    <col min="1285" max="1285" width="13.7109375" style="295" customWidth="1"/>
    <col min="1286" max="1286" width="12.42578125" style="295" customWidth="1"/>
    <col min="1287" max="1287" width="12.140625" style="295" customWidth="1"/>
    <col min="1288" max="1288" width="14.7109375" style="295" customWidth="1"/>
    <col min="1289" max="1289" width="2.85546875" style="295" customWidth="1"/>
    <col min="1290" max="1536" width="8" style="295"/>
    <col min="1537" max="1537" width="5.85546875" style="295" customWidth="1"/>
    <col min="1538" max="1538" width="42.5703125" style="295" customWidth="1"/>
    <col min="1539" max="1540" width="11" style="295" customWidth="1"/>
    <col min="1541" max="1541" width="13.7109375" style="295" customWidth="1"/>
    <col min="1542" max="1542" width="12.42578125" style="295" customWidth="1"/>
    <col min="1543" max="1543" width="12.140625" style="295" customWidth="1"/>
    <col min="1544" max="1544" width="14.7109375" style="295" customWidth="1"/>
    <col min="1545" max="1545" width="2.85546875" style="295" customWidth="1"/>
    <col min="1546" max="1792" width="8" style="295"/>
    <col min="1793" max="1793" width="5.85546875" style="295" customWidth="1"/>
    <col min="1794" max="1794" width="42.5703125" style="295" customWidth="1"/>
    <col min="1795" max="1796" width="11" style="295" customWidth="1"/>
    <col min="1797" max="1797" width="13.7109375" style="295" customWidth="1"/>
    <col min="1798" max="1798" width="12.42578125" style="295" customWidth="1"/>
    <col min="1799" max="1799" width="12.140625" style="295" customWidth="1"/>
    <col min="1800" max="1800" width="14.7109375" style="295" customWidth="1"/>
    <col min="1801" max="1801" width="2.85546875" style="295" customWidth="1"/>
    <col min="1802" max="2048" width="8" style="295"/>
    <col min="2049" max="2049" width="5.85546875" style="295" customWidth="1"/>
    <col min="2050" max="2050" width="42.5703125" style="295" customWidth="1"/>
    <col min="2051" max="2052" width="11" style="295" customWidth="1"/>
    <col min="2053" max="2053" width="13.7109375" style="295" customWidth="1"/>
    <col min="2054" max="2054" width="12.42578125" style="295" customWidth="1"/>
    <col min="2055" max="2055" width="12.140625" style="295" customWidth="1"/>
    <col min="2056" max="2056" width="14.7109375" style="295" customWidth="1"/>
    <col min="2057" max="2057" width="2.85546875" style="295" customWidth="1"/>
    <col min="2058" max="2304" width="8" style="295"/>
    <col min="2305" max="2305" width="5.85546875" style="295" customWidth="1"/>
    <col min="2306" max="2306" width="42.5703125" style="295" customWidth="1"/>
    <col min="2307" max="2308" width="11" style="295" customWidth="1"/>
    <col min="2309" max="2309" width="13.7109375" style="295" customWidth="1"/>
    <col min="2310" max="2310" width="12.42578125" style="295" customWidth="1"/>
    <col min="2311" max="2311" width="12.140625" style="295" customWidth="1"/>
    <col min="2312" max="2312" width="14.7109375" style="295" customWidth="1"/>
    <col min="2313" max="2313" width="2.85546875" style="295" customWidth="1"/>
    <col min="2314" max="2560" width="8" style="295"/>
    <col min="2561" max="2561" width="5.85546875" style="295" customWidth="1"/>
    <col min="2562" max="2562" width="42.5703125" style="295" customWidth="1"/>
    <col min="2563" max="2564" width="11" style="295" customWidth="1"/>
    <col min="2565" max="2565" width="13.7109375" style="295" customWidth="1"/>
    <col min="2566" max="2566" width="12.42578125" style="295" customWidth="1"/>
    <col min="2567" max="2567" width="12.140625" style="295" customWidth="1"/>
    <col min="2568" max="2568" width="14.7109375" style="295" customWidth="1"/>
    <col min="2569" max="2569" width="2.85546875" style="295" customWidth="1"/>
    <col min="2570" max="2816" width="8" style="295"/>
    <col min="2817" max="2817" width="5.85546875" style="295" customWidth="1"/>
    <col min="2818" max="2818" width="42.5703125" style="295" customWidth="1"/>
    <col min="2819" max="2820" width="11" style="295" customWidth="1"/>
    <col min="2821" max="2821" width="13.7109375" style="295" customWidth="1"/>
    <col min="2822" max="2822" width="12.42578125" style="295" customWidth="1"/>
    <col min="2823" max="2823" width="12.140625" style="295" customWidth="1"/>
    <col min="2824" max="2824" width="14.7109375" style="295" customWidth="1"/>
    <col min="2825" max="2825" width="2.85546875" style="295" customWidth="1"/>
    <col min="2826" max="3072" width="8" style="295"/>
    <col min="3073" max="3073" width="5.85546875" style="295" customWidth="1"/>
    <col min="3074" max="3074" width="42.5703125" style="295" customWidth="1"/>
    <col min="3075" max="3076" width="11" style="295" customWidth="1"/>
    <col min="3077" max="3077" width="13.7109375" style="295" customWidth="1"/>
    <col min="3078" max="3078" width="12.42578125" style="295" customWidth="1"/>
    <col min="3079" max="3079" width="12.140625" style="295" customWidth="1"/>
    <col min="3080" max="3080" width="14.7109375" style="295" customWidth="1"/>
    <col min="3081" max="3081" width="2.85546875" style="295" customWidth="1"/>
    <col min="3082" max="3328" width="8" style="295"/>
    <col min="3329" max="3329" width="5.85546875" style="295" customWidth="1"/>
    <col min="3330" max="3330" width="42.5703125" style="295" customWidth="1"/>
    <col min="3331" max="3332" width="11" style="295" customWidth="1"/>
    <col min="3333" max="3333" width="13.7109375" style="295" customWidth="1"/>
    <col min="3334" max="3334" width="12.42578125" style="295" customWidth="1"/>
    <col min="3335" max="3335" width="12.140625" style="295" customWidth="1"/>
    <col min="3336" max="3336" width="14.7109375" style="295" customWidth="1"/>
    <col min="3337" max="3337" width="2.85546875" style="295" customWidth="1"/>
    <col min="3338" max="3584" width="8" style="295"/>
    <col min="3585" max="3585" width="5.85546875" style="295" customWidth="1"/>
    <col min="3586" max="3586" width="42.5703125" style="295" customWidth="1"/>
    <col min="3587" max="3588" width="11" style="295" customWidth="1"/>
    <col min="3589" max="3589" width="13.7109375" style="295" customWidth="1"/>
    <col min="3590" max="3590" width="12.42578125" style="295" customWidth="1"/>
    <col min="3591" max="3591" width="12.140625" style="295" customWidth="1"/>
    <col min="3592" max="3592" width="14.7109375" style="295" customWidth="1"/>
    <col min="3593" max="3593" width="2.85546875" style="295" customWidth="1"/>
    <col min="3594" max="3840" width="8" style="295"/>
    <col min="3841" max="3841" width="5.85546875" style="295" customWidth="1"/>
    <col min="3842" max="3842" width="42.5703125" style="295" customWidth="1"/>
    <col min="3843" max="3844" width="11" style="295" customWidth="1"/>
    <col min="3845" max="3845" width="13.7109375" style="295" customWidth="1"/>
    <col min="3846" max="3846" width="12.42578125" style="295" customWidth="1"/>
    <col min="3847" max="3847" width="12.140625" style="295" customWidth="1"/>
    <col min="3848" max="3848" width="14.7109375" style="295" customWidth="1"/>
    <col min="3849" max="3849" width="2.85546875" style="295" customWidth="1"/>
    <col min="3850" max="4096" width="8" style="295"/>
    <col min="4097" max="4097" width="5.85546875" style="295" customWidth="1"/>
    <col min="4098" max="4098" width="42.5703125" style="295" customWidth="1"/>
    <col min="4099" max="4100" width="11" style="295" customWidth="1"/>
    <col min="4101" max="4101" width="13.7109375" style="295" customWidth="1"/>
    <col min="4102" max="4102" width="12.42578125" style="295" customWidth="1"/>
    <col min="4103" max="4103" width="12.140625" style="295" customWidth="1"/>
    <col min="4104" max="4104" width="14.7109375" style="295" customWidth="1"/>
    <col min="4105" max="4105" width="2.85546875" style="295" customWidth="1"/>
    <col min="4106" max="4352" width="8" style="295"/>
    <col min="4353" max="4353" width="5.85546875" style="295" customWidth="1"/>
    <col min="4354" max="4354" width="42.5703125" style="295" customWidth="1"/>
    <col min="4355" max="4356" width="11" style="295" customWidth="1"/>
    <col min="4357" max="4357" width="13.7109375" style="295" customWidth="1"/>
    <col min="4358" max="4358" width="12.42578125" style="295" customWidth="1"/>
    <col min="4359" max="4359" width="12.140625" style="295" customWidth="1"/>
    <col min="4360" max="4360" width="14.7109375" style="295" customWidth="1"/>
    <col min="4361" max="4361" width="2.85546875" style="295" customWidth="1"/>
    <col min="4362" max="4608" width="8" style="295"/>
    <col min="4609" max="4609" width="5.85546875" style="295" customWidth="1"/>
    <col min="4610" max="4610" width="42.5703125" style="295" customWidth="1"/>
    <col min="4611" max="4612" width="11" style="295" customWidth="1"/>
    <col min="4613" max="4613" width="13.7109375" style="295" customWidth="1"/>
    <col min="4614" max="4614" width="12.42578125" style="295" customWidth="1"/>
    <col min="4615" max="4615" width="12.140625" style="295" customWidth="1"/>
    <col min="4616" max="4616" width="14.7109375" style="295" customWidth="1"/>
    <col min="4617" max="4617" width="2.85546875" style="295" customWidth="1"/>
    <col min="4618" max="4864" width="8" style="295"/>
    <col min="4865" max="4865" width="5.85546875" style="295" customWidth="1"/>
    <col min="4866" max="4866" width="42.5703125" style="295" customWidth="1"/>
    <col min="4867" max="4868" width="11" style="295" customWidth="1"/>
    <col min="4869" max="4869" width="13.7109375" style="295" customWidth="1"/>
    <col min="4870" max="4870" width="12.42578125" style="295" customWidth="1"/>
    <col min="4871" max="4871" width="12.140625" style="295" customWidth="1"/>
    <col min="4872" max="4872" width="14.7109375" style="295" customWidth="1"/>
    <col min="4873" max="4873" width="2.85546875" style="295" customWidth="1"/>
    <col min="4874" max="5120" width="8" style="295"/>
    <col min="5121" max="5121" width="5.85546875" style="295" customWidth="1"/>
    <col min="5122" max="5122" width="42.5703125" style="295" customWidth="1"/>
    <col min="5123" max="5124" width="11" style="295" customWidth="1"/>
    <col min="5125" max="5125" width="13.7109375" style="295" customWidth="1"/>
    <col min="5126" max="5126" width="12.42578125" style="295" customWidth="1"/>
    <col min="5127" max="5127" width="12.140625" style="295" customWidth="1"/>
    <col min="5128" max="5128" width="14.7109375" style="295" customWidth="1"/>
    <col min="5129" max="5129" width="2.85546875" style="295" customWidth="1"/>
    <col min="5130" max="5376" width="8" style="295"/>
    <col min="5377" max="5377" width="5.85546875" style="295" customWidth="1"/>
    <col min="5378" max="5378" width="42.5703125" style="295" customWidth="1"/>
    <col min="5379" max="5380" width="11" style="295" customWidth="1"/>
    <col min="5381" max="5381" width="13.7109375" style="295" customWidth="1"/>
    <col min="5382" max="5382" width="12.42578125" style="295" customWidth="1"/>
    <col min="5383" max="5383" width="12.140625" style="295" customWidth="1"/>
    <col min="5384" max="5384" width="14.7109375" style="295" customWidth="1"/>
    <col min="5385" max="5385" width="2.85546875" style="295" customWidth="1"/>
    <col min="5386" max="5632" width="8" style="295"/>
    <col min="5633" max="5633" width="5.85546875" style="295" customWidth="1"/>
    <col min="5634" max="5634" width="42.5703125" style="295" customWidth="1"/>
    <col min="5635" max="5636" width="11" style="295" customWidth="1"/>
    <col min="5637" max="5637" width="13.7109375" style="295" customWidth="1"/>
    <col min="5638" max="5638" width="12.42578125" style="295" customWidth="1"/>
    <col min="5639" max="5639" width="12.140625" style="295" customWidth="1"/>
    <col min="5640" max="5640" width="14.7109375" style="295" customWidth="1"/>
    <col min="5641" max="5641" width="2.85546875" style="295" customWidth="1"/>
    <col min="5642" max="5888" width="8" style="295"/>
    <col min="5889" max="5889" width="5.85546875" style="295" customWidth="1"/>
    <col min="5890" max="5890" width="42.5703125" style="295" customWidth="1"/>
    <col min="5891" max="5892" width="11" style="295" customWidth="1"/>
    <col min="5893" max="5893" width="13.7109375" style="295" customWidth="1"/>
    <col min="5894" max="5894" width="12.42578125" style="295" customWidth="1"/>
    <col min="5895" max="5895" width="12.140625" style="295" customWidth="1"/>
    <col min="5896" max="5896" width="14.7109375" style="295" customWidth="1"/>
    <col min="5897" max="5897" width="2.85546875" style="295" customWidth="1"/>
    <col min="5898" max="6144" width="8" style="295"/>
    <col min="6145" max="6145" width="5.85546875" style="295" customWidth="1"/>
    <col min="6146" max="6146" width="42.5703125" style="295" customWidth="1"/>
    <col min="6147" max="6148" width="11" style="295" customWidth="1"/>
    <col min="6149" max="6149" width="13.7109375" style="295" customWidth="1"/>
    <col min="6150" max="6150" width="12.42578125" style="295" customWidth="1"/>
    <col min="6151" max="6151" width="12.140625" style="295" customWidth="1"/>
    <col min="6152" max="6152" width="14.7109375" style="295" customWidth="1"/>
    <col min="6153" max="6153" width="2.85546875" style="295" customWidth="1"/>
    <col min="6154" max="6400" width="8" style="295"/>
    <col min="6401" max="6401" width="5.85546875" style="295" customWidth="1"/>
    <col min="6402" max="6402" width="42.5703125" style="295" customWidth="1"/>
    <col min="6403" max="6404" width="11" style="295" customWidth="1"/>
    <col min="6405" max="6405" width="13.7109375" style="295" customWidth="1"/>
    <col min="6406" max="6406" width="12.42578125" style="295" customWidth="1"/>
    <col min="6407" max="6407" width="12.140625" style="295" customWidth="1"/>
    <col min="6408" max="6408" width="14.7109375" style="295" customWidth="1"/>
    <col min="6409" max="6409" width="2.85546875" style="295" customWidth="1"/>
    <col min="6410" max="6656" width="8" style="295"/>
    <col min="6657" max="6657" width="5.85546875" style="295" customWidth="1"/>
    <col min="6658" max="6658" width="42.5703125" style="295" customWidth="1"/>
    <col min="6659" max="6660" width="11" style="295" customWidth="1"/>
    <col min="6661" max="6661" width="13.7109375" style="295" customWidth="1"/>
    <col min="6662" max="6662" width="12.42578125" style="295" customWidth="1"/>
    <col min="6663" max="6663" width="12.140625" style="295" customWidth="1"/>
    <col min="6664" max="6664" width="14.7109375" style="295" customWidth="1"/>
    <col min="6665" max="6665" width="2.85546875" style="295" customWidth="1"/>
    <col min="6666" max="6912" width="8" style="295"/>
    <col min="6913" max="6913" width="5.85546875" style="295" customWidth="1"/>
    <col min="6914" max="6914" width="42.5703125" style="295" customWidth="1"/>
    <col min="6915" max="6916" width="11" style="295" customWidth="1"/>
    <col min="6917" max="6917" width="13.7109375" style="295" customWidth="1"/>
    <col min="6918" max="6918" width="12.42578125" style="295" customWidth="1"/>
    <col min="6919" max="6919" width="12.140625" style="295" customWidth="1"/>
    <col min="6920" max="6920" width="14.7109375" style="295" customWidth="1"/>
    <col min="6921" max="6921" width="2.85546875" style="295" customWidth="1"/>
    <col min="6922" max="7168" width="8" style="295"/>
    <col min="7169" max="7169" width="5.85546875" style="295" customWidth="1"/>
    <col min="7170" max="7170" width="42.5703125" style="295" customWidth="1"/>
    <col min="7171" max="7172" width="11" style="295" customWidth="1"/>
    <col min="7173" max="7173" width="13.7109375" style="295" customWidth="1"/>
    <col min="7174" max="7174" width="12.42578125" style="295" customWidth="1"/>
    <col min="7175" max="7175" width="12.140625" style="295" customWidth="1"/>
    <col min="7176" max="7176" width="14.7109375" style="295" customWidth="1"/>
    <col min="7177" max="7177" width="2.85546875" style="295" customWidth="1"/>
    <col min="7178" max="7424" width="8" style="295"/>
    <col min="7425" max="7425" width="5.85546875" style="295" customWidth="1"/>
    <col min="7426" max="7426" width="42.5703125" style="295" customWidth="1"/>
    <col min="7427" max="7428" width="11" style="295" customWidth="1"/>
    <col min="7429" max="7429" width="13.7109375" style="295" customWidth="1"/>
    <col min="7430" max="7430" width="12.42578125" style="295" customWidth="1"/>
    <col min="7431" max="7431" width="12.140625" style="295" customWidth="1"/>
    <col min="7432" max="7432" width="14.7109375" style="295" customWidth="1"/>
    <col min="7433" max="7433" width="2.85546875" style="295" customWidth="1"/>
    <col min="7434" max="7680" width="8" style="295"/>
    <col min="7681" max="7681" width="5.85546875" style="295" customWidth="1"/>
    <col min="7682" max="7682" width="42.5703125" style="295" customWidth="1"/>
    <col min="7683" max="7684" width="11" style="295" customWidth="1"/>
    <col min="7685" max="7685" width="13.7109375" style="295" customWidth="1"/>
    <col min="7686" max="7686" width="12.42578125" style="295" customWidth="1"/>
    <col min="7687" max="7687" width="12.140625" style="295" customWidth="1"/>
    <col min="7688" max="7688" width="14.7109375" style="295" customWidth="1"/>
    <col min="7689" max="7689" width="2.85546875" style="295" customWidth="1"/>
    <col min="7690" max="7936" width="8" style="295"/>
    <col min="7937" max="7937" width="5.85546875" style="295" customWidth="1"/>
    <col min="7938" max="7938" width="42.5703125" style="295" customWidth="1"/>
    <col min="7939" max="7940" width="11" style="295" customWidth="1"/>
    <col min="7941" max="7941" width="13.7109375" style="295" customWidth="1"/>
    <col min="7942" max="7942" width="12.42578125" style="295" customWidth="1"/>
    <col min="7943" max="7943" width="12.140625" style="295" customWidth="1"/>
    <col min="7944" max="7944" width="14.7109375" style="295" customWidth="1"/>
    <col min="7945" max="7945" width="2.85546875" style="295" customWidth="1"/>
    <col min="7946" max="8192" width="8" style="295"/>
    <col min="8193" max="8193" width="5.85546875" style="295" customWidth="1"/>
    <col min="8194" max="8194" width="42.5703125" style="295" customWidth="1"/>
    <col min="8195" max="8196" width="11" style="295" customWidth="1"/>
    <col min="8197" max="8197" width="13.7109375" style="295" customWidth="1"/>
    <col min="8198" max="8198" width="12.42578125" style="295" customWidth="1"/>
    <col min="8199" max="8199" width="12.140625" style="295" customWidth="1"/>
    <col min="8200" max="8200" width="14.7109375" style="295" customWidth="1"/>
    <col min="8201" max="8201" width="2.85546875" style="295" customWidth="1"/>
    <col min="8202" max="8448" width="8" style="295"/>
    <col min="8449" max="8449" width="5.85546875" style="295" customWidth="1"/>
    <col min="8450" max="8450" width="42.5703125" style="295" customWidth="1"/>
    <col min="8451" max="8452" width="11" style="295" customWidth="1"/>
    <col min="8453" max="8453" width="13.7109375" style="295" customWidth="1"/>
    <col min="8454" max="8454" width="12.42578125" style="295" customWidth="1"/>
    <col min="8455" max="8455" width="12.140625" style="295" customWidth="1"/>
    <col min="8456" max="8456" width="14.7109375" style="295" customWidth="1"/>
    <col min="8457" max="8457" width="2.85546875" style="295" customWidth="1"/>
    <col min="8458" max="8704" width="8" style="295"/>
    <col min="8705" max="8705" width="5.85546875" style="295" customWidth="1"/>
    <col min="8706" max="8706" width="42.5703125" style="295" customWidth="1"/>
    <col min="8707" max="8708" width="11" style="295" customWidth="1"/>
    <col min="8709" max="8709" width="13.7109375" style="295" customWidth="1"/>
    <col min="8710" max="8710" width="12.42578125" style="295" customWidth="1"/>
    <col min="8711" max="8711" width="12.140625" style="295" customWidth="1"/>
    <col min="8712" max="8712" width="14.7109375" style="295" customWidth="1"/>
    <col min="8713" max="8713" width="2.85546875" style="295" customWidth="1"/>
    <col min="8714" max="8960" width="8" style="295"/>
    <col min="8961" max="8961" width="5.85546875" style="295" customWidth="1"/>
    <col min="8962" max="8962" width="42.5703125" style="295" customWidth="1"/>
    <col min="8963" max="8964" width="11" style="295" customWidth="1"/>
    <col min="8965" max="8965" width="13.7109375" style="295" customWidth="1"/>
    <col min="8966" max="8966" width="12.42578125" style="295" customWidth="1"/>
    <col min="8967" max="8967" width="12.140625" style="295" customWidth="1"/>
    <col min="8968" max="8968" width="14.7109375" style="295" customWidth="1"/>
    <col min="8969" max="8969" width="2.85546875" style="295" customWidth="1"/>
    <col min="8970" max="9216" width="8" style="295"/>
    <col min="9217" max="9217" width="5.85546875" style="295" customWidth="1"/>
    <col min="9218" max="9218" width="42.5703125" style="295" customWidth="1"/>
    <col min="9219" max="9220" width="11" style="295" customWidth="1"/>
    <col min="9221" max="9221" width="13.7109375" style="295" customWidth="1"/>
    <col min="9222" max="9222" width="12.42578125" style="295" customWidth="1"/>
    <col min="9223" max="9223" width="12.140625" style="295" customWidth="1"/>
    <col min="9224" max="9224" width="14.7109375" style="295" customWidth="1"/>
    <col min="9225" max="9225" width="2.85546875" style="295" customWidth="1"/>
    <col min="9226" max="9472" width="8" style="295"/>
    <col min="9473" max="9473" width="5.85546875" style="295" customWidth="1"/>
    <col min="9474" max="9474" width="42.5703125" style="295" customWidth="1"/>
    <col min="9475" max="9476" width="11" style="295" customWidth="1"/>
    <col min="9477" max="9477" width="13.7109375" style="295" customWidth="1"/>
    <col min="9478" max="9478" width="12.42578125" style="295" customWidth="1"/>
    <col min="9479" max="9479" width="12.140625" style="295" customWidth="1"/>
    <col min="9480" max="9480" width="14.7109375" style="295" customWidth="1"/>
    <col min="9481" max="9481" width="2.85546875" style="295" customWidth="1"/>
    <col min="9482" max="9728" width="8" style="295"/>
    <col min="9729" max="9729" width="5.85546875" style="295" customWidth="1"/>
    <col min="9730" max="9730" width="42.5703125" style="295" customWidth="1"/>
    <col min="9731" max="9732" width="11" style="295" customWidth="1"/>
    <col min="9733" max="9733" width="13.7109375" style="295" customWidth="1"/>
    <col min="9734" max="9734" width="12.42578125" style="295" customWidth="1"/>
    <col min="9735" max="9735" width="12.140625" style="295" customWidth="1"/>
    <col min="9736" max="9736" width="14.7109375" style="295" customWidth="1"/>
    <col min="9737" max="9737" width="2.85546875" style="295" customWidth="1"/>
    <col min="9738" max="9984" width="8" style="295"/>
    <col min="9985" max="9985" width="5.85546875" style="295" customWidth="1"/>
    <col min="9986" max="9986" width="42.5703125" style="295" customWidth="1"/>
    <col min="9987" max="9988" width="11" style="295" customWidth="1"/>
    <col min="9989" max="9989" width="13.7109375" style="295" customWidth="1"/>
    <col min="9990" max="9990" width="12.42578125" style="295" customWidth="1"/>
    <col min="9991" max="9991" width="12.140625" style="295" customWidth="1"/>
    <col min="9992" max="9992" width="14.7109375" style="295" customWidth="1"/>
    <col min="9993" max="9993" width="2.85546875" style="295" customWidth="1"/>
    <col min="9994" max="10240" width="8" style="295"/>
    <col min="10241" max="10241" width="5.85546875" style="295" customWidth="1"/>
    <col min="10242" max="10242" width="42.5703125" style="295" customWidth="1"/>
    <col min="10243" max="10244" width="11" style="295" customWidth="1"/>
    <col min="10245" max="10245" width="13.7109375" style="295" customWidth="1"/>
    <col min="10246" max="10246" width="12.42578125" style="295" customWidth="1"/>
    <col min="10247" max="10247" width="12.140625" style="295" customWidth="1"/>
    <col min="10248" max="10248" width="14.7109375" style="295" customWidth="1"/>
    <col min="10249" max="10249" width="2.85546875" style="295" customWidth="1"/>
    <col min="10250" max="10496" width="8" style="295"/>
    <col min="10497" max="10497" width="5.85546875" style="295" customWidth="1"/>
    <col min="10498" max="10498" width="42.5703125" style="295" customWidth="1"/>
    <col min="10499" max="10500" width="11" style="295" customWidth="1"/>
    <col min="10501" max="10501" width="13.7109375" style="295" customWidth="1"/>
    <col min="10502" max="10502" width="12.42578125" style="295" customWidth="1"/>
    <col min="10503" max="10503" width="12.140625" style="295" customWidth="1"/>
    <col min="10504" max="10504" width="14.7109375" style="295" customWidth="1"/>
    <col min="10505" max="10505" width="2.85546875" style="295" customWidth="1"/>
    <col min="10506" max="10752" width="8" style="295"/>
    <col min="10753" max="10753" width="5.85546875" style="295" customWidth="1"/>
    <col min="10754" max="10754" width="42.5703125" style="295" customWidth="1"/>
    <col min="10755" max="10756" width="11" style="295" customWidth="1"/>
    <col min="10757" max="10757" width="13.7109375" style="295" customWidth="1"/>
    <col min="10758" max="10758" width="12.42578125" style="295" customWidth="1"/>
    <col min="10759" max="10759" width="12.140625" style="295" customWidth="1"/>
    <col min="10760" max="10760" width="14.7109375" style="295" customWidth="1"/>
    <col min="10761" max="10761" width="2.85546875" style="295" customWidth="1"/>
    <col min="10762" max="11008" width="8" style="295"/>
    <col min="11009" max="11009" width="5.85546875" style="295" customWidth="1"/>
    <col min="11010" max="11010" width="42.5703125" style="295" customWidth="1"/>
    <col min="11011" max="11012" width="11" style="295" customWidth="1"/>
    <col min="11013" max="11013" width="13.7109375" style="295" customWidth="1"/>
    <col min="11014" max="11014" width="12.42578125" style="295" customWidth="1"/>
    <col min="11015" max="11015" width="12.140625" style="295" customWidth="1"/>
    <col min="11016" max="11016" width="14.7109375" style="295" customWidth="1"/>
    <col min="11017" max="11017" width="2.85546875" style="295" customWidth="1"/>
    <col min="11018" max="11264" width="8" style="295"/>
    <col min="11265" max="11265" width="5.85546875" style="295" customWidth="1"/>
    <col min="11266" max="11266" width="42.5703125" style="295" customWidth="1"/>
    <col min="11267" max="11268" width="11" style="295" customWidth="1"/>
    <col min="11269" max="11269" width="13.7109375" style="295" customWidth="1"/>
    <col min="11270" max="11270" width="12.42578125" style="295" customWidth="1"/>
    <col min="11271" max="11271" width="12.140625" style="295" customWidth="1"/>
    <col min="11272" max="11272" width="14.7109375" style="295" customWidth="1"/>
    <col min="11273" max="11273" width="2.85546875" style="295" customWidth="1"/>
    <col min="11274" max="11520" width="8" style="295"/>
    <col min="11521" max="11521" width="5.85546875" style="295" customWidth="1"/>
    <col min="11522" max="11522" width="42.5703125" style="295" customWidth="1"/>
    <col min="11523" max="11524" width="11" style="295" customWidth="1"/>
    <col min="11525" max="11525" width="13.7109375" style="295" customWidth="1"/>
    <col min="11526" max="11526" width="12.42578125" style="295" customWidth="1"/>
    <col min="11527" max="11527" width="12.140625" style="295" customWidth="1"/>
    <col min="11528" max="11528" width="14.7109375" style="295" customWidth="1"/>
    <col min="11529" max="11529" width="2.85546875" style="295" customWidth="1"/>
    <col min="11530" max="11776" width="8" style="295"/>
    <col min="11777" max="11777" width="5.85546875" style="295" customWidth="1"/>
    <col min="11778" max="11778" width="42.5703125" style="295" customWidth="1"/>
    <col min="11779" max="11780" width="11" style="295" customWidth="1"/>
    <col min="11781" max="11781" width="13.7109375" style="295" customWidth="1"/>
    <col min="11782" max="11782" width="12.42578125" style="295" customWidth="1"/>
    <col min="11783" max="11783" width="12.140625" style="295" customWidth="1"/>
    <col min="11784" max="11784" width="14.7109375" style="295" customWidth="1"/>
    <col min="11785" max="11785" width="2.85546875" style="295" customWidth="1"/>
    <col min="11786" max="12032" width="8" style="295"/>
    <col min="12033" max="12033" width="5.85546875" style="295" customWidth="1"/>
    <col min="12034" max="12034" width="42.5703125" style="295" customWidth="1"/>
    <col min="12035" max="12036" width="11" style="295" customWidth="1"/>
    <col min="12037" max="12037" width="13.7109375" style="295" customWidth="1"/>
    <col min="12038" max="12038" width="12.42578125" style="295" customWidth="1"/>
    <col min="12039" max="12039" width="12.140625" style="295" customWidth="1"/>
    <col min="12040" max="12040" width="14.7109375" style="295" customWidth="1"/>
    <col min="12041" max="12041" width="2.85546875" style="295" customWidth="1"/>
    <col min="12042" max="12288" width="8" style="295"/>
    <col min="12289" max="12289" width="5.85546875" style="295" customWidth="1"/>
    <col min="12290" max="12290" width="42.5703125" style="295" customWidth="1"/>
    <col min="12291" max="12292" width="11" style="295" customWidth="1"/>
    <col min="12293" max="12293" width="13.7109375" style="295" customWidth="1"/>
    <col min="12294" max="12294" width="12.42578125" style="295" customWidth="1"/>
    <col min="12295" max="12295" width="12.140625" style="295" customWidth="1"/>
    <col min="12296" max="12296" width="14.7109375" style="295" customWidth="1"/>
    <col min="12297" max="12297" width="2.85546875" style="295" customWidth="1"/>
    <col min="12298" max="12544" width="8" style="295"/>
    <col min="12545" max="12545" width="5.85546875" style="295" customWidth="1"/>
    <col min="12546" max="12546" width="42.5703125" style="295" customWidth="1"/>
    <col min="12547" max="12548" width="11" style="295" customWidth="1"/>
    <col min="12549" max="12549" width="13.7109375" style="295" customWidth="1"/>
    <col min="12550" max="12550" width="12.42578125" style="295" customWidth="1"/>
    <col min="12551" max="12551" width="12.140625" style="295" customWidth="1"/>
    <col min="12552" max="12552" width="14.7109375" style="295" customWidth="1"/>
    <col min="12553" max="12553" width="2.85546875" style="295" customWidth="1"/>
    <col min="12554" max="12800" width="8" style="295"/>
    <col min="12801" max="12801" width="5.85546875" style="295" customWidth="1"/>
    <col min="12802" max="12802" width="42.5703125" style="295" customWidth="1"/>
    <col min="12803" max="12804" width="11" style="295" customWidth="1"/>
    <col min="12805" max="12805" width="13.7109375" style="295" customWidth="1"/>
    <col min="12806" max="12806" width="12.42578125" style="295" customWidth="1"/>
    <col min="12807" max="12807" width="12.140625" style="295" customWidth="1"/>
    <col min="12808" max="12808" width="14.7109375" style="295" customWidth="1"/>
    <col min="12809" max="12809" width="2.85546875" style="295" customWidth="1"/>
    <col min="12810" max="13056" width="8" style="295"/>
    <col min="13057" max="13057" width="5.85546875" style="295" customWidth="1"/>
    <col min="13058" max="13058" width="42.5703125" style="295" customWidth="1"/>
    <col min="13059" max="13060" width="11" style="295" customWidth="1"/>
    <col min="13061" max="13061" width="13.7109375" style="295" customWidth="1"/>
    <col min="13062" max="13062" width="12.42578125" style="295" customWidth="1"/>
    <col min="13063" max="13063" width="12.140625" style="295" customWidth="1"/>
    <col min="13064" max="13064" width="14.7109375" style="295" customWidth="1"/>
    <col min="13065" max="13065" width="2.85546875" style="295" customWidth="1"/>
    <col min="13066" max="13312" width="8" style="295"/>
    <col min="13313" max="13313" width="5.85546875" style="295" customWidth="1"/>
    <col min="13314" max="13314" width="42.5703125" style="295" customWidth="1"/>
    <col min="13315" max="13316" width="11" style="295" customWidth="1"/>
    <col min="13317" max="13317" width="13.7109375" style="295" customWidth="1"/>
    <col min="13318" max="13318" width="12.42578125" style="295" customWidth="1"/>
    <col min="13319" max="13319" width="12.140625" style="295" customWidth="1"/>
    <col min="13320" max="13320" width="14.7109375" style="295" customWidth="1"/>
    <col min="13321" max="13321" width="2.85546875" style="295" customWidth="1"/>
    <col min="13322" max="13568" width="8" style="295"/>
    <col min="13569" max="13569" width="5.85546875" style="295" customWidth="1"/>
    <col min="13570" max="13570" width="42.5703125" style="295" customWidth="1"/>
    <col min="13571" max="13572" width="11" style="295" customWidth="1"/>
    <col min="13573" max="13573" width="13.7109375" style="295" customWidth="1"/>
    <col min="13574" max="13574" width="12.42578125" style="295" customWidth="1"/>
    <col min="13575" max="13575" width="12.140625" style="295" customWidth="1"/>
    <col min="13576" max="13576" width="14.7109375" style="295" customWidth="1"/>
    <col min="13577" max="13577" width="2.85546875" style="295" customWidth="1"/>
    <col min="13578" max="13824" width="8" style="295"/>
    <col min="13825" max="13825" width="5.85546875" style="295" customWidth="1"/>
    <col min="13826" max="13826" width="42.5703125" style="295" customWidth="1"/>
    <col min="13827" max="13828" width="11" style="295" customWidth="1"/>
    <col min="13829" max="13829" width="13.7109375" style="295" customWidth="1"/>
    <col min="13830" max="13830" width="12.42578125" style="295" customWidth="1"/>
    <col min="13831" max="13831" width="12.140625" style="295" customWidth="1"/>
    <col min="13832" max="13832" width="14.7109375" style="295" customWidth="1"/>
    <col min="13833" max="13833" width="2.85546875" style="295" customWidth="1"/>
    <col min="13834" max="14080" width="8" style="295"/>
    <col min="14081" max="14081" width="5.85546875" style="295" customWidth="1"/>
    <col min="14082" max="14082" width="42.5703125" style="295" customWidth="1"/>
    <col min="14083" max="14084" width="11" style="295" customWidth="1"/>
    <col min="14085" max="14085" width="13.7109375" style="295" customWidth="1"/>
    <col min="14086" max="14086" width="12.42578125" style="295" customWidth="1"/>
    <col min="14087" max="14087" width="12.140625" style="295" customWidth="1"/>
    <col min="14088" max="14088" width="14.7109375" style="295" customWidth="1"/>
    <col min="14089" max="14089" width="2.85546875" style="295" customWidth="1"/>
    <col min="14090" max="14336" width="8" style="295"/>
    <col min="14337" max="14337" width="5.85546875" style="295" customWidth="1"/>
    <col min="14338" max="14338" width="42.5703125" style="295" customWidth="1"/>
    <col min="14339" max="14340" width="11" style="295" customWidth="1"/>
    <col min="14341" max="14341" width="13.7109375" style="295" customWidth="1"/>
    <col min="14342" max="14342" width="12.42578125" style="295" customWidth="1"/>
    <col min="14343" max="14343" width="12.140625" style="295" customWidth="1"/>
    <col min="14344" max="14344" width="14.7109375" style="295" customWidth="1"/>
    <col min="14345" max="14345" width="2.85546875" style="295" customWidth="1"/>
    <col min="14346" max="14592" width="8" style="295"/>
    <col min="14593" max="14593" width="5.85546875" style="295" customWidth="1"/>
    <col min="14594" max="14594" width="42.5703125" style="295" customWidth="1"/>
    <col min="14595" max="14596" width="11" style="295" customWidth="1"/>
    <col min="14597" max="14597" width="13.7109375" style="295" customWidth="1"/>
    <col min="14598" max="14598" width="12.42578125" style="295" customWidth="1"/>
    <col min="14599" max="14599" width="12.140625" style="295" customWidth="1"/>
    <col min="14600" max="14600" width="14.7109375" style="295" customWidth="1"/>
    <col min="14601" max="14601" width="2.85546875" style="295" customWidth="1"/>
    <col min="14602" max="14848" width="8" style="295"/>
    <col min="14849" max="14849" width="5.85546875" style="295" customWidth="1"/>
    <col min="14850" max="14850" width="42.5703125" style="295" customWidth="1"/>
    <col min="14851" max="14852" width="11" style="295" customWidth="1"/>
    <col min="14853" max="14853" width="13.7109375" style="295" customWidth="1"/>
    <col min="14854" max="14854" width="12.42578125" style="295" customWidth="1"/>
    <col min="14855" max="14855" width="12.140625" style="295" customWidth="1"/>
    <col min="14856" max="14856" width="14.7109375" style="295" customWidth="1"/>
    <col min="14857" max="14857" width="2.85546875" style="295" customWidth="1"/>
    <col min="14858" max="15104" width="8" style="295"/>
    <col min="15105" max="15105" width="5.85546875" style="295" customWidth="1"/>
    <col min="15106" max="15106" width="42.5703125" style="295" customWidth="1"/>
    <col min="15107" max="15108" width="11" style="295" customWidth="1"/>
    <col min="15109" max="15109" width="13.7109375" style="295" customWidth="1"/>
    <col min="15110" max="15110" width="12.42578125" style="295" customWidth="1"/>
    <col min="15111" max="15111" width="12.140625" style="295" customWidth="1"/>
    <col min="15112" max="15112" width="14.7109375" style="295" customWidth="1"/>
    <col min="15113" max="15113" width="2.85546875" style="295" customWidth="1"/>
    <col min="15114" max="15360" width="8" style="295"/>
    <col min="15361" max="15361" width="5.85546875" style="295" customWidth="1"/>
    <col min="15362" max="15362" width="42.5703125" style="295" customWidth="1"/>
    <col min="15363" max="15364" width="11" style="295" customWidth="1"/>
    <col min="15365" max="15365" width="13.7109375" style="295" customWidth="1"/>
    <col min="15366" max="15366" width="12.42578125" style="295" customWidth="1"/>
    <col min="15367" max="15367" width="12.140625" style="295" customWidth="1"/>
    <col min="15368" max="15368" width="14.7109375" style="295" customWidth="1"/>
    <col min="15369" max="15369" width="2.85546875" style="295" customWidth="1"/>
    <col min="15370" max="15616" width="8" style="295"/>
    <col min="15617" max="15617" width="5.85546875" style="295" customWidth="1"/>
    <col min="15618" max="15618" width="42.5703125" style="295" customWidth="1"/>
    <col min="15619" max="15620" width="11" style="295" customWidth="1"/>
    <col min="15621" max="15621" width="13.7109375" style="295" customWidth="1"/>
    <col min="15622" max="15622" width="12.42578125" style="295" customWidth="1"/>
    <col min="15623" max="15623" width="12.140625" style="295" customWidth="1"/>
    <col min="15624" max="15624" width="14.7109375" style="295" customWidth="1"/>
    <col min="15625" max="15625" width="2.85546875" style="295" customWidth="1"/>
    <col min="15626" max="15872" width="8" style="295"/>
    <col min="15873" max="15873" width="5.85546875" style="295" customWidth="1"/>
    <col min="15874" max="15874" width="42.5703125" style="295" customWidth="1"/>
    <col min="15875" max="15876" width="11" style="295" customWidth="1"/>
    <col min="15877" max="15877" width="13.7109375" style="295" customWidth="1"/>
    <col min="15878" max="15878" width="12.42578125" style="295" customWidth="1"/>
    <col min="15879" max="15879" width="12.140625" style="295" customWidth="1"/>
    <col min="15880" max="15880" width="14.7109375" style="295" customWidth="1"/>
    <col min="15881" max="15881" width="2.85546875" style="295" customWidth="1"/>
    <col min="15882" max="16128" width="8" style="295"/>
    <col min="16129" max="16129" width="5.85546875" style="295" customWidth="1"/>
    <col min="16130" max="16130" width="42.5703125" style="295" customWidth="1"/>
    <col min="16131" max="16132" width="11" style="295" customWidth="1"/>
    <col min="16133" max="16133" width="13.7109375" style="295" customWidth="1"/>
    <col min="16134" max="16134" width="12.42578125" style="295" customWidth="1"/>
    <col min="16135" max="16135" width="12.140625" style="295" customWidth="1"/>
    <col min="16136" max="16136" width="14.7109375" style="295" customWidth="1"/>
    <col min="16137" max="16137" width="2.85546875" style="295" customWidth="1"/>
    <col min="16138" max="16384" width="8" style="295"/>
  </cols>
  <sheetData>
    <row r="2" spans="1:9" ht="39.75" customHeight="1" x14ac:dyDescent="0.25">
      <c r="A2" s="1000" t="s">
        <v>631</v>
      </c>
      <c r="B2" s="1000"/>
      <c r="C2" s="1000"/>
      <c r="D2" s="1000"/>
      <c r="E2" s="1000"/>
      <c r="F2" s="1000"/>
      <c r="G2" s="1000"/>
      <c r="H2" s="1000"/>
    </row>
    <row r="3" spans="1:9" s="400" customFormat="1" ht="15.75" customHeight="1" x14ac:dyDescent="0.25">
      <c r="A3" s="697"/>
      <c r="B3" s="698"/>
      <c r="C3" s="721"/>
      <c r="D3" s="721"/>
      <c r="G3" s="1001"/>
      <c r="H3" s="1001"/>
      <c r="I3" s="404"/>
    </row>
    <row r="4" spans="1:9" s="403" customFormat="1" ht="15.75" thickBot="1" x14ac:dyDescent="0.3">
      <c r="A4" s="939" t="s">
        <v>658</v>
      </c>
      <c r="B4" s="939"/>
      <c r="C4" s="401"/>
      <c r="D4" s="401"/>
      <c r="G4" s="1002" t="s">
        <v>442</v>
      </c>
      <c r="H4" s="1002"/>
      <c r="I4" s="402"/>
    </row>
    <row r="5" spans="1:9" s="722" customFormat="1" ht="26.25" customHeight="1" x14ac:dyDescent="0.25">
      <c r="A5" s="1003" t="s">
        <v>314</v>
      </c>
      <c r="B5" s="1005" t="s">
        <v>632</v>
      </c>
      <c r="C5" s="1007" t="s">
        <v>633</v>
      </c>
      <c r="D5" s="1008" t="s">
        <v>634</v>
      </c>
      <c r="E5" s="1005" t="s">
        <v>635</v>
      </c>
      <c r="F5" s="1005"/>
      <c r="G5" s="1005"/>
      <c r="H5" s="1010" t="s">
        <v>418</v>
      </c>
    </row>
    <row r="6" spans="1:9" s="724" customFormat="1" ht="32.25" customHeight="1" x14ac:dyDescent="0.25">
      <c r="A6" s="1004"/>
      <c r="B6" s="1006"/>
      <c r="C6" s="1006"/>
      <c r="D6" s="1009"/>
      <c r="E6" s="723" t="s">
        <v>444</v>
      </c>
      <c r="F6" s="723" t="s">
        <v>445</v>
      </c>
      <c r="G6" s="723" t="s">
        <v>645</v>
      </c>
      <c r="H6" s="1011"/>
    </row>
    <row r="7" spans="1:9" s="728" customFormat="1" ht="12.95" customHeight="1" x14ac:dyDescent="0.25">
      <c r="A7" s="725" t="s">
        <v>8</v>
      </c>
      <c r="B7" s="726" t="s">
        <v>21</v>
      </c>
      <c r="C7" s="726" t="s">
        <v>30</v>
      </c>
      <c r="D7" s="726" t="s">
        <v>82</v>
      </c>
      <c r="E7" s="726" t="s">
        <v>83</v>
      </c>
      <c r="F7" s="726" t="s">
        <v>84</v>
      </c>
      <c r="G7" s="726" t="s">
        <v>85</v>
      </c>
      <c r="H7" s="727" t="s">
        <v>636</v>
      </c>
    </row>
    <row r="8" spans="1:9" ht="27" customHeight="1" x14ac:dyDescent="0.25">
      <c r="A8" s="725" t="s">
        <v>318</v>
      </c>
      <c r="B8" s="729" t="s">
        <v>637</v>
      </c>
      <c r="C8" s="730" t="s">
        <v>444</v>
      </c>
      <c r="D8" s="730">
        <v>0</v>
      </c>
      <c r="E8" s="731">
        <v>0</v>
      </c>
      <c r="F8" s="731">
        <v>0</v>
      </c>
      <c r="G8" s="731">
        <v>0</v>
      </c>
      <c r="H8" s="732">
        <v>0</v>
      </c>
    </row>
    <row r="9" spans="1:9" ht="26.1" customHeight="1" x14ac:dyDescent="0.25">
      <c r="A9" s="725" t="s">
        <v>320</v>
      </c>
      <c r="B9" s="729" t="s">
        <v>638</v>
      </c>
      <c r="C9" s="733" t="s">
        <v>444</v>
      </c>
      <c r="D9" s="734">
        <v>0</v>
      </c>
      <c r="E9" s="731">
        <v>3568000</v>
      </c>
      <c r="F9" s="731">
        <v>3568000</v>
      </c>
      <c r="G9" s="731">
        <v>3568000</v>
      </c>
      <c r="H9" s="735">
        <f>SUM(E9:G9)</f>
        <v>10704000</v>
      </c>
      <c r="I9" s="997"/>
    </row>
    <row r="10" spans="1:9" ht="20.100000000000001" customHeight="1" x14ac:dyDescent="0.25">
      <c r="A10" s="725" t="s">
        <v>323</v>
      </c>
      <c r="B10" s="729" t="s">
        <v>639</v>
      </c>
      <c r="C10" s="733" t="s">
        <v>444</v>
      </c>
      <c r="D10" s="736">
        <v>0</v>
      </c>
      <c r="E10" s="737">
        <v>0</v>
      </c>
      <c r="F10" s="737">
        <v>0</v>
      </c>
      <c r="G10" s="737">
        <v>0</v>
      </c>
      <c r="H10" s="735">
        <f>SUM(E10:G10)</f>
        <v>0</v>
      </c>
      <c r="I10" s="997"/>
    </row>
    <row r="11" spans="1:9" ht="20.100000000000001" customHeight="1" x14ac:dyDescent="0.25">
      <c r="A11" s="725" t="s">
        <v>326</v>
      </c>
      <c r="B11" s="729" t="s">
        <v>640</v>
      </c>
      <c r="C11" s="733" t="s">
        <v>444</v>
      </c>
      <c r="D11" s="736">
        <v>0</v>
      </c>
      <c r="E11" s="737">
        <v>0</v>
      </c>
      <c r="F11" s="737">
        <v>0</v>
      </c>
      <c r="G11" s="737">
        <v>0</v>
      </c>
      <c r="H11" s="735">
        <f>SUM(E11:G11)</f>
        <v>0</v>
      </c>
      <c r="I11" s="997"/>
    </row>
    <row r="12" spans="1:9" ht="20.100000000000001" customHeight="1" x14ac:dyDescent="0.25">
      <c r="A12" s="725" t="s">
        <v>327</v>
      </c>
      <c r="B12" s="738" t="s">
        <v>641</v>
      </c>
      <c r="C12" s="736"/>
      <c r="D12" s="736">
        <v>0</v>
      </c>
      <c r="E12" s="737">
        <f>E13</f>
        <v>1400000</v>
      </c>
      <c r="F12" s="737">
        <f>F13</f>
        <v>1600000</v>
      </c>
      <c r="G12" s="737">
        <f>G13</f>
        <v>1800000</v>
      </c>
      <c r="H12" s="737">
        <f>H13</f>
        <v>4800000</v>
      </c>
      <c r="I12" s="997"/>
    </row>
    <row r="13" spans="1:9" ht="20.100000000000001" customHeight="1" x14ac:dyDescent="0.25">
      <c r="A13" s="725" t="s">
        <v>328</v>
      </c>
      <c r="B13" s="739" t="s">
        <v>642</v>
      </c>
      <c r="C13" s="733" t="s">
        <v>643</v>
      </c>
      <c r="D13" s="733">
        <v>2660000</v>
      </c>
      <c r="E13" s="740">
        <v>1400000</v>
      </c>
      <c r="F13" s="740">
        <v>1600000</v>
      </c>
      <c r="G13" s="740">
        <v>1800000</v>
      </c>
      <c r="H13" s="741">
        <f>SUM(E13:G13)</f>
        <v>4800000</v>
      </c>
      <c r="I13" s="997"/>
    </row>
    <row r="14" spans="1:9" s="745" customFormat="1" ht="20.100000000000001" customHeight="1" thickBot="1" x14ac:dyDescent="0.3">
      <c r="A14" s="998" t="s">
        <v>644</v>
      </c>
      <c r="B14" s="999"/>
      <c r="C14" s="742"/>
      <c r="D14" s="742"/>
      <c r="E14" s="743">
        <f>+E8+E9+E10+E11+E12</f>
        <v>4968000</v>
      </c>
      <c r="F14" s="743">
        <f>+F8+F9+F10+F11+F12</f>
        <v>5168000</v>
      </c>
      <c r="G14" s="743">
        <f>+G8+G9+G10+G11+G12</f>
        <v>5368000</v>
      </c>
      <c r="H14" s="744">
        <f>+H8+H9+H10+H11+H12</f>
        <v>15504000</v>
      </c>
      <c r="I14" s="997"/>
    </row>
  </sheetData>
  <mergeCells count="12">
    <mergeCell ref="I9:I14"/>
    <mergeCell ref="A14:B14"/>
    <mergeCell ref="A2:H2"/>
    <mergeCell ref="G3:H3"/>
    <mergeCell ref="A4:B4"/>
    <mergeCell ref="G4:H4"/>
    <mergeCell ref="A5:A6"/>
    <mergeCell ref="B5:B6"/>
    <mergeCell ref="C5:C6"/>
    <mergeCell ref="D5:D6"/>
    <mergeCell ref="E5:G5"/>
    <mergeCell ref="H5:H6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G30" sqref="G30"/>
    </sheetView>
  </sheetViews>
  <sheetFormatPr defaultColWidth="8" defaultRowHeight="15" x14ac:dyDescent="0.25"/>
  <cols>
    <col min="1" max="1" width="4.85546875" style="413" customWidth="1"/>
    <col min="2" max="2" width="30.5703125" style="413" customWidth="1"/>
    <col min="3" max="3" width="12.140625" style="413" customWidth="1"/>
    <col min="4" max="4" width="12.42578125" style="413" customWidth="1"/>
    <col min="5" max="5" width="14.140625" style="413" customWidth="1"/>
    <col min="6" max="6" width="12.5703125" style="413" customWidth="1"/>
    <col min="7" max="7" width="14.85546875" style="413" customWidth="1"/>
    <col min="8" max="256" width="8" style="413"/>
    <col min="257" max="257" width="4.85546875" style="413" customWidth="1"/>
    <col min="258" max="258" width="30.5703125" style="413" customWidth="1"/>
    <col min="259" max="259" width="11.140625" style="413" customWidth="1"/>
    <col min="260" max="260" width="12.42578125" style="413" customWidth="1"/>
    <col min="261" max="261" width="14.140625" style="413" customWidth="1"/>
    <col min="262" max="262" width="12.5703125" style="413" customWidth="1"/>
    <col min="263" max="263" width="14.85546875" style="413" customWidth="1"/>
    <col min="264" max="512" width="8" style="413"/>
    <col min="513" max="513" width="4.85546875" style="413" customWidth="1"/>
    <col min="514" max="514" width="30.5703125" style="413" customWidth="1"/>
    <col min="515" max="515" width="11.140625" style="413" customWidth="1"/>
    <col min="516" max="516" width="12.42578125" style="413" customWidth="1"/>
    <col min="517" max="517" width="14.140625" style="413" customWidth="1"/>
    <col min="518" max="518" width="12.5703125" style="413" customWidth="1"/>
    <col min="519" max="519" width="14.85546875" style="413" customWidth="1"/>
    <col min="520" max="768" width="8" style="413"/>
    <col min="769" max="769" width="4.85546875" style="413" customWidth="1"/>
    <col min="770" max="770" width="30.5703125" style="413" customWidth="1"/>
    <col min="771" max="771" width="11.140625" style="413" customWidth="1"/>
    <col min="772" max="772" width="12.42578125" style="413" customWidth="1"/>
    <col min="773" max="773" width="14.140625" style="413" customWidth="1"/>
    <col min="774" max="774" width="12.5703125" style="413" customWidth="1"/>
    <col min="775" max="775" width="14.85546875" style="413" customWidth="1"/>
    <col min="776" max="1024" width="8" style="413"/>
    <col min="1025" max="1025" width="4.85546875" style="413" customWidth="1"/>
    <col min="1026" max="1026" width="30.5703125" style="413" customWidth="1"/>
    <col min="1027" max="1027" width="11.140625" style="413" customWidth="1"/>
    <col min="1028" max="1028" width="12.42578125" style="413" customWidth="1"/>
    <col min="1029" max="1029" width="14.140625" style="413" customWidth="1"/>
    <col min="1030" max="1030" width="12.5703125" style="413" customWidth="1"/>
    <col min="1031" max="1031" width="14.85546875" style="413" customWidth="1"/>
    <col min="1032" max="1280" width="8" style="413"/>
    <col min="1281" max="1281" width="4.85546875" style="413" customWidth="1"/>
    <col min="1282" max="1282" width="30.5703125" style="413" customWidth="1"/>
    <col min="1283" max="1283" width="11.140625" style="413" customWidth="1"/>
    <col min="1284" max="1284" width="12.42578125" style="413" customWidth="1"/>
    <col min="1285" max="1285" width="14.140625" style="413" customWidth="1"/>
    <col min="1286" max="1286" width="12.5703125" style="413" customWidth="1"/>
    <col min="1287" max="1287" width="14.85546875" style="413" customWidth="1"/>
    <col min="1288" max="1536" width="8" style="413"/>
    <col min="1537" max="1537" width="4.85546875" style="413" customWidth="1"/>
    <col min="1538" max="1538" width="30.5703125" style="413" customWidth="1"/>
    <col min="1539" max="1539" width="11.140625" style="413" customWidth="1"/>
    <col min="1540" max="1540" width="12.42578125" style="413" customWidth="1"/>
    <col min="1541" max="1541" width="14.140625" style="413" customWidth="1"/>
    <col min="1542" max="1542" width="12.5703125" style="413" customWidth="1"/>
    <col min="1543" max="1543" width="14.85546875" style="413" customWidth="1"/>
    <col min="1544" max="1792" width="8" style="413"/>
    <col min="1793" max="1793" width="4.85546875" style="413" customWidth="1"/>
    <col min="1794" max="1794" width="30.5703125" style="413" customWidth="1"/>
    <col min="1795" max="1795" width="11.140625" style="413" customWidth="1"/>
    <col min="1796" max="1796" width="12.42578125" style="413" customWidth="1"/>
    <col min="1797" max="1797" width="14.140625" style="413" customWidth="1"/>
    <col min="1798" max="1798" width="12.5703125" style="413" customWidth="1"/>
    <col min="1799" max="1799" width="14.85546875" style="413" customWidth="1"/>
    <col min="1800" max="2048" width="8" style="413"/>
    <col min="2049" max="2049" width="4.85546875" style="413" customWidth="1"/>
    <col min="2050" max="2050" width="30.5703125" style="413" customWidth="1"/>
    <col min="2051" max="2051" width="11.140625" style="413" customWidth="1"/>
    <col min="2052" max="2052" width="12.42578125" style="413" customWidth="1"/>
    <col min="2053" max="2053" width="14.140625" style="413" customWidth="1"/>
    <col min="2054" max="2054" width="12.5703125" style="413" customWidth="1"/>
    <col min="2055" max="2055" width="14.85546875" style="413" customWidth="1"/>
    <col min="2056" max="2304" width="8" style="413"/>
    <col min="2305" max="2305" width="4.85546875" style="413" customWidth="1"/>
    <col min="2306" max="2306" width="30.5703125" style="413" customWidth="1"/>
    <col min="2307" max="2307" width="11.140625" style="413" customWidth="1"/>
    <col min="2308" max="2308" width="12.42578125" style="413" customWidth="1"/>
    <col min="2309" max="2309" width="14.140625" style="413" customWidth="1"/>
    <col min="2310" max="2310" width="12.5703125" style="413" customWidth="1"/>
    <col min="2311" max="2311" width="14.85546875" style="413" customWidth="1"/>
    <col min="2312" max="2560" width="8" style="413"/>
    <col min="2561" max="2561" width="4.85546875" style="413" customWidth="1"/>
    <col min="2562" max="2562" width="30.5703125" style="413" customWidth="1"/>
    <col min="2563" max="2563" width="11.140625" style="413" customWidth="1"/>
    <col min="2564" max="2564" width="12.42578125" style="413" customWidth="1"/>
    <col min="2565" max="2565" width="14.140625" style="413" customWidth="1"/>
    <col min="2566" max="2566" width="12.5703125" style="413" customWidth="1"/>
    <col min="2567" max="2567" width="14.85546875" style="413" customWidth="1"/>
    <col min="2568" max="2816" width="8" style="413"/>
    <col min="2817" max="2817" width="4.85546875" style="413" customWidth="1"/>
    <col min="2818" max="2818" width="30.5703125" style="413" customWidth="1"/>
    <col min="2819" max="2819" width="11.140625" style="413" customWidth="1"/>
    <col min="2820" max="2820" width="12.42578125" style="413" customWidth="1"/>
    <col min="2821" max="2821" width="14.140625" style="413" customWidth="1"/>
    <col min="2822" max="2822" width="12.5703125" style="413" customWidth="1"/>
    <col min="2823" max="2823" width="14.85546875" style="413" customWidth="1"/>
    <col min="2824" max="3072" width="8" style="413"/>
    <col min="3073" max="3073" width="4.85546875" style="413" customWidth="1"/>
    <col min="3074" max="3074" width="30.5703125" style="413" customWidth="1"/>
    <col min="3075" max="3075" width="11.140625" style="413" customWidth="1"/>
    <col min="3076" max="3076" width="12.42578125" style="413" customWidth="1"/>
    <col min="3077" max="3077" width="14.140625" style="413" customWidth="1"/>
    <col min="3078" max="3078" width="12.5703125" style="413" customWidth="1"/>
    <col min="3079" max="3079" width="14.85546875" style="413" customWidth="1"/>
    <col min="3080" max="3328" width="8" style="413"/>
    <col min="3329" max="3329" width="4.85546875" style="413" customWidth="1"/>
    <col min="3330" max="3330" width="30.5703125" style="413" customWidth="1"/>
    <col min="3331" max="3331" width="11.140625" style="413" customWidth="1"/>
    <col min="3332" max="3332" width="12.42578125" style="413" customWidth="1"/>
    <col min="3333" max="3333" width="14.140625" style="413" customWidth="1"/>
    <col min="3334" max="3334" width="12.5703125" style="413" customWidth="1"/>
    <col min="3335" max="3335" width="14.85546875" style="413" customWidth="1"/>
    <col min="3336" max="3584" width="8" style="413"/>
    <col min="3585" max="3585" width="4.85546875" style="413" customWidth="1"/>
    <col min="3586" max="3586" width="30.5703125" style="413" customWidth="1"/>
    <col min="3587" max="3587" width="11.140625" style="413" customWidth="1"/>
    <col min="3588" max="3588" width="12.42578125" style="413" customWidth="1"/>
    <col min="3589" max="3589" width="14.140625" style="413" customWidth="1"/>
    <col min="3590" max="3590" width="12.5703125" style="413" customWidth="1"/>
    <col min="3591" max="3591" width="14.85546875" style="413" customWidth="1"/>
    <col min="3592" max="3840" width="8" style="413"/>
    <col min="3841" max="3841" width="4.85546875" style="413" customWidth="1"/>
    <col min="3842" max="3842" width="30.5703125" style="413" customWidth="1"/>
    <col min="3843" max="3843" width="11.140625" style="413" customWidth="1"/>
    <col min="3844" max="3844" width="12.42578125" style="413" customWidth="1"/>
    <col min="3845" max="3845" width="14.140625" style="413" customWidth="1"/>
    <col min="3846" max="3846" width="12.5703125" style="413" customWidth="1"/>
    <col min="3847" max="3847" width="14.85546875" style="413" customWidth="1"/>
    <col min="3848" max="4096" width="8" style="413"/>
    <col min="4097" max="4097" width="4.85546875" style="413" customWidth="1"/>
    <col min="4098" max="4098" width="30.5703125" style="413" customWidth="1"/>
    <col min="4099" max="4099" width="11.140625" style="413" customWidth="1"/>
    <col min="4100" max="4100" width="12.42578125" style="413" customWidth="1"/>
    <col min="4101" max="4101" width="14.140625" style="413" customWidth="1"/>
    <col min="4102" max="4102" width="12.5703125" style="413" customWidth="1"/>
    <col min="4103" max="4103" width="14.85546875" style="413" customWidth="1"/>
    <col min="4104" max="4352" width="8" style="413"/>
    <col min="4353" max="4353" width="4.85546875" style="413" customWidth="1"/>
    <col min="4354" max="4354" width="30.5703125" style="413" customWidth="1"/>
    <col min="4355" max="4355" width="11.140625" style="413" customWidth="1"/>
    <col min="4356" max="4356" width="12.42578125" style="413" customWidth="1"/>
    <col min="4357" max="4357" width="14.140625" style="413" customWidth="1"/>
    <col min="4358" max="4358" width="12.5703125" style="413" customWidth="1"/>
    <col min="4359" max="4359" width="14.85546875" style="413" customWidth="1"/>
    <col min="4360" max="4608" width="8" style="413"/>
    <col min="4609" max="4609" width="4.85546875" style="413" customWidth="1"/>
    <col min="4610" max="4610" width="30.5703125" style="413" customWidth="1"/>
    <col min="4611" max="4611" width="11.140625" style="413" customWidth="1"/>
    <col min="4612" max="4612" width="12.42578125" style="413" customWidth="1"/>
    <col min="4613" max="4613" width="14.140625" style="413" customWidth="1"/>
    <col min="4614" max="4614" width="12.5703125" style="413" customWidth="1"/>
    <col min="4615" max="4615" width="14.85546875" style="413" customWidth="1"/>
    <col min="4616" max="4864" width="8" style="413"/>
    <col min="4865" max="4865" width="4.85546875" style="413" customWidth="1"/>
    <col min="4866" max="4866" width="30.5703125" style="413" customWidth="1"/>
    <col min="4867" max="4867" width="11.140625" style="413" customWidth="1"/>
    <col min="4868" max="4868" width="12.42578125" style="413" customWidth="1"/>
    <col min="4869" max="4869" width="14.140625" style="413" customWidth="1"/>
    <col min="4870" max="4870" width="12.5703125" style="413" customWidth="1"/>
    <col min="4871" max="4871" width="14.85546875" style="413" customWidth="1"/>
    <col min="4872" max="5120" width="8" style="413"/>
    <col min="5121" max="5121" width="4.85546875" style="413" customWidth="1"/>
    <col min="5122" max="5122" width="30.5703125" style="413" customWidth="1"/>
    <col min="5123" max="5123" width="11.140625" style="413" customWidth="1"/>
    <col min="5124" max="5124" width="12.42578125" style="413" customWidth="1"/>
    <col min="5125" max="5125" width="14.140625" style="413" customWidth="1"/>
    <col min="5126" max="5126" width="12.5703125" style="413" customWidth="1"/>
    <col min="5127" max="5127" width="14.85546875" style="413" customWidth="1"/>
    <col min="5128" max="5376" width="8" style="413"/>
    <col min="5377" max="5377" width="4.85546875" style="413" customWidth="1"/>
    <col min="5378" max="5378" width="30.5703125" style="413" customWidth="1"/>
    <col min="5379" max="5379" width="11.140625" style="413" customWidth="1"/>
    <col min="5380" max="5380" width="12.42578125" style="413" customWidth="1"/>
    <col min="5381" max="5381" width="14.140625" style="413" customWidth="1"/>
    <col min="5382" max="5382" width="12.5703125" style="413" customWidth="1"/>
    <col min="5383" max="5383" width="14.85546875" style="413" customWidth="1"/>
    <col min="5384" max="5632" width="8" style="413"/>
    <col min="5633" max="5633" width="4.85546875" style="413" customWidth="1"/>
    <col min="5634" max="5634" width="30.5703125" style="413" customWidth="1"/>
    <col min="5635" max="5635" width="11.140625" style="413" customWidth="1"/>
    <col min="5636" max="5636" width="12.42578125" style="413" customWidth="1"/>
    <col min="5637" max="5637" width="14.140625" style="413" customWidth="1"/>
    <col min="5638" max="5638" width="12.5703125" style="413" customWidth="1"/>
    <col min="5639" max="5639" width="14.85546875" style="413" customWidth="1"/>
    <col min="5640" max="5888" width="8" style="413"/>
    <col min="5889" max="5889" width="4.85546875" style="413" customWidth="1"/>
    <col min="5890" max="5890" width="30.5703125" style="413" customWidth="1"/>
    <col min="5891" max="5891" width="11.140625" style="413" customWidth="1"/>
    <col min="5892" max="5892" width="12.42578125" style="413" customWidth="1"/>
    <col min="5893" max="5893" width="14.140625" style="413" customWidth="1"/>
    <col min="5894" max="5894" width="12.5703125" style="413" customWidth="1"/>
    <col min="5895" max="5895" width="14.85546875" style="413" customWidth="1"/>
    <col min="5896" max="6144" width="8" style="413"/>
    <col min="6145" max="6145" width="4.85546875" style="413" customWidth="1"/>
    <col min="6146" max="6146" width="30.5703125" style="413" customWidth="1"/>
    <col min="6147" max="6147" width="11.140625" style="413" customWidth="1"/>
    <col min="6148" max="6148" width="12.42578125" style="413" customWidth="1"/>
    <col min="6149" max="6149" width="14.140625" style="413" customWidth="1"/>
    <col min="6150" max="6150" width="12.5703125" style="413" customWidth="1"/>
    <col min="6151" max="6151" width="14.85546875" style="413" customWidth="1"/>
    <col min="6152" max="6400" width="8" style="413"/>
    <col min="6401" max="6401" width="4.85546875" style="413" customWidth="1"/>
    <col min="6402" max="6402" width="30.5703125" style="413" customWidth="1"/>
    <col min="6403" max="6403" width="11.140625" style="413" customWidth="1"/>
    <col min="6404" max="6404" width="12.42578125" style="413" customWidth="1"/>
    <col min="6405" max="6405" width="14.140625" style="413" customWidth="1"/>
    <col min="6406" max="6406" width="12.5703125" style="413" customWidth="1"/>
    <col min="6407" max="6407" width="14.85546875" style="413" customWidth="1"/>
    <col min="6408" max="6656" width="8" style="413"/>
    <col min="6657" max="6657" width="4.85546875" style="413" customWidth="1"/>
    <col min="6658" max="6658" width="30.5703125" style="413" customWidth="1"/>
    <col min="6659" max="6659" width="11.140625" style="413" customWidth="1"/>
    <col min="6660" max="6660" width="12.42578125" style="413" customWidth="1"/>
    <col min="6661" max="6661" width="14.140625" style="413" customWidth="1"/>
    <col min="6662" max="6662" width="12.5703125" style="413" customWidth="1"/>
    <col min="6663" max="6663" width="14.85546875" style="413" customWidth="1"/>
    <col min="6664" max="6912" width="8" style="413"/>
    <col min="6913" max="6913" width="4.85546875" style="413" customWidth="1"/>
    <col min="6914" max="6914" width="30.5703125" style="413" customWidth="1"/>
    <col min="6915" max="6915" width="11.140625" style="413" customWidth="1"/>
    <col min="6916" max="6916" width="12.42578125" style="413" customWidth="1"/>
    <col min="6917" max="6917" width="14.140625" style="413" customWidth="1"/>
    <col min="6918" max="6918" width="12.5703125" style="413" customWidth="1"/>
    <col min="6919" max="6919" width="14.85546875" style="413" customWidth="1"/>
    <col min="6920" max="7168" width="8" style="413"/>
    <col min="7169" max="7169" width="4.85546875" style="413" customWidth="1"/>
    <col min="7170" max="7170" width="30.5703125" style="413" customWidth="1"/>
    <col min="7171" max="7171" width="11.140625" style="413" customWidth="1"/>
    <col min="7172" max="7172" width="12.42578125" style="413" customWidth="1"/>
    <col min="7173" max="7173" width="14.140625" style="413" customWidth="1"/>
    <col min="7174" max="7174" width="12.5703125" style="413" customWidth="1"/>
    <col min="7175" max="7175" width="14.85546875" style="413" customWidth="1"/>
    <col min="7176" max="7424" width="8" style="413"/>
    <col min="7425" max="7425" width="4.85546875" style="413" customWidth="1"/>
    <col min="7426" max="7426" width="30.5703125" style="413" customWidth="1"/>
    <col min="7427" max="7427" width="11.140625" style="413" customWidth="1"/>
    <col min="7428" max="7428" width="12.42578125" style="413" customWidth="1"/>
    <col min="7429" max="7429" width="14.140625" style="413" customWidth="1"/>
    <col min="7430" max="7430" width="12.5703125" style="413" customWidth="1"/>
    <col min="7431" max="7431" width="14.85546875" style="413" customWidth="1"/>
    <col min="7432" max="7680" width="8" style="413"/>
    <col min="7681" max="7681" width="4.85546875" style="413" customWidth="1"/>
    <col min="7682" max="7682" width="30.5703125" style="413" customWidth="1"/>
    <col min="7683" max="7683" width="11.140625" style="413" customWidth="1"/>
    <col min="7684" max="7684" width="12.42578125" style="413" customWidth="1"/>
    <col min="7685" max="7685" width="14.140625" style="413" customWidth="1"/>
    <col min="7686" max="7686" width="12.5703125" style="413" customWidth="1"/>
    <col min="7687" max="7687" width="14.85546875" style="413" customWidth="1"/>
    <col min="7688" max="7936" width="8" style="413"/>
    <col min="7937" max="7937" width="4.85546875" style="413" customWidth="1"/>
    <col min="7938" max="7938" width="30.5703125" style="413" customWidth="1"/>
    <col min="7939" max="7939" width="11.140625" style="413" customWidth="1"/>
    <col min="7940" max="7940" width="12.42578125" style="413" customWidth="1"/>
    <col min="7941" max="7941" width="14.140625" style="413" customWidth="1"/>
    <col min="7942" max="7942" width="12.5703125" style="413" customWidth="1"/>
    <col min="7943" max="7943" width="14.85546875" style="413" customWidth="1"/>
    <col min="7944" max="8192" width="8" style="413"/>
    <col min="8193" max="8193" width="4.85546875" style="413" customWidth="1"/>
    <col min="8194" max="8194" width="30.5703125" style="413" customWidth="1"/>
    <col min="8195" max="8195" width="11.140625" style="413" customWidth="1"/>
    <col min="8196" max="8196" width="12.42578125" style="413" customWidth="1"/>
    <col min="8197" max="8197" width="14.140625" style="413" customWidth="1"/>
    <col min="8198" max="8198" width="12.5703125" style="413" customWidth="1"/>
    <col min="8199" max="8199" width="14.85546875" style="413" customWidth="1"/>
    <col min="8200" max="8448" width="8" style="413"/>
    <col min="8449" max="8449" width="4.85546875" style="413" customWidth="1"/>
    <col min="8450" max="8450" width="30.5703125" style="413" customWidth="1"/>
    <col min="8451" max="8451" width="11.140625" style="413" customWidth="1"/>
    <col min="8452" max="8452" width="12.42578125" style="413" customWidth="1"/>
    <col min="8453" max="8453" width="14.140625" style="413" customWidth="1"/>
    <col min="8454" max="8454" width="12.5703125" style="413" customWidth="1"/>
    <col min="8455" max="8455" width="14.85546875" style="413" customWidth="1"/>
    <col min="8456" max="8704" width="8" style="413"/>
    <col min="8705" max="8705" width="4.85546875" style="413" customWidth="1"/>
    <col min="8706" max="8706" width="30.5703125" style="413" customWidth="1"/>
    <col min="8707" max="8707" width="11.140625" style="413" customWidth="1"/>
    <col min="8708" max="8708" width="12.42578125" style="413" customWidth="1"/>
    <col min="8709" max="8709" width="14.140625" style="413" customWidth="1"/>
    <col min="8710" max="8710" width="12.5703125" style="413" customWidth="1"/>
    <col min="8711" max="8711" width="14.85546875" style="413" customWidth="1"/>
    <col min="8712" max="8960" width="8" style="413"/>
    <col min="8961" max="8961" width="4.85546875" style="413" customWidth="1"/>
    <col min="8962" max="8962" width="30.5703125" style="413" customWidth="1"/>
    <col min="8963" max="8963" width="11.140625" style="413" customWidth="1"/>
    <col min="8964" max="8964" width="12.42578125" style="413" customWidth="1"/>
    <col min="8965" max="8965" width="14.140625" style="413" customWidth="1"/>
    <col min="8966" max="8966" width="12.5703125" style="413" customWidth="1"/>
    <col min="8967" max="8967" width="14.85546875" style="413" customWidth="1"/>
    <col min="8968" max="9216" width="8" style="413"/>
    <col min="9217" max="9217" width="4.85546875" style="413" customWidth="1"/>
    <col min="9218" max="9218" width="30.5703125" style="413" customWidth="1"/>
    <col min="9219" max="9219" width="11.140625" style="413" customWidth="1"/>
    <col min="9220" max="9220" width="12.42578125" style="413" customWidth="1"/>
    <col min="9221" max="9221" width="14.140625" style="413" customWidth="1"/>
    <col min="9222" max="9222" width="12.5703125" style="413" customWidth="1"/>
    <col min="9223" max="9223" width="14.85546875" style="413" customWidth="1"/>
    <col min="9224" max="9472" width="8" style="413"/>
    <col min="9473" max="9473" width="4.85546875" style="413" customWidth="1"/>
    <col min="9474" max="9474" width="30.5703125" style="413" customWidth="1"/>
    <col min="9475" max="9475" width="11.140625" style="413" customWidth="1"/>
    <col min="9476" max="9476" width="12.42578125" style="413" customWidth="1"/>
    <col min="9477" max="9477" width="14.140625" style="413" customWidth="1"/>
    <col min="9478" max="9478" width="12.5703125" style="413" customWidth="1"/>
    <col min="9479" max="9479" width="14.85546875" style="413" customWidth="1"/>
    <col min="9480" max="9728" width="8" style="413"/>
    <col min="9729" max="9729" width="4.85546875" style="413" customWidth="1"/>
    <col min="9730" max="9730" width="30.5703125" style="413" customWidth="1"/>
    <col min="9731" max="9731" width="11.140625" style="413" customWidth="1"/>
    <col min="9732" max="9732" width="12.42578125" style="413" customWidth="1"/>
    <col min="9733" max="9733" width="14.140625" style="413" customWidth="1"/>
    <col min="9734" max="9734" width="12.5703125" style="413" customWidth="1"/>
    <col min="9735" max="9735" width="14.85546875" style="413" customWidth="1"/>
    <col min="9736" max="9984" width="8" style="413"/>
    <col min="9985" max="9985" width="4.85546875" style="413" customWidth="1"/>
    <col min="9986" max="9986" width="30.5703125" style="413" customWidth="1"/>
    <col min="9987" max="9987" width="11.140625" style="413" customWidth="1"/>
    <col min="9988" max="9988" width="12.42578125" style="413" customWidth="1"/>
    <col min="9989" max="9989" width="14.140625" style="413" customWidth="1"/>
    <col min="9990" max="9990" width="12.5703125" style="413" customWidth="1"/>
    <col min="9991" max="9991" width="14.85546875" style="413" customWidth="1"/>
    <col min="9992" max="10240" width="8" style="413"/>
    <col min="10241" max="10241" width="4.85546875" style="413" customWidth="1"/>
    <col min="10242" max="10242" width="30.5703125" style="413" customWidth="1"/>
    <col min="10243" max="10243" width="11.140625" style="413" customWidth="1"/>
    <col min="10244" max="10244" width="12.42578125" style="413" customWidth="1"/>
    <col min="10245" max="10245" width="14.140625" style="413" customWidth="1"/>
    <col min="10246" max="10246" width="12.5703125" style="413" customWidth="1"/>
    <col min="10247" max="10247" width="14.85546875" style="413" customWidth="1"/>
    <col min="10248" max="10496" width="8" style="413"/>
    <col min="10497" max="10497" width="4.85546875" style="413" customWidth="1"/>
    <col min="10498" max="10498" width="30.5703125" style="413" customWidth="1"/>
    <col min="10499" max="10499" width="11.140625" style="413" customWidth="1"/>
    <col min="10500" max="10500" width="12.42578125" style="413" customWidth="1"/>
    <col min="10501" max="10501" width="14.140625" style="413" customWidth="1"/>
    <col min="10502" max="10502" width="12.5703125" style="413" customWidth="1"/>
    <col min="10503" max="10503" width="14.85546875" style="413" customWidth="1"/>
    <col min="10504" max="10752" width="8" style="413"/>
    <col min="10753" max="10753" width="4.85546875" style="413" customWidth="1"/>
    <col min="10754" max="10754" width="30.5703125" style="413" customWidth="1"/>
    <col min="10755" max="10755" width="11.140625" style="413" customWidth="1"/>
    <col min="10756" max="10756" width="12.42578125" style="413" customWidth="1"/>
    <col min="10757" max="10757" width="14.140625" style="413" customWidth="1"/>
    <col min="10758" max="10758" width="12.5703125" style="413" customWidth="1"/>
    <col min="10759" max="10759" width="14.85546875" style="413" customWidth="1"/>
    <col min="10760" max="11008" width="8" style="413"/>
    <col min="11009" max="11009" width="4.85546875" style="413" customWidth="1"/>
    <col min="11010" max="11010" width="30.5703125" style="413" customWidth="1"/>
    <col min="11011" max="11011" width="11.140625" style="413" customWidth="1"/>
    <col min="11012" max="11012" width="12.42578125" style="413" customWidth="1"/>
    <col min="11013" max="11013" width="14.140625" style="413" customWidth="1"/>
    <col min="11014" max="11014" width="12.5703125" style="413" customWidth="1"/>
    <col min="11015" max="11015" width="14.85546875" style="413" customWidth="1"/>
    <col min="11016" max="11264" width="8" style="413"/>
    <col min="11265" max="11265" width="4.85546875" style="413" customWidth="1"/>
    <col min="11266" max="11266" width="30.5703125" style="413" customWidth="1"/>
    <col min="11267" max="11267" width="11.140625" style="413" customWidth="1"/>
    <col min="11268" max="11268" width="12.42578125" style="413" customWidth="1"/>
    <col min="11269" max="11269" width="14.140625" style="413" customWidth="1"/>
    <col min="11270" max="11270" width="12.5703125" style="413" customWidth="1"/>
    <col min="11271" max="11271" width="14.85546875" style="413" customWidth="1"/>
    <col min="11272" max="11520" width="8" style="413"/>
    <col min="11521" max="11521" width="4.85546875" style="413" customWidth="1"/>
    <col min="11522" max="11522" width="30.5703125" style="413" customWidth="1"/>
    <col min="11523" max="11523" width="11.140625" style="413" customWidth="1"/>
    <col min="11524" max="11524" width="12.42578125" style="413" customWidth="1"/>
    <col min="11525" max="11525" width="14.140625" style="413" customWidth="1"/>
    <col min="11526" max="11526" width="12.5703125" style="413" customWidth="1"/>
    <col min="11527" max="11527" width="14.85546875" style="413" customWidth="1"/>
    <col min="11528" max="11776" width="8" style="413"/>
    <col min="11777" max="11777" width="4.85546875" style="413" customWidth="1"/>
    <col min="11778" max="11778" width="30.5703125" style="413" customWidth="1"/>
    <col min="11779" max="11779" width="11.140625" style="413" customWidth="1"/>
    <col min="11780" max="11780" width="12.42578125" style="413" customWidth="1"/>
    <col min="11781" max="11781" width="14.140625" style="413" customWidth="1"/>
    <col min="11782" max="11782" width="12.5703125" style="413" customWidth="1"/>
    <col min="11783" max="11783" width="14.85546875" style="413" customWidth="1"/>
    <col min="11784" max="12032" width="8" style="413"/>
    <col min="12033" max="12033" width="4.85546875" style="413" customWidth="1"/>
    <col min="12034" max="12034" width="30.5703125" style="413" customWidth="1"/>
    <col min="12035" max="12035" width="11.140625" style="413" customWidth="1"/>
    <col min="12036" max="12036" width="12.42578125" style="413" customWidth="1"/>
    <col min="12037" max="12037" width="14.140625" style="413" customWidth="1"/>
    <col min="12038" max="12038" width="12.5703125" style="413" customWidth="1"/>
    <col min="12039" max="12039" width="14.85546875" style="413" customWidth="1"/>
    <col min="12040" max="12288" width="8" style="413"/>
    <col min="12289" max="12289" width="4.85546875" style="413" customWidth="1"/>
    <col min="12290" max="12290" width="30.5703125" style="413" customWidth="1"/>
    <col min="12291" max="12291" width="11.140625" style="413" customWidth="1"/>
    <col min="12292" max="12292" width="12.42578125" style="413" customWidth="1"/>
    <col min="12293" max="12293" width="14.140625" style="413" customWidth="1"/>
    <col min="12294" max="12294" width="12.5703125" style="413" customWidth="1"/>
    <col min="12295" max="12295" width="14.85546875" style="413" customWidth="1"/>
    <col min="12296" max="12544" width="8" style="413"/>
    <col min="12545" max="12545" width="4.85546875" style="413" customWidth="1"/>
    <col min="12546" max="12546" width="30.5703125" style="413" customWidth="1"/>
    <col min="12547" max="12547" width="11.140625" style="413" customWidth="1"/>
    <col min="12548" max="12548" width="12.42578125" style="413" customWidth="1"/>
    <col min="12549" max="12549" width="14.140625" style="413" customWidth="1"/>
    <col min="12550" max="12550" width="12.5703125" style="413" customWidth="1"/>
    <col min="12551" max="12551" width="14.85546875" style="413" customWidth="1"/>
    <col min="12552" max="12800" width="8" style="413"/>
    <col min="12801" max="12801" width="4.85546875" style="413" customWidth="1"/>
    <col min="12802" max="12802" width="30.5703125" style="413" customWidth="1"/>
    <col min="12803" max="12803" width="11.140625" style="413" customWidth="1"/>
    <col min="12804" max="12804" width="12.42578125" style="413" customWidth="1"/>
    <col min="12805" max="12805" width="14.140625" style="413" customWidth="1"/>
    <col min="12806" max="12806" width="12.5703125" style="413" customWidth="1"/>
    <col min="12807" max="12807" width="14.85546875" style="413" customWidth="1"/>
    <col min="12808" max="13056" width="8" style="413"/>
    <col min="13057" max="13057" width="4.85546875" style="413" customWidth="1"/>
    <col min="13058" max="13058" width="30.5703125" style="413" customWidth="1"/>
    <col min="13059" max="13059" width="11.140625" style="413" customWidth="1"/>
    <col min="13060" max="13060" width="12.42578125" style="413" customWidth="1"/>
    <col min="13061" max="13061" width="14.140625" style="413" customWidth="1"/>
    <col min="13062" max="13062" width="12.5703125" style="413" customWidth="1"/>
    <col min="13063" max="13063" width="14.85546875" style="413" customWidth="1"/>
    <col min="13064" max="13312" width="8" style="413"/>
    <col min="13313" max="13313" width="4.85546875" style="413" customWidth="1"/>
    <col min="13314" max="13314" width="30.5703125" style="413" customWidth="1"/>
    <col min="13315" max="13315" width="11.140625" style="413" customWidth="1"/>
    <col min="13316" max="13316" width="12.42578125" style="413" customWidth="1"/>
    <col min="13317" max="13317" width="14.140625" style="413" customWidth="1"/>
    <col min="13318" max="13318" width="12.5703125" style="413" customWidth="1"/>
    <col min="13319" max="13319" width="14.85546875" style="413" customWidth="1"/>
    <col min="13320" max="13568" width="8" style="413"/>
    <col min="13569" max="13569" width="4.85546875" style="413" customWidth="1"/>
    <col min="13570" max="13570" width="30.5703125" style="413" customWidth="1"/>
    <col min="13571" max="13571" width="11.140625" style="413" customWidth="1"/>
    <col min="13572" max="13572" width="12.42578125" style="413" customWidth="1"/>
    <col min="13573" max="13573" width="14.140625" style="413" customWidth="1"/>
    <col min="13574" max="13574" width="12.5703125" style="413" customWidth="1"/>
    <col min="13575" max="13575" width="14.85546875" style="413" customWidth="1"/>
    <col min="13576" max="13824" width="8" style="413"/>
    <col min="13825" max="13825" width="4.85546875" style="413" customWidth="1"/>
    <col min="13826" max="13826" width="30.5703125" style="413" customWidth="1"/>
    <col min="13827" max="13827" width="11.140625" style="413" customWidth="1"/>
    <col min="13828" max="13828" width="12.42578125" style="413" customWidth="1"/>
    <col min="13829" max="13829" width="14.140625" style="413" customWidth="1"/>
    <col min="13830" max="13830" width="12.5703125" style="413" customWidth="1"/>
    <col min="13831" max="13831" width="14.85546875" style="413" customWidth="1"/>
    <col min="13832" max="14080" width="8" style="413"/>
    <col min="14081" max="14081" width="4.85546875" style="413" customWidth="1"/>
    <col min="14082" max="14082" width="30.5703125" style="413" customWidth="1"/>
    <col min="14083" max="14083" width="11.140625" style="413" customWidth="1"/>
    <col min="14084" max="14084" width="12.42578125" style="413" customWidth="1"/>
    <col min="14085" max="14085" width="14.140625" style="413" customWidth="1"/>
    <col min="14086" max="14086" width="12.5703125" style="413" customWidth="1"/>
    <col min="14087" max="14087" width="14.85546875" style="413" customWidth="1"/>
    <col min="14088" max="14336" width="8" style="413"/>
    <col min="14337" max="14337" width="4.85546875" style="413" customWidth="1"/>
    <col min="14338" max="14338" width="30.5703125" style="413" customWidth="1"/>
    <col min="14339" max="14339" width="11.140625" style="413" customWidth="1"/>
    <col min="14340" max="14340" width="12.42578125" style="413" customWidth="1"/>
    <col min="14341" max="14341" width="14.140625" style="413" customWidth="1"/>
    <col min="14342" max="14342" width="12.5703125" style="413" customWidth="1"/>
    <col min="14343" max="14343" width="14.85546875" style="413" customWidth="1"/>
    <col min="14344" max="14592" width="8" style="413"/>
    <col min="14593" max="14593" width="4.85546875" style="413" customWidth="1"/>
    <col min="14594" max="14594" width="30.5703125" style="413" customWidth="1"/>
    <col min="14595" max="14595" width="11.140625" style="413" customWidth="1"/>
    <col min="14596" max="14596" width="12.42578125" style="413" customWidth="1"/>
    <col min="14597" max="14597" width="14.140625" style="413" customWidth="1"/>
    <col min="14598" max="14598" width="12.5703125" style="413" customWidth="1"/>
    <col min="14599" max="14599" width="14.85546875" style="413" customWidth="1"/>
    <col min="14600" max="14848" width="8" style="413"/>
    <col min="14849" max="14849" width="4.85546875" style="413" customWidth="1"/>
    <col min="14850" max="14850" width="30.5703125" style="413" customWidth="1"/>
    <col min="14851" max="14851" width="11.140625" style="413" customWidth="1"/>
    <col min="14852" max="14852" width="12.42578125" style="413" customWidth="1"/>
    <col min="14853" max="14853" width="14.140625" style="413" customWidth="1"/>
    <col min="14854" max="14854" width="12.5703125" style="413" customWidth="1"/>
    <col min="14855" max="14855" width="14.85546875" style="413" customWidth="1"/>
    <col min="14856" max="15104" width="8" style="413"/>
    <col min="15105" max="15105" width="4.85546875" style="413" customWidth="1"/>
    <col min="15106" max="15106" width="30.5703125" style="413" customWidth="1"/>
    <col min="15107" max="15107" width="11.140625" style="413" customWidth="1"/>
    <col min="15108" max="15108" width="12.42578125" style="413" customWidth="1"/>
    <col min="15109" max="15109" width="14.140625" style="413" customWidth="1"/>
    <col min="15110" max="15110" width="12.5703125" style="413" customWidth="1"/>
    <col min="15111" max="15111" width="14.85546875" style="413" customWidth="1"/>
    <col min="15112" max="15360" width="8" style="413"/>
    <col min="15361" max="15361" width="4.85546875" style="413" customWidth="1"/>
    <col min="15362" max="15362" width="30.5703125" style="413" customWidth="1"/>
    <col min="15363" max="15363" width="11.140625" style="413" customWidth="1"/>
    <col min="15364" max="15364" width="12.42578125" style="413" customWidth="1"/>
    <col min="15365" max="15365" width="14.140625" style="413" customWidth="1"/>
    <col min="15366" max="15366" width="12.5703125" style="413" customWidth="1"/>
    <col min="15367" max="15367" width="14.85546875" style="413" customWidth="1"/>
    <col min="15368" max="15616" width="8" style="413"/>
    <col min="15617" max="15617" width="4.85546875" style="413" customWidth="1"/>
    <col min="15618" max="15618" width="30.5703125" style="413" customWidth="1"/>
    <col min="15619" max="15619" width="11.140625" style="413" customWidth="1"/>
    <col min="15620" max="15620" width="12.42578125" style="413" customWidth="1"/>
    <col min="15621" max="15621" width="14.140625" style="413" customWidth="1"/>
    <col min="15622" max="15622" width="12.5703125" style="413" customWidth="1"/>
    <col min="15623" max="15623" width="14.85546875" style="413" customWidth="1"/>
    <col min="15624" max="15872" width="8" style="413"/>
    <col min="15873" max="15873" width="4.85546875" style="413" customWidth="1"/>
    <col min="15874" max="15874" width="30.5703125" style="413" customWidth="1"/>
    <col min="15875" max="15875" width="11.140625" style="413" customWidth="1"/>
    <col min="15876" max="15876" width="12.42578125" style="413" customWidth="1"/>
    <col min="15877" max="15877" width="14.140625" style="413" customWidth="1"/>
    <col min="15878" max="15878" width="12.5703125" style="413" customWidth="1"/>
    <col min="15879" max="15879" width="14.85546875" style="413" customWidth="1"/>
    <col min="15880" max="16128" width="8" style="413"/>
    <col min="16129" max="16129" width="4.85546875" style="413" customWidth="1"/>
    <col min="16130" max="16130" width="30.5703125" style="413" customWidth="1"/>
    <col min="16131" max="16131" width="11.140625" style="413" customWidth="1"/>
    <col min="16132" max="16132" width="12.42578125" style="413" customWidth="1"/>
    <col min="16133" max="16133" width="14.140625" style="413" customWidth="1"/>
    <col min="16134" max="16134" width="12.5703125" style="413" customWidth="1"/>
    <col min="16135" max="16135" width="14.85546875" style="413" customWidth="1"/>
    <col min="16136" max="16384" width="8" style="413"/>
  </cols>
  <sheetData>
    <row r="1" spans="1:10" s="406" customFormat="1" ht="48.75" customHeight="1" x14ac:dyDescent="0.25">
      <c r="A1" s="1045" t="s">
        <v>646</v>
      </c>
      <c r="B1" s="1045"/>
      <c r="C1" s="1045"/>
      <c r="D1" s="1045"/>
      <c r="E1" s="1045"/>
      <c r="F1" s="1045"/>
      <c r="G1" s="1045"/>
    </row>
    <row r="2" spans="1:10" s="406" customFormat="1" ht="48.75" customHeight="1" x14ac:dyDescent="0.25">
      <c r="A2" s="407"/>
      <c r="B2" s="407"/>
      <c r="C2" s="407"/>
      <c r="D2" s="407"/>
      <c r="E2" s="407"/>
      <c r="F2" s="407"/>
      <c r="G2" s="407"/>
    </row>
    <row r="3" spans="1:10" s="406" customFormat="1" ht="15.75" customHeight="1" x14ac:dyDescent="0.25">
      <c r="A3" s="995" t="s">
        <v>659</v>
      </c>
      <c r="B3" s="995"/>
      <c r="C3" s="995"/>
      <c r="D3" s="806"/>
      <c r="E3" s="806"/>
      <c r="F3" s="407"/>
      <c r="G3" s="407"/>
    </row>
    <row r="4" spans="1:10" s="400" customFormat="1" ht="15.75" customHeight="1" x14ac:dyDescent="0.25">
      <c r="A4" s="995" t="s">
        <v>660</v>
      </c>
      <c r="B4" s="995"/>
      <c r="C4" s="995"/>
      <c r="D4" s="995"/>
      <c r="E4" s="995"/>
      <c r="F4" s="1001"/>
      <c r="G4" s="1001"/>
      <c r="H4" s="405"/>
      <c r="J4" s="404"/>
    </row>
    <row r="5" spans="1:10" s="403" customFormat="1" ht="15.75" customHeight="1" x14ac:dyDescent="0.2">
      <c r="A5" s="408" t="s">
        <v>59</v>
      </c>
      <c r="B5" s="409"/>
      <c r="C5" s="409"/>
      <c r="D5" s="401"/>
      <c r="E5" s="402"/>
      <c r="F5" s="1046" t="s">
        <v>442</v>
      </c>
      <c r="G5" s="1046"/>
      <c r="H5" s="410"/>
      <c r="J5" s="402"/>
    </row>
    <row r="6" spans="1:10" ht="15.95" customHeight="1" x14ac:dyDescent="0.25">
      <c r="A6" s="1021" t="s">
        <v>647</v>
      </c>
      <c r="B6" s="1021"/>
      <c r="C6" s="1021"/>
      <c r="D6" s="1021"/>
      <c r="E6" s="1021"/>
      <c r="F6" s="1021"/>
      <c r="G6" s="411"/>
      <c r="H6" s="412"/>
    </row>
    <row r="7" spans="1:10" ht="15.95" customHeight="1" thickBot="1" x14ac:dyDescent="0.3">
      <c r="A7" s="414"/>
      <c r="B7" s="414"/>
      <c r="C7" s="414"/>
      <c r="D7" s="415"/>
      <c r="E7" s="415"/>
      <c r="F7" s="411"/>
      <c r="G7" s="411"/>
      <c r="H7" s="412"/>
    </row>
    <row r="8" spans="1:10" s="418" customFormat="1" ht="22.5" customHeight="1" x14ac:dyDescent="0.25">
      <c r="A8" s="416" t="s">
        <v>443</v>
      </c>
      <c r="B8" s="1024" t="s">
        <v>446</v>
      </c>
      <c r="C8" s="1024"/>
      <c r="D8" s="1024"/>
      <c r="E8" s="1024"/>
      <c r="F8" s="1024" t="s">
        <v>447</v>
      </c>
      <c r="G8" s="1029"/>
      <c r="H8" s="417"/>
    </row>
    <row r="9" spans="1:10" s="418" customFormat="1" ht="15.95" customHeight="1" x14ac:dyDescent="0.25">
      <c r="A9" s="419" t="s">
        <v>8</v>
      </c>
      <c r="B9" s="1040" t="s">
        <v>21</v>
      </c>
      <c r="C9" s="1040"/>
      <c r="D9" s="1040"/>
      <c r="E9" s="1040"/>
      <c r="F9" s="1040" t="s">
        <v>30</v>
      </c>
      <c r="G9" s="1041"/>
      <c r="H9" s="417"/>
    </row>
    <row r="10" spans="1:10" s="418" customFormat="1" ht="15.95" customHeight="1" x14ac:dyDescent="0.25">
      <c r="A10" s="419" t="s">
        <v>318</v>
      </c>
      <c r="B10" s="1042"/>
      <c r="C10" s="1043"/>
      <c r="D10" s="1043"/>
      <c r="E10" s="1044"/>
      <c r="F10" s="1033"/>
      <c r="G10" s="1034"/>
      <c r="H10" s="417"/>
    </row>
    <row r="11" spans="1:10" s="418" customFormat="1" ht="15.95" customHeight="1" x14ac:dyDescent="0.25">
      <c r="A11" s="419" t="s">
        <v>320</v>
      </c>
      <c r="B11" s="1032"/>
      <c r="C11" s="1032"/>
      <c r="D11" s="1032"/>
      <c r="E11" s="1032"/>
      <c r="F11" s="1033"/>
      <c r="G11" s="1034"/>
      <c r="H11" s="417"/>
    </row>
    <row r="12" spans="1:10" s="418" customFormat="1" ht="15.95" customHeight="1" x14ac:dyDescent="0.25">
      <c r="A12" s="419" t="s">
        <v>323</v>
      </c>
      <c r="B12" s="1032"/>
      <c r="C12" s="1032"/>
      <c r="D12" s="1032"/>
      <c r="E12" s="1032"/>
      <c r="F12" s="1033"/>
      <c r="G12" s="1034"/>
      <c r="H12" s="417"/>
    </row>
    <row r="13" spans="1:10" s="418" customFormat="1" ht="25.5" customHeight="1" thickBot="1" x14ac:dyDescent="0.3">
      <c r="A13" s="420" t="s">
        <v>326</v>
      </c>
      <c r="B13" s="1035" t="s">
        <v>448</v>
      </c>
      <c r="C13" s="1036"/>
      <c r="D13" s="1036"/>
      <c r="E13" s="1037"/>
      <c r="F13" s="1038">
        <f>SUM(F10:F12)</f>
        <v>0</v>
      </c>
      <c r="G13" s="1039"/>
      <c r="H13" s="417"/>
    </row>
    <row r="14" spans="1:10" ht="25.5" customHeight="1" x14ac:dyDescent="0.25">
      <c r="A14" s="421"/>
      <c r="B14" s="422"/>
      <c r="C14" s="422"/>
      <c r="D14" s="422"/>
      <c r="E14" s="422"/>
      <c r="F14" s="423"/>
      <c r="G14" s="423"/>
      <c r="H14" s="412"/>
    </row>
    <row r="15" spans="1:10" ht="15.95" customHeight="1" x14ac:dyDescent="0.25">
      <c r="A15" s="1021" t="s">
        <v>449</v>
      </c>
      <c r="B15" s="1021"/>
      <c r="C15" s="1021"/>
      <c r="D15" s="1021"/>
      <c r="E15" s="1021"/>
      <c r="F15" s="1021"/>
      <c r="G15" s="1021"/>
      <c r="H15" s="412"/>
    </row>
    <row r="16" spans="1:10" ht="15.95" customHeight="1" thickBot="1" x14ac:dyDescent="0.3">
      <c r="A16" s="414"/>
      <c r="B16" s="414"/>
      <c r="C16" s="414"/>
      <c r="D16" s="415"/>
      <c r="E16" s="415"/>
      <c r="F16" s="411"/>
      <c r="G16" s="411"/>
      <c r="H16" s="412"/>
    </row>
    <row r="17" spans="1:7" ht="15" customHeight="1" x14ac:dyDescent="0.25">
      <c r="A17" s="1022" t="s">
        <v>443</v>
      </c>
      <c r="B17" s="1024" t="s">
        <v>450</v>
      </c>
      <c r="C17" s="1026" t="s">
        <v>451</v>
      </c>
      <c r="D17" s="1027"/>
      <c r="E17" s="1027"/>
      <c r="F17" s="1028"/>
      <c r="G17" s="1029" t="s">
        <v>452</v>
      </c>
    </row>
    <row r="18" spans="1:7" ht="13.5" customHeight="1" thickBot="1" x14ac:dyDescent="0.3">
      <c r="A18" s="1023"/>
      <c r="B18" s="1025"/>
      <c r="C18" s="424" t="s">
        <v>453</v>
      </c>
      <c r="D18" s="425" t="s">
        <v>444</v>
      </c>
      <c r="E18" s="425" t="s">
        <v>445</v>
      </c>
      <c r="F18" s="425" t="s">
        <v>454</v>
      </c>
      <c r="G18" s="1030"/>
    </row>
    <row r="19" spans="1:7" ht="15.75" thickBot="1" x14ac:dyDescent="0.3">
      <c r="A19" s="426" t="s">
        <v>8</v>
      </c>
      <c r="B19" s="427" t="s">
        <v>21</v>
      </c>
      <c r="C19" s="427" t="s">
        <v>30</v>
      </c>
      <c r="D19" s="427" t="s">
        <v>82</v>
      </c>
      <c r="E19" s="427" t="s">
        <v>83</v>
      </c>
      <c r="F19" s="427" t="s">
        <v>84</v>
      </c>
      <c r="G19" s="428" t="s">
        <v>85</v>
      </c>
    </row>
    <row r="20" spans="1:7" ht="26.25" x14ac:dyDescent="0.25">
      <c r="A20" s="429" t="s">
        <v>318</v>
      </c>
      <c r="B20" s="430" t="s">
        <v>455</v>
      </c>
      <c r="C20" s="431">
        <v>3568000</v>
      </c>
      <c r="D20" s="431">
        <v>3568000</v>
      </c>
      <c r="E20" s="431">
        <v>3568000</v>
      </c>
      <c r="F20" s="431">
        <v>3568000</v>
      </c>
      <c r="G20" s="432">
        <f>SUM(D20:F20)</f>
        <v>10704000</v>
      </c>
    </row>
    <row r="21" spans="1:7" x14ac:dyDescent="0.25">
      <c r="A21" s="433" t="s">
        <v>320</v>
      </c>
      <c r="B21" s="434"/>
      <c r="C21" s="434"/>
      <c r="D21" s="435"/>
      <c r="E21" s="435"/>
      <c r="F21" s="435"/>
      <c r="G21" s="436">
        <f>SUM(D21:F21)</f>
        <v>0</v>
      </c>
    </row>
    <row r="22" spans="1:7" ht="15.75" thickBot="1" x14ac:dyDescent="0.3">
      <c r="A22" s="433" t="s">
        <v>323</v>
      </c>
      <c r="B22" s="434"/>
      <c r="C22" s="434"/>
      <c r="D22" s="435"/>
      <c r="E22" s="435"/>
      <c r="F22" s="435"/>
      <c r="G22" s="436">
        <f>SUM(D22:F22)</f>
        <v>0</v>
      </c>
    </row>
    <row r="23" spans="1:7" s="441" customFormat="1" thickBot="1" x14ac:dyDescent="0.25">
      <c r="A23" s="437" t="s">
        <v>326</v>
      </c>
      <c r="B23" s="438" t="s">
        <v>456</v>
      </c>
      <c r="C23" s="439">
        <f>C20</f>
        <v>3568000</v>
      </c>
      <c r="D23" s="439">
        <f>SUM(D20:D22)</f>
        <v>3568000</v>
      </c>
      <c r="E23" s="439">
        <f>SUM(E20:E22)</f>
        <v>3568000</v>
      </c>
      <c r="F23" s="439">
        <f>SUM(F20:F22)</f>
        <v>3568000</v>
      </c>
      <c r="G23" s="440">
        <f>SUM(G20:G22)</f>
        <v>10704000</v>
      </c>
    </row>
    <row r="24" spans="1:7" s="441" customFormat="1" ht="14.25" x14ac:dyDescent="0.2">
      <c r="A24" s="442"/>
      <c r="B24" s="443"/>
      <c r="C24" s="443"/>
      <c r="D24" s="444"/>
      <c r="E24" s="444"/>
      <c r="F24" s="444"/>
      <c r="G24" s="444"/>
    </row>
    <row r="25" spans="1:7" s="445" customFormat="1" ht="30.75" customHeight="1" x14ac:dyDescent="0.25">
      <c r="A25" s="1031" t="s">
        <v>457</v>
      </c>
      <c r="B25" s="1031"/>
      <c r="C25" s="1031"/>
      <c r="D25" s="1031"/>
      <c r="E25" s="1031"/>
      <c r="F25" s="1031"/>
      <c r="G25" s="1031"/>
    </row>
    <row r="26" spans="1:7" ht="15.75" thickBot="1" x14ac:dyDescent="0.3"/>
    <row r="27" spans="1:7" ht="21.75" thickBot="1" x14ac:dyDescent="0.3">
      <c r="A27" s="446" t="s">
        <v>443</v>
      </c>
      <c r="B27" s="1012" t="s">
        <v>458</v>
      </c>
      <c r="C27" s="1012"/>
      <c r="D27" s="1013"/>
      <c r="E27" s="1013"/>
      <c r="F27" s="1013"/>
      <c r="G27" s="446" t="s">
        <v>676</v>
      </c>
    </row>
    <row r="28" spans="1:7" x14ac:dyDescent="0.25">
      <c r="A28" s="447" t="s">
        <v>8</v>
      </c>
      <c r="B28" s="1014" t="s">
        <v>21</v>
      </c>
      <c r="C28" s="1014"/>
      <c r="D28" s="1015"/>
      <c r="E28" s="1015"/>
      <c r="F28" s="1016"/>
      <c r="G28" s="447" t="s">
        <v>30</v>
      </c>
    </row>
    <row r="29" spans="1:7" x14ac:dyDescent="0.25">
      <c r="A29" s="448" t="s">
        <v>459</v>
      </c>
      <c r="B29" s="1017" t="s">
        <v>675</v>
      </c>
      <c r="C29" s="1018"/>
      <c r="D29" s="1018"/>
      <c r="E29" s="1018"/>
      <c r="F29" s="1019"/>
      <c r="G29" s="449">
        <v>70017279</v>
      </c>
    </row>
    <row r="30" spans="1:7" x14ac:dyDescent="0.25">
      <c r="A30" s="448" t="s">
        <v>460</v>
      </c>
      <c r="B30" s="450" t="s">
        <v>461</v>
      </c>
      <c r="C30" s="450"/>
      <c r="D30" s="450"/>
      <c r="E30" s="450"/>
      <c r="F30" s="450"/>
      <c r="G30" s="449">
        <v>5500000</v>
      </c>
    </row>
    <row r="31" spans="1:7" x14ac:dyDescent="0.25">
      <c r="A31" s="448" t="s">
        <v>462</v>
      </c>
      <c r="B31" s="450" t="s">
        <v>463</v>
      </c>
      <c r="C31" s="450"/>
      <c r="D31" s="450"/>
      <c r="E31" s="450"/>
      <c r="F31" s="450"/>
      <c r="G31" s="449">
        <v>100000</v>
      </c>
    </row>
    <row r="32" spans="1:7" x14ac:dyDescent="0.25">
      <c r="A32" s="448" t="s">
        <v>464</v>
      </c>
      <c r="B32" s="450" t="s">
        <v>465</v>
      </c>
      <c r="C32" s="450"/>
      <c r="D32" s="450"/>
      <c r="E32" s="450"/>
      <c r="F32" s="450"/>
      <c r="G32" s="449">
        <f ca="1">-G32</f>
        <v>0</v>
      </c>
    </row>
    <row r="33" spans="1:7" x14ac:dyDescent="0.25">
      <c r="A33" s="448" t="s">
        <v>466</v>
      </c>
      <c r="B33" s="450" t="s">
        <v>467</v>
      </c>
      <c r="C33" s="450"/>
      <c r="D33" s="450"/>
      <c r="E33" s="450"/>
      <c r="F33" s="450"/>
      <c r="G33" s="449">
        <v>0</v>
      </c>
    </row>
    <row r="34" spans="1:7" x14ac:dyDescent="0.25">
      <c r="A34" s="448" t="s">
        <v>468</v>
      </c>
      <c r="B34" s="450" t="s">
        <v>469</v>
      </c>
      <c r="C34" s="450"/>
      <c r="D34" s="450"/>
      <c r="E34" s="450"/>
      <c r="F34" s="450"/>
      <c r="G34" s="449">
        <v>0</v>
      </c>
    </row>
    <row r="35" spans="1:7" x14ac:dyDescent="0.25">
      <c r="A35" s="448" t="s">
        <v>470</v>
      </c>
      <c r="B35" s="450" t="s">
        <v>471</v>
      </c>
      <c r="C35" s="450"/>
      <c r="D35" s="450"/>
      <c r="E35" s="450"/>
      <c r="F35" s="450"/>
      <c r="G35" s="449">
        <v>0</v>
      </c>
    </row>
    <row r="36" spans="1:7" ht="21.75" customHeight="1" thickBot="1" x14ac:dyDescent="0.3">
      <c r="A36" s="451" t="s">
        <v>472</v>
      </c>
      <c r="B36" s="452"/>
      <c r="C36" s="453"/>
      <c r="D36" s="453"/>
      <c r="E36" s="453"/>
      <c r="F36" s="453"/>
      <c r="G36" s="454">
        <f ca="1">SUM(G29:G35)</f>
        <v>85601000</v>
      </c>
    </row>
    <row r="37" spans="1:7" ht="22.5" customHeight="1" thickBot="1" x14ac:dyDescent="0.3">
      <c r="A37" s="451" t="s">
        <v>473</v>
      </c>
      <c r="B37" s="452"/>
      <c r="C37" s="453"/>
      <c r="D37" s="453"/>
      <c r="E37" s="453"/>
      <c r="F37" s="453"/>
      <c r="G37" s="454">
        <f ca="1">G36/2</f>
        <v>42800500</v>
      </c>
    </row>
    <row r="38" spans="1:7" ht="27" customHeight="1" x14ac:dyDescent="0.25">
      <c r="A38" s="1020" t="s">
        <v>474</v>
      </c>
      <c r="B38" s="1020"/>
      <c r="C38" s="1020"/>
      <c r="D38" s="1020"/>
      <c r="E38" s="1020"/>
      <c r="F38" s="1020"/>
      <c r="G38" s="1020"/>
    </row>
  </sheetData>
  <mergeCells count="28">
    <mergeCell ref="A6:F6"/>
    <mergeCell ref="A1:G1"/>
    <mergeCell ref="A3:C3"/>
    <mergeCell ref="A4:E4"/>
    <mergeCell ref="F4:G4"/>
    <mergeCell ref="F5:G5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D3" sqref="D3:E3"/>
    </sheetView>
  </sheetViews>
  <sheetFormatPr defaultColWidth="10.7109375" defaultRowHeight="12.75" x14ac:dyDescent="0.2"/>
  <cols>
    <col min="1" max="1" width="8.28515625" style="752" customWidth="1"/>
    <col min="2" max="2" width="67.42578125" style="752" customWidth="1"/>
    <col min="3" max="4" width="16.28515625" style="752" customWidth="1"/>
    <col min="5" max="5" width="13" style="752" customWidth="1"/>
    <col min="6" max="16384" width="10.7109375" style="752"/>
  </cols>
  <sheetData>
    <row r="1" spans="1:5" ht="56.25" customHeight="1" x14ac:dyDescent="0.25">
      <c r="A1" s="1047" t="s">
        <v>670</v>
      </c>
      <c r="B1" s="1047"/>
      <c r="C1" s="1047"/>
      <c r="D1" s="1047"/>
      <c r="E1" s="1047"/>
    </row>
    <row r="2" spans="1:5" ht="27.75" customHeight="1" x14ac:dyDescent="0.25">
      <c r="A2" s="753"/>
      <c r="B2" s="753"/>
      <c r="C2" s="753"/>
      <c r="D2" s="753"/>
      <c r="E2" s="753"/>
    </row>
    <row r="3" spans="1:5" ht="19.5" customHeight="1" x14ac:dyDescent="0.25">
      <c r="A3" s="939" t="s">
        <v>671</v>
      </c>
      <c r="B3" s="939"/>
      <c r="D3" s="1048"/>
      <c r="E3" s="1048"/>
    </row>
    <row r="4" spans="1:5" ht="19.5" customHeight="1" thickBot="1" x14ac:dyDescent="0.3">
      <c r="A4" s="939" t="s">
        <v>672</v>
      </c>
      <c r="B4" s="939"/>
      <c r="D4" s="1049" t="s">
        <v>1</v>
      </c>
      <c r="E4" s="1049"/>
    </row>
    <row r="5" spans="1:5" ht="15" customHeight="1" x14ac:dyDescent="0.2">
      <c r="A5" s="1050" t="s">
        <v>593</v>
      </c>
      <c r="B5" s="1051" t="s">
        <v>317</v>
      </c>
      <c r="C5" s="1052" t="s">
        <v>5</v>
      </c>
      <c r="D5" s="1052" t="s">
        <v>475</v>
      </c>
      <c r="E5" s="1055" t="s">
        <v>476</v>
      </c>
    </row>
    <row r="6" spans="1:5" ht="15" customHeight="1" x14ac:dyDescent="0.2">
      <c r="A6" s="1050"/>
      <c r="B6" s="1051"/>
      <c r="C6" s="1053"/>
      <c r="D6" s="1053"/>
      <c r="E6" s="1056"/>
    </row>
    <row r="7" spans="1:5" ht="15" customHeight="1" x14ac:dyDescent="0.2">
      <c r="A7" s="1050"/>
      <c r="B7" s="1051"/>
      <c r="C7" s="1053"/>
      <c r="D7" s="1053"/>
      <c r="E7" s="1056"/>
    </row>
    <row r="8" spans="1:5" ht="3.75" customHeight="1" x14ac:dyDescent="0.2">
      <c r="A8" s="1050"/>
      <c r="B8" s="1051"/>
      <c r="C8" s="1054"/>
      <c r="D8" s="1054"/>
      <c r="E8" s="1057"/>
    </row>
    <row r="9" spans="1:5" ht="24.95" customHeight="1" x14ac:dyDescent="0.25">
      <c r="A9" s="754"/>
      <c r="B9" s="755" t="s">
        <v>662</v>
      </c>
      <c r="C9" s="757">
        <v>275000</v>
      </c>
      <c r="D9" s="756">
        <v>0</v>
      </c>
      <c r="E9" s="765">
        <v>0</v>
      </c>
    </row>
    <row r="10" spans="1:5" ht="24.95" customHeight="1" x14ac:dyDescent="0.25">
      <c r="A10" s="754"/>
      <c r="B10" s="755" t="s">
        <v>663</v>
      </c>
      <c r="C10" s="757">
        <v>0</v>
      </c>
      <c r="D10" s="756">
        <v>0</v>
      </c>
      <c r="E10" s="765">
        <v>0</v>
      </c>
    </row>
    <row r="11" spans="1:5" ht="24.95" customHeight="1" x14ac:dyDescent="0.25">
      <c r="A11" s="754" t="s">
        <v>318</v>
      </c>
      <c r="B11" s="758" t="s">
        <v>664</v>
      </c>
      <c r="C11" s="759">
        <f>SUM(C9:C10)</f>
        <v>275000</v>
      </c>
      <c r="D11" s="759">
        <f>SUM(D9:D10)</f>
        <v>0</v>
      </c>
      <c r="E11" s="759">
        <f>SUM(E9:E10)</f>
        <v>0</v>
      </c>
    </row>
    <row r="12" spans="1:5" ht="24.95" customHeight="1" x14ac:dyDescent="0.25">
      <c r="A12" s="760"/>
      <c r="B12" s="755" t="s">
        <v>665</v>
      </c>
      <c r="C12" s="756">
        <v>2500000</v>
      </c>
      <c r="D12" s="756">
        <v>5710864</v>
      </c>
      <c r="E12" s="756">
        <v>2500000</v>
      </c>
    </row>
    <row r="13" spans="1:5" ht="27.75" customHeight="1" x14ac:dyDescent="0.25">
      <c r="A13" s="760"/>
      <c r="B13" s="755" t="s">
        <v>666</v>
      </c>
      <c r="C13" s="756">
        <v>500000</v>
      </c>
      <c r="D13" s="756">
        <v>495000</v>
      </c>
      <c r="E13" s="756">
        <v>500000</v>
      </c>
    </row>
    <row r="14" spans="1:5" ht="27.75" customHeight="1" x14ac:dyDescent="0.25">
      <c r="A14" s="760"/>
      <c r="B14" s="755" t="s">
        <v>667</v>
      </c>
      <c r="C14" s="756">
        <v>2000000</v>
      </c>
      <c r="D14" s="756">
        <v>1275000</v>
      </c>
      <c r="E14" s="756">
        <v>2000000</v>
      </c>
    </row>
    <row r="15" spans="1:5" ht="24.95" customHeight="1" x14ac:dyDescent="0.25">
      <c r="A15" s="760" t="s">
        <v>320</v>
      </c>
      <c r="B15" s="758" t="s">
        <v>668</v>
      </c>
      <c r="C15" s="761">
        <f>SUM(C12:C14)</f>
        <v>5000000</v>
      </c>
      <c r="D15" s="761">
        <f>SUM(D12:D14)</f>
        <v>7480864</v>
      </c>
      <c r="E15" s="761">
        <f>SUM(E12:E14)</f>
        <v>5000000</v>
      </c>
    </row>
    <row r="16" spans="1:5" ht="36" customHeight="1" x14ac:dyDescent="0.25">
      <c r="A16" s="762"/>
      <c r="B16" s="763" t="s">
        <v>669</v>
      </c>
      <c r="C16" s="764">
        <f>C11+C15</f>
        <v>5275000</v>
      </c>
      <c r="D16" s="764">
        <f>D11+D15</f>
        <v>7480864</v>
      </c>
      <c r="E16" s="764">
        <f>E11+E15</f>
        <v>5000000</v>
      </c>
    </row>
  </sheetData>
  <mergeCells count="10">
    <mergeCell ref="A5:A8"/>
    <mergeCell ref="B5:B8"/>
    <mergeCell ref="C5:C8"/>
    <mergeCell ref="D5:D8"/>
    <mergeCell ref="E5:E8"/>
    <mergeCell ref="A1:E1"/>
    <mergeCell ref="A3:B3"/>
    <mergeCell ref="D3:E3"/>
    <mergeCell ref="A4:B4"/>
    <mergeCell ref="D4:E4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>
      <selection activeCell="A4" sqref="A4:B4"/>
    </sheetView>
  </sheetViews>
  <sheetFormatPr defaultColWidth="8.85546875" defaultRowHeight="14.25" x14ac:dyDescent="0.2"/>
  <cols>
    <col min="1" max="1" width="6.7109375" style="98" customWidth="1"/>
    <col min="2" max="2" width="53.28515625" style="98" bestFit="1" customWidth="1"/>
    <col min="3" max="4" width="16.7109375" style="98" hidden="1" customWidth="1"/>
    <col min="5" max="8" width="16.7109375" style="98" customWidth="1"/>
    <col min="9" max="9" width="12.28515625" style="163" customWidth="1"/>
    <col min="10" max="10" width="11.85546875" style="163" customWidth="1"/>
    <col min="11" max="11" width="10.85546875" style="163" customWidth="1"/>
    <col min="12" max="16384" width="8.85546875" style="98"/>
  </cols>
  <sheetData>
    <row r="1" spans="1:12" ht="30" customHeight="1" x14ac:dyDescent="0.3">
      <c r="A1" s="911" t="s">
        <v>75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</row>
    <row r="2" spans="1:12" ht="18" customHeight="1" x14ac:dyDescent="0.2">
      <c r="A2" s="912" t="s">
        <v>444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</row>
    <row r="3" spans="1:12" ht="17.25" customHeight="1" x14ac:dyDescent="0.25">
      <c r="A3" s="99"/>
      <c r="B3" s="100"/>
      <c r="C3" s="101"/>
      <c r="D3" s="913"/>
      <c r="E3" s="913"/>
      <c r="F3" s="830"/>
      <c r="G3" s="102"/>
      <c r="H3" s="102"/>
      <c r="I3" s="102"/>
      <c r="J3" s="102"/>
      <c r="K3" s="102"/>
    </row>
    <row r="4" spans="1:12" ht="14.45" customHeight="1" x14ac:dyDescent="0.25">
      <c r="A4" s="897" t="s">
        <v>717</v>
      </c>
      <c r="B4" s="897"/>
      <c r="C4" s="103"/>
      <c r="D4" s="914"/>
      <c r="E4" s="914"/>
      <c r="F4" s="831"/>
      <c r="G4" s="104"/>
      <c r="H4" s="104"/>
      <c r="I4" s="105"/>
      <c r="J4" s="915"/>
      <c r="K4" s="915"/>
      <c r="L4" s="106"/>
    </row>
    <row r="5" spans="1:12" ht="14.45" customHeight="1" thickBot="1" x14ac:dyDescent="0.3">
      <c r="A5" s="897" t="s">
        <v>685</v>
      </c>
      <c r="B5" s="897"/>
      <c r="C5" s="103"/>
      <c r="D5" s="914"/>
      <c r="E5" s="914"/>
      <c r="F5" s="831"/>
      <c r="G5" s="104"/>
      <c r="H5" s="104"/>
      <c r="I5" s="105"/>
      <c r="J5" s="921" t="s">
        <v>1</v>
      </c>
      <c r="K5" s="921"/>
      <c r="L5" s="106"/>
    </row>
    <row r="6" spans="1:12" ht="15.6" customHeight="1" thickTop="1" thickBot="1" x14ac:dyDescent="0.25">
      <c r="A6" s="922" t="s">
        <v>76</v>
      </c>
      <c r="B6" s="924" t="s">
        <v>77</v>
      </c>
      <c r="C6" s="916" t="s">
        <v>3</v>
      </c>
      <c r="D6" s="916" t="s">
        <v>78</v>
      </c>
      <c r="E6" s="916" t="s">
        <v>476</v>
      </c>
      <c r="F6" s="916" t="s">
        <v>677</v>
      </c>
      <c r="G6" s="916" t="s">
        <v>687</v>
      </c>
      <c r="H6" s="916" t="s">
        <v>686</v>
      </c>
      <c r="I6" s="918" t="s">
        <v>679</v>
      </c>
      <c r="J6" s="919"/>
      <c r="K6" s="920"/>
    </row>
    <row r="7" spans="1:12" ht="30.6" customHeight="1" thickTop="1" thickBot="1" x14ac:dyDescent="0.25">
      <c r="A7" s="923"/>
      <c r="B7" s="925"/>
      <c r="C7" s="917"/>
      <c r="D7" s="917"/>
      <c r="E7" s="917"/>
      <c r="F7" s="926"/>
      <c r="G7" s="926"/>
      <c r="H7" s="917"/>
      <c r="I7" s="107" t="s">
        <v>79</v>
      </c>
      <c r="J7" s="107" t="s">
        <v>80</v>
      </c>
      <c r="K7" s="108" t="s">
        <v>81</v>
      </c>
    </row>
    <row r="8" spans="1:12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2" ht="21.95" customHeight="1" x14ac:dyDescent="0.2">
      <c r="A9" s="113" t="s">
        <v>88</v>
      </c>
      <c r="B9" s="114" t="s">
        <v>89</v>
      </c>
      <c r="C9" s="115">
        <f t="shared" ref="C9:K9" si="0">C10+C16</f>
        <v>160974547</v>
      </c>
      <c r="D9" s="115">
        <f t="shared" si="0"/>
        <v>186972372</v>
      </c>
      <c r="E9" s="116">
        <f>E10+E16</f>
        <v>194982824</v>
      </c>
      <c r="F9" s="116">
        <f>F10+F16</f>
        <v>194982824</v>
      </c>
      <c r="G9" s="116">
        <f>G10+G16</f>
        <v>-648156</v>
      </c>
      <c r="H9" s="116">
        <f>H10+H16</f>
        <v>194334668</v>
      </c>
      <c r="I9" s="116">
        <f>I10+I16</f>
        <v>194334668</v>
      </c>
      <c r="J9" s="117">
        <f t="shared" si="0"/>
        <v>0</v>
      </c>
      <c r="K9" s="118">
        <f t="shared" si="0"/>
        <v>0</v>
      </c>
    </row>
    <row r="10" spans="1:12" s="126" customFormat="1" ht="21.95" customHeight="1" x14ac:dyDescent="0.2">
      <c r="A10" s="119" t="s">
        <v>90</v>
      </c>
      <c r="B10" s="120" t="s">
        <v>91</v>
      </c>
      <c r="C10" s="121">
        <f t="shared" ref="C10:D10" si="1">SUM(C11:C15)</f>
        <v>123425683</v>
      </c>
      <c r="D10" s="121">
        <f t="shared" si="1"/>
        <v>131157224</v>
      </c>
      <c r="E10" s="122">
        <v>143592032</v>
      </c>
      <c r="F10" s="122">
        <v>143592032</v>
      </c>
      <c r="G10" s="122">
        <f>H10-F10</f>
        <v>-648156</v>
      </c>
      <c r="H10" s="122">
        <v>142943876</v>
      </c>
      <c r="I10" s="122">
        <v>142943876</v>
      </c>
      <c r="J10" s="124">
        <v>0</v>
      </c>
      <c r="K10" s="125">
        <v>0</v>
      </c>
    </row>
    <row r="11" spans="1:12" s="126" customFormat="1" ht="21.95" hidden="1" customHeight="1" x14ac:dyDescent="0.2">
      <c r="A11" s="119" t="s">
        <v>92</v>
      </c>
      <c r="B11" s="120" t="s">
        <v>93</v>
      </c>
      <c r="C11" s="121">
        <v>44635962</v>
      </c>
      <c r="D11" s="121">
        <v>44805664</v>
      </c>
      <c r="E11" s="122">
        <v>41625294</v>
      </c>
      <c r="F11" s="122">
        <v>41625294</v>
      </c>
      <c r="G11" s="122">
        <f t="shared" ref="G11:G16" si="2">H11-F11</f>
        <v>0</v>
      </c>
      <c r="H11" s="122">
        <v>41625294</v>
      </c>
      <c r="I11" s="122">
        <v>41625294</v>
      </c>
      <c r="J11" s="124">
        <v>0</v>
      </c>
      <c r="K11" s="125">
        <v>0</v>
      </c>
    </row>
    <row r="12" spans="1:12" s="126" customFormat="1" ht="21.95" hidden="1" customHeight="1" x14ac:dyDescent="0.2">
      <c r="A12" s="119" t="s">
        <v>94</v>
      </c>
      <c r="B12" s="120" t="s">
        <v>95</v>
      </c>
      <c r="C12" s="121">
        <v>42304768</v>
      </c>
      <c r="D12" s="121">
        <v>44145468</v>
      </c>
      <c r="E12" s="122">
        <v>44237599</v>
      </c>
      <c r="F12" s="122">
        <v>44237599</v>
      </c>
      <c r="G12" s="122">
        <f t="shared" si="2"/>
        <v>0</v>
      </c>
      <c r="H12" s="122">
        <v>44237599</v>
      </c>
      <c r="I12" s="122">
        <v>44237599</v>
      </c>
      <c r="J12" s="124">
        <v>0</v>
      </c>
      <c r="K12" s="125">
        <v>0</v>
      </c>
    </row>
    <row r="13" spans="1:12" s="126" customFormat="1" ht="21.95" hidden="1" customHeight="1" x14ac:dyDescent="0.2">
      <c r="A13" s="119" t="s">
        <v>96</v>
      </c>
      <c r="B13" s="120" t="s">
        <v>97</v>
      </c>
      <c r="C13" s="121">
        <v>32891974</v>
      </c>
      <c r="D13" s="121">
        <v>36303477</v>
      </c>
      <c r="E13" s="122">
        <v>43403776</v>
      </c>
      <c r="F13" s="122">
        <v>43403776</v>
      </c>
      <c r="G13" s="122">
        <f t="shared" si="2"/>
        <v>0</v>
      </c>
      <c r="H13" s="122">
        <v>43403776</v>
      </c>
      <c r="I13" s="122">
        <v>43403776</v>
      </c>
      <c r="J13" s="124">
        <v>0</v>
      </c>
      <c r="K13" s="125">
        <v>0</v>
      </c>
    </row>
    <row r="14" spans="1:12" s="126" customFormat="1" ht="21.95" hidden="1" customHeight="1" x14ac:dyDescent="0.2">
      <c r="A14" s="119" t="s">
        <v>98</v>
      </c>
      <c r="B14" s="120" t="s">
        <v>99</v>
      </c>
      <c r="C14" s="121">
        <v>1800000</v>
      </c>
      <c r="D14" s="121">
        <v>1800000</v>
      </c>
      <c r="E14" s="122">
        <v>1800000</v>
      </c>
      <c r="F14" s="122">
        <v>1800000</v>
      </c>
      <c r="G14" s="122">
        <f t="shared" si="2"/>
        <v>0</v>
      </c>
      <c r="H14" s="122">
        <v>1800000</v>
      </c>
      <c r="I14" s="122">
        <v>1800000</v>
      </c>
      <c r="J14" s="124">
        <v>0</v>
      </c>
      <c r="K14" s="125">
        <v>0</v>
      </c>
    </row>
    <row r="15" spans="1:12" s="126" customFormat="1" ht="21.95" hidden="1" customHeight="1" x14ac:dyDescent="0.2">
      <c r="A15" s="119" t="s">
        <v>100</v>
      </c>
      <c r="B15" s="127" t="s">
        <v>101</v>
      </c>
      <c r="C15" s="121">
        <v>1792979</v>
      </c>
      <c r="D15" s="121">
        <v>4102615</v>
      </c>
      <c r="E15" s="122">
        <v>2660328</v>
      </c>
      <c r="F15" s="122">
        <v>2660328</v>
      </c>
      <c r="G15" s="122">
        <f t="shared" si="2"/>
        <v>0</v>
      </c>
      <c r="H15" s="122">
        <v>2660328</v>
      </c>
      <c r="I15" s="122">
        <v>2660328</v>
      </c>
      <c r="J15" s="129">
        <v>0</v>
      </c>
      <c r="K15" s="130">
        <v>0</v>
      </c>
    </row>
    <row r="16" spans="1:12" s="126" customFormat="1" ht="21.95" customHeight="1" x14ac:dyDescent="0.2">
      <c r="A16" s="119" t="s">
        <v>102</v>
      </c>
      <c r="B16" s="120" t="s">
        <v>103</v>
      </c>
      <c r="C16" s="121">
        <v>37548864</v>
      </c>
      <c r="D16" s="121">
        <v>55815148</v>
      </c>
      <c r="E16" s="122">
        <v>51390792</v>
      </c>
      <c r="F16" s="122">
        <v>51390792</v>
      </c>
      <c r="G16" s="122">
        <f t="shared" si="2"/>
        <v>0</v>
      </c>
      <c r="H16" s="122">
        <v>51390792</v>
      </c>
      <c r="I16" s="122">
        <v>51390792</v>
      </c>
      <c r="J16" s="124">
        <v>0</v>
      </c>
      <c r="K16" s="125">
        <v>0</v>
      </c>
    </row>
    <row r="17" spans="1:11" ht="21.95" customHeight="1" x14ac:dyDescent="0.2">
      <c r="A17" s="131" t="s">
        <v>104</v>
      </c>
      <c r="B17" s="132" t="s">
        <v>105</v>
      </c>
      <c r="C17" s="133" t="e">
        <f>#REF!+C18</f>
        <v>#REF!</v>
      </c>
      <c r="D17" s="133" t="e">
        <f>#REF!+D18</f>
        <v>#REF!</v>
      </c>
      <c r="E17" s="116">
        <f>E18</f>
        <v>26884600</v>
      </c>
      <c r="F17" s="116">
        <f>F18</f>
        <v>26884600</v>
      </c>
      <c r="G17" s="116">
        <f>G18</f>
        <v>0</v>
      </c>
      <c r="H17" s="116">
        <f>H18</f>
        <v>26884600</v>
      </c>
      <c r="I17" s="116">
        <f>I18</f>
        <v>26884600</v>
      </c>
      <c r="J17" s="134">
        <f t="shared" ref="J17:K17" si="3">+J18</f>
        <v>0</v>
      </c>
      <c r="K17" s="135">
        <f t="shared" si="3"/>
        <v>0</v>
      </c>
    </row>
    <row r="18" spans="1:11" ht="21.95" customHeight="1" x14ac:dyDescent="0.2">
      <c r="A18" s="119" t="s">
        <v>106</v>
      </c>
      <c r="B18" s="127" t="s">
        <v>107</v>
      </c>
      <c r="C18" s="121">
        <v>86185955</v>
      </c>
      <c r="D18" s="121">
        <v>0</v>
      </c>
      <c r="E18" s="136">
        <v>26884600</v>
      </c>
      <c r="F18" s="136">
        <v>26884600</v>
      </c>
      <c r="G18" s="136">
        <f>H18-F18</f>
        <v>0</v>
      </c>
      <c r="H18" s="136">
        <v>26884600</v>
      </c>
      <c r="I18" s="136">
        <v>26884600</v>
      </c>
      <c r="J18" s="129">
        <v>0</v>
      </c>
      <c r="K18" s="130">
        <v>0</v>
      </c>
    </row>
    <row r="19" spans="1:11" ht="21.95" customHeight="1" x14ac:dyDescent="0.2">
      <c r="A19" s="131" t="s">
        <v>108</v>
      </c>
      <c r="B19" s="132" t="s">
        <v>109</v>
      </c>
      <c r="C19" s="133">
        <f t="shared" ref="C19:K19" si="4">C20+C23</f>
        <v>82450000</v>
      </c>
      <c r="D19" s="133">
        <f t="shared" si="4"/>
        <v>104819785</v>
      </c>
      <c r="E19" s="133">
        <f>E20+E23</f>
        <v>73100000</v>
      </c>
      <c r="F19" s="133">
        <f>F20+F23</f>
        <v>70117279</v>
      </c>
      <c r="G19" s="133">
        <f>G20+G23</f>
        <v>0</v>
      </c>
      <c r="H19" s="133">
        <f>H20+H23</f>
        <v>70117279</v>
      </c>
      <c r="I19" s="133">
        <f>I20+I23</f>
        <v>70117279</v>
      </c>
      <c r="J19" s="137">
        <f t="shared" si="4"/>
        <v>0</v>
      </c>
      <c r="K19" s="138">
        <f t="shared" si="4"/>
        <v>0</v>
      </c>
    </row>
    <row r="20" spans="1:11" ht="23.25" customHeight="1" x14ac:dyDescent="0.2">
      <c r="A20" s="119" t="s">
        <v>110</v>
      </c>
      <c r="B20" s="120" t="s">
        <v>111</v>
      </c>
      <c r="C20" s="121">
        <f>SUM(C21:C22)</f>
        <v>82300000</v>
      </c>
      <c r="D20" s="121">
        <f>SUM(D21:D22)</f>
        <v>104760535</v>
      </c>
      <c r="E20" s="136">
        <f>E21+E22</f>
        <v>73000000</v>
      </c>
      <c r="F20" s="136">
        <f>F21+F22</f>
        <v>70017279</v>
      </c>
      <c r="G20" s="136">
        <f>H20-F20</f>
        <v>0</v>
      </c>
      <c r="H20" s="136">
        <f>H21+H22</f>
        <v>70017279</v>
      </c>
      <c r="I20" s="136">
        <f>I21+I22</f>
        <v>70017279</v>
      </c>
      <c r="J20" s="124">
        <v>0</v>
      </c>
      <c r="K20" s="125">
        <v>0</v>
      </c>
    </row>
    <row r="21" spans="1:11" s="142" customFormat="1" ht="21.95" customHeight="1" x14ac:dyDescent="0.2">
      <c r="A21" s="139" t="s">
        <v>112</v>
      </c>
      <c r="B21" s="140" t="s">
        <v>113</v>
      </c>
      <c r="C21" s="123">
        <v>80000000</v>
      </c>
      <c r="D21" s="123">
        <v>102172459</v>
      </c>
      <c r="E21" s="141">
        <v>70000000</v>
      </c>
      <c r="F21" s="141">
        <v>70000000</v>
      </c>
      <c r="G21" s="136">
        <f t="shared" ref="G21:G23" si="5">H21-F21</f>
        <v>0</v>
      </c>
      <c r="H21" s="141">
        <v>70000000</v>
      </c>
      <c r="I21" s="141">
        <v>70000000</v>
      </c>
      <c r="J21" s="124">
        <v>0</v>
      </c>
      <c r="K21" s="125">
        <v>0</v>
      </c>
    </row>
    <row r="22" spans="1:11" s="142" customFormat="1" ht="21.95" customHeight="1" x14ac:dyDescent="0.2">
      <c r="A22" s="139" t="s">
        <v>114</v>
      </c>
      <c r="B22" s="140" t="s">
        <v>115</v>
      </c>
      <c r="C22" s="123">
        <v>2300000</v>
      </c>
      <c r="D22" s="123">
        <v>2588076</v>
      </c>
      <c r="E22" s="141">
        <v>3000000</v>
      </c>
      <c r="F22" s="141">
        <v>17279</v>
      </c>
      <c r="G22" s="136">
        <f t="shared" si="5"/>
        <v>0</v>
      </c>
      <c r="H22" s="141">
        <v>17279</v>
      </c>
      <c r="I22" s="141">
        <v>17279</v>
      </c>
      <c r="J22" s="124">
        <v>0</v>
      </c>
      <c r="K22" s="125">
        <v>0</v>
      </c>
    </row>
    <row r="23" spans="1:11" ht="21.95" customHeight="1" x14ac:dyDescent="0.2">
      <c r="A23" s="119" t="s">
        <v>116</v>
      </c>
      <c r="B23" s="120" t="s">
        <v>117</v>
      </c>
      <c r="C23" s="121">
        <v>150000</v>
      </c>
      <c r="D23" s="121">
        <v>59250</v>
      </c>
      <c r="E23" s="136">
        <v>100000</v>
      </c>
      <c r="F23" s="136">
        <v>100000</v>
      </c>
      <c r="G23" s="136">
        <f t="shared" si="5"/>
        <v>0</v>
      </c>
      <c r="H23" s="136">
        <v>100000</v>
      </c>
      <c r="I23" s="136">
        <v>100000</v>
      </c>
      <c r="J23" s="124">
        <v>0</v>
      </c>
      <c r="K23" s="125">
        <v>0</v>
      </c>
    </row>
    <row r="24" spans="1:11" ht="21.95" customHeight="1" x14ac:dyDescent="0.2">
      <c r="A24" s="131" t="s">
        <v>118</v>
      </c>
      <c r="B24" s="132" t="s">
        <v>119</v>
      </c>
      <c r="C24" s="133">
        <f>SUM(C25:C33)</f>
        <v>10617500</v>
      </c>
      <c r="D24" s="133">
        <f>SUM(D25:D33)</f>
        <v>11833040</v>
      </c>
      <c r="E24" s="133">
        <f>E25+E26+E27+E28+E29+E33</f>
        <v>10837200</v>
      </c>
      <c r="F24" s="133">
        <f>F25+F26+F27+F28+F29+F33+F32</f>
        <v>11596588</v>
      </c>
      <c r="G24" s="133">
        <f>G25+G26+G27+G28+G29+G32+G33</f>
        <v>-640000</v>
      </c>
      <c r="H24" s="133">
        <f>H25+H26+H27+H28+H29+H33+H32</f>
        <v>10956588</v>
      </c>
      <c r="I24" s="133">
        <f>I25+I26+I27+I28+I29+I33+I32</f>
        <v>10956588</v>
      </c>
      <c r="J24" s="137">
        <f>SUM(J25:J33)</f>
        <v>0</v>
      </c>
      <c r="K24" s="138">
        <f>SUM(K25:K33)</f>
        <v>0</v>
      </c>
    </row>
    <row r="25" spans="1:11" ht="21.95" customHeight="1" x14ac:dyDescent="0.2">
      <c r="A25" s="119" t="s">
        <v>120</v>
      </c>
      <c r="B25" s="120" t="s">
        <v>121</v>
      </c>
      <c r="C25" s="143">
        <v>3760000</v>
      </c>
      <c r="D25" s="121">
        <v>4875912</v>
      </c>
      <c r="E25" s="136">
        <v>3787200</v>
      </c>
      <c r="F25" s="136">
        <v>3787200</v>
      </c>
      <c r="G25" s="136">
        <f>H25-F25</f>
        <v>-640000</v>
      </c>
      <c r="H25" s="136">
        <v>3147200</v>
      </c>
      <c r="I25" s="136">
        <v>3147200</v>
      </c>
      <c r="J25" s="124">
        <v>0</v>
      </c>
      <c r="K25" s="125">
        <v>0</v>
      </c>
    </row>
    <row r="26" spans="1:11" ht="21.95" customHeight="1" x14ac:dyDescent="0.2">
      <c r="A26" s="119" t="s">
        <v>122</v>
      </c>
      <c r="B26" s="120" t="s">
        <v>123</v>
      </c>
      <c r="C26" s="143">
        <v>637500</v>
      </c>
      <c r="D26" s="121">
        <v>740196</v>
      </c>
      <c r="E26" s="136">
        <v>1062000</v>
      </c>
      <c r="F26" s="136">
        <v>1062000</v>
      </c>
      <c r="G26" s="136">
        <f t="shared" ref="G26:G33" si="6">H26-F26</f>
        <v>0</v>
      </c>
      <c r="H26" s="136">
        <v>1062000</v>
      </c>
      <c r="I26" s="136">
        <v>1062000</v>
      </c>
      <c r="J26" s="124">
        <v>0</v>
      </c>
      <c r="K26" s="125">
        <v>0</v>
      </c>
    </row>
    <row r="27" spans="1:11" ht="21.95" customHeight="1" x14ac:dyDescent="0.2">
      <c r="A27" s="119" t="s">
        <v>124</v>
      </c>
      <c r="B27" s="120" t="s">
        <v>125</v>
      </c>
      <c r="C27" s="143">
        <v>6000000</v>
      </c>
      <c r="D27" s="121">
        <v>6055668</v>
      </c>
      <c r="E27" s="136">
        <v>5500000</v>
      </c>
      <c r="F27" s="136">
        <v>5500000</v>
      </c>
      <c r="G27" s="136">
        <f t="shared" si="6"/>
        <v>0</v>
      </c>
      <c r="H27" s="136">
        <v>5500000</v>
      </c>
      <c r="I27" s="136">
        <v>5500000</v>
      </c>
      <c r="J27" s="124">
        <v>0</v>
      </c>
      <c r="K27" s="125">
        <v>0</v>
      </c>
    </row>
    <row r="28" spans="1:11" ht="18.75" customHeight="1" x14ac:dyDescent="0.2">
      <c r="A28" s="119" t="s">
        <v>126</v>
      </c>
      <c r="B28" s="120" t="s">
        <v>127</v>
      </c>
      <c r="C28" s="143">
        <v>150000</v>
      </c>
      <c r="D28" s="121">
        <v>154038</v>
      </c>
      <c r="E28" s="136">
        <v>432000</v>
      </c>
      <c r="F28" s="136">
        <v>432000</v>
      </c>
      <c r="G28" s="136">
        <f t="shared" si="6"/>
        <v>0</v>
      </c>
      <c r="H28" s="136">
        <v>432000</v>
      </c>
      <c r="I28" s="136">
        <v>432000</v>
      </c>
      <c r="J28" s="124">
        <v>0</v>
      </c>
      <c r="K28" s="125">
        <v>0</v>
      </c>
    </row>
    <row r="29" spans="1:11" ht="21.95" customHeight="1" x14ac:dyDescent="0.25">
      <c r="A29" s="464" t="s">
        <v>128</v>
      </c>
      <c r="B29" s="465" t="s">
        <v>129</v>
      </c>
      <c r="C29" s="143">
        <v>10000</v>
      </c>
      <c r="D29" s="144">
        <v>809</v>
      </c>
      <c r="E29" s="122">
        <f>SUM(E30:E31)</f>
        <v>1000</v>
      </c>
      <c r="F29" s="122">
        <f>SUM(F30:F31)</f>
        <v>1000</v>
      </c>
      <c r="G29" s="136">
        <f t="shared" si="6"/>
        <v>0</v>
      </c>
      <c r="H29" s="122">
        <f>SUM(H30:H31)</f>
        <v>1000</v>
      </c>
      <c r="I29" s="122">
        <f>SUM(I30:I31)</f>
        <v>1000</v>
      </c>
      <c r="J29" s="145">
        <v>0</v>
      </c>
      <c r="K29" s="146">
        <v>0</v>
      </c>
    </row>
    <row r="30" spans="1:11" ht="21.95" hidden="1" customHeight="1" x14ac:dyDescent="0.2">
      <c r="A30" s="460" t="s">
        <v>479</v>
      </c>
      <c r="B30" s="459" t="s">
        <v>480</v>
      </c>
      <c r="C30" s="143"/>
      <c r="D30" s="144"/>
      <c r="E30" s="461">
        <v>0</v>
      </c>
      <c r="F30" s="461">
        <v>0</v>
      </c>
      <c r="G30" s="136">
        <f t="shared" si="6"/>
        <v>0</v>
      </c>
      <c r="H30" s="461">
        <v>0</v>
      </c>
      <c r="I30" s="461">
        <v>0</v>
      </c>
      <c r="J30" s="462"/>
      <c r="K30" s="463"/>
    </row>
    <row r="31" spans="1:11" ht="21.95" hidden="1" customHeight="1" x14ac:dyDescent="0.2">
      <c r="A31" s="460" t="s">
        <v>481</v>
      </c>
      <c r="B31" s="459" t="s">
        <v>482</v>
      </c>
      <c r="C31" s="143"/>
      <c r="D31" s="144"/>
      <c r="E31" s="461">
        <v>1000</v>
      </c>
      <c r="F31" s="461">
        <v>1000</v>
      </c>
      <c r="G31" s="136">
        <f t="shared" si="6"/>
        <v>0</v>
      </c>
      <c r="H31" s="461">
        <v>1000</v>
      </c>
      <c r="I31" s="461">
        <v>1000</v>
      </c>
      <c r="J31" s="462"/>
      <c r="K31" s="463"/>
    </row>
    <row r="32" spans="1:11" ht="21.95" customHeight="1" x14ac:dyDescent="0.2">
      <c r="A32" s="119" t="s">
        <v>130</v>
      </c>
      <c r="B32" s="120" t="s">
        <v>131</v>
      </c>
      <c r="C32" s="143"/>
      <c r="D32" s="144"/>
      <c r="E32" s="136">
        <v>0</v>
      </c>
      <c r="F32" s="136">
        <v>530245</v>
      </c>
      <c r="G32" s="136">
        <f t="shared" si="6"/>
        <v>0</v>
      </c>
      <c r="H32" s="136">
        <v>530245</v>
      </c>
      <c r="I32" s="136">
        <v>530245</v>
      </c>
      <c r="J32" s="145"/>
      <c r="K32" s="146"/>
    </row>
    <row r="33" spans="1:11" ht="21.95" customHeight="1" x14ac:dyDescent="0.2">
      <c r="A33" s="119" t="s">
        <v>132</v>
      </c>
      <c r="B33" s="120" t="s">
        <v>133</v>
      </c>
      <c r="C33" s="143">
        <v>60000</v>
      </c>
      <c r="D33" s="144">
        <v>6417</v>
      </c>
      <c r="E33" s="136">
        <v>55000</v>
      </c>
      <c r="F33" s="136">
        <v>284143</v>
      </c>
      <c r="G33" s="136">
        <f t="shared" si="6"/>
        <v>0</v>
      </c>
      <c r="H33" s="136">
        <v>284143</v>
      </c>
      <c r="I33" s="136">
        <v>284143</v>
      </c>
      <c r="J33" s="145">
        <v>0</v>
      </c>
      <c r="K33" s="146">
        <v>0</v>
      </c>
    </row>
    <row r="34" spans="1:11" ht="21.95" customHeight="1" x14ac:dyDescent="0.2">
      <c r="A34" s="131" t="s">
        <v>134</v>
      </c>
      <c r="B34" s="132" t="s">
        <v>135</v>
      </c>
      <c r="C34" s="147">
        <f t="shared" ref="C34:D34" si="7">SUM(C35:C35)</f>
        <v>0</v>
      </c>
      <c r="D34" s="133">
        <f t="shared" si="7"/>
        <v>11000</v>
      </c>
      <c r="E34" s="133">
        <f>SUM(E35:E35)</f>
        <v>0</v>
      </c>
      <c r="F34" s="133">
        <f>SUM(F35:F35)</f>
        <v>44850</v>
      </c>
      <c r="G34" s="133">
        <f>SUM(G35:G35)</f>
        <v>0</v>
      </c>
      <c r="H34" s="133">
        <f>SUM(H35:H35)</f>
        <v>44850</v>
      </c>
      <c r="I34" s="133">
        <f>SUM(I35:I35)</f>
        <v>44850</v>
      </c>
      <c r="J34" s="137">
        <v>0</v>
      </c>
      <c r="K34" s="138">
        <v>0</v>
      </c>
    </row>
    <row r="35" spans="1:11" ht="21.95" customHeight="1" x14ac:dyDescent="0.2">
      <c r="A35" s="119" t="s">
        <v>492</v>
      </c>
      <c r="B35" s="120" t="s">
        <v>673</v>
      </c>
      <c r="C35" s="148">
        <v>0</v>
      </c>
      <c r="D35" s="144">
        <v>11000</v>
      </c>
      <c r="E35" s="136">
        <v>0</v>
      </c>
      <c r="F35" s="136">
        <v>44850</v>
      </c>
      <c r="G35" s="136">
        <f>H35-F35</f>
        <v>0</v>
      </c>
      <c r="H35" s="136">
        <v>44850</v>
      </c>
      <c r="I35" s="136">
        <v>44850</v>
      </c>
      <c r="J35" s="145">
        <v>0</v>
      </c>
      <c r="K35" s="146">
        <v>0</v>
      </c>
    </row>
    <row r="36" spans="1:11" ht="21.95" customHeight="1" x14ac:dyDescent="0.2">
      <c r="A36" s="131" t="s">
        <v>136</v>
      </c>
      <c r="B36" s="132" t="s">
        <v>137</v>
      </c>
      <c r="C36" s="133">
        <f t="shared" ref="C36:D36" si="8">SUM(C37:C37)</f>
        <v>50000</v>
      </c>
      <c r="D36" s="133">
        <f t="shared" si="8"/>
        <v>10000</v>
      </c>
      <c r="E36" s="133">
        <v>80000</v>
      </c>
      <c r="F36" s="133">
        <v>80000</v>
      </c>
      <c r="G36" s="133">
        <f>H36-F36</f>
        <v>0</v>
      </c>
      <c r="H36" s="133">
        <v>80000</v>
      </c>
      <c r="I36" s="133">
        <v>80000</v>
      </c>
      <c r="J36" s="137">
        <v>0</v>
      </c>
      <c r="K36" s="138">
        <v>0</v>
      </c>
    </row>
    <row r="37" spans="1:11" ht="21.95" hidden="1" customHeight="1" x14ac:dyDescent="0.2">
      <c r="A37" s="119" t="s">
        <v>138</v>
      </c>
      <c r="B37" s="120" t="s">
        <v>139</v>
      </c>
      <c r="C37" s="121">
        <v>50000</v>
      </c>
      <c r="D37" s="121">
        <v>10000</v>
      </c>
      <c r="E37" s="136">
        <v>200000</v>
      </c>
      <c r="F37" s="136">
        <v>200000</v>
      </c>
      <c r="G37" s="136">
        <v>200000</v>
      </c>
      <c r="H37" s="136">
        <v>200000</v>
      </c>
      <c r="I37" s="136">
        <v>200000</v>
      </c>
      <c r="J37" s="124">
        <v>0</v>
      </c>
      <c r="K37" s="125">
        <v>0</v>
      </c>
    </row>
    <row r="38" spans="1:11" ht="21.95" hidden="1" customHeight="1" x14ac:dyDescent="0.2">
      <c r="A38" s="131" t="s">
        <v>140</v>
      </c>
      <c r="B38" s="132" t="s">
        <v>141</v>
      </c>
      <c r="C38" s="149" t="e">
        <f>#REF!</f>
        <v>#REF!</v>
      </c>
      <c r="D38" s="149" t="e">
        <f>#REF!</f>
        <v>#REF!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50">
        <v>0</v>
      </c>
      <c r="K38" s="151">
        <v>0</v>
      </c>
    </row>
    <row r="39" spans="1:11" ht="30" customHeight="1" x14ac:dyDescent="0.25">
      <c r="A39" s="152" t="s">
        <v>142</v>
      </c>
      <c r="B39" s="153" t="s">
        <v>143</v>
      </c>
      <c r="C39" s="154" t="e">
        <f t="shared" ref="C39:K39" si="9">C9+C17+C19+C24+C34+C36+C38</f>
        <v>#REF!</v>
      </c>
      <c r="D39" s="154" t="e">
        <f t="shared" si="9"/>
        <v>#REF!</v>
      </c>
      <c r="E39" s="154">
        <f t="shared" ref="E39:F39" si="10">E9+E17+E19+E24+E34+E36+E38</f>
        <v>305884624</v>
      </c>
      <c r="F39" s="154">
        <f t="shared" si="10"/>
        <v>303706141</v>
      </c>
      <c r="G39" s="154">
        <f t="shared" si="9"/>
        <v>-1288156</v>
      </c>
      <c r="H39" s="154">
        <f t="shared" si="9"/>
        <v>302417985</v>
      </c>
      <c r="I39" s="154">
        <f t="shared" ref="I39" si="11">I9+I17+I19+I24+I34+I36+I38</f>
        <v>302417985</v>
      </c>
      <c r="J39" s="137">
        <f t="shared" si="9"/>
        <v>0</v>
      </c>
      <c r="K39" s="138">
        <f t="shared" si="9"/>
        <v>0</v>
      </c>
    </row>
    <row r="40" spans="1:11" ht="21.95" customHeight="1" x14ac:dyDescent="0.2">
      <c r="A40" s="131" t="s">
        <v>144</v>
      </c>
      <c r="B40" s="132" t="s">
        <v>145</v>
      </c>
      <c r="C40" s="133">
        <f t="shared" ref="C40:K40" si="12">SUM(C41:C45)</f>
        <v>88071346</v>
      </c>
      <c r="D40" s="133">
        <f t="shared" si="12"/>
        <v>92560091</v>
      </c>
      <c r="E40" s="133">
        <f t="shared" ref="E40" si="13">SUM(E41:E45)</f>
        <v>38795949</v>
      </c>
      <c r="F40" s="133">
        <f t="shared" ref="F40" si="14">SUM(F41:F45)</f>
        <v>38795949</v>
      </c>
      <c r="G40" s="133">
        <f>SUM(G41:G45)</f>
        <v>0</v>
      </c>
      <c r="H40" s="133">
        <f t="shared" si="12"/>
        <v>38795949</v>
      </c>
      <c r="I40" s="133">
        <f t="shared" ref="I40" si="15">SUM(I41:I45)</f>
        <v>38795949</v>
      </c>
      <c r="J40" s="137">
        <f t="shared" si="12"/>
        <v>0</v>
      </c>
      <c r="K40" s="138">
        <f t="shared" si="12"/>
        <v>0</v>
      </c>
    </row>
    <row r="41" spans="1:11" ht="21.95" hidden="1" customHeight="1" x14ac:dyDescent="0.25">
      <c r="A41" s="119" t="s">
        <v>146</v>
      </c>
      <c r="B41" s="120" t="s">
        <v>147</v>
      </c>
      <c r="C41" s="155">
        <v>0</v>
      </c>
      <c r="D41" s="121">
        <v>0</v>
      </c>
      <c r="E41" s="136">
        <v>0</v>
      </c>
      <c r="F41" s="136">
        <v>0</v>
      </c>
      <c r="G41" s="136">
        <f>H41-E41</f>
        <v>0</v>
      </c>
      <c r="H41" s="136">
        <v>0</v>
      </c>
      <c r="I41" s="136">
        <v>0</v>
      </c>
      <c r="J41" s="124">
        <v>0</v>
      </c>
      <c r="K41" s="125">
        <v>0</v>
      </c>
    </row>
    <row r="42" spans="1:11" ht="21.95" hidden="1" customHeight="1" x14ac:dyDescent="0.2">
      <c r="A42" s="119" t="s">
        <v>148</v>
      </c>
      <c r="B42" s="120" t="s">
        <v>149</v>
      </c>
      <c r="C42" s="144">
        <v>0</v>
      </c>
      <c r="D42" s="121">
        <v>0</v>
      </c>
      <c r="E42" s="136">
        <v>0</v>
      </c>
      <c r="F42" s="136">
        <v>0</v>
      </c>
      <c r="G42" s="136">
        <f t="shared" ref="G42:G45" si="16">H42-E42</f>
        <v>0</v>
      </c>
      <c r="H42" s="136">
        <v>0</v>
      </c>
      <c r="I42" s="136">
        <v>0</v>
      </c>
      <c r="J42" s="124">
        <v>0</v>
      </c>
      <c r="K42" s="125">
        <v>0</v>
      </c>
    </row>
    <row r="43" spans="1:11" ht="21.95" hidden="1" customHeight="1" x14ac:dyDescent="0.2">
      <c r="A43" s="119" t="s">
        <v>150</v>
      </c>
      <c r="B43" s="120" t="s">
        <v>151</v>
      </c>
      <c r="C43" s="144"/>
      <c r="D43" s="121"/>
      <c r="E43" s="136">
        <v>0</v>
      </c>
      <c r="F43" s="136">
        <v>0</v>
      </c>
      <c r="G43" s="136">
        <f t="shared" si="16"/>
        <v>0</v>
      </c>
      <c r="H43" s="136">
        <v>0</v>
      </c>
      <c r="I43" s="136">
        <v>0</v>
      </c>
      <c r="J43" s="124">
        <v>0</v>
      </c>
      <c r="K43" s="125">
        <v>0</v>
      </c>
    </row>
    <row r="44" spans="1:11" ht="21.95" customHeight="1" x14ac:dyDescent="0.25">
      <c r="A44" s="119" t="s">
        <v>152</v>
      </c>
      <c r="B44" s="120" t="s">
        <v>153</v>
      </c>
      <c r="C44" s="155">
        <v>88071346</v>
      </c>
      <c r="D44" s="121">
        <v>88071346</v>
      </c>
      <c r="E44" s="136">
        <v>38795949</v>
      </c>
      <c r="F44" s="136">
        <v>38795949</v>
      </c>
      <c r="G44" s="136">
        <f>H44-F44</f>
        <v>0</v>
      </c>
      <c r="H44" s="136">
        <v>38795949</v>
      </c>
      <c r="I44" s="136">
        <v>38795949</v>
      </c>
      <c r="J44" s="124">
        <v>0</v>
      </c>
      <c r="K44" s="125">
        <v>0</v>
      </c>
    </row>
    <row r="45" spans="1:11" ht="21.95" hidden="1" customHeight="1" x14ac:dyDescent="0.2">
      <c r="A45" s="119" t="s">
        <v>154</v>
      </c>
      <c r="B45" s="120" t="s">
        <v>155</v>
      </c>
      <c r="C45" s="144">
        <v>0</v>
      </c>
      <c r="D45" s="121">
        <v>4488745</v>
      </c>
      <c r="E45" s="136">
        <v>0</v>
      </c>
      <c r="F45" s="136">
        <v>0</v>
      </c>
      <c r="G45" s="136">
        <f t="shared" si="16"/>
        <v>0</v>
      </c>
      <c r="H45" s="136">
        <v>0</v>
      </c>
      <c r="I45" s="136">
        <v>0</v>
      </c>
      <c r="J45" s="124">
        <v>0</v>
      </c>
      <c r="K45" s="125">
        <v>0</v>
      </c>
    </row>
    <row r="46" spans="1:11" s="161" customFormat="1" ht="37.5" customHeight="1" thickBot="1" x14ac:dyDescent="0.3">
      <c r="A46" s="156" t="s">
        <v>156</v>
      </c>
      <c r="B46" s="157" t="s">
        <v>157</v>
      </c>
      <c r="C46" s="158" t="e">
        <f t="shared" ref="C46:K46" si="17">C39+C40</f>
        <v>#REF!</v>
      </c>
      <c r="D46" s="158" t="e">
        <f t="shared" si="17"/>
        <v>#REF!</v>
      </c>
      <c r="E46" s="158">
        <f>E39+E40</f>
        <v>344680573</v>
      </c>
      <c r="F46" s="158">
        <f>F39+F40</f>
        <v>342502090</v>
      </c>
      <c r="G46" s="158">
        <f>G39+G40</f>
        <v>-1288156</v>
      </c>
      <c r="H46" s="158">
        <f>H39+H40</f>
        <v>341213934</v>
      </c>
      <c r="I46" s="158">
        <f>I39+I40</f>
        <v>341213934</v>
      </c>
      <c r="J46" s="159">
        <f t="shared" si="17"/>
        <v>0</v>
      </c>
      <c r="K46" s="160">
        <f t="shared" si="17"/>
        <v>0</v>
      </c>
    </row>
    <row r="47" spans="1:11" ht="15.75" thickTop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</sheetData>
  <mergeCells count="18">
    <mergeCell ref="H6:H7"/>
    <mergeCell ref="I6:K6"/>
    <mergeCell ref="A5:B5"/>
    <mergeCell ref="D5:E5"/>
    <mergeCell ref="J5:K5"/>
    <mergeCell ref="A6:A7"/>
    <mergeCell ref="B6:B7"/>
    <mergeCell ref="C6:C7"/>
    <mergeCell ref="D6:D7"/>
    <mergeCell ref="E6:E7"/>
    <mergeCell ref="G6:G7"/>
    <mergeCell ref="F6:F7"/>
    <mergeCell ref="A1:K1"/>
    <mergeCell ref="A2:K2"/>
    <mergeCell ref="D3:E3"/>
    <mergeCell ref="A4:B4"/>
    <mergeCell ref="D4:E4"/>
    <mergeCell ref="J4:K4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zoomScale="115" zoomScaleNormal="115" workbookViewId="0">
      <selection activeCell="E3" sqref="E3"/>
    </sheetView>
  </sheetViews>
  <sheetFormatPr defaultColWidth="8.85546875" defaultRowHeight="14.25" x14ac:dyDescent="0.2"/>
  <cols>
    <col min="1" max="1" width="7.140625" style="98" customWidth="1"/>
    <col min="2" max="2" width="53.28515625" style="98" customWidth="1"/>
    <col min="3" max="4" width="16.7109375" style="98" hidden="1" customWidth="1"/>
    <col min="5" max="8" width="16.7109375" style="98" customWidth="1"/>
    <col min="9" max="9" width="13.85546875" style="163" customWidth="1"/>
    <col min="10" max="10" width="11.85546875" style="163" customWidth="1"/>
    <col min="11" max="11" width="10.85546875" style="163" customWidth="1"/>
    <col min="12" max="12" width="8.85546875" style="98"/>
    <col min="13" max="13" width="11.140625" style="98" bestFit="1" customWidth="1"/>
    <col min="14" max="16384" width="8.85546875" style="98"/>
  </cols>
  <sheetData>
    <row r="1" spans="1:19" ht="30" customHeight="1" x14ac:dyDescent="0.3">
      <c r="A1" s="911" t="s">
        <v>158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</row>
    <row r="2" spans="1:19" ht="18" customHeight="1" x14ac:dyDescent="0.2">
      <c r="A2" s="912" t="s">
        <v>444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</row>
    <row r="3" spans="1:19" ht="18" customHeight="1" x14ac:dyDescent="0.2">
      <c r="A3" s="101"/>
      <c r="B3" s="101"/>
      <c r="C3" s="101"/>
      <c r="D3" s="101"/>
      <c r="E3" s="101"/>
      <c r="F3" s="829"/>
      <c r="G3" s="101"/>
      <c r="H3" s="101"/>
      <c r="I3" s="101"/>
      <c r="J3" s="101"/>
      <c r="K3" s="101"/>
    </row>
    <row r="4" spans="1:19" ht="19.5" customHeight="1" x14ac:dyDescent="0.25">
      <c r="A4" s="897" t="s">
        <v>718</v>
      </c>
      <c r="B4" s="897"/>
      <c r="C4" s="101"/>
      <c r="D4" s="913"/>
      <c r="E4" s="913"/>
      <c r="F4" s="830"/>
      <c r="G4" s="102"/>
      <c r="H4" s="102"/>
      <c r="I4" s="102"/>
      <c r="J4" s="102"/>
      <c r="K4" s="102"/>
    </row>
    <row r="5" spans="1:19" ht="14.45" customHeight="1" thickBot="1" x14ac:dyDescent="0.3">
      <c r="A5" s="927" t="s">
        <v>688</v>
      </c>
      <c r="B5" s="927"/>
      <c r="C5" s="103"/>
      <c r="D5" s="928"/>
      <c r="E5" s="928"/>
      <c r="F5" s="164"/>
      <c r="G5" s="164"/>
      <c r="H5" s="104"/>
      <c r="I5" s="105"/>
      <c r="J5" s="921" t="s">
        <v>1</v>
      </c>
      <c r="K5" s="921"/>
    </row>
    <row r="6" spans="1:19" ht="14.45" customHeight="1" thickTop="1" thickBot="1" x14ac:dyDescent="0.25">
      <c r="A6" s="922" t="s">
        <v>76</v>
      </c>
      <c r="B6" s="924" t="s">
        <v>77</v>
      </c>
      <c r="C6" s="916" t="s">
        <v>159</v>
      </c>
      <c r="D6" s="916" t="s">
        <v>160</v>
      </c>
      <c r="E6" s="916" t="s">
        <v>476</v>
      </c>
      <c r="F6" s="916" t="s">
        <v>677</v>
      </c>
      <c r="G6" s="916" t="s">
        <v>687</v>
      </c>
      <c r="H6" s="916" t="s">
        <v>686</v>
      </c>
      <c r="I6" s="918" t="s">
        <v>679</v>
      </c>
      <c r="J6" s="919"/>
      <c r="K6" s="920"/>
    </row>
    <row r="7" spans="1:19" ht="38.25" customHeight="1" thickTop="1" thickBot="1" x14ac:dyDescent="0.25">
      <c r="A7" s="923"/>
      <c r="B7" s="925"/>
      <c r="C7" s="917"/>
      <c r="D7" s="917"/>
      <c r="E7" s="917"/>
      <c r="F7" s="926"/>
      <c r="G7" s="926"/>
      <c r="H7" s="917"/>
      <c r="I7" s="107" t="s">
        <v>79</v>
      </c>
      <c r="J7" s="107" t="s">
        <v>80</v>
      </c>
      <c r="K7" s="108" t="s">
        <v>81</v>
      </c>
    </row>
    <row r="8" spans="1:19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9" s="166" customFormat="1" ht="21.95" customHeight="1" x14ac:dyDescent="0.25">
      <c r="A9" s="113" t="s">
        <v>161</v>
      </c>
      <c r="B9" s="114" t="s">
        <v>162</v>
      </c>
      <c r="C9" s="115">
        <f t="shared" ref="C9:K9" si="0">C10+C16</f>
        <v>47206036</v>
      </c>
      <c r="D9" s="115">
        <f t="shared" si="0"/>
        <v>52908669</v>
      </c>
      <c r="E9" s="165">
        <f>E10+E16</f>
        <v>65698750</v>
      </c>
      <c r="F9" s="165">
        <f>F10+F16</f>
        <v>65520267</v>
      </c>
      <c r="G9" s="165">
        <f>G10+G16</f>
        <v>0</v>
      </c>
      <c r="H9" s="165">
        <f>H10+H16</f>
        <v>65520267</v>
      </c>
      <c r="I9" s="165">
        <f>I10+I16</f>
        <v>65520267</v>
      </c>
      <c r="J9" s="117">
        <f t="shared" si="0"/>
        <v>0</v>
      </c>
      <c r="K9" s="118">
        <f t="shared" si="0"/>
        <v>0</v>
      </c>
    </row>
    <row r="10" spans="1:19" s="167" customFormat="1" ht="21.95" customHeight="1" x14ac:dyDescent="0.2">
      <c r="A10" s="119" t="s">
        <v>163</v>
      </c>
      <c r="B10" s="120" t="s">
        <v>164</v>
      </c>
      <c r="C10" s="121">
        <f t="shared" ref="C10:D10" si="1">SUM(C11:C15)</f>
        <v>36766036</v>
      </c>
      <c r="D10" s="121">
        <f t="shared" si="1"/>
        <v>37972242</v>
      </c>
      <c r="E10" s="121">
        <v>49788050</v>
      </c>
      <c r="F10" s="121">
        <v>48805329</v>
      </c>
      <c r="G10" s="121">
        <f>H10-F10</f>
        <v>0</v>
      </c>
      <c r="H10" s="121">
        <v>48805329</v>
      </c>
      <c r="I10" s="121">
        <v>48805329</v>
      </c>
      <c r="J10" s="124">
        <v>0</v>
      </c>
      <c r="K10" s="125">
        <v>0</v>
      </c>
    </row>
    <row r="11" spans="1:19" s="167" customFormat="1" ht="22.5" hidden="1" customHeight="1" x14ac:dyDescent="0.2">
      <c r="A11" s="119" t="s">
        <v>165</v>
      </c>
      <c r="B11" s="120" t="s">
        <v>166</v>
      </c>
      <c r="C11" s="121">
        <v>33575000</v>
      </c>
      <c r="D11" s="121">
        <v>34069113</v>
      </c>
      <c r="E11" s="168">
        <v>40330007</v>
      </c>
      <c r="F11" s="168">
        <v>40330007</v>
      </c>
      <c r="G11" s="121">
        <f t="shared" ref="G11:G20" si="2">H11-F11</f>
        <v>0</v>
      </c>
      <c r="H11" s="168">
        <v>40330007</v>
      </c>
      <c r="I11" s="168">
        <v>40330007</v>
      </c>
      <c r="J11" s="124">
        <v>0</v>
      </c>
      <c r="K11" s="125">
        <v>0</v>
      </c>
    </row>
    <row r="12" spans="1:19" s="167" customFormat="1" ht="21.95" hidden="1" customHeight="1" x14ac:dyDescent="0.2">
      <c r="A12" s="119" t="s">
        <v>167</v>
      </c>
      <c r="B12" s="120" t="s">
        <v>168</v>
      </c>
      <c r="C12" s="121">
        <v>2095036</v>
      </c>
      <c r="D12" s="121">
        <v>2129587</v>
      </c>
      <c r="E12" s="168">
        <v>2441142</v>
      </c>
      <c r="F12" s="168">
        <v>2441142</v>
      </c>
      <c r="G12" s="121">
        <f t="shared" si="2"/>
        <v>0</v>
      </c>
      <c r="H12" s="168">
        <v>2441142</v>
      </c>
      <c r="I12" s="168">
        <v>2441142</v>
      </c>
      <c r="J12" s="124">
        <v>0</v>
      </c>
      <c r="K12" s="125">
        <v>0</v>
      </c>
    </row>
    <row r="13" spans="1:19" s="167" customFormat="1" ht="21.95" hidden="1" customHeight="1" x14ac:dyDescent="0.2">
      <c r="A13" s="119" t="s">
        <v>169</v>
      </c>
      <c r="B13" s="120" t="s">
        <v>170</v>
      </c>
      <c r="C13" s="128">
        <v>36000</v>
      </c>
      <c r="D13" s="121">
        <v>35490</v>
      </c>
      <c r="E13" s="168">
        <v>40000</v>
      </c>
      <c r="F13" s="168">
        <v>40000</v>
      </c>
      <c r="G13" s="121">
        <f t="shared" si="2"/>
        <v>0</v>
      </c>
      <c r="H13" s="168">
        <v>40000</v>
      </c>
      <c r="I13" s="168">
        <v>40000</v>
      </c>
      <c r="J13" s="124">
        <v>0</v>
      </c>
      <c r="K13" s="125">
        <v>0</v>
      </c>
    </row>
    <row r="14" spans="1:19" s="167" customFormat="1" ht="21.95" hidden="1" customHeight="1" x14ac:dyDescent="0.2">
      <c r="A14" s="119" t="s">
        <v>171</v>
      </c>
      <c r="B14" s="120" t="s">
        <v>172</v>
      </c>
      <c r="C14" s="128">
        <v>510000</v>
      </c>
      <c r="D14" s="121">
        <v>456450</v>
      </c>
      <c r="E14" s="168">
        <v>500826</v>
      </c>
      <c r="F14" s="168">
        <v>500826</v>
      </c>
      <c r="G14" s="121">
        <f t="shared" si="2"/>
        <v>0</v>
      </c>
      <c r="H14" s="168">
        <v>500826</v>
      </c>
      <c r="I14" s="168">
        <v>500826</v>
      </c>
      <c r="J14" s="124">
        <v>0</v>
      </c>
      <c r="K14" s="125">
        <v>0</v>
      </c>
    </row>
    <row r="15" spans="1:19" s="167" customFormat="1" ht="21.95" hidden="1" customHeight="1" x14ac:dyDescent="0.2">
      <c r="A15" s="119" t="s">
        <v>173</v>
      </c>
      <c r="B15" s="120" t="s">
        <v>174</v>
      </c>
      <c r="C15" s="128">
        <v>550000</v>
      </c>
      <c r="D15" s="121">
        <v>1281602</v>
      </c>
      <c r="E15" s="168">
        <v>1087174</v>
      </c>
      <c r="F15" s="168">
        <v>1087174</v>
      </c>
      <c r="G15" s="121">
        <f t="shared" si="2"/>
        <v>0</v>
      </c>
      <c r="H15" s="168">
        <v>1087174</v>
      </c>
      <c r="I15" s="168">
        <v>1087174</v>
      </c>
      <c r="J15" s="124">
        <v>0</v>
      </c>
      <c r="K15" s="125">
        <v>0</v>
      </c>
    </row>
    <row r="16" spans="1:19" s="167" customFormat="1" ht="21.95" customHeight="1" x14ac:dyDescent="0.25">
      <c r="A16" s="119" t="s">
        <v>175</v>
      </c>
      <c r="B16" s="120" t="s">
        <v>176</v>
      </c>
      <c r="C16" s="121">
        <f>SUM(C17:C19)</f>
        <v>10440000</v>
      </c>
      <c r="D16" s="121">
        <f>SUM(D17:D19)</f>
        <v>14936427</v>
      </c>
      <c r="E16" s="121">
        <v>15910700</v>
      </c>
      <c r="F16" s="121">
        <v>16714938</v>
      </c>
      <c r="G16" s="121">
        <f t="shared" si="2"/>
        <v>0</v>
      </c>
      <c r="H16" s="121">
        <v>16714938</v>
      </c>
      <c r="I16" s="121">
        <v>16714938</v>
      </c>
      <c r="J16" s="124">
        <v>0</v>
      </c>
      <c r="K16" s="125">
        <v>0</v>
      </c>
      <c r="S16" s="169"/>
    </row>
    <row r="17" spans="1:19" s="167" customFormat="1" ht="21.95" hidden="1" customHeight="1" x14ac:dyDescent="0.2">
      <c r="A17" s="119" t="s">
        <v>177</v>
      </c>
      <c r="B17" s="120" t="s">
        <v>178</v>
      </c>
      <c r="C17" s="121">
        <v>7800000</v>
      </c>
      <c r="D17" s="121">
        <v>7718359</v>
      </c>
      <c r="E17" s="168">
        <v>9600000</v>
      </c>
      <c r="F17" s="168">
        <v>9600000</v>
      </c>
      <c r="G17" s="121">
        <f t="shared" si="2"/>
        <v>0</v>
      </c>
      <c r="H17" s="168">
        <v>9600000</v>
      </c>
      <c r="I17" s="168">
        <v>9600000</v>
      </c>
      <c r="J17" s="124">
        <v>0</v>
      </c>
      <c r="K17" s="125">
        <v>0</v>
      </c>
      <c r="S17" s="170"/>
    </row>
    <row r="18" spans="1:19" s="167" customFormat="1" ht="28.5" hidden="1" customHeight="1" x14ac:dyDescent="0.2">
      <c r="A18" s="119" t="s">
        <v>179</v>
      </c>
      <c r="B18" s="120" t="s">
        <v>180</v>
      </c>
      <c r="C18" s="121">
        <v>2140000</v>
      </c>
      <c r="D18" s="121">
        <v>5262863</v>
      </c>
      <c r="E18" s="168">
        <v>4280126</v>
      </c>
      <c r="F18" s="168">
        <v>4280126</v>
      </c>
      <c r="G18" s="121">
        <f t="shared" si="2"/>
        <v>0</v>
      </c>
      <c r="H18" s="168">
        <v>4280126</v>
      </c>
      <c r="I18" s="168">
        <v>4280126</v>
      </c>
      <c r="J18" s="124">
        <v>0</v>
      </c>
      <c r="K18" s="125">
        <v>0</v>
      </c>
      <c r="S18" s="171"/>
    </row>
    <row r="19" spans="1:19" s="167" customFormat="1" ht="21.95" hidden="1" customHeight="1" x14ac:dyDescent="0.25">
      <c r="A19" s="119" t="s">
        <v>181</v>
      </c>
      <c r="B19" s="120" t="s">
        <v>182</v>
      </c>
      <c r="C19" s="121">
        <v>500000</v>
      </c>
      <c r="D19" s="121">
        <v>1955205</v>
      </c>
      <c r="E19" s="168">
        <v>1660000</v>
      </c>
      <c r="F19" s="168">
        <v>1660000</v>
      </c>
      <c r="G19" s="121">
        <f t="shared" si="2"/>
        <v>0</v>
      </c>
      <c r="H19" s="168">
        <v>1660000</v>
      </c>
      <c r="I19" s="168">
        <v>1660000</v>
      </c>
      <c r="J19" s="124">
        <v>0</v>
      </c>
      <c r="K19" s="125">
        <v>0</v>
      </c>
      <c r="S19" s="172"/>
    </row>
    <row r="20" spans="1:19" s="166" customFormat="1" ht="34.5" customHeight="1" x14ac:dyDescent="0.25">
      <c r="A20" s="131" t="s">
        <v>183</v>
      </c>
      <c r="B20" s="173" t="s">
        <v>184</v>
      </c>
      <c r="C20" s="133">
        <v>11598180</v>
      </c>
      <c r="D20" s="133">
        <v>10533024</v>
      </c>
      <c r="E20" s="174">
        <v>10188939</v>
      </c>
      <c r="F20" s="174">
        <v>10188939</v>
      </c>
      <c r="G20" s="121">
        <f t="shared" si="2"/>
        <v>0</v>
      </c>
      <c r="H20" s="174">
        <v>10188939</v>
      </c>
      <c r="I20" s="174">
        <v>10188939</v>
      </c>
      <c r="J20" s="137">
        <v>0</v>
      </c>
      <c r="K20" s="138">
        <v>0</v>
      </c>
      <c r="S20" s="170"/>
    </row>
    <row r="21" spans="1:19" s="166" customFormat="1" ht="21.95" customHeight="1" x14ac:dyDescent="0.25">
      <c r="A21" s="131" t="s">
        <v>185</v>
      </c>
      <c r="B21" s="132" t="s">
        <v>186</v>
      </c>
      <c r="C21" s="154">
        <f t="shared" ref="C21:K21" si="3">C22+C25+C28+C35+C36</f>
        <v>42555558</v>
      </c>
      <c r="D21" s="154">
        <f t="shared" si="3"/>
        <v>56666006</v>
      </c>
      <c r="E21" s="154">
        <f t="shared" ref="E21:J21" si="4">E22+E25+E28+E35+E36</f>
        <v>46192020</v>
      </c>
      <c r="F21" s="154">
        <f t="shared" si="4"/>
        <v>44142905</v>
      </c>
      <c r="G21" s="154">
        <f t="shared" si="4"/>
        <v>-711619</v>
      </c>
      <c r="H21" s="154">
        <f t="shared" si="4"/>
        <v>43431286</v>
      </c>
      <c r="I21" s="154">
        <f t="shared" si="4"/>
        <v>43431286</v>
      </c>
      <c r="J21" s="134">
        <f t="shared" si="4"/>
        <v>0</v>
      </c>
      <c r="K21" s="135">
        <f t="shared" si="3"/>
        <v>0</v>
      </c>
      <c r="S21" s="170"/>
    </row>
    <row r="22" spans="1:19" s="167" customFormat="1" ht="21.95" customHeight="1" x14ac:dyDescent="0.25">
      <c r="A22" s="119" t="s">
        <v>187</v>
      </c>
      <c r="B22" s="120" t="s">
        <v>188</v>
      </c>
      <c r="C22" s="121">
        <f t="shared" ref="C22:D22" si="5">SUM(C23:C24)</f>
        <v>5516627</v>
      </c>
      <c r="D22" s="121">
        <f t="shared" si="5"/>
        <v>8042345</v>
      </c>
      <c r="E22" s="121">
        <v>6021000</v>
      </c>
      <c r="F22" s="121">
        <v>6001000</v>
      </c>
      <c r="G22" s="121">
        <f>H22-F22</f>
        <v>0</v>
      </c>
      <c r="H22" s="121">
        <v>6001000</v>
      </c>
      <c r="I22" s="121">
        <v>6001000</v>
      </c>
      <c r="J22" s="124">
        <v>0</v>
      </c>
      <c r="K22" s="125">
        <v>0</v>
      </c>
      <c r="S22" s="175"/>
    </row>
    <row r="23" spans="1:19" s="167" customFormat="1" ht="21.95" hidden="1" customHeight="1" x14ac:dyDescent="0.2">
      <c r="A23" s="119" t="s">
        <v>189</v>
      </c>
      <c r="B23" s="120" t="s">
        <v>190</v>
      </c>
      <c r="C23" s="121">
        <v>900000</v>
      </c>
      <c r="D23" s="121">
        <v>926459</v>
      </c>
      <c r="E23" s="168">
        <v>860000</v>
      </c>
      <c r="F23" s="168">
        <v>860000</v>
      </c>
      <c r="G23" s="121">
        <f t="shared" ref="G23:G36" si="6">H23-F23</f>
        <v>0</v>
      </c>
      <c r="H23" s="168">
        <v>860000</v>
      </c>
      <c r="I23" s="168">
        <v>860000</v>
      </c>
      <c r="J23" s="124">
        <v>0</v>
      </c>
      <c r="K23" s="125">
        <v>0</v>
      </c>
    </row>
    <row r="24" spans="1:19" s="167" customFormat="1" ht="21.95" hidden="1" customHeight="1" x14ac:dyDescent="0.2">
      <c r="A24" s="119" t="s">
        <v>191</v>
      </c>
      <c r="B24" s="120" t="s">
        <v>192</v>
      </c>
      <c r="C24" s="121">
        <v>4616627</v>
      </c>
      <c r="D24" s="121">
        <v>7115886</v>
      </c>
      <c r="E24" s="168">
        <v>7326508</v>
      </c>
      <c r="F24" s="168">
        <v>7326508</v>
      </c>
      <c r="G24" s="121">
        <f t="shared" si="6"/>
        <v>0</v>
      </c>
      <c r="H24" s="168">
        <v>7326508</v>
      </c>
      <c r="I24" s="168">
        <v>7326508</v>
      </c>
      <c r="J24" s="124">
        <v>0</v>
      </c>
      <c r="K24" s="125">
        <v>0</v>
      </c>
    </row>
    <row r="25" spans="1:19" s="167" customFormat="1" ht="21.95" customHeight="1" x14ac:dyDescent="0.2">
      <c r="A25" s="119" t="s">
        <v>193</v>
      </c>
      <c r="B25" s="120" t="s">
        <v>194</v>
      </c>
      <c r="C25" s="121">
        <f t="shared" ref="C25:D25" si="7">SUM(C26:C27)</f>
        <v>605000</v>
      </c>
      <c r="D25" s="121">
        <f t="shared" si="7"/>
        <v>771788</v>
      </c>
      <c r="E25" s="121">
        <v>736000</v>
      </c>
      <c r="F25" s="121">
        <v>736000</v>
      </c>
      <c r="G25" s="121">
        <f t="shared" si="6"/>
        <v>100000</v>
      </c>
      <c r="H25" s="121">
        <v>836000</v>
      </c>
      <c r="I25" s="121">
        <v>836000</v>
      </c>
      <c r="J25" s="124">
        <v>0</v>
      </c>
      <c r="K25" s="125">
        <v>0</v>
      </c>
    </row>
    <row r="26" spans="1:19" s="167" customFormat="1" ht="21.95" hidden="1" customHeight="1" x14ac:dyDescent="0.2">
      <c r="A26" s="119" t="s">
        <v>195</v>
      </c>
      <c r="B26" s="120" t="s">
        <v>196</v>
      </c>
      <c r="C26" s="121">
        <v>140000</v>
      </c>
      <c r="D26" s="121">
        <v>310670</v>
      </c>
      <c r="E26" s="168">
        <v>343650</v>
      </c>
      <c r="F26" s="168">
        <v>343650</v>
      </c>
      <c r="G26" s="121">
        <f t="shared" si="6"/>
        <v>0</v>
      </c>
      <c r="H26" s="168">
        <v>343650</v>
      </c>
      <c r="I26" s="168">
        <v>343650</v>
      </c>
      <c r="J26" s="124">
        <v>0</v>
      </c>
      <c r="K26" s="125">
        <v>0</v>
      </c>
    </row>
    <row r="27" spans="1:19" s="167" customFormat="1" ht="21.95" hidden="1" customHeight="1" x14ac:dyDescent="0.2">
      <c r="A27" s="119" t="s">
        <v>197</v>
      </c>
      <c r="B27" s="120" t="s">
        <v>198</v>
      </c>
      <c r="C27" s="121">
        <v>465000</v>
      </c>
      <c r="D27" s="121">
        <v>461118</v>
      </c>
      <c r="E27" s="168">
        <v>510000</v>
      </c>
      <c r="F27" s="168">
        <v>510000</v>
      </c>
      <c r="G27" s="121">
        <f t="shared" si="6"/>
        <v>0</v>
      </c>
      <c r="H27" s="168">
        <v>510000</v>
      </c>
      <c r="I27" s="168">
        <v>510000</v>
      </c>
      <c r="J27" s="124">
        <v>0</v>
      </c>
      <c r="K27" s="125">
        <v>0</v>
      </c>
    </row>
    <row r="28" spans="1:19" s="167" customFormat="1" ht="22.5" customHeight="1" x14ac:dyDescent="0.2">
      <c r="A28" s="119" t="s">
        <v>199</v>
      </c>
      <c r="B28" s="120" t="s">
        <v>200</v>
      </c>
      <c r="C28" s="121">
        <f t="shared" ref="C28:H28" si="8">SUM(C29:C34)</f>
        <v>26230331</v>
      </c>
      <c r="D28" s="121">
        <f t="shared" si="8"/>
        <v>36766766</v>
      </c>
      <c r="E28" s="121">
        <f t="shared" ref="E28:F28" si="9">SUM(E29:E34)</f>
        <v>30042167</v>
      </c>
      <c r="F28" s="121">
        <f t="shared" si="9"/>
        <v>30062167</v>
      </c>
      <c r="G28" s="121">
        <f t="shared" si="6"/>
        <v>-1250000</v>
      </c>
      <c r="H28" s="121">
        <f t="shared" si="8"/>
        <v>28812167</v>
      </c>
      <c r="I28" s="121">
        <f t="shared" ref="I28" si="10">SUM(I29:I34)</f>
        <v>28812167</v>
      </c>
      <c r="J28" s="124">
        <v>0</v>
      </c>
      <c r="K28" s="125">
        <v>0</v>
      </c>
    </row>
    <row r="29" spans="1:19" s="167" customFormat="1" ht="21.95" customHeight="1" x14ac:dyDescent="0.2">
      <c r="A29" s="119" t="s">
        <v>201</v>
      </c>
      <c r="B29" s="127" t="s">
        <v>202</v>
      </c>
      <c r="C29" s="121">
        <v>7575000</v>
      </c>
      <c r="D29" s="121">
        <v>6450406</v>
      </c>
      <c r="E29" s="168">
        <v>6252000</v>
      </c>
      <c r="F29" s="168">
        <v>6272000</v>
      </c>
      <c r="G29" s="121">
        <f t="shared" si="6"/>
        <v>0</v>
      </c>
      <c r="H29" s="168">
        <v>6272000</v>
      </c>
      <c r="I29" s="168">
        <v>6272000</v>
      </c>
      <c r="J29" s="124">
        <v>0</v>
      </c>
      <c r="K29" s="125">
        <v>0</v>
      </c>
    </row>
    <row r="30" spans="1:19" s="167" customFormat="1" ht="21.95" customHeight="1" x14ac:dyDescent="0.2">
      <c r="A30" s="119" t="s">
        <v>203</v>
      </c>
      <c r="B30" s="127" t="s">
        <v>204</v>
      </c>
      <c r="C30" s="121">
        <v>430000</v>
      </c>
      <c r="D30" s="121">
        <v>448675</v>
      </c>
      <c r="E30" s="168">
        <v>367263</v>
      </c>
      <c r="F30" s="168">
        <v>367263</v>
      </c>
      <c r="G30" s="121">
        <f t="shared" si="6"/>
        <v>0</v>
      </c>
      <c r="H30" s="168">
        <v>367263</v>
      </c>
      <c r="I30" s="168">
        <v>367263</v>
      </c>
      <c r="J30" s="124">
        <v>0</v>
      </c>
      <c r="K30" s="125">
        <v>0</v>
      </c>
    </row>
    <row r="31" spans="1:19" s="167" customFormat="1" ht="21.95" customHeight="1" x14ac:dyDescent="0.2">
      <c r="A31" s="119" t="s">
        <v>205</v>
      </c>
      <c r="B31" s="120" t="s">
        <v>206</v>
      </c>
      <c r="C31" s="121">
        <v>1760000</v>
      </c>
      <c r="D31" s="121">
        <v>2523702</v>
      </c>
      <c r="E31" s="168">
        <v>1613000</v>
      </c>
      <c r="F31" s="168">
        <v>1613000</v>
      </c>
      <c r="G31" s="121">
        <f t="shared" si="6"/>
        <v>-100000</v>
      </c>
      <c r="H31" s="168">
        <v>1513000</v>
      </c>
      <c r="I31" s="168">
        <v>1513000</v>
      </c>
      <c r="J31" s="124">
        <v>0</v>
      </c>
      <c r="K31" s="125">
        <v>0</v>
      </c>
    </row>
    <row r="32" spans="1:19" s="167" customFormat="1" ht="21.95" customHeight="1" x14ac:dyDescent="0.2">
      <c r="A32" s="119" t="s">
        <v>207</v>
      </c>
      <c r="B32" s="120" t="s">
        <v>208</v>
      </c>
      <c r="C32" s="121">
        <v>705000</v>
      </c>
      <c r="D32" s="121">
        <v>571556</v>
      </c>
      <c r="E32" s="168">
        <v>991000</v>
      </c>
      <c r="F32" s="168">
        <v>991000</v>
      </c>
      <c r="G32" s="121">
        <f t="shared" si="6"/>
        <v>-150000</v>
      </c>
      <c r="H32" s="168">
        <v>841000</v>
      </c>
      <c r="I32" s="168">
        <v>841000</v>
      </c>
      <c r="J32" s="124">
        <v>0</v>
      </c>
      <c r="K32" s="125">
        <v>0</v>
      </c>
    </row>
    <row r="33" spans="1:11" s="167" customFormat="1" ht="21.95" customHeight="1" x14ac:dyDescent="0.2">
      <c r="A33" s="119" t="s">
        <v>209</v>
      </c>
      <c r="B33" s="120" t="s">
        <v>210</v>
      </c>
      <c r="C33" s="121">
        <v>10020331</v>
      </c>
      <c r="D33" s="121">
        <v>19468393</v>
      </c>
      <c r="E33" s="168">
        <v>12318904</v>
      </c>
      <c r="F33" s="168">
        <v>12318904</v>
      </c>
      <c r="G33" s="121">
        <f t="shared" si="6"/>
        <v>-1000000</v>
      </c>
      <c r="H33" s="168">
        <v>11318904</v>
      </c>
      <c r="I33" s="168">
        <v>11318904</v>
      </c>
      <c r="J33" s="124">
        <v>0</v>
      </c>
      <c r="K33" s="125">
        <v>0</v>
      </c>
    </row>
    <row r="34" spans="1:11" s="167" customFormat="1" ht="21.95" customHeight="1" x14ac:dyDescent="0.2">
      <c r="A34" s="119" t="s">
        <v>211</v>
      </c>
      <c r="B34" s="120" t="s">
        <v>212</v>
      </c>
      <c r="C34" s="121">
        <v>5740000</v>
      </c>
      <c r="D34" s="121">
        <v>7304034</v>
      </c>
      <c r="E34" s="168">
        <v>8500000</v>
      </c>
      <c r="F34" s="168">
        <v>8500000</v>
      </c>
      <c r="G34" s="121">
        <f t="shared" si="6"/>
        <v>0</v>
      </c>
      <c r="H34" s="168">
        <v>8500000</v>
      </c>
      <c r="I34" s="168">
        <v>8500000</v>
      </c>
      <c r="J34" s="124">
        <v>0</v>
      </c>
      <c r="K34" s="125">
        <v>0</v>
      </c>
    </row>
    <row r="35" spans="1:11" s="167" customFormat="1" ht="21.95" customHeight="1" x14ac:dyDescent="0.2">
      <c r="A35" s="176" t="s">
        <v>213</v>
      </c>
      <c r="B35" s="177" t="s">
        <v>214</v>
      </c>
      <c r="C35" s="144">
        <v>500000</v>
      </c>
      <c r="D35" s="144">
        <v>676782</v>
      </c>
      <c r="E35" s="168">
        <v>530000</v>
      </c>
      <c r="F35" s="168">
        <v>530000</v>
      </c>
      <c r="G35" s="121">
        <f t="shared" si="6"/>
        <v>0</v>
      </c>
      <c r="H35" s="168">
        <v>530000</v>
      </c>
      <c r="I35" s="168">
        <v>530000</v>
      </c>
      <c r="J35" s="145">
        <v>0</v>
      </c>
      <c r="K35" s="146">
        <v>0</v>
      </c>
    </row>
    <row r="36" spans="1:11" s="167" customFormat="1" ht="21.95" customHeight="1" x14ac:dyDescent="0.2">
      <c r="A36" s="119" t="s">
        <v>215</v>
      </c>
      <c r="B36" s="120" t="s">
        <v>216</v>
      </c>
      <c r="C36" s="121">
        <f t="shared" ref="C36:K36" si="11">SUM(C37:C39)</f>
        <v>9703600</v>
      </c>
      <c r="D36" s="121">
        <f t="shared" si="11"/>
        <v>10408325</v>
      </c>
      <c r="E36" s="168">
        <v>8862853</v>
      </c>
      <c r="F36" s="168">
        <v>6813738</v>
      </c>
      <c r="G36" s="121">
        <f t="shared" si="6"/>
        <v>438381</v>
      </c>
      <c r="H36" s="168">
        <v>7252119</v>
      </c>
      <c r="I36" s="168">
        <v>7252119</v>
      </c>
      <c r="J36" s="123"/>
      <c r="K36" s="178">
        <f t="shared" si="11"/>
        <v>0</v>
      </c>
    </row>
    <row r="37" spans="1:11" s="167" customFormat="1" ht="21.95" hidden="1" customHeight="1" x14ac:dyDescent="0.2">
      <c r="A37" s="119" t="s">
        <v>217</v>
      </c>
      <c r="B37" s="120" t="s">
        <v>218</v>
      </c>
      <c r="C37" s="179">
        <v>7553600</v>
      </c>
      <c r="D37" s="179">
        <v>7627783</v>
      </c>
      <c r="E37" s="168">
        <v>11713777</v>
      </c>
      <c r="F37" s="168">
        <v>11713777</v>
      </c>
      <c r="G37" s="168">
        <v>11713777</v>
      </c>
      <c r="H37" s="168">
        <v>11713777</v>
      </c>
      <c r="I37" s="168">
        <v>11713777</v>
      </c>
      <c r="J37" s="121">
        <v>0</v>
      </c>
      <c r="K37" s="180">
        <v>0</v>
      </c>
    </row>
    <row r="38" spans="1:11" s="167" customFormat="1" ht="21.95" hidden="1" customHeight="1" x14ac:dyDescent="0.2">
      <c r="A38" s="119" t="s">
        <v>219</v>
      </c>
      <c r="B38" s="120" t="s">
        <v>220</v>
      </c>
      <c r="C38" s="121">
        <v>100000</v>
      </c>
      <c r="D38" s="179">
        <v>750000</v>
      </c>
      <c r="E38" s="168">
        <v>1055000</v>
      </c>
      <c r="F38" s="168">
        <v>1055000</v>
      </c>
      <c r="G38" s="168">
        <v>1055000</v>
      </c>
      <c r="H38" s="168">
        <v>1055000</v>
      </c>
      <c r="I38" s="168">
        <v>1055000</v>
      </c>
      <c r="J38" s="124">
        <v>0</v>
      </c>
      <c r="K38" s="125">
        <v>0</v>
      </c>
    </row>
    <row r="39" spans="1:11" s="167" customFormat="1" ht="21.95" hidden="1" customHeight="1" x14ac:dyDescent="0.2">
      <c r="A39" s="119" t="s">
        <v>221</v>
      </c>
      <c r="B39" s="120" t="s">
        <v>222</v>
      </c>
      <c r="C39" s="121">
        <v>2050000</v>
      </c>
      <c r="D39" s="179">
        <v>2030542</v>
      </c>
      <c r="E39" s="168">
        <v>1780000</v>
      </c>
      <c r="F39" s="168">
        <v>1780000</v>
      </c>
      <c r="G39" s="168">
        <v>1780000</v>
      </c>
      <c r="H39" s="168">
        <v>1780000</v>
      </c>
      <c r="I39" s="168">
        <v>1780000</v>
      </c>
      <c r="J39" s="181">
        <f>3*350000</f>
        <v>1050000</v>
      </c>
      <c r="K39" s="182"/>
    </row>
    <row r="40" spans="1:11" s="166" customFormat="1" ht="21" customHeight="1" x14ac:dyDescent="0.25">
      <c r="A40" s="131" t="s">
        <v>223</v>
      </c>
      <c r="B40" s="132" t="s">
        <v>224</v>
      </c>
      <c r="C40" s="133">
        <f t="shared" ref="C40:K40" si="12">SUM(C41:C42)</f>
        <v>6315000</v>
      </c>
      <c r="D40" s="133">
        <f t="shared" si="12"/>
        <v>4217690</v>
      </c>
      <c r="E40" s="133">
        <f>SUM(E41:E42)</f>
        <v>5000000</v>
      </c>
      <c r="F40" s="133">
        <f>SUM(F41:F42)</f>
        <v>5000000</v>
      </c>
      <c r="G40" s="133">
        <f>SUM(G41:G42)</f>
        <v>0</v>
      </c>
      <c r="H40" s="133">
        <f>SUM(H41:H42)</f>
        <v>5000000</v>
      </c>
      <c r="I40" s="133">
        <f>SUM(I41:I42)</f>
        <v>5000000</v>
      </c>
      <c r="J40" s="137">
        <f t="shared" si="12"/>
        <v>0</v>
      </c>
      <c r="K40" s="138">
        <f t="shared" si="12"/>
        <v>0</v>
      </c>
    </row>
    <row r="41" spans="1:11" s="166" customFormat="1" ht="21.95" customHeight="1" x14ac:dyDescent="0.25">
      <c r="A41" s="119" t="s">
        <v>225</v>
      </c>
      <c r="B41" s="120" t="s">
        <v>226</v>
      </c>
      <c r="C41" s="121">
        <v>315000</v>
      </c>
      <c r="D41" s="121">
        <v>272500</v>
      </c>
      <c r="E41" s="183">
        <v>0</v>
      </c>
      <c r="F41" s="183">
        <v>0</v>
      </c>
      <c r="G41" s="183">
        <f>H41-F41</f>
        <v>0</v>
      </c>
      <c r="H41" s="183">
        <v>0</v>
      </c>
      <c r="I41" s="183">
        <v>0</v>
      </c>
      <c r="J41" s="124">
        <v>0</v>
      </c>
      <c r="K41" s="125">
        <v>0</v>
      </c>
    </row>
    <row r="42" spans="1:11" s="166" customFormat="1" ht="24" customHeight="1" x14ac:dyDescent="0.25">
      <c r="A42" s="119" t="s">
        <v>227</v>
      </c>
      <c r="B42" s="120" t="s">
        <v>228</v>
      </c>
      <c r="C42" s="121">
        <v>6000000</v>
      </c>
      <c r="D42" s="121">
        <v>3945190</v>
      </c>
      <c r="E42" s="183">
        <v>5000000</v>
      </c>
      <c r="F42" s="183">
        <v>5000000</v>
      </c>
      <c r="G42" s="183">
        <f>H42-F42</f>
        <v>0</v>
      </c>
      <c r="H42" s="183">
        <v>5000000</v>
      </c>
      <c r="I42" s="183">
        <v>5000000</v>
      </c>
      <c r="J42" s="124">
        <v>0</v>
      </c>
      <c r="K42" s="125">
        <v>0</v>
      </c>
    </row>
    <row r="43" spans="1:11" s="166" customFormat="1" ht="21.95" customHeight="1" x14ac:dyDescent="0.25">
      <c r="A43" s="131" t="s">
        <v>229</v>
      </c>
      <c r="B43" s="132" t="s">
        <v>230</v>
      </c>
      <c r="C43" s="154">
        <f t="shared" ref="C43:K43" si="13">SUM(C44:C48)</f>
        <v>110559819</v>
      </c>
      <c r="D43" s="154">
        <f t="shared" si="13"/>
        <v>59553893</v>
      </c>
      <c r="E43" s="154">
        <f t="shared" si="13"/>
        <v>58156075</v>
      </c>
      <c r="F43" s="154">
        <f t="shared" si="13"/>
        <v>58205190</v>
      </c>
      <c r="G43" s="154">
        <f t="shared" si="13"/>
        <v>5825964</v>
      </c>
      <c r="H43" s="154">
        <f t="shared" si="13"/>
        <v>64031154</v>
      </c>
      <c r="I43" s="154">
        <f t="shared" si="13"/>
        <v>60306154</v>
      </c>
      <c r="J43" s="137">
        <f t="shared" si="13"/>
        <v>3725000</v>
      </c>
      <c r="K43" s="138">
        <f t="shared" si="13"/>
        <v>0</v>
      </c>
    </row>
    <row r="44" spans="1:11" s="166" customFormat="1" ht="26.25" customHeight="1" x14ac:dyDescent="0.25">
      <c r="A44" s="119" t="s">
        <v>231</v>
      </c>
      <c r="B44" s="120" t="s">
        <v>232</v>
      </c>
      <c r="C44" s="121">
        <v>433401</v>
      </c>
      <c r="D44" s="121">
        <v>433401</v>
      </c>
      <c r="E44" s="183">
        <v>0</v>
      </c>
      <c r="F44" s="183">
        <v>1688094</v>
      </c>
      <c r="G44" s="183">
        <f>H44-F44</f>
        <v>0</v>
      </c>
      <c r="H44" s="183">
        <v>1688094</v>
      </c>
      <c r="I44" s="183">
        <v>1688094</v>
      </c>
      <c r="J44" s="124">
        <v>0</v>
      </c>
      <c r="K44" s="125">
        <v>0</v>
      </c>
    </row>
    <row r="45" spans="1:11" s="166" customFormat="1" ht="21.95" customHeight="1" x14ac:dyDescent="0.25">
      <c r="A45" s="119" t="s">
        <v>233</v>
      </c>
      <c r="B45" s="120" t="s">
        <v>234</v>
      </c>
      <c r="C45" s="121">
        <v>47503395</v>
      </c>
      <c r="D45" s="121">
        <v>50584554</v>
      </c>
      <c r="E45" s="183">
        <v>49606075</v>
      </c>
      <c r="F45" s="183">
        <v>47967096</v>
      </c>
      <c r="G45" s="183">
        <f t="shared" ref="G45:G48" si="14">H45-F45</f>
        <v>5825964</v>
      </c>
      <c r="H45" s="183">
        <v>53793060</v>
      </c>
      <c r="I45" s="183">
        <v>53618060</v>
      </c>
      <c r="J45" s="124">
        <v>175000</v>
      </c>
      <c r="K45" s="125">
        <v>0</v>
      </c>
    </row>
    <row r="46" spans="1:11" s="166" customFormat="1" ht="30.75" customHeight="1" x14ac:dyDescent="0.25">
      <c r="A46" s="119" t="s">
        <v>235</v>
      </c>
      <c r="B46" s="120" t="s">
        <v>236</v>
      </c>
      <c r="C46" s="121">
        <v>50000</v>
      </c>
      <c r="D46" s="121">
        <v>100000</v>
      </c>
      <c r="E46" s="183">
        <v>80000</v>
      </c>
      <c r="F46" s="183">
        <v>80000</v>
      </c>
      <c r="G46" s="183">
        <f t="shared" si="14"/>
        <v>0</v>
      </c>
      <c r="H46" s="183">
        <v>80000</v>
      </c>
      <c r="I46" s="183">
        <v>0</v>
      </c>
      <c r="J46" s="124">
        <v>80000</v>
      </c>
      <c r="K46" s="125">
        <v>0</v>
      </c>
    </row>
    <row r="47" spans="1:11" s="166" customFormat="1" ht="21.95" customHeight="1" x14ac:dyDescent="0.25">
      <c r="A47" s="119" t="s">
        <v>237</v>
      </c>
      <c r="B47" s="120" t="s">
        <v>238</v>
      </c>
      <c r="C47" s="121">
        <v>4693429</v>
      </c>
      <c r="D47" s="121">
        <v>8435938</v>
      </c>
      <c r="E47" s="183">
        <v>3470000</v>
      </c>
      <c r="F47" s="183">
        <v>3470000</v>
      </c>
      <c r="G47" s="183">
        <f t="shared" si="14"/>
        <v>0</v>
      </c>
      <c r="H47" s="183">
        <v>3470000</v>
      </c>
      <c r="I47" s="183">
        <v>0</v>
      </c>
      <c r="J47" s="124">
        <v>3470000</v>
      </c>
      <c r="K47" s="125">
        <v>0</v>
      </c>
    </row>
    <row r="48" spans="1:11" s="166" customFormat="1" ht="21.95" customHeight="1" x14ac:dyDescent="0.25">
      <c r="A48" s="119" t="s">
        <v>239</v>
      </c>
      <c r="B48" s="120" t="s">
        <v>240</v>
      </c>
      <c r="C48" s="121">
        <v>57879594</v>
      </c>
      <c r="D48" s="121">
        <v>0</v>
      </c>
      <c r="E48" s="183">
        <v>5000000</v>
      </c>
      <c r="F48" s="183">
        <v>5000000</v>
      </c>
      <c r="G48" s="183">
        <f t="shared" si="14"/>
        <v>0</v>
      </c>
      <c r="H48" s="183">
        <v>5000000</v>
      </c>
      <c r="I48" s="183">
        <v>5000000</v>
      </c>
      <c r="J48" s="124">
        <v>0</v>
      </c>
      <c r="K48" s="125">
        <v>0</v>
      </c>
    </row>
    <row r="49" spans="1:11" s="166" customFormat="1" ht="21.95" customHeight="1" x14ac:dyDescent="0.25">
      <c r="A49" s="131" t="s">
        <v>241</v>
      </c>
      <c r="B49" s="132" t="s">
        <v>242</v>
      </c>
      <c r="C49" s="154">
        <f t="shared" ref="C49:D49" si="15">SUM(C50:C53)</f>
        <v>38100000</v>
      </c>
      <c r="D49" s="154">
        <f t="shared" si="15"/>
        <v>39058972</v>
      </c>
      <c r="E49" s="154">
        <v>3186249</v>
      </c>
      <c r="F49" s="154">
        <v>3186249</v>
      </c>
      <c r="G49" s="154">
        <f>H49-F49</f>
        <v>0</v>
      </c>
      <c r="H49" s="154">
        <v>3186249</v>
      </c>
      <c r="I49" s="154">
        <v>3186249</v>
      </c>
      <c r="J49" s="137">
        <v>0</v>
      </c>
      <c r="K49" s="138">
        <v>0</v>
      </c>
    </row>
    <row r="50" spans="1:11" s="166" customFormat="1" ht="21.95" hidden="1" customHeight="1" x14ac:dyDescent="0.25">
      <c r="A50" s="119" t="s">
        <v>243</v>
      </c>
      <c r="B50" s="120" t="s">
        <v>244</v>
      </c>
      <c r="C50" s="121">
        <v>27559055</v>
      </c>
      <c r="D50" s="121">
        <v>7628620</v>
      </c>
      <c r="E50" s="183">
        <v>200000</v>
      </c>
      <c r="F50" s="183">
        <v>200000</v>
      </c>
      <c r="G50" s="154">
        <f t="shared" ref="G50:G57" si="16">H50-F50</f>
        <v>0</v>
      </c>
      <c r="H50" s="183">
        <v>200000</v>
      </c>
      <c r="I50" s="183">
        <v>200000</v>
      </c>
      <c r="J50" s="124">
        <v>0</v>
      </c>
      <c r="K50" s="125">
        <v>0</v>
      </c>
    </row>
    <row r="51" spans="1:11" s="166" customFormat="1" ht="21.95" hidden="1" customHeight="1" x14ac:dyDescent="0.25">
      <c r="A51" s="119" t="s">
        <v>245</v>
      </c>
      <c r="B51" s="120" t="s">
        <v>246</v>
      </c>
      <c r="C51" s="144"/>
      <c r="D51" s="144"/>
      <c r="E51" s="183">
        <v>150000</v>
      </c>
      <c r="F51" s="183">
        <v>150000</v>
      </c>
      <c r="G51" s="154">
        <f t="shared" si="16"/>
        <v>0</v>
      </c>
      <c r="H51" s="183">
        <v>150000</v>
      </c>
      <c r="I51" s="183">
        <v>150000</v>
      </c>
      <c r="J51" s="145"/>
      <c r="K51" s="146"/>
    </row>
    <row r="52" spans="1:11" s="167" customFormat="1" ht="21.95" hidden="1" customHeight="1" x14ac:dyDescent="0.25">
      <c r="A52" s="119" t="s">
        <v>247</v>
      </c>
      <c r="B52" s="120" t="s">
        <v>248</v>
      </c>
      <c r="C52" s="144">
        <v>2441180</v>
      </c>
      <c r="D52" s="144">
        <v>23882615</v>
      </c>
      <c r="E52" s="168">
        <v>3277953</v>
      </c>
      <c r="F52" s="168">
        <v>3277953</v>
      </c>
      <c r="G52" s="154">
        <f t="shared" si="16"/>
        <v>0</v>
      </c>
      <c r="H52" s="168">
        <v>3277953</v>
      </c>
      <c r="I52" s="168">
        <v>3277953</v>
      </c>
      <c r="J52" s="145">
        <v>0</v>
      </c>
      <c r="K52" s="146">
        <v>0</v>
      </c>
    </row>
    <row r="53" spans="1:11" s="166" customFormat="1" ht="21.95" hidden="1" customHeight="1" x14ac:dyDescent="0.25">
      <c r="A53" s="119" t="s">
        <v>249</v>
      </c>
      <c r="B53" s="120" t="s">
        <v>250</v>
      </c>
      <c r="C53" s="121">
        <v>8099765</v>
      </c>
      <c r="D53" s="121">
        <v>7547737</v>
      </c>
      <c r="E53" s="183">
        <v>960547</v>
      </c>
      <c r="F53" s="183">
        <v>960547</v>
      </c>
      <c r="G53" s="154">
        <f t="shared" si="16"/>
        <v>0</v>
      </c>
      <c r="H53" s="183">
        <v>960547</v>
      </c>
      <c r="I53" s="183">
        <v>960547</v>
      </c>
      <c r="J53" s="124">
        <v>0</v>
      </c>
      <c r="K53" s="125">
        <v>0</v>
      </c>
    </row>
    <row r="54" spans="1:11" s="166" customFormat="1" ht="21.95" customHeight="1" x14ac:dyDescent="0.25">
      <c r="A54" s="131" t="s">
        <v>251</v>
      </c>
      <c r="B54" s="132" t="s">
        <v>252</v>
      </c>
      <c r="C54" s="154">
        <f t="shared" ref="C54:D54" si="17">SUM(C55:C56)</f>
        <v>95154097</v>
      </c>
      <c r="D54" s="154">
        <f t="shared" si="17"/>
        <v>5628763</v>
      </c>
      <c r="E54" s="174">
        <v>31146798</v>
      </c>
      <c r="F54" s="174">
        <v>31146798</v>
      </c>
      <c r="G54" s="154">
        <f t="shared" si="16"/>
        <v>0</v>
      </c>
      <c r="H54" s="174">
        <v>31146798</v>
      </c>
      <c r="I54" s="174">
        <v>31146798</v>
      </c>
      <c r="J54" s="137">
        <v>0</v>
      </c>
      <c r="K54" s="138">
        <v>0</v>
      </c>
    </row>
    <row r="55" spans="1:11" s="166" customFormat="1" ht="21.95" hidden="1" customHeight="1" x14ac:dyDescent="0.25">
      <c r="A55" s="119" t="s">
        <v>253</v>
      </c>
      <c r="B55" s="120" t="s">
        <v>254</v>
      </c>
      <c r="C55" s="121">
        <v>74924194</v>
      </c>
      <c r="D55" s="121">
        <v>4523698</v>
      </c>
      <c r="E55" s="174">
        <v>154078419</v>
      </c>
      <c r="F55" s="174">
        <v>154078419</v>
      </c>
      <c r="G55" s="154">
        <f t="shared" si="16"/>
        <v>0</v>
      </c>
      <c r="H55" s="174">
        <v>154078419</v>
      </c>
      <c r="I55" s="174">
        <v>154078419</v>
      </c>
      <c r="J55" s="124">
        <v>0</v>
      </c>
      <c r="K55" s="125">
        <v>0</v>
      </c>
    </row>
    <row r="56" spans="1:11" s="166" customFormat="1" ht="21.95" hidden="1" customHeight="1" x14ac:dyDescent="0.25">
      <c r="A56" s="119" t="s">
        <v>255</v>
      </c>
      <c r="B56" s="120" t="s">
        <v>256</v>
      </c>
      <c r="C56" s="121">
        <v>20229903</v>
      </c>
      <c r="D56" s="121">
        <v>1105065</v>
      </c>
      <c r="E56" s="174">
        <v>43355835</v>
      </c>
      <c r="F56" s="174">
        <v>43355835</v>
      </c>
      <c r="G56" s="154">
        <f t="shared" si="16"/>
        <v>0</v>
      </c>
      <c r="H56" s="174">
        <v>43355835</v>
      </c>
      <c r="I56" s="174">
        <v>43355835</v>
      </c>
      <c r="J56" s="124">
        <v>0</v>
      </c>
      <c r="K56" s="125">
        <v>0</v>
      </c>
    </row>
    <row r="57" spans="1:11" s="166" customFormat="1" ht="21.95" customHeight="1" x14ac:dyDescent="0.25">
      <c r="A57" s="131" t="s">
        <v>257</v>
      </c>
      <c r="B57" s="132" t="s">
        <v>258</v>
      </c>
      <c r="C57" s="133">
        <f>C58</f>
        <v>550000</v>
      </c>
      <c r="D57" s="133">
        <f>D58</f>
        <v>39131351</v>
      </c>
      <c r="E57" s="174">
        <v>0</v>
      </c>
      <c r="F57" s="174">
        <v>0</v>
      </c>
      <c r="G57" s="154">
        <f t="shared" si="16"/>
        <v>0</v>
      </c>
      <c r="H57" s="174">
        <v>0</v>
      </c>
      <c r="I57" s="174">
        <v>0</v>
      </c>
      <c r="J57" s="137">
        <v>0</v>
      </c>
      <c r="K57" s="138">
        <v>0</v>
      </c>
    </row>
    <row r="58" spans="1:11" s="166" customFormat="1" ht="21.95" hidden="1" customHeight="1" x14ac:dyDescent="0.25">
      <c r="A58" s="119" t="s">
        <v>259</v>
      </c>
      <c r="B58" s="120" t="s">
        <v>260</v>
      </c>
      <c r="C58" s="121">
        <v>550000</v>
      </c>
      <c r="D58" s="121">
        <v>39131351</v>
      </c>
      <c r="E58" s="183"/>
      <c r="F58" s="183"/>
      <c r="G58" s="183"/>
      <c r="H58" s="183"/>
      <c r="I58" s="183"/>
      <c r="J58" s="124">
        <v>0</v>
      </c>
      <c r="K58" s="125">
        <v>0</v>
      </c>
    </row>
    <row r="59" spans="1:11" s="187" customFormat="1" ht="36" customHeight="1" x14ac:dyDescent="0.25">
      <c r="A59" s="184" t="s">
        <v>261</v>
      </c>
      <c r="B59" s="185" t="s">
        <v>262</v>
      </c>
      <c r="C59" s="186">
        <f t="shared" ref="C59:K59" si="18">C9+C20+C21+C40+C43+C49+C54+C57</f>
        <v>352038690</v>
      </c>
      <c r="D59" s="186">
        <f t="shared" si="18"/>
        <v>267698368</v>
      </c>
      <c r="E59" s="186">
        <f t="shared" si="18"/>
        <v>219568831</v>
      </c>
      <c r="F59" s="186">
        <f t="shared" si="18"/>
        <v>217390348</v>
      </c>
      <c r="G59" s="186">
        <f t="shared" si="18"/>
        <v>5114345</v>
      </c>
      <c r="H59" s="186">
        <f t="shared" si="18"/>
        <v>222504693</v>
      </c>
      <c r="I59" s="186">
        <f t="shared" si="18"/>
        <v>218779693</v>
      </c>
      <c r="J59" s="805">
        <f t="shared" si="18"/>
        <v>3725000</v>
      </c>
      <c r="K59" s="138">
        <f t="shared" si="18"/>
        <v>0</v>
      </c>
    </row>
    <row r="60" spans="1:11" s="167" customFormat="1" ht="21.95" customHeight="1" x14ac:dyDescent="0.25">
      <c r="A60" s="184" t="s">
        <v>263</v>
      </c>
      <c r="B60" s="185" t="s">
        <v>264</v>
      </c>
      <c r="C60" s="154">
        <f>SUM(C62:C65)</f>
        <v>77576158</v>
      </c>
      <c r="D60" s="154">
        <f>SUM(D62:D65)</f>
        <v>76950071</v>
      </c>
      <c r="E60" s="154">
        <f>SUM(E61:E65)</f>
        <v>125111742</v>
      </c>
      <c r="F60" s="154">
        <f>SUM(F61:F65)</f>
        <v>125111742</v>
      </c>
      <c r="G60" s="154">
        <f>SUM(G62:G65)</f>
        <v>-6402501</v>
      </c>
      <c r="H60" s="154">
        <f>SUM(H61:H65)</f>
        <v>118709241</v>
      </c>
      <c r="I60" s="154">
        <f>SUM(I61:I65)</f>
        <v>118709241</v>
      </c>
      <c r="J60" s="137">
        <f>SUM(J62:J65)</f>
        <v>0</v>
      </c>
      <c r="K60" s="138">
        <f>SUM(K62:K65)</f>
        <v>0</v>
      </c>
    </row>
    <row r="61" spans="1:11" s="167" customFormat="1" ht="25.5" customHeight="1" x14ac:dyDescent="0.2">
      <c r="A61" s="119" t="s">
        <v>483</v>
      </c>
      <c r="B61" s="120" t="s">
        <v>484</v>
      </c>
      <c r="C61" s="121"/>
      <c r="D61" s="121"/>
      <c r="E61" s="121">
        <v>3568000</v>
      </c>
      <c r="F61" s="121">
        <v>3568000</v>
      </c>
      <c r="G61" s="121">
        <f>H61-F61</f>
        <v>0</v>
      </c>
      <c r="H61" s="121">
        <v>3568000</v>
      </c>
      <c r="I61" s="121">
        <v>3568000</v>
      </c>
      <c r="J61" s="466"/>
      <c r="K61" s="467"/>
    </row>
    <row r="62" spans="1:11" s="167" customFormat="1" ht="27.75" customHeight="1" x14ac:dyDescent="0.2">
      <c r="A62" s="119" t="s">
        <v>265</v>
      </c>
      <c r="B62" s="120" t="s">
        <v>266</v>
      </c>
      <c r="C62" s="121">
        <v>0</v>
      </c>
      <c r="D62" s="121">
        <v>0</v>
      </c>
      <c r="E62" s="168">
        <v>0</v>
      </c>
      <c r="F62" s="168">
        <v>0</v>
      </c>
      <c r="G62" s="121">
        <f t="shared" ref="G62:G64" si="19">H62-F62</f>
        <v>0</v>
      </c>
      <c r="H62" s="168">
        <v>0</v>
      </c>
      <c r="I62" s="168">
        <v>0</v>
      </c>
      <c r="J62" s="124">
        <v>0</v>
      </c>
      <c r="K62" s="125">
        <v>0</v>
      </c>
    </row>
    <row r="63" spans="1:11" s="167" customFormat="1" ht="27.75" customHeight="1" x14ac:dyDescent="0.2">
      <c r="A63" s="119" t="s">
        <v>649</v>
      </c>
      <c r="B63" s="120" t="s">
        <v>650</v>
      </c>
      <c r="C63" s="121"/>
      <c r="D63" s="121"/>
      <c r="E63" s="168">
        <v>26018519</v>
      </c>
      <c r="F63" s="168">
        <v>26018519</v>
      </c>
      <c r="G63" s="121">
        <f t="shared" si="19"/>
        <v>0</v>
      </c>
      <c r="H63" s="168">
        <v>26018519</v>
      </c>
      <c r="I63" s="168">
        <v>26018519</v>
      </c>
      <c r="J63" s="124"/>
      <c r="K63" s="125"/>
    </row>
    <row r="64" spans="1:11" s="167" customFormat="1" ht="21.95" customHeight="1" x14ac:dyDescent="0.2">
      <c r="A64" s="119" t="s">
        <v>267</v>
      </c>
      <c r="B64" s="120" t="s">
        <v>268</v>
      </c>
      <c r="C64" s="121">
        <v>4276181</v>
      </c>
      <c r="D64" s="121">
        <v>4276181</v>
      </c>
      <c r="E64" s="168">
        <v>5263543</v>
      </c>
      <c r="F64" s="168">
        <v>5263543</v>
      </c>
      <c r="G64" s="121">
        <f t="shared" si="19"/>
        <v>0</v>
      </c>
      <c r="H64" s="168">
        <v>5263543</v>
      </c>
      <c r="I64" s="168">
        <v>5263543</v>
      </c>
      <c r="J64" s="124">
        <v>0</v>
      </c>
      <c r="K64" s="125">
        <v>0</v>
      </c>
    </row>
    <row r="65" spans="1:13" s="187" customFormat="1" ht="30.75" customHeight="1" x14ac:dyDescent="0.25">
      <c r="A65" s="119" t="s">
        <v>269</v>
      </c>
      <c r="B65" s="120" t="s">
        <v>270</v>
      </c>
      <c r="C65" s="121">
        <v>73299977</v>
      </c>
      <c r="D65" s="121">
        <v>72673890</v>
      </c>
      <c r="E65" s="188">
        <v>90261680</v>
      </c>
      <c r="F65" s="188">
        <v>90261680</v>
      </c>
      <c r="G65" s="121">
        <f>H65-F65</f>
        <v>-6402501</v>
      </c>
      <c r="H65" s="188">
        <v>83859179</v>
      </c>
      <c r="I65" s="188">
        <v>83859179</v>
      </c>
      <c r="J65" s="124">
        <v>0</v>
      </c>
      <c r="K65" s="125">
        <v>0</v>
      </c>
    </row>
    <row r="66" spans="1:13" ht="30" thickBot="1" x14ac:dyDescent="0.3">
      <c r="A66" s="189" t="s">
        <v>271</v>
      </c>
      <c r="B66" s="190" t="s">
        <v>272</v>
      </c>
      <c r="C66" s="191">
        <f t="shared" ref="C66:K66" si="20">C59+C60</f>
        <v>429614848</v>
      </c>
      <c r="D66" s="191">
        <f t="shared" si="20"/>
        <v>344648439</v>
      </c>
      <c r="E66" s="191">
        <f>E59+E60</f>
        <v>344680573</v>
      </c>
      <c r="F66" s="191">
        <f>F59+F60</f>
        <v>342502090</v>
      </c>
      <c r="G66" s="191">
        <f>G59+G60</f>
        <v>-1288156</v>
      </c>
      <c r="H66" s="191">
        <f>H59+H60</f>
        <v>341213934</v>
      </c>
      <c r="I66" s="191">
        <f>I59+I60</f>
        <v>337488934</v>
      </c>
      <c r="J66" s="804">
        <f t="shared" si="20"/>
        <v>3725000</v>
      </c>
      <c r="K66" s="160">
        <f t="shared" si="20"/>
        <v>0</v>
      </c>
      <c r="M66" s="192"/>
    </row>
    <row r="67" spans="1:13" ht="15.75" thickTop="1" thickBot="1" x14ac:dyDescent="0.25">
      <c r="A67" s="193"/>
      <c r="B67" s="193"/>
    </row>
    <row r="68" spans="1:13" ht="15" thickBot="1" x14ac:dyDescent="0.25">
      <c r="B68" s="517" t="s">
        <v>288</v>
      </c>
      <c r="C68" s="518"/>
      <c r="D68" s="519">
        <v>18</v>
      </c>
      <c r="E68" s="809">
        <v>24</v>
      </c>
      <c r="F68" s="838">
        <v>0</v>
      </c>
      <c r="G68" s="520">
        <v>0</v>
      </c>
      <c r="H68" s="808">
        <v>24</v>
      </c>
    </row>
  </sheetData>
  <mergeCells count="16">
    <mergeCell ref="H6:H7"/>
    <mergeCell ref="I6:K6"/>
    <mergeCell ref="A6:A7"/>
    <mergeCell ref="B6:B7"/>
    <mergeCell ref="C6:C7"/>
    <mergeCell ref="D6:D7"/>
    <mergeCell ref="E6:E7"/>
    <mergeCell ref="G6:G7"/>
    <mergeCell ref="F6:F7"/>
    <mergeCell ref="A1:K1"/>
    <mergeCell ref="A2:K2"/>
    <mergeCell ref="A4:B4"/>
    <mergeCell ref="D4:E4"/>
    <mergeCell ref="A5:B5"/>
    <mergeCell ref="D5:E5"/>
    <mergeCell ref="J5:K5"/>
  </mergeCells>
  <pageMargins left="0.74803149606299213" right="0.74803149606299213" top="0.98425196850393704" bottom="0.98425196850393704" header="0.51181102362204722" footer="0.51181102362204722"/>
  <pageSetup paperSize="9" scale="5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7" sqref="A7:B7"/>
    </sheetView>
  </sheetViews>
  <sheetFormatPr defaultRowHeight="12.75" x14ac:dyDescent="0.2"/>
  <cols>
    <col min="1" max="1" width="9.140625" style="195"/>
    <col min="2" max="2" width="46.28515625" style="195" customWidth="1"/>
    <col min="3" max="6" width="15.28515625" style="195" customWidth="1"/>
    <col min="7" max="7" width="13.85546875" style="195" customWidth="1"/>
    <col min="8" max="8" width="12.85546875" style="195" customWidth="1"/>
    <col min="9" max="9" width="12.42578125" style="195" customWidth="1"/>
    <col min="10" max="257" width="9.140625" style="468"/>
    <col min="258" max="258" width="46.28515625" style="468" customWidth="1"/>
    <col min="259" max="262" width="15.28515625" style="468" customWidth="1"/>
    <col min="263" max="263" width="13.85546875" style="468" customWidth="1"/>
    <col min="264" max="264" width="12.85546875" style="468" customWidth="1"/>
    <col min="265" max="265" width="12.42578125" style="468" customWidth="1"/>
    <col min="266" max="513" width="9.140625" style="468"/>
    <col min="514" max="514" width="46.28515625" style="468" customWidth="1"/>
    <col min="515" max="518" width="15.28515625" style="468" customWidth="1"/>
    <col min="519" max="519" width="13.85546875" style="468" customWidth="1"/>
    <col min="520" max="520" width="12.85546875" style="468" customWidth="1"/>
    <col min="521" max="521" width="12.42578125" style="468" customWidth="1"/>
    <col min="522" max="769" width="9.140625" style="468"/>
    <col min="770" max="770" width="46.28515625" style="468" customWidth="1"/>
    <col min="771" max="774" width="15.28515625" style="468" customWidth="1"/>
    <col min="775" max="775" width="13.85546875" style="468" customWidth="1"/>
    <col min="776" max="776" width="12.85546875" style="468" customWidth="1"/>
    <col min="777" max="777" width="12.42578125" style="468" customWidth="1"/>
    <col min="778" max="1025" width="9.140625" style="468"/>
    <col min="1026" max="1026" width="46.28515625" style="468" customWidth="1"/>
    <col min="1027" max="1030" width="15.28515625" style="468" customWidth="1"/>
    <col min="1031" max="1031" width="13.85546875" style="468" customWidth="1"/>
    <col min="1032" max="1032" width="12.85546875" style="468" customWidth="1"/>
    <col min="1033" max="1033" width="12.42578125" style="468" customWidth="1"/>
    <col min="1034" max="1281" width="9.140625" style="468"/>
    <col min="1282" max="1282" width="46.28515625" style="468" customWidth="1"/>
    <col min="1283" max="1286" width="15.28515625" style="468" customWidth="1"/>
    <col min="1287" max="1287" width="13.85546875" style="468" customWidth="1"/>
    <col min="1288" max="1288" width="12.85546875" style="468" customWidth="1"/>
    <col min="1289" max="1289" width="12.42578125" style="468" customWidth="1"/>
    <col min="1290" max="1537" width="9.140625" style="468"/>
    <col min="1538" max="1538" width="46.28515625" style="468" customWidth="1"/>
    <col min="1539" max="1542" width="15.28515625" style="468" customWidth="1"/>
    <col min="1543" max="1543" width="13.85546875" style="468" customWidth="1"/>
    <col min="1544" max="1544" width="12.85546875" style="468" customWidth="1"/>
    <col min="1545" max="1545" width="12.42578125" style="468" customWidth="1"/>
    <col min="1546" max="1793" width="9.140625" style="468"/>
    <col min="1794" max="1794" width="46.28515625" style="468" customWidth="1"/>
    <col min="1795" max="1798" width="15.28515625" style="468" customWidth="1"/>
    <col min="1799" max="1799" width="13.85546875" style="468" customWidth="1"/>
    <col min="1800" max="1800" width="12.85546875" style="468" customWidth="1"/>
    <col min="1801" max="1801" width="12.42578125" style="468" customWidth="1"/>
    <col min="1802" max="2049" width="9.140625" style="468"/>
    <col min="2050" max="2050" width="46.28515625" style="468" customWidth="1"/>
    <col min="2051" max="2054" width="15.28515625" style="468" customWidth="1"/>
    <col min="2055" max="2055" width="13.85546875" style="468" customWidth="1"/>
    <col min="2056" max="2056" width="12.85546875" style="468" customWidth="1"/>
    <col min="2057" max="2057" width="12.42578125" style="468" customWidth="1"/>
    <col min="2058" max="2305" width="9.140625" style="468"/>
    <col min="2306" max="2306" width="46.28515625" style="468" customWidth="1"/>
    <col min="2307" max="2310" width="15.28515625" style="468" customWidth="1"/>
    <col min="2311" max="2311" width="13.85546875" style="468" customWidth="1"/>
    <col min="2312" max="2312" width="12.85546875" style="468" customWidth="1"/>
    <col min="2313" max="2313" width="12.42578125" style="468" customWidth="1"/>
    <col min="2314" max="2561" width="9.140625" style="468"/>
    <col min="2562" max="2562" width="46.28515625" style="468" customWidth="1"/>
    <col min="2563" max="2566" width="15.28515625" style="468" customWidth="1"/>
    <col min="2567" max="2567" width="13.85546875" style="468" customWidth="1"/>
    <col min="2568" max="2568" width="12.85546875" style="468" customWidth="1"/>
    <col min="2569" max="2569" width="12.42578125" style="468" customWidth="1"/>
    <col min="2570" max="2817" width="9.140625" style="468"/>
    <col min="2818" max="2818" width="46.28515625" style="468" customWidth="1"/>
    <col min="2819" max="2822" width="15.28515625" style="468" customWidth="1"/>
    <col min="2823" max="2823" width="13.85546875" style="468" customWidth="1"/>
    <col min="2824" max="2824" width="12.85546875" style="468" customWidth="1"/>
    <col min="2825" max="2825" width="12.42578125" style="468" customWidth="1"/>
    <col min="2826" max="3073" width="9.140625" style="468"/>
    <col min="3074" max="3074" width="46.28515625" style="468" customWidth="1"/>
    <col min="3075" max="3078" width="15.28515625" style="468" customWidth="1"/>
    <col min="3079" max="3079" width="13.85546875" style="468" customWidth="1"/>
    <col min="3080" max="3080" width="12.85546875" style="468" customWidth="1"/>
    <col min="3081" max="3081" width="12.42578125" style="468" customWidth="1"/>
    <col min="3082" max="3329" width="9.140625" style="468"/>
    <col min="3330" max="3330" width="46.28515625" style="468" customWidth="1"/>
    <col min="3331" max="3334" width="15.28515625" style="468" customWidth="1"/>
    <col min="3335" max="3335" width="13.85546875" style="468" customWidth="1"/>
    <col min="3336" max="3336" width="12.85546875" style="468" customWidth="1"/>
    <col min="3337" max="3337" width="12.42578125" style="468" customWidth="1"/>
    <col min="3338" max="3585" width="9.140625" style="468"/>
    <col min="3586" max="3586" width="46.28515625" style="468" customWidth="1"/>
    <col min="3587" max="3590" width="15.28515625" style="468" customWidth="1"/>
    <col min="3591" max="3591" width="13.85546875" style="468" customWidth="1"/>
    <col min="3592" max="3592" width="12.85546875" style="468" customWidth="1"/>
    <col min="3593" max="3593" width="12.42578125" style="468" customWidth="1"/>
    <col min="3594" max="3841" width="9.140625" style="468"/>
    <col min="3842" max="3842" width="46.28515625" style="468" customWidth="1"/>
    <col min="3843" max="3846" width="15.28515625" style="468" customWidth="1"/>
    <col min="3847" max="3847" width="13.85546875" style="468" customWidth="1"/>
    <col min="3848" max="3848" width="12.85546875" style="468" customWidth="1"/>
    <col min="3849" max="3849" width="12.42578125" style="468" customWidth="1"/>
    <col min="3850" max="4097" width="9.140625" style="468"/>
    <col min="4098" max="4098" width="46.28515625" style="468" customWidth="1"/>
    <col min="4099" max="4102" width="15.28515625" style="468" customWidth="1"/>
    <col min="4103" max="4103" width="13.85546875" style="468" customWidth="1"/>
    <col min="4104" max="4104" width="12.85546875" style="468" customWidth="1"/>
    <col min="4105" max="4105" width="12.42578125" style="468" customWidth="1"/>
    <col min="4106" max="4353" width="9.140625" style="468"/>
    <col min="4354" max="4354" width="46.28515625" style="468" customWidth="1"/>
    <col min="4355" max="4358" width="15.28515625" style="468" customWidth="1"/>
    <col min="4359" max="4359" width="13.85546875" style="468" customWidth="1"/>
    <col min="4360" max="4360" width="12.85546875" style="468" customWidth="1"/>
    <col min="4361" max="4361" width="12.42578125" style="468" customWidth="1"/>
    <col min="4362" max="4609" width="9.140625" style="468"/>
    <col min="4610" max="4610" width="46.28515625" style="468" customWidth="1"/>
    <col min="4611" max="4614" width="15.28515625" style="468" customWidth="1"/>
    <col min="4615" max="4615" width="13.85546875" style="468" customWidth="1"/>
    <col min="4616" max="4616" width="12.85546875" style="468" customWidth="1"/>
    <col min="4617" max="4617" width="12.42578125" style="468" customWidth="1"/>
    <col min="4618" max="4865" width="9.140625" style="468"/>
    <col min="4866" max="4866" width="46.28515625" style="468" customWidth="1"/>
    <col min="4867" max="4870" width="15.28515625" style="468" customWidth="1"/>
    <col min="4871" max="4871" width="13.85546875" style="468" customWidth="1"/>
    <col min="4872" max="4872" width="12.85546875" style="468" customWidth="1"/>
    <col min="4873" max="4873" width="12.42578125" style="468" customWidth="1"/>
    <col min="4874" max="5121" width="9.140625" style="468"/>
    <col min="5122" max="5122" width="46.28515625" style="468" customWidth="1"/>
    <col min="5123" max="5126" width="15.28515625" style="468" customWidth="1"/>
    <col min="5127" max="5127" width="13.85546875" style="468" customWidth="1"/>
    <col min="5128" max="5128" width="12.85546875" style="468" customWidth="1"/>
    <col min="5129" max="5129" width="12.42578125" style="468" customWidth="1"/>
    <col min="5130" max="5377" width="9.140625" style="468"/>
    <col min="5378" max="5378" width="46.28515625" style="468" customWidth="1"/>
    <col min="5379" max="5382" width="15.28515625" style="468" customWidth="1"/>
    <col min="5383" max="5383" width="13.85546875" style="468" customWidth="1"/>
    <col min="5384" max="5384" width="12.85546875" style="468" customWidth="1"/>
    <col min="5385" max="5385" width="12.42578125" style="468" customWidth="1"/>
    <col min="5386" max="5633" width="9.140625" style="468"/>
    <col min="5634" max="5634" width="46.28515625" style="468" customWidth="1"/>
    <col min="5635" max="5638" width="15.28515625" style="468" customWidth="1"/>
    <col min="5639" max="5639" width="13.85546875" style="468" customWidth="1"/>
    <col min="5640" max="5640" width="12.85546875" style="468" customWidth="1"/>
    <col min="5641" max="5641" width="12.42578125" style="468" customWidth="1"/>
    <col min="5642" max="5889" width="9.140625" style="468"/>
    <col min="5890" max="5890" width="46.28515625" style="468" customWidth="1"/>
    <col min="5891" max="5894" width="15.28515625" style="468" customWidth="1"/>
    <col min="5895" max="5895" width="13.85546875" style="468" customWidth="1"/>
    <col min="5896" max="5896" width="12.85546875" style="468" customWidth="1"/>
    <col min="5897" max="5897" width="12.42578125" style="468" customWidth="1"/>
    <col min="5898" max="6145" width="9.140625" style="468"/>
    <col min="6146" max="6146" width="46.28515625" style="468" customWidth="1"/>
    <col min="6147" max="6150" width="15.28515625" style="468" customWidth="1"/>
    <col min="6151" max="6151" width="13.85546875" style="468" customWidth="1"/>
    <col min="6152" max="6152" width="12.85546875" style="468" customWidth="1"/>
    <col min="6153" max="6153" width="12.42578125" style="468" customWidth="1"/>
    <col min="6154" max="6401" width="9.140625" style="468"/>
    <col min="6402" max="6402" width="46.28515625" style="468" customWidth="1"/>
    <col min="6403" max="6406" width="15.28515625" style="468" customWidth="1"/>
    <col min="6407" max="6407" width="13.85546875" style="468" customWidth="1"/>
    <col min="6408" max="6408" width="12.85546875" style="468" customWidth="1"/>
    <col min="6409" max="6409" width="12.42578125" style="468" customWidth="1"/>
    <col min="6410" max="6657" width="9.140625" style="468"/>
    <col min="6658" max="6658" width="46.28515625" style="468" customWidth="1"/>
    <col min="6659" max="6662" width="15.28515625" style="468" customWidth="1"/>
    <col min="6663" max="6663" width="13.85546875" style="468" customWidth="1"/>
    <col min="6664" max="6664" width="12.85546875" style="468" customWidth="1"/>
    <col min="6665" max="6665" width="12.42578125" style="468" customWidth="1"/>
    <col min="6666" max="6913" width="9.140625" style="468"/>
    <col min="6914" max="6914" width="46.28515625" style="468" customWidth="1"/>
    <col min="6915" max="6918" width="15.28515625" style="468" customWidth="1"/>
    <col min="6919" max="6919" width="13.85546875" style="468" customWidth="1"/>
    <col min="6920" max="6920" width="12.85546875" style="468" customWidth="1"/>
    <col min="6921" max="6921" width="12.42578125" style="468" customWidth="1"/>
    <col min="6922" max="7169" width="9.140625" style="468"/>
    <col min="7170" max="7170" width="46.28515625" style="468" customWidth="1"/>
    <col min="7171" max="7174" width="15.28515625" style="468" customWidth="1"/>
    <col min="7175" max="7175" width="13.85546875" style="468" customWidth="1"/>
    <col min="7176" max="7176" width="12.85546875" style="468" customWidth="1"/>
    <col min="7177" max="7177" width="12.42578125" style="468" customWidth="1"/>
    <col min="7178" max="7425" width="9.140625" style="468"/>
    <col min="7426" max="7426" width="46.28515625" style="468" customWidth="1"/>
    <col min="7427" max="7430" width="15.28515625" style="468" customWidth="1"/>
    <col min="7431" max="7431" width="13.85546875" style="468" customWidth="1"/>
    <col min="7432" max="7432" width="12.85546875" style="468" customWidth="1"/>
    <col min="7433" max="7433" width="12.42578125" style="468" customWidth="1"/>
    <col min="7434" max="7681" width="9.140625" style="468"/>
    <col min="7682" max="7682" width="46.28515625" style="468" customWidth="1"/>
    <col min="7683" max="7686" width="15.28515625" style="468" customWidth="1"/>
    <col min="7687" max="7687" width="13.85546875" style="468" customWidth="1"/>
    <col min="7688" max="7688" width="12.85546875" style="468" customWidth="1"/>
    <col min="7689" max="7689" width="12.42578125" style="468" customWidth="1"/>
    <col min="7690" max="7937" width="9.140625" style="468"/>
    <col min="7938" max="7938" width="46.28515625" style="468" customWidth="1"/>
    <col min="7939" max="7942" width="15.28515625" style="468" customWidth="1"/>
    <col min="7943" max="7943" width="13.85546875" style="468" customWidth="1"/>
    <col min="7944" max="7944" width="12.85546875" style="468" customWidth="1"/>
    <col min="7945" max="7945" width="12.42578125" style="468" customWidth="1"/>
    <col min="7946" max="8193" width="9.140625" style="468"/>
    <col min="8194" max="8194" width="46.28515625" style="468" customWidth="1"/>
    <col min="8195" max="8198" width="15.28515625" style="468" customWidth="1"/>
    <col min="8199" max="8199" width="13.85546875" style="468" customWidth="1"/>
    <col min="8200" max="8200" width="12.85546875" style="468" customWidth="1"/>
    <col min="8201" max="8201" width="12.42578125" style="468" customWidth="1"/>
    <col min="8202" max="8449" width="9.140625" style="468"/>
    <col min="8450" max="8450" width="46.28515625" style="468" customWidth="1"/>
    <col min="8451" max="8454" width="15.28515625" style="468" customWidth="1"/>
    <col min="8455" max="8455" width="13.85546875" style="468" customWidth="1"/>
    <col min="8456" max="8456" width="12.85546875" style="468" customWidth="1"/>
    <col min="8457" max="8457" width="12.42578125" style="468" customWidth="1"/>
    <col min="8458" max="8705" width="9.140625" style="468"/>
    <col min="8706" max="8706" width="46.28515625" style="468" customWidth="1"/>
    <col min="8707" max="8710" width="15.28515625" style="468" customWidth="1"/>
    <col min="8711" max="8711" width="13.85546875" style="468" customWidth="1"/>
    <col min="8712" max="8712" width="12.85546875" style="468" customWidth="1"/>
    <col min="8713" max="8713" width="12.42578125" style="468" customWidth="1"/>
    <col min="8714" max="8961" width="9.140625" style="468"/>
    <col min="8962" max="8962" width="46.28515625" style="468" customWidth="1"/>
    <col min="8963" max="8966" width="15.28515625" style="468" customWidth="1"/>
    <col min="8967" max="8967" width="13.85546875" style="468" customWidth="1"/>
    <col min="8968" max="8968" width="12.85546875" style="468" customWidth="1"/>
    <col min="8969" max="8969" width="12.42578125" style="468" customWidth="1"/>
    <col min="8970" max="9217" width="9.140625" style="468"/>
    <col min="9218" max="9218" width="46.28515625" style="468" customWidth="1"/>
    <col min="9219" max="9222" width="15.28515625" style="468" customWidth="1"/>
    <col min="9223" max="9223" width="13.85546875" style="468" customWidth="1"/>
    <col min="9224" max="9224" width="12.85546875" style="468" customWidth="1"/>
    <col min="9225" max="9225" width="12.42578125" style="468" customWidth="1"/>
    <col min="9226" max="9473" width="9.140625" style="468"/>
    <col min="9474" max="9474" width="46.28515625" style="468" customWidth="1"/>
    <col min="9475" max="9478" width="15.28515625" style="468" customWidth="1"/>
    <col min="9479" max="9479" width="13.85546875" style="468" customWidth="1"/>
    <col min="9480" max="9480" width="12.85546875" style="468" customWidth="1"/>
    <col min="9481" max="9481" width="12.42578125" style="468" customWidth="1"/>
    <col min="9482" max="9729" width="9.140625" style="468"/>
    <col min="9730" max="9730" width="46.28515625" style="468" customWidth="1"/>
    <col min="9731" max="9734" width="15.28515625" style="468" customWidth="1"/>
    <col min="9735" max="9735" width="13.85546875" style="468" customWidth="1"/>
    <col min="9736" max="9736" width="12.85546875" style="468" customWidth="1"/>
    <col min="9737" max="9737" width="12.42578125" style="468" customWidth="1"/>
    <col min="9738" max="9985" width="9.140625" style="468"/>
    <col min="9986" max="9986" width="46.28515625" style="468" customWidth="1"/>
    <col min="9987" max="9990" width="15.28515625" style="468" customWidth="1"/>
    <col min="9991" max="9991" width="13.85546875" style="468" customWidth="1"/>
    <col min="9992" max="9992" width="12.85546875" style="468" customWidth="1"/>
    <col min="9993" max="9993" width="12.42578125" style="468" customWidth="1"/>
    <col min="9994" max="10241" width="9.140625" style="468"/>
    <col min="10242" max="10242" width="46.28515625" style="468" customWidth="1"/>
    <col min="10243" max="10246" width="15.28515625" style="468" customWidth="1"/>
    <col min="10247" max="10247" width="13.85546875" style="468" customWidth="1"/>
    <col min="10248" max="10248" width="12.85546875" style="468" customWidth="1"/>
    <col min="10249" max="10249" width="12.42578125" style="468" customWidth="1"/>
    <col min="10250" max="10497" width="9.140625" style="468"/>
    <col min="10498" max="10498" width="46.28515625" style="468" customWidth="1"/>
    <col min="10499" max="10502" width="15.28515625" style="468" customWidth="1"/>
    <col min="10503" max="10503" width="13.85546875" style="468" customWidth="1"/>
    <col min="10504" max="10504" width="12.85546875" style="468" customWidth="1"/>
    <col min="10505" max="10505" width="12.42578125" style="468" customWidth="1"/>
    <col min="10506" max="10753" width="9.140625" style="468"/>
    <col min="10754" max="10754" width="46.28515625" style="468" customWidth="1"/>
    <col min="10755" max="10758" width="15.28515625" style="468" customWidth="1"/>
    <col min="10759" max="10759" width="13.85546875" style="468" customWidth="1"/>
    <col min="10760" max="10760" width="12.85546875" style="468" customWidth="1"/>
    <col min="10761" max="10761" width="12.42578125" style="468" customWidth="1"/>
    <col min="10762" max="11009" width="9.140625" style="468"/>
    <col min="11010" max="11010" width="46.28515625" style="468" customWidth="1"/>
    <col min="11011" max="11014" width="15.28515625" style="468" customWidth="1"/>
    <col min="11015" max="11015" width="13.85546875" style="468" customWidth="1"/>
    <col min="11016" max="11016" width="12.85546875" style="468" customWidth="1"/>
    <col min="11017" max="11017" width="12.42578125" style="468" customWidth="1"/>
    <col min="11018" max="11265" width="9.140625" style="468"/>
    <col min="11266" max="11266" width="46.28515625" style="468" customWidth="1"/>
    <col min="11267" max="11270" width="15.28515625" style="468" customWidth="1"/>
    <col min="11271" max="11271" width="13.85546875" style="468" customWidth="1"/>
    <col min="11272" max="11272" width="12.85546875" style="468" customWidth="1"/>
    <col min="11273" max="11273" width="12.42578125" style="468" customWidth="1"/>
    <col min="11274" max="11521" width="9.140625" style="468"/>
    <col min="11522" max="11522" width="46.28515625" style="468" customWidth="1"/>
    <col min="11523" max="11526" width="15.28515625" style="468" customWidth="1"/>
    <col min="11527" max="11527" width="13.85546875" style="468" customWidth="1"/>
    <col min="11528" max="11528" width="12.85546875" style="468" customWidth="1"/>
    <col min="11529" max="11529" width="12.42578125" style="468" customWidth="1"/>
    <col min="11530" max="11777" width="9.140625" style="468"/>
    <col min="11778" max="11778" width="46.28515625" style="468" customWidth="1"/>
    <col min="11779" max="11782" width="15.28515625" style="468" customWidth="1"/>
    <col min="11783" max="11783" width="13.85546875" style="468" customWidth="1"/>
    <col min="11784" max="11784" width="12.85546875" style="468" customWidth="1"/>
    <col min="11785" max="11785" width="12.42578125" style="468" customWidth="1"/>
    <col min="11786" max="12033" width="9.140625" style="468"/>
    <col min="12034" max="12034" width="46.28515625" style="468" customWidth="1"/>
    <col min="12035" max="12038" width="15.28515625" style="468" customWidth="1"/>
    <col min="12039" max="12039" width="13.85546875" style="468" customWidth="1"/>
    <col min="12040" max="12040" width="12.85546875" style="468" customWidth="1"/>
    <col min="12041" max="12041" width="12.42578125" style="468" customWidth="1"/>
    <col min="12042" max="12289" width="9.140625" style="468"/>
    <col min="12290" max="12290" width="46.28515625" style="468" customWidth="1"/>
    <col min="12291" max="12294" width="15.28515625" style="468" customWidth="1"/>
    <col min="12295" max="12295" width="13.85546875" style="468" customWidth="1"/>
    <col min="12296" max="12296" width="12.85546875" style="468" customWidth="1"/>
    <col min="12297" max="12297" width="12.42578125" style="468" customWidth="1"/>
    <col min="12298" max="12545" width="9.140625" style="468"/>
    <col min="12546" max="12546" width="46.28515625" style="468" customWidth="1"/>
    <col min="12547" max="12550" width="15.28515625" style="468" customWidth="1"/>
    <col min="12551" max="12551" width="13.85546875" style="468" customWidth="1"/>
    <col min="12552" max="12552" width="12.85546875" style="468" customWidth="1"/>
    <col min="12553" max="12553" width="12.42578125" style="468" customWidth="1"/>
    <col min="12554" max="12801" width="9.140625" style="468"/>
    <col min="12802" max="12802" width="46.28515625" style="468" customWidth="1"/>
    <col min="12803" max="12806" width="15.28515625" style="468" customWidth="1"/>
    <col min="12807" max="12807" width="13.85546875" style="468" customWidth="1"/>
    <col min="12808" max="12808" width="12.85546875" style="468" customWidth="1"/>
    <col min="12809" max="12809" width="12.42578125" style="468" customWidth="1"/>
    <col min="12810" max="13057" width="9.140625" style="468"/>
    <col min="13058" max="13058" width="46.28515625" style="468" customWidth="1"/>
    <col min="13059" max="13062" width="15.28515625" style="468" customWidth="1"/>
    <col min="13063" max="13063" width="13.85546875" style="468" customWidth="1"/>
    <col min="13064" max="13064" width="12.85546875" style="468" customWidth="1"/>
    <col min="13065" max="13065" width="12.42578125" style="468" customWidth="1"/>
    <col min="13066" max="13313" width="9.140625" style="468"/>
    <col min="13314" max="13314" width="46.28515625" style="468" customWidth="1"/>
    <col min="13315" max="13318" width="15.28515625" style="468" customWidth="1"/>
    <col min="13319" max="13319" width="13.85546875" style="468" customWidth="1"/>
    <col min="13320" max="13320" width="12.85546875" style="468" customWidth="1"/>
    <col min="13321" max="13321" width="12.42578125" style="468" customWidth="1"/>
    <col min="13322" max="13569" width="9.140625" style="468"/>
    <col min="13570" max="13570" width="46.28515625" style="468" customWidth="1"/>
    <col min="13571" max="13574" width="15.28515625" style="468" customWidth="1"/>
    <col min="13575" max="13575" width="13.85546875" style="468" customWidth="1"/>
    <col min="13576" max="13576" width="12.85546875" style="468" customWidth="1"/>
    <col min="13577" max="13577" width="12.42578125" style="468" customWidth="1"/>
    <col min="13578" max="13825" width="9.140625" style="468"/>
    <col min="13826" max="13826" width="46.28515625" style="468" customWidth="1"/>
    <col min="13827" max="13830" width="15.28515625" style="468" customWidth="1"/>
    <col min="13831" max="13831" width="13.85546875" style="468" customWidth="1"/>
    <col min="13832" max="13832" width="12.85546875" style="468" customWidth="1"/>
    <col min="13833" max="13833" width="12.42578125" style="468" customWidth="1"/>
    <col min="13834" max="14081" width="9.140625" style="468"/>
    <col min="14082" max="14082" width="46.28515625" style="468" customWidth="1"/>
    <col min="14083" max="14086" width="15.28515625" style="468" customWidth="1"/>
    <col min="14087" max="14087" width="13.85546875" style="468" customWidth="1"/>
    <col min="14088" max="14088" width="12.85546875" style="468" customWidth="1"/>
    <col min="14089" max="14089" width="12.42578125" style="468" customWidth="1"/>
    <col min="14090" max="14337" width="9.140625" style="468"/>
    <col min="14338" max="14338" width="46.28515625" style="468" customWidth="1"/>
    <col min="14339" max="14342" width="15.28515625" style="468" customWidth="1"/>
    <col min="14343" max="14343" width="13.85546875" style="468" customWidth="1"/>
    <col min="14344" max="14344" width="12.85546875" style="468" customWidth="1"/>
    <col min="14345" max="14345" width="12.42578125" style="468" customWidth="1"/>
    <col min="14346" max="14593" width="9.140625" style="468"/>
    <col min="14594" max="14594" width="46.28515625" style="468" customWidth="1"/>
    <col min="14595" max="14598" width="15.28515625" style="468" customWidth="1"/>
    <col min="14599" max="14599" width="13.85546875" style="468" customWidth="1"/>
    <col min="14600" max="14600" width="12.85546875" style="468" customWidth="1"/>
    <col min="14601" max="14601" width="12.42578125" style="468" customWidth="1"/>
    <col min="14602" max="14849" width="9.140625" style="468"/>
    <col min="14850" max="14850" width="46.28515625" style="468" customWidth="1"/>
    <col min="14851" max="14854" width="15.28515625" style="468" customWidth="1"/>
    <col min="14855" max="14855" width="13.85546875" style="468" customWidth="1"/>
    <col min="14856" max="14856" width="12.85546875" style="468" customWidth="1"/>
    <col min="14857" max="14857" width="12.42578125" style="468" customWidth="1"/>
    <col min="14858" max="15105" width="9.140625" style="468"/>
    <col min="15106" max="15106" width="46.28515625" style="468" customWidth="1"/>
    <col min="15107" max="15110" width="15.28515625" style="468" customWidth="1"/>
    <col min="15111" max="15111" width="13.85546875" style="468" customWidth="1"/>
    <col min="15112" max="15112" width="12.85546875" style="468" customWidth="1"/>
    <col min="15113" max="15113" width="12.42578125" style="468" customWidth="1"/>
    <col min="15114" max="15361" width="9.140625" style="468"/>
    <col min="15362" max="15362" width="46.28515625" style="468" customWidth="1"/>
    <col min="15363" max="15366" width="15.28515625" style="468" customWidth="1"/>
    <col min="15367" max="15367" width="13.85546875" style="468" customWidth="1"/>
    <col min="15368" max="15368" width="12.85546875" style="468" customWidth="1"/>
    <col min="15369" max="15369" width="12.42578125" style="468" customWidth="1"/>
    <col min="15370" max="15617" width="9.140625" style="468"/>
    <col min="15618" max="15618" width="46.28515625" style="468" customWidth="1"/>
    <col min="15619" max="15622" width="15.28515625" style="468" customWidth="1"/>
    <col min="15623" max="15623" width="13.85546875" style="468" customWidth="1"/>
    <col min="15624" max="15624" width="12.85546875" style="468" customWidth="1"/>
    <col min="15625" max="15625" width="12.42578125" style="468" customWidth="1"/>
    <col min="15626" max="15873" width="9.140625" style="468"/>
    <col min="15874" max="15874" width="46.28515625" style="468" customWidth="1"/>
    <col min="15875" max="15878" width="15.28515625" style="468" customWidth="1"/>
    <col min="15879" max="15879" width="13.85546875" style="468" customWidth="1"/>
    <col min="15880" max="15880" width="12.85546875" style="468" customWidth="1"/>
    <col min="15881" max="15881" width="12.42578125" style="468" customWidth="1"/>
    <col min="15882" max="16129" width="9.140625" style="468"/>
    <col min="16130" max="16130" width="46.28515625" style="468" customWidth="1"/>
    <col min="16131" max="16134" width="15.28515625" style="468" customWidth="1"/>
    <col min="16135" max="16135" width="13.85546875" style="468" customWidth="1"/>
    <col min="16136" max="16136" width="12.85546875" style="468" customWidth="1"/>
    <col min="16137" max="16137" width="12.42578125" style="468" customWidth="1"/>
    <col min="16138" max="16384" width="9.140625" style="468"/>
  </cols>
  <sheetData>
    <row r="1" spans="1:9" x14ac:dyDescent="0.2">
      <c r="A1" s="194"/>
      <c r="B1" s="194"/>
      <c r="C1" s="194"/>
      <c r="D1" s="194"/>
      <c r="E1" s="194"/>
      <c r="G1" s="194"/>
    </row>
    <row r="2" spans="1:9" s="469" customFormat="1" ht="12.75" customHeight="1" x14ac:dyDescent="0.2">
      <c r="A2" s="937" t="s">
        <v>485</v>
      </c>
      <c r="B2" s="937"/>
      <c r="C2" s="937"/>
      <c r="D2" s="937"/>
      <c r="E2" s="937"/>
      <c r="F2" s="937"/>
      <c r="G2" s="937"/>
      <c r="H2" s="937"/>
      <c r="I2" s="937"/>
    </row>
    <row r="3" spans="1:9" s="469" customFormat="1" ht="12.75" customHeight="1" x14ac:dyDescent="0.2">
      <c r="A3" s="937"/>
      <c r="B3" s="937"/>
      <c r="C3" s="937"/>
      <c r="D3" s="937"/>
      <c r="E3" s="937"/>
      <c r="F3" s="937"/>
      <c r="G3" s="937"/>
      <c r="H3" s="937"/>
      <c r="I3" s="937"/>
    </row>
    <row r="4" spans="1:9" s="469" customFormat="1" ht="20.25" x14ac:dyDescent="0.2">
      <c r="A4" s="937" t="s">
        <v>444</v>
      </c>
      <c r="B4" s="937"/>
      <c r="C4" s="937"/>
      <c r="D4" s="937"/>
      <c r="E4" s="937"/>
      <c r="F4" s="937"/>
      <c r="G4" s="937"/>
      <c r="H4" s="937"/>
      <c r="I4" s="937"/>
    </row>
    <row r="5" spans="1:9" s="469" customFormat="1" ht="20.25" x14ac:dyDescent="0.2">
      <c r="A5" s="455"/>
      <c r="B5" s="455"/>
      <c r="C5" s="455"/>
      <c r="D5" s="832"/>
      <c r="E5" s="455"/>
      <c r="F5" s="455"/>
      <c r="G5" s="455"/>
      <c r="H5" s="455"/>
      <c r="I5" s="455"/>
    </row>
    <row r="6" spans="1:9" ht="20.25" x14ac:dyDescent="0.25">
      <c r="A6" s="897" t="s">
        <v>719</v>
      </c>
      <c r="B6" s="897"/>
      <c r="C6" s="470"/>
      <c r="D6" s="470"/>
      <c r="E6" s="470"/>
      <c r="F6" s="471"/>
      <c r="G6" s="470"/>
      <c r="H6" s="471"/>
      <c r="I6" s="472"/>
    </row>
    <row r="7" spans="1:9" ht="21" customHeight="1" thickBot="1" x14ac:dyDescent="0.3">
      <c r="A7" s="897" t="s">
        <v>689</v>
      </c>
      <c r="B7" s="897"/>
      <c r="C7" s="198"/>
      <c r="D7" s="198"/>
      <c r="E7" s="198"/>
      <c r="F7" s="456"/>
      <c r="G7" s="198"/>
      <c r="H7" s="938" t="s">
        <v>1</v>
      </c>
      <c r="I7" s="938"/>
    </row>
    <row r="8" spans="1:9" ht="19.5" customHeight="1" x14ac:dyDescent="0.2">
      <c r="A8" s="932" t="s">
        <v>76</v>
      </c>
      <c r="B8" s="929" t="s">
        <v>274</v>
      </c>
      <c r="C8" s="929" t="s">
        <v>674</v>
      </c>
      <c r="D8" s="935" t="s">
        <v>677</v>
      </c>
      <c r="E8" s="935" t="s">
        <v>687</v>
      </c>
      <c r="F8" s="929" t="s">
        <v>686</v>
      </c>
      <c r="G8" s="929" t="s">
        <v>679</v>
      </c>
      <c r="H8" s="929"/>
      <c r="I8" s="931"/>
    </row>
    <row r="9" spans="1:9" ht="45" customHeight="1" thickBot="1" x14ac:dyDescent="0.25">
      <c r="A9" s="933"/>
      <c r="B9" s="930"/>
      <c r="C9" s="930"/>
      <c r="D9" s="936"/>
      <c r="E9" s="936"/>
      <c r="F9" s="930"/>
      <c r="G9" s="473" t="s">
        <v>79</v>
      </c>
      <c r="H9" s="473" t="s">
        <v>80</v>
      </c>
      <c r="I9" s="474" t="s">
        <v>81</v>
      </c>
    </row>
    <row r="10" spans="1:9" ht="15" customHeight="1" x14ac:dyDescent="0.2">
      <c r="A10" s="475" t="s">
        <v>8</v>
      </c>
      <c r="B10" s="476" t="s">
        <v>21</v>
      </c>
      <c r="C10" s="476" t="s">
        <v>30</v>
      </c>
      <c r="D10" s="476"/>
      <c r="E10" s="476" t="s">
        <v>82</v>
      </c>
      <c r="F10" s="476" t="s">
        <v>84</v>
      </c>
      <c r="G10" s="477" t="s">
        <v>85</v>
      </c>
      <c r="H10" s="476" t="s">
        <v>86</v>
      </c>
      <c r="I10" s="478" t="s">
        <v>87</v>
      </c>
    </row>
    <row r="11" spans="1:9" ht="15" customHeight="1" x14ac:dyDescent="0.25">
      <c r="A11" s="479" t="s">
        <v>88</v>
      </c>
      <c r="B11" s="480" t="s">
        <v>486</v>
      </c>
      <c r="C11" s="481">
        <f>C12</f>
        <v>7554880</v>
      </c>
      <c r="D11" s="481">
        <f>D12</f>
        <v>7554880</v>
      </c>
      <c r="E11" s="481">
        <f>E12</f>
        <v>0</v>
      </c>
      <c r="F11" s="481">
        <f>F12</f>
        <v>7554880</v>
      </c>
      <c r="G11" s="481">
        <f>G12</f>
        <v>7554880</v>
      </c>
      <c r="H11" s="481">
        <v>0</v>
      </c>
      <c r="I11" s="482">
        <v>0</v>
      </c>
    </row>
    <row r="12" spans="1:9" ht="15" customHeight="1" x14ac:dyDescent="0.2">
      <c r="A12" s="483" t="s">
        <v>102</v>
      </c>
      <c r="B12" s="225" t="s">
        <v>487</v>
      </c>
      <c r="C12" s="484">
        <v>7554880</v>
      </c>
      <c r="D12" s="484">
        <v>7554880</v>
      </c>
      <c r="E12" s="484">
        <f>F12-D12</f>
        <v>0</v>
      </c>
      <c r="F12" s="484">
        <v>7554880</v>
      </c>
      <c r="G12" s="484">
        <v>7554880</v>
      </c>
      <c r="H12" s="484">
        <v>0</v>
      </c>
      <c r="I12" s="485">
        <v>0</v>
      </c>
    </row>
    <row r="13" spans="1:9" ht="15" customHeight="1" x14ac:dyDescent="0.25">
      <c r="A13" s="479" t="s">
        <v>118</v>
      </c>
      <c r="B13" s="480" t="s">
        <v>119</v>
      </c>
      <c r="C13" s="486">
        <f>SUM(C14:C19)</f>
        <v>22242800</v>
      </c>
      <c r="D13" s="486">
        <f>SUM(D14:D19)</f>
        <v>22249800</v>
      </c>
      <c r="E13" s="481">
        <f>SUM(E14:E19)</f>
        <v>0</v>
      </c>
      <c r="F13" s="486">
        <f>SUM(F14:F19)</f>
        <v>22249800</v>
      </c>
      <c r="G13" s="486">
        <f>SUM(G14:G19)</f>
        <v>22249800</v>
      </c>
      <c r="H13" s="486">
        <v>0</v>
      </c>
      <c r="I13" s="482">
        <v>0</v>
      </c>
    </row>
    <row r="14" spans="1:9" ht="15" customHeight="1" x14ac:dyDescent="0.2">
      <c r="A14" s="487" t="s">
        <v>120</v>
      </c>
      <c r="B14" s="488" t="s">
        <v>121</v>
      </c>
      <c r="C14" s="484">
        <v>10230000</v>
      </c>
      <c r="D14" s="484">
        <v>10230000</v>
      </c>
      <c r="E14" s="484">
        <f>F14-D14</f>
        <v>0</v>
      </c>
      <c r="F14" s="484">
        <v>10230000</v>
      </c>
      <c r="G14" s="484">
        <v>10230000</v>
      </c>
      <c r="H14" s="484">
        <v>0</v>
      </c>
      <c r="I14" s="485">
        <v>0</v>
      </c>
    </row>
    <row r="15" spans="1:9" ht="15" customHeight="1" x14ac:dyDescent="0.2">
      <c r="A15" s="487" t="s">
        <v>488</v>
      </c>
      <c r="B15" s="488" t="s">
        <v>123</v>
      </c>
      <c r="C15" s="484">
        <v>20000</v>
      </c>
      <c r="D15" s="484">
        <v>20000</v>
      </c>
      <c r="E15" s="484">
        <f t="shared" ref="E15:E19" si="0">F15-D15</f>
        <v>0</v>
      </c>
      <c r="F15" s="484">
        <v>20000</v>
      </c>
      <c r="G15" s="484">
        <v>20000</v>
      </c>
      <c r="H15" s="484">
        <v>0</v>
      </c>
      <c r="I15" s="485">
        <v>0</v>
      </c>
    </row>
    <row r="16" spans="1:9" ht="15" customHeight="1" x14ac:dyDescent="0.2">
      <c r="A16" s="487" t="s">
        <v>126</v>
      </c>
      <c r="B16" s="488" t="s">
        <v>489</v>
      </c>
      <c r="C16" s="484">
        <v>7260000</v>
      </c>
      <c r="D16" s="484">
        <v>7260000</v>
      </c>
      <c r="E16" s="484">
        <f t="shared" si="0"/>
        <v>0</v>
      </c>
      <c r="F16" s="484">
        <v>7260000</v>
      </c>
      <c r="G16" s="484">
        <v>7260000</v>
      </c>
      <c r="H16" s="484">
        <v>0</v>
      </c>
      <c r="I16" s="485">
        <v>0</v>
      </c>
    </row>
    <row r="17" spans="1:9" ht="15" customHeight="1" x14ac:dyDescent="0.2">
      <c r="A17" s="487" t="s">
        <v>490</v>
      </c>
      <c r="B17" s="488" t="s">
        <v>491</v>
      </c>
      <c r="C17" s="484">
        <v>4727700</v>
      </c>
      <c r="D17" s="484">
        <v>4727700</v>
      </c>
      <c r="E17" s="484">
        <f t="shared" si="0"/>
        <v>0</v>
      </c>
      <c r="F17" s="484">
        <v>4727700</v>
      </c>
      <c r="G17" s="484">
        <v>4727700</v>
      </c>
      <c r="H17" s="484">
        <v>0</v>
      </c>
      <c r="I17" s="485">
        <v>0</v>
      </c>
    </row>
    <row r="18" spans="1:9" ht="15" customHeight="1" x14ac:dyDescent="0.2">
      <c r="A18" s="487" t="s">
        <v>128</v>
      </c>
      <c r="B18" s="488" t="s">
        <v>129</v>
      </c>
      <c r="C18" s="484">
        <v>100</v>
      </c>
      <c r="D18" s="484">
        <v>100</v>
      </c>
      <c r="E18" s="484">
        <f t="shared" si="0"/>
        <v>0</v>
      </c>
      <c r="F18" s="484">
        <v>100</v>
      </c>
      <c r="G18" s="484">
        <v>100</v>
      </c>
      <c r="H18" s="484">
        <v>0</v>
      </c>
      <c r="I18" s="485">
        <v>0</v>
      </c>
    </row>
    <row r="19" spans="1:9" ht="15" customHeight="1" x14ac:dyDescent="0.2">
      <c r="A19" s="487" t="s">
        <v>132</v>
      </c>
      <c r="B19" s="488" t="s">
        <v>133</v>
      </c>
      <c r="C19" s="484">
        <v>5000</v>
      </c>
      <c r="D19" s="484">
        <v>12000</v>
      </c>
      <c r="E19" s="484">
        <f t="shared" si="0"/>
        <v>0</v>
      </c>
      <c r="F19" s="484">
        <v>12000</v>
      </c>
      <c r="G19" s="484">
        <v>12000</v>
      </c>
      <c r="H19" s="484">
        <v>0</v>
      </c>
      <c r="I19" s="485">
        <v>0</v>
      </c>
    </row>
    <row r="20" spans="1:9" ht="15" customHeight="1" x14ac:dyDescent="0.25">
      <c r="A20" s="479" t="s">
        <v>134</v>
      </c>
      <c r="B20" s="480" t="s">
        <v>135</v>
      </c>
      <c r="C20" s="481">
        <f>C21</f>
        <v>0</v>
      </c>
      <c r="D20" s="481">
        <f>D21</f>
        <v>0</v>
      </c>
      <c r="E20" s="481">
        <v>0</v>
      </c>
      <c r="F20" s="481">
        <f>F21</f>
        <v>0</v>
      </c>
      <c r="G20" s="481">
        <f>G21</f>
        <v>0</v>
      </c>
      <c r="H20" s="481">
        <v>0</v>
      </c>
      <c r="I20" s="482">
        <v>0</v>
      </c>
    </row>
    <row r="21" spans="1:9" ht="15" customHeight="1" x14ac:dyDescent="0.2">
      <c r="A21" s="483" t="s">
        <v>492</v>
      </c>
      <c r="B21" s="225" t="s">
        <v>493</v>
      </c>
      <c r="C21" s="484">
        <v>0</v>
      </c>
      <c r="D21" s="484">
        <v>0</v>
      </c>
      <c r="E21" s="484">
        <f>F21-D21</f>
        <v>0</v>
      </c>
      <c r="F21" s="484">
        <v>0</v>
      </c>
      <c r="G21" s="484">
        <v>0</v>
      </c>
      <c r="H21" s="484">
        <v>0</v>
      </c>
      <c r="I21" s="485">
        <v>0</v>
      </c>
    </row>
    <row r="22" spans="1:9" ht="15" customHeight="1" x14ac:dyDescent="0.2">
      <c r="A22" s="489" t="s">
        <v>277</v>
      </c>
      <c r="B22" s="490" t="s">
        <v>143</v>
      </c>
      <c r="C22" s="491">
        <f>C11+C13+C20</f>
        <v>29797680</v>
      </c>
      <c r="D22" s="491">
        <f>D11+D13+D20</f>
        <v>29804680</v>
      </c>
      <c r="E22" s="491">
        <f>E11+E13+E20</f>
        <v>0</v>
      </c>
      <c r="F22" s="491">
        <f>F11+F13+F20</f>
        <v>29804680</v>
      </c>
      <c r="G22" s="491">
        <f>G11+G13+G20</f>
        <v>29804680</v>
      </c>
      <c r="H22" s="491">
        <v>0</v>
      </c>
      <c r="I22" s="492">
        <f>I11+I13+I20</f>
        <v>0</v>
      </c>
    </row>
    <row r="23" spans="1:9" ht="15" customHeight="1" x14ac:dyDescent="0.25">
      <c r="A23" s="479" t="s">
        <v>144</v>
      </c>
      <c r="B23" s="480" t="s">
        <v>145</v>
      </c>
      <c r="C23" s="493">
        <f>SUM(C24:C25)</f>
        <v>83114339</v>
      </c>
      <c r="D23" s="493">
        <f>SUM(D24:D25)</f>
        <v>83114339</v>
      </c>
      <c r="E23" s="493">
        <f>SUM(E24:E25)</f>
        <v>-6402501</v>
      </c>
      <c r="F23" s="493">
        <f>SUM(F24:F25)</f>
        <v>76711838</v>
      </c>
      <c r="G23" s="493">
        <f>SUM(G24:G25)</f>
        <v>76711838</v>
      </c>
      <c r="H23" s="493">
        <v>0</v>
      </c>
      <c r="I23" s="494">
        <v>0</v>
      </c>
    </row>
    <row r="24" spans="1:9" ht="15" customHeight="1" x14ac:dyDescent="0.2">
      <c r="A24" s="487" t="s">
        <v>152</v>
      </c>
      <c r="B24" s="488" t="s">
        <v>153</v>
      </c>
      <c r="C24" s="484">
        <v>3668972</v>
      </c>
      <c r="D24" s="484">
        <v>3668972</v>
      </c>
      <c r="E24" s="484">
        <f>F24-D24</f>
        <v>0</v>
      </c>
      <c r="F24" s="484">
        <v>3668972</v>
      </c>
      <c r="G24" s="484">
        <v>3668972</v>
      </c>
      <c r="H24" s="484">
        <v>0</v>
      </c>
      <c r="I24" s="485">
        <v>0</v>
      </c>
    </row>
    <row r="25" spans="1:9" ht="15" customHeight="1" x14ac:dyDescent="0.2">
      <c r="A25" s="483" t="s">
        <v>278</v>
      </c>
      <c r="B25" s="225" t="s">
        <v>279</v>
      </c>
      <c r="C25" s="484">
        <v>79445367</v>
      </c>
      <c r="D25" s="484">
        <v>79445367</v>
      </c>
      <c r="E25" s="484">
        <f>F25-D25</f>
        <v>-6402501</v>
      </c>
      <c r="F25" s="484">
        <v>73042866</v>
      </c>
      <c r="G25" s="484">
        <v>73042866</v>
      </c>
      <c r="H25" s="484">
        <v>0</v>
      </c>
      <c r="I25" s="485">
        <v>0</v>
      </c>
    </row>
    <row r="26" spans="1:9" ht="15" customHeight="1" x14ac:dyDescent="0.2">
      <c r="A26" s="483"/>
      <c r="B26" s="225"/>
      <c r="C26" s="484"/>
      <c r="D26" s="484"/>
      <c r="E26" s="484"/>
      <c r="F26" s="484"/>
      <c r="G26" s="484"/>
      <c r="H26" s="484"/>
      <c r="I26" s="485"/>
    </row>
    <row r="27" spans="1:9" ht="15" customHeight="1" thickBot="1" x14ac:dyDescent="0.3">
      <c r="A27" s="495" t="s">
        <v>280</v>
      </c>
      <c r="B27" s="496" t="s">
        <v>157</v>
      </c>
      <c r="C27" s="497">
        <f t="shared" ref="C27:D27" si="1">C22+C23</f>
        <v>112912019</v>
      </c>
      <c r="D27" s="497">
        <f t="shared" si="1"/>
        <v>112919019</v>
      </c>
      <c r="E27" s="497">
        <f t="shared" ref="E27:I27" si="2">E22+E23</f>
        <v>-6402501</v>
      </c>
      <c r="F27" s="497">
        <f t="shared" si="2"/>
        <v>106516518</v>
      </c>
      <c r="G27" s="497">
        <f t="shared" ref="G27" si="3">G22+G23</f>
        <v>106516518</v>
      </c>
      <c r="H27" s="497">
        <f t="shared" si="2"/>
        <v>0</v>
      </c>
      <c r="I27" s="498">
        <f t="shared" si="2"/>
        <v>0</v>
      </c>
    </row>
    <row r="28" spans="1:9" ht="15" customHeight="1" thickTop="1" x14ac:dyDescent="0.25">
      <c r="A28" s="499"/>
      <c r="B28" s="499"/>
      <c r="C28" s="500"/>
      <c r="D28" s="500"/>
      <c r="E28" s="500"/>
      <c r="F28" s="235"/>
      <c r="G28" s="500"/>
      <c r="H28" s="235"/>
      <c r="I28" s="235"/>
    </row>
    <row r="29" spans="1:9" ht="15" customHeight="1" thickBot="1" x14ac:dyDescent="0.3">
      <c r="A29" s="236"/>
      <c r="B29" s="237"/>
      <c r="C29" s="238"/>
      <c r="D29" s="238"/>
      <c r="E29" s="238"/>
      <c r="F29" s="239"/>
      <c r="G29" s="238"/>
      <c r="H29" s="239"/>
      <c r="I29" s="239"/>
    </row>
    <row r="30" spans="1:9" ht="19.5" customHeight="1" thickTop="1" x14ac:dyDescent="0.2">
      <c r="A30" s="932" t="s">
        <v>76</v>
      </c>
      <c r="B30" s="929" t="s">
        <v>281</v>
      </c>
      <c r="C30" s="929" t="s">
        <v>674</v>
      </c>
      <c r="D30" s="934" t="s">
        <v>677</v>
      </c>
      <c r="E30" s="934" t="s">
        <v>687</v>
      </c>
      <c r="F30" s="929" t="s">
        <v>686</v>
      </c>
      <c r="G30" s="929" t="s">
        <v>476</v>
      </c>
      <c r="H30" s="929"/>
      <c r="I30" s="931"/>
    </row>
    <row r="31" spans="1:9" ht="45" customHeight="1" thickBot="1" x14ac:dyDescent="0.25">
      <c r="A31" s="933"/>
      <c r="B31" s="930"/>
      <c r="C31" s="930"/>
      <c r="D31" s="926"/>
      <c r="E31" s="926"/>
      <c r="F31" s="930"/>
      <c r="G31" s="473" t="s">
        <v>79</v>
      </c>
      <c r="H31" s="473" t="s">
        <v>80</v>
      </c>
      <c r="I31" s="474" t="s">
        <v>81</v>
      </c>
    </row>
    <row r="32" spans="1:9" ht="15" customHeight="1" thickTop="1" x14ac:dyDescent="0.2">
      <c r="A32" s="501" t="s">
        <v>8</v>
      </c>
      <c r="B32" s="502" t="s">
        <v>21</v>
      </c>
      <c r="C32" s="503" t="s">
        <v>30</v>
      </c>
      <c r="D32" s="503"/>
      <c r="E32" s="503" t="s">
        <v>82</v>
      </c>
      <c r="F32" s="503" t="s">
        <v>84</v>
      </c>
      <c r="G32" s="504" t="s">
        <v>85</v>
      </c>
      <c r="H32" s="503" t="s">
        <v>86</v>
      </c>
      <c r="I32" s="505" t="s">
        <v>87</v>
      </c>
    </row>
    <row r="33" spans="1:9" ht="15" customHeight="1" x14ac:dyDescent="0.25">
      <c r="A33" s="479" t="s">
        <v>161</v>
      </c>
      <c r="B33" s="480" t="s">
        <v>162</v>
      </c>
      <c r="C33" s="506">
        <f t="shared" ref="C33:D33" si="4">SUM(C34:C35)</f>
        <v>61054671</v>
      </c>
      <c r="D33" s="506">
        <f t="shared" si="4"/>
        <v>61054671</v>
      </c>
      <c r="E33" s="506">
        <f>SUM(E34:E35)</f>
        <v>-151007</v>
      </c>
      <c r="F33" s="506">
        <f t="shared" ref="F33:H33" si="5">SUM(F34:F35)</f>
        <v>60903664</v>
      </c>
      <c r="G33" s="506">
        <f t="shared" ref="G33" si="6">SUM(G34:G35)</f>
        <v>60903664</v>
      </c>
      <c r="H33" s="506">
        <f t="shared" si="5"/>
        <v>0</v>
      </c>
      <c r="I33" s="507">
        <v>0</v>
      </c>
    </row>
    <row r="34" spans="1:9" ht="15" customHeight="1" x14ac:dyDescent="0.2">
      <c r="A34" s="487" t="s">
        <v>163</v>
      </c>
      <c r="B34" s="488" t="s">
        <v>164</v>
      </c>
      <c r="C34" s="216">
        <v>61054671</v>
      </c>
      <c r="D34" s="216">
        <v>61044671</v>
      </c>
      <c r="E34" s="216">
        <f>F34-D34</f>
        <v>-287088</v>
      </c>
      <c r="F34" s="216">
        <v>60757583</v>
      </c>
      <c r="G34" s="216">
        <v>60757583</v>
      </c>
      <c r="H34" s="216">
        <v>0</v>
      </c>
      <c r="I34" s="509">
        <v>0</v>
      </c>
    </row>
    <row r="35" spans="1:9" ht="15" customHeight="1" x14ac:dyDescent="0.2">
      <c r="A35" s="487" t="s">
        <v>175</v>
      </c>
      <c r="B35" s="488" t="s">
        <v>176</v>
      </c>
      <c r="C35" s="216">
        <v>0</v>
      </c>
      <c r="D35" s="216">
        <v>10000</v>
      </c>
      <c r="E35" s="216">
        <f t="shared" ref="E35:E36" si="7">F35-D35</f>
        <v>136081</v>
      </c>
      <c r="F35" s="216">
        <v>146081</v>
      </c>
      <c r="G35" s="216">
        <v>146081</v>
      </c>
      <c r="H35" s="216">
        <v>0</v>
      </c>
      <c r="I35" s="509">
        <v>0</v>
      </c>
    </row>
    <row r="36" spans="1:9" ht="30.75" customHeight="1" x14ac:dyDescent="0.25">
      <c r="A36" s="479" t="s">
        <v>183</v>
      </c>
      <c r="B36" s="510" t="s">
        <v>184</v>
      </c>
      <c r="C36" s="211">
        <v>10684567</v>
      </c>
      <c r="D36" s="211">
        <v>10684567</v>
      </c>
      <c r="E36" s="216">
        <f t="shared" si="7"/>
        <v>-45000</v>
      </c>
      <c r="F36" s="211">
        <v>10639567</v>
      </c>
      <c r="G36" s="211">
        <v>10639567</v>
      </c>
      <c r="H36" s="211">
        <v>0</v>
      </c>
      <c r="I36" s="511">
        <v>0</v>
      </c>
    </row>
    <row r="37" spans="1:9" ht="15" customHeight="1" x14ac:dyDescent="0.25">
      <c r="A37" s="479" t="s">
        <v>185</v>
      </c>
      <c r="B37" s="480" t="s">
        <v>186</v>
      </c>
      <c r="C37" s="211">
        <f>SUM(C38:C42)</f>
        <v>40652081</v>
      </c>
      <c r="D37" s="211">
        <f>SUM(D38:D42)</f>
        <v>40659081</v>
      </c>
      <c r="E37" s="211">
        <f>SUM(E38:E42)</f>
        <v>-6402501</v>
      </c>
      <c r="F37" s="211">
        <f>SUM(F38:F42)</f>
        <v>34256580</v>
      </c>
      <c r="G37" s="211">
        <f>SUM(G38:G42)</f>
        <v>34256580</v>
      </c>
      <c r="H37" s="211">
        <v>0</v>
      </c>
      <c r="I37" s="511">
        <v>0</v>
      </c>
    </row>
    <row r="38" spans="1:9" ht="15" customHeight="1" x14ac:dyDescent="0.2">
      <c r="A38" s="487" t="s">
        <v>187</v>
      </c>
      <c r="B38" s="488" t="s">
        <v>188</v>
      </c>
      <c r="C38" s="216">
        <v>24081971</v>
      </c>
      <c r="D38" s="216">
        <v>24088971</v>
      </c>
      <c r="E38" s="216">
        <f>F38-D38</f>
        <v>-6402501</v>
      </c>
      <c r="F38" s="216">
        <v>17686470</v>
      </c>
      <c r="G38" s="216">
        <v>17686470</v>
      </c>
      <c r="H38" s="216">
        <v>0</v>
      </c>
      <c r="I38" s="509">
        <v>0</v>
      </c>
    </row>
    <row r="39" spans="1:9" ht="15" customHeight="1" x14ac:dyDescent="0.2">
      <c r="A39" s="487" t="s">
        <v>193</v>
      </c>
      <c r="B39" s="488" t="s">
        <v>194</v>
      </c>
      <c r="C39" s="216">
        <v>825000</v>
      </c>
      <c r="D39" s="216">
        <v>825000</v>
      </c>
      <c r="E39" s="216">
        <f t="shared" ref="E39:E42" si="8">F39-D39</f>
        <v>0</v>
      </c>
      <c r="F39" s="216">
        <v>825000</v>
      </c>
      <c r="G39" s="216">
        <v>825000</v>
      </c>
      <c r="H39" s="216">
        <v>0</v>
      </c>
      <c r="I39" s="509">
        <v>0</v>
      </c>
    </row>
    <row r="40" spans="1:9" ht="15" customHeight="1" x14ac:dyDescent="0.2">
      <c r="A40" s="487" t="s">
        <v>199</v>
      </c>
      <c r="B40" s="488" t="s">
        <v>200</v>
      </c>
      <c r="C40" s="216">
        <v>5670000</v>
      </c>
      <c r="D40" s="216">
        <v>5670000</v>
      </c>
      <c r="E40" s="216">
        <f t="shared" si="8"/>
        <v>0</v>
      </c>
      <c r="F40" s="216">
        <v>5670000</v>
      </c>
      <c r="G40" s="216">
        <v>5670000</v>
      </c>
      <c r="H40" s="216">
        <v>0</v>
      </c>
      <c r="I40" s="509">
        <v>0</v>
      </c>
    </row>
    <row r="41" spans="1:9" ht="15" customHeight="1" x14ac:dyDescent="0.2">
      <c r="A41" s="487" t="s">
        <v>213</v>
      </c>
      <c r="B41" s="488" t="s">
        <v>214</v>
      </c>
      <c r="C41" s="216">
        <v>736000</v>
      </c>
      <c r="D41" s="216">
        <v>736000</v>
      </c>
      <c r="E41" s="216">
        <f t="shared" si="8"/>
        <v>0</v>
      </c>
      <c r="F41" s="216">
        <v>736000</v>
      </c>
      <c r="G41" s="216">
        <v>736000</v>
      </c>
      <c r="H41" s="216">
        <v>0</v>
      </c>
      <c r="I41" s="509">
        <v>0</v>
      </c>
    </row>
    <row r="42" spans="1:9" ht="15" customHeight="1" x14ac:dyDescent="0.2">
      <c r="A42" s="487" t="s">
        <v>215</v>
      </c>
      <c r="B42" s="488" t="s">
        <v>216</v>
      </c>
      <c r="C42" s="216">
        <v>9339110</v>
      </c>
      <c r="D42" s="216">
        <v>9339110</v>
      </c>
      <c r="E42" s="216">
        <f t="shared" si="8"/>
        <v>0</v>
      </c>
      <c r="F42" s="216">
        <v>9339110</v>
      </c>
      <c r="G42" s="216">
        <v>9339110</v>
      </c>
      <c r="H42" s="216">
        <v>0</v>
      </c>
      <c r="I42" s="509">
        <v>0</v>
      </c>
    </row>
    <row r="43" spans="1:9" ht="15" customHeight="1" x14ac:dyDescent="0.25">
      <c r="A43" s="512" t="s">
        <v>229</v>
      </c>
      <c r="B43" s="513" t="s">
        <v>230</v>
      </c>
      <c r="C43" s="514">
        <f>SUM(C44:C45)</f>
        <v>0</v>
      </c>
      <c r="D43" s="514">
        <f>SUM(D44:D45)</f>
        <v>0</v>
      </c>
      <c r="E43" s="216">
        <f>F43-D43</f>
        <v>0</v>
      </c>
      <c r="F43" s="514">
        <f>SUM(F44:F45)</f>
        <v>0</v>
      </c>
      <c r="G43" s="514">
        <f>SUM(G44:G45)</f>
        <v>0</v>
      </c>
      <c r="H43" s="514">
        <v>0</v>
      </c>
      <c r="I43" s="511">
        <v>0</v>
      </c>
    </row>
    <row r="44" spans="1:9" ht="15" hidden="1" customHeight="1" x14ac:dyDescent="0.25">
      <c r="A44" s="487" t="s">
        <v>233</v>
      </c>
      <c r="B44" s="488" t="s">
        <v>494</v>
      </c>
      <c r="C44" s="508">
        <v>0</v>
      </c>
      <c r="D44" s="508">
        <v>0</v>
      </c>
      <c r="E44" s="508">
        <f>F44-C44</f>
        <v>0</v>
      </c>
      <c r="F44" s="508">
        <v>0</v>
      </c>
      <c r="G44" s="508">
        <v>0</v>
      </c>
      <c r="H44" s="514"/>
      <c r="I44" s="511"/>
    </row>
    <row r="45" spans="1:9" ht="15" hidden="1" customHeight="1" x14ac:dyDescent="0.2">
      <c r="A45" s="487" t="s">
        <v>237</v>
      </c>
      <c r="B45" s="488" t="s">
        <v>238</v>
      </c>
      <c r="C45" s="216">
        <v>0</v>
      </c>
      <c r="D45" s="216">
        <v>0</v>
      </c>
      <c r="E45" s="508">
        <f>F45-C45</f>
        <v>0</v>
      </c>
      <c r="F45" s="216">
        <v>0</v>
      </c>
      <c r="G45" s="216">
        <v>0</v>
      </c>
      <c r="H45" s="216">
        <v>0</v>
      </c>
      <c r="I45" s="509">
        <v>0</v>
      </c>
    </row>
    <row r="46" spans="1:9" ht="15" customHeight="1" x14ac:dyDescent="0.25">
      <c r="A46" s="512" t="s">
        <v>284</v>
      </c>
      <c r="B46" s="513" t="s">
        <v>242</v>
      </c>
      <c r="C46" s="514">
        <v>520700</v>
      </c>
      <c r="D46" s="514">
        <v>520700</v>
      </c>
      <c r="E46" s="514">
        <f>F46-D46</f>
        <v>196007</v>
      </c>
      <c r="F46" s="514">
        <v>716707</v>
      </c>
      <c r="G46" s="514">
        <v>716707</v>
      </c>
      <c r="H46" s="514">
        <v>0</v>
      </c>
      <c r="I46" s="515">
        <v>0</v>
      </c>
    </row>
    <row r="47" spans="1:9" ht="15" customHeight="1" thickBot="1" x14ac:dyDescent="0.3">
      <c r="A47" s="495" t="s">
        <v>287</v>
      </c>
      <c r="B47" s="496" t="s">
        <v>272</v>
      </c>
      <c r="C47" s="516">
        <f t="shared" ref="C47:D47" si="9">C33+C36+C37+C46+C43</f>
        <v>112912019</v>
      </c>
      <c r="D47" s="516">
        <f t="shared" si="9"/>
        <v>112919019</v>
      </c>
      <c r="E47" s="516">
        <f>E33+E36+E37+E46+E43</f>
        <v>-6402501</v>
      </c>
      <c r="F47" s="516">
        <f t="shared" ref="F47:I47" si="10">F33+F36+F37+F46+F43</f>
        <v>106516518</v>
      </c>
      <c r="G47" s="516">
        <f t="shared" ref="G47" si="11">G33+G36+G37+G46+G43</f>
        <v>106516518</v>
      </c>
      <c r="H47" s="516">
        <f t="shared" si="10"/>
        <v>0</v>
      </c>
      <c r="I47" s="498">
        <f t="shared" si="10"/>
        <v>0</v>
      </c>
    </row>
    <row r="48" spans="1:9" ht="16.5" thickTop="1" x14ac:dyDescent="0.25">
      <c r="A48" s="499"/>
      <c r="B48" s="499"/>
      <c r="C48" s="499"/>
      <c r="D48" s="499"/>
      <c r="E48" s="499"/>
      <c r="F48" s="254"/>
      <c r="G48" s="468"/>
      <c r="H48" s="468"/>
      <c r="I48" s="468"/>
    </row>
    <row r="49" spans="1:9" ht="16.5" thickBot="1" x14ac:dyDescent="0.3">
      <c r="A49" s="196"/>
      <c r="B49" s="256"/>
      <c r="C49" s="256"/>
      <c r="D49" s="256"/>
      <c r="E49" s="256"/>
      <c r="F49" s="256"/>
      <c r="G49" s="468"/>
      <c r="H49" s="468"/>
      <c r="I49" s="468"/>
    </row>
    <row r="50" spans="1:9" ht="15" thickBot="1" x14ac:dyDescent="0.25">
      <c r="A50" s="517" t="s">
        <v>288</v>
      </c>
      <c r="B50" s="518"/>
      <c r="C50" s="519">
        <v>18</v>
      </c>
      <c r="D50" s="519">
        <v>0</v>
      </c>
      <c r="E50" s="519">
        <v>0</v>
      </c>
      <c r="F50" s="520">
        <v>18</v>
      </c>
      <c r="G50" s="468"/>
      <c r="H50" s="468"/>
      <c r="I50" s="468"/>
    </row>
    <row r="51" spans="1:9" ht="15" thickBot="1" x14ac:dyDescent="0.25">
      <c r="A51" s="517" t="s">
        <v>289</v>
      </c>
      <c r="B51" s="518"/>
      <c r="C51" s="519">
        <v>0</v>
      </c>
      <c r="D51" s="519">
        <v>0</v>
      </c>
      <c r="E51" s="519">
        <v>0</v>
      </c>
      <c r="F51" s="520">
        <v>0</v>
      </c>
      <c r="G51" s="468"/>
      <c r="H51" s="468"/>
      <c r="I51" s="468"/>
    </row>
    <row r="52" spans="1:9" x14ac:dyDescent="0.2">
      <c r="G52" s="468"/>
      <c r="H52" s="468"/>
      <c r="I52" s="468"/>
    </row>
    <row r="53" spans="1:9" x14ac:dyDescent="0.2">
      <c r="G53" s="468"/>
      <c r="H53" s="468"/>
      <c r="I53" s="468"/>
    </row>
  </sheetData>
  <mergeCells count="19">
    <mergeCell ref="A2:I3"/>
    <mergeCell ref="A4:I4"/>
    <mergeCell ref="A6:B6"/>
    <mergeCell ref="A7:B7"/>
    <mergeCell ref="H7:I7"/>
    <mergeCell ref="F8:F9"/>
    <mergeCell ref="G8:I8"/>
    <mergeCell ref="A30:A31"/>
    <mergeCell ref="B30:B31"/>
    <mergeCell ref="C30:C31"/>
    <mergeCell ref="E30:E31"/>
    <mergeCell ref="F30:F31"/>
    <mergeCell ref="G30:I30"/>
    <mergeCell ref="A8:A9"/>
    <mergeCell ref="B8:B9"/>
    <mergeCell ref="C8:C9"/>
    <mergeCell ref="E8:E9"/>
    <mergeCell ref="D8:D9"/>
    <mergeCell ref="D30:D3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F6" sqref="F6"/>
    </sheetView>
  </sheetViews>
  <sheetFormatPr defaultColWidth="9.140625" defaultRowHeight="12.75" x14ac:dyDescent="0.2"/>
  <cols>
    <col min="1" max="1" width="9.140625" style="195"/>
    <col min="2" max="2" width="52.5703125" style="195" customWidth="1"/>
    <col min="3" max="4" width="16.7109375" style="195" hidden="1" customWidth="1"/>
    <col min="5" max="6" width="15.7109375" style="195" customWidth="1"/>
    <col min="7" max="7" width="14.42578125" style="195" customWidth="1"/>
    <col min="8" max="8" width="14" style="195" customWidth="1"/>
    <col min="9" max="9" width="14.42578125" style="195" customWidth="1"/>
    <col min="10" max="10" width="13.7109375" style="195" customWidth="1"/>
    <col min="11" max="11" width="17.5703125" style="195" customWidth="1"/>
    <col min="12" max="16384" width="9.140625" style="98"/>
  </cols>
  <sheetData>
    <row r="1" spans="1:11" x14ac:dyDescent="0.2">
      <c r="A1" s="194"/>
      <c r="B1" s="194"/>
      <c r="C1" s="194"/>
    </row>
    <row r="2" spans="1:11" s="167" customFormat="1" ht="20.25" customHeight="1" x14ac:dyDescent="0.2">
      <c r="A2" s="937" t="s">
        <v>273</v>
      </c>
      <c r="B2" s="937"/>
      <c r="C2" s="937"/>
      <c r="D2" s="937"/>
      <c r="E2" s="937"/>
      <c r="F2" s="937"/>
      <c r="G2" s="937"/>
      <c r="H2" s="937"/>
      <c r="I2" s="937"/>
      <c r="J2" s="937"/>
      <c r="K2" s="196"/>
    </row>
    <row r="3" spans="1:11" s="167" customFormat="1" ht="20.25" customHeight="1" x14ac:dyDescent="0.2">
      <c r="A3" s="937"/>
      <c r="B3" s="937"/>
      <c r="C3" s="937"/>
      <c r="D3" s="937"/>
      <c r="E3" s="937"/>
      <c r="F3" s="937"/>
      <c r="G3" s="937"/>
      <c r="H3" s="937"/>
      <c r="I3" s="937"/>
      <c r="J3" s="937"/>
      <c r="K3" s="196"/>
    </row>
    <row r="4" spans="1:11" s="167" customFormat="1" ht="20.25" x14ac:dyDescent="0.2">
      <c r="A4" s="937" t="s">
        <v>444</v>
      </c>
      <c r="B4" s="937"/>
      <c r="C4" s="937"/>
      <c r="D4" s="937"/>
      <c r="E4" s="937"/>
      <c r="F4" s="937"/>
      <c r="G4" s="937"/>
      <c r="H4" s="937"/>
      <c r="I4" s="937"/>
      <c r="J4" s="937"/>
      <c r="K4" s="196"/>
    </row>
    <row r="5" spans="1:11" s="167" customFormat="1" ht="20.25" x14ac:dyDescent="0.25">
      <c r="A5" s="939" t="s">
        <v>720</v>
      </c>
      <c r="B5" s="939"/>
      <c r="C5" s="197"/>
      <c r="D5" s="197"/>
      <c r="E5" s="197"/>
      <c r="F5" s="197"/>
      <c r="G5" s="197"/>
      <c r="H5" s="197"/>
      <c r="I5" s="197"/>
      <c r="J5" s="197"/>
      <c r="K5" s="196"/>
    </row>
    <row r="6" spans="1:11" ht="21" customHeight="1" thickBot="1" x14ac:dyDescent="0.3">
      <c r="A6" s="939" t="s">
        <v>690</v>
      </c>
      <c r="B6" s="939"/>
      <c r="C6" s="198"/>
      <c r="D6" s="938"/>
      <c r="E6" s="938"/>
      <c r="F6" s="199"/>
      <c r="G6" s="199"/>
      <c r="H6" s="199"/>
      <c r="I6" s="199"/>
      <c r="J6" s="199" t="s">
        <v>1</v>
      </c>
    </row>
    <row r="7" spans="1:11" ht="21" customHeight="1" x14ac:dyDescent="0.2">
      <c r="A7" s="943" t="s">
        <v>76</v>
      </c>
      <c r="B7" s="945" t="s">
        <v>274</v>
      </c>
      <c r="C7" s="200"/>
      <c r="D7" s="201"/>
      <c r="E7" s="945" t="s">
        <v>476</v>
      </c>
      <c r="F7" s="947" t="s">
        <v>687</v>
      </c>
      <c r="G7" s="945" t="s">
        <v>686</v>
      </c>
      <c r="H7" s="940" t="s">
        <v>476</v>
      </c>
      <c r="I7" s="941"/>
      <c r="J7" s="942"/>
    </row>
    <row r="8" spans="1:11" ht="45" customHeight="1" thickBot="1" x14ac:dyDescent="0.25">
      <c r="A8" s="944"/>
      <c r="B8" s="946"/>
      <c r="C8" s="202" t="s">
        <v>275</v>
      </c>
      <c r="D8" s="202" t="s">
        <v>276</v>
      </c>
      <c r="E8" s="946"/>
      <c r="F8" s="936"/>
      <c r="G8" s="946"/>
      <c r="H8" s="202" t="s">
        <v>79</v>
      </c>
      <c r="I8" s="202" t="s">
        <v>80</v>
      </c>
      <c r="J8" s="203" t="s">
        <v>81</v>
      </c>
      <c r="K8" s="98"/>
    </row>
    <row r="9" spans="1:11" ht="15" customHeight="1" x14ac:dyDescent="0.2">
      <c r="A9" s="204" t="s">
        <v>8</v>
      </c>
      <c r="B9" s="205" t="s">
        <v>21</v>
      </c>
      <c r="C9" s="205" t="s">
        <v>30</v>
      </c>
      <c r="D9" s="205" t="s">
        <v>82</v>
      </c>
      <c r="E9" s="205" t="s">
        <v>30</v>
      </c>
      <c r="F9" s="205"/>
      <c r="G9" s="205" t="s">
        <v>83</v>
      </c>
      <c r="H9" s="205" t="s">
        <v>84</v>
      </c>
      <c r="I9" s="205" t="s">
        <v>85</v>
      </c>
      <c r="J9" s="206" t="s">
        <v>86</v>
      </c>
      <c r="K9" s="98"/>
    </row>
    <row r="10" spans="1:11" ht="19.5" customHeight="1" x14ac:dyDescent="0.25">
      <c r="A10" s="207" t="s">
        <v>118</v>
      </c>
      <c r="B10" s="208" t="s">
        <v>119</v>
      </c>
      <c r="C10" s="209">
        <f>SUM(C11:C11)</f>
        <v>8300000</v>
      </c>
      <c r="D10" s="209">
        <f>SUM(D11:D11)</f>
        <v>7278483</v>
      </c>
      <c r="E10" s="211">
        <f>E11</f>
        <v>6000</v>
      </c>
      <c r="F10" s="211">
        <f>F11</f>
        <v>0</v>
      </c>
      <c r="G10" s="211">
        <f>G11</f>
        <v>6000</v>
      </c>
      <c r="H10" s="211">
        <f>H11</f>
        <v>6000</v>
      </c>
      <c r="I10" s="210">
        <v>0</v>
      </c>
      <c r="J10" s="212">
        <v>0</v>
      </c>
    </row>
    <row r="11" spans="1:11" ht="16.5" customHeight="1" x14ac:dyDescent="0.2">
      <c r="A11" s="213" t="s">
        <v>132</v>
      </c>
      <c r="B11" s="120" t="s">
        <v>133</v>
      </c>
      <c r="C11" s="214">
        <v>8300000</v>
      </c>
      <c r="D11" s="215">
        <v>7278483</v>
      </c>
      <c r="E11" s="216">
        <v>6000</v>
      </c>
      <c r="F11" s="216">
        <f>G11-E11</f>
        <v>0</v>
      </c>
      <c r="G11" s="216">
        <v>6000</v>
      </c>
      <c r="H11" s="216">
        <v>6000</v>
      </c>
      <c r="I11" s="215">
        <v>0</v>
      </c>
      <c r="J11" s="217">
        <v>0</v>
      </c>
    </row>
    <row r="12" spans="1:11" ht="15" customHeight="1" x14ac:dyDescent="0.25">
      <c r="A12" s="218" t="s">
        <v>277</v>
      </c>
      <c r="B12" s="132" t="s">
        <v>143</v>
      </c>
      <c r="C12" s="219" t="e">
        <f>#REF!+C10+#REF!</f>
        <v>#REF!</v>
      </c>
      <c r="D12" s="219" t="e">
        <f>#REF!+D10+#REF!</f>
        <v>#REF!</v>
      </c>
      <c r="E12" s="220">
        <f>E10</f>
        <v>6000</v>
      </c>
      <c r="F12" s="220">
        <f>F10</f>
        <v>0</v>
      </c>
      <c r="G12" s="220">
        <f>G10</f>
        <v>6000</v>
      </c>
      <c r="H12" s="220">
        <f>H10</f>
        <v>6000</v>
      </c>
      <c r="I12" s="219">
        <v>0</v>
      </c>
      <c r="J12" s="221">
        <v>0</v>
      </c>
    </row>
    <row r="13" spans="1:11" ht="15" customHeight="1" x14ac:dyDescent="0.25">
      <c r="A13" s="207" t="s">
        <v>144</v>
      </c>
      <c r="B13" s="208" t="s">
        <v>145</v>
      </c>
      <c r="C13" s="209">
        <f>SUM(C15:C15)</f>
        <v>66914644</v>
      </c>
      <c r="D13" s="222">
        <f>SUM(D15:D15)</f>
        <v>66919069</v>
      </c>
      <c r="E13" s="220">
        <f>SUM(E14:E15)</f>
        <v>10897316</v>
      </c>
      <c r="F13" s="220">
        <f>SUM(F14:F15)</f>
        <v>0</v>
      </c>
      <c r="G13" s="220">
        <f>SUM(G14:G15)</f>
        <v>10897316</v>
      </c>
      <c r="H13" s="220">
        <f>SUM(H14:H15)</f>
        <v>10897316</v>
      </c>
      <c r="I13" s="222">
        <v>0</v>
      </c>
      <c r="J13" s="223">
        <v>0</v>
      </c>
    </row>
    <row r="14" spans="1:11" ht="15" customHeight="1" x14ac:dyDescent="0.2">
      <c r="A14" s="224" t="s">
        <v>152</v>
      </c>
      <c r="B14" s="225" t="s">
        <v>153</v>
      </c>
      <c r="C14" s="226">
        <v>66914644</v>
      </c>
      <c r="D14" s="215">
        <v>66919069</v>
      </c>
      <c r="E14" s="216">
        <v>81003</v>
      </c>
      <c r="F14" s="216">
        <f>G14-E14</f>
        <v>0</v>
      </c>
      <c r="G14" s="216">
        <v>81003</v>
      </c>
      <c r="H14" s="216">
        <v>81003</v>
      </c>
      <c r="I14" s="215">
        <v>0</v>
      </c>
      <c r="J14" s="217">
        <v>0</v>
      </c>
    </row>
    <row r="15" spans="1:11" ht="15" customHeight="1" x14ac:dyDescent="0.2">
      <c r="A15" s="224" t="s">
        <v>278</v>
      </c>
      <c r="B15" s="225" t="s">
        <v>279</v>
      </c>
      <c r="C15" s="226">
        <v>66914644</v>
      </c>
      <c r="D15" s="215">
        <v>66919069</v>
      </c>
      <c r="E15" s="216">
        <v>10816313</v>
      </c>
      <c r="F15" s="216">
        <f>G15-E15</f>
        <v>0</v>
      </c>
      <c r="G15" s="216">
        <v>10816313</v>
      </c>
      <c r="H15" s="216">
        <v>10816313</v>
      </c>
      <c r="I15" s="215">
        <v>0</v>
      </c>
      <c r="J15" s="217">
        <v>0</v>
      </c>
    </row>
    <row r="16" spans="1:11" ht="15" customHeight="1" thickBot="1" x14ac:dyDescent="0.3">
      <c r="A16" s="227" t="s">
        <v>280</v>
      </c>
      <c r="B16" s="228" t="s">
        <v>157</v>
      </c>
      <c r="C16" s="229" t="e">
        <f>C13+C12</f>
        <v>#REF!</v>
      </c>
      <c r="D16" s="230" t="e">
        <f t="shared" ref="D16:J16" si="0">D12+D13</f>
        <v>#REF!</v>
      </c>
      <c r="E16" s="231">
        <f t="shared" ref="E16" si="1">E12+E13</f>
        <v>10903316</v>
      </c>
      <c r="F16" s="231">
        <f t="shared" ref="F16" si="2">F12+F13</f>
        <v>0</v>
      </c>
      <c r="G16" s="231">
        <f t="shared" si="0"/>
        <v>10903316</v>
      </c>
      <c r="H16" s="231">
        <f t="shared" ref="H16" si="3">H12+H13</f>
        <v>10903316</v>
      </c>
      <c r="I16" s="230">
        <f t="shared" si="0"/>
        <v>0</v>
      </c>
      <c r="J16" s="232">
        <f t="shared" si="0"/>
        <v>0</v>
      </c>
    </row>
    <row r="17" spans="1:11" ht="15" customHeight="1" x14ac:dyDescent="0.25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98"/>
    </row>
    <row r="18" spans="1:11" ht="15" customHeight="1" thickBot="1" x14ac:dyDescent="0.3">
      <c r="A18" s="236"/>
      <c r="B18" s="237"/>
      <c r="C18" s="238"/>
      <c r="D18" s="239"/>
      <c r="E18" s="239"/>
      <c r="F18" s="239"/>
      <c r="G18" s="239"/>
      <c r="H18" s="239"/>
      <c r="I18" s="239"/>
      <c r="J18" s="239"/>
      <c r="K18" s="98"/>
    </row>
    <row r="19" spans="1:11" ht="21" customHeight="1" thickTop="1" x14ac:dyDescent="0.2">
      <c r="A19" s="943" t="s">
        <v>76</v>
      </c>
      <c r="B19" s="945" t="s">
        <v>281</v>
      </c>
      <c r="C19" s="200"/>
      <c r="D19" s="201"/>
      <c r="E19" s="945" t="s">
        <v>476</v>
      </c>
      <c r="F19" s="924" t="s">
        <v>687</v>
      </c>
      <c r="G19" s="945" t="s">
        <v>686</v>
      </c>
      <c r="H19" s="940" t="s">
        <v>476</v>
      </c>
      <c r="I19" s="941"/>
      <c r="J19" s="942"/>
    </row>
    <row r="20" spans="1:11" ht="45" customHeight="1" thickBot="1" x14ac:dyDescent="0.25">
      <c r="A20" s="944"/>
      <c r="B20" s="946"/>
      <c r="C20" s="202" t="s">
        <v>275</v>
      </c>
      <c r="D20" s="202" t="s">
        <v>276</v>
      </c>
      <c r="E20" s="946"/>
      <c r="F20" s="926"/>
      <c r="G20" s="946"/>
      <c r="H20" s="202" t="s">
        <v>79</v>
      </c>
      <c r="I20" s="202" t="s">
        <v>80</v>
      </c>
      <c r="J20" s="203" t="s">
        <v>81</v>
      </c>
      <c r="K20" s="98"/>
    </row>
    <row r="21" spans="1:11" ht="15" customHeight="1" thickTop="1" x14ac:dyDescent="0.2">
      <c r="A21" s="109" t="s">
        <v>8</v>
      </c>
      <c r="B21" s="110" t="s">
        <v>21</v>
      </c>
      <c r="C21" s="240" t="s">
        <v>30</v>
      </c>
      <c r="D21" s="240" t="s">
        <v>82</v>
      </c>
      <c r="E21" s="240" t="s">
        <v>30</v>
      </c>
      <c r="F21" s="240"/>
      <c r="G21" s="240" t="s">
        <v>83</v>
      </c>
      <c r="H21" s="240" t="s">
        <v>84</v>
      </c>
      <c r="I21" s="240" t="s">
        <v>85</v>
      </c>
      <c r="J21" s="240" t="s">
        <v>86</v>
      </c>
    </row>
    <row r="22" spans="1:11" ht="15" customHeight="1" x14ac:dyDescent="0.25">
      <c r="A22" s="241" t="s">
        <v>161</v>
      </c>
      <c r="B22" s="208" t="s">
        <v>162</v>
      </c>
      <c r="C22" s="242">
        <f>SUM(C23:C23)</f>
        <v>46560245</v>
      </c>
      <c r="D22" s="242">
        <f>SUM(D23:D23)</f>
        <v>47741858</v>
      </c>
      <c r="E22" s="243">
        <f>SUM(E23:E24)</f>
        <v>7985177</v>
      </c>
      <c r="F22" s="243">
        <f>SUM(F23:F24)</f>
        <v>30000</v>
      </c>
      <c r="G22" s="243">
        <f>SUM(G23:G24)</f>
        <v>8015177</v>
      </c>
      <c r="H22" s="243">
        <f>SUM(H23:H24)</f>
        <v>7985177</v>
      </c>
      <c r="I22" s="243">
        <v>0</v>
      </c>
      <c r="J22" s="243">
        <f>SUM(J23:J24)</f>
        <v>0</v>
      </c>
    </row>
    <row r="23" spans="1:11" ht="15" customHeight="1" x14ac:dyDescent="0.2">
      <c r="A23" s="119" t="s">
        <v>163</v>
      </c>
      <c r="B23" s="120" t="s">
        <v>164</v>
      </c>
      <c r="C23" s="244">
        <v>46560245</v>
      </c>
      <c r="D23" s="216">
        <v>47741858</v>
      </c>
      <c r="E23" s="216">
        <v>7860977</v>
      </c>
      <c r="F23" s="216">
        <f>G23-E23</f>
        <v>30000</v>
      </c>
      <c r="G23" s="216">
        <v>7890977</v>
      </c>
      <c r="H23" s="216">
        <v>7860977</v>
      </c>
      <c r="I23" s="216">
        <v>0</v>
      </c>
      <c r="J23" s="216">
        <v>0</v>
      </c>
    </row>
    <row r="24" spans="1:11" ht="15" customHeight="1" x14ac:dyDescent="0.2">
      <c r="A24" s="119" t="s">
        <v>175</v>
      </c>
      <c r="B24" s="120" t="s">
        <v>176</v>
      </c>
      <c r="C24" s="244">
        <v>46560245</v>
      </c>
      <c r="D24" s="216">
        <v>47741858</v>
      </c>
      <c r="E24" s="216">
        <v>124200</v>
      </c>
      <c r="F24" s="216">
        <f t="shared" ref="F24:F25" si="4">G24-E24</f>
        <v>0</v>
      </c>
      <c r="G24" s="216">
        <v>124200</v>
      </c>
      <c r="H24" s="216">
        <v>124200</v>
      </c>
      <c r="I24" s="216">
        <v>0</v>
      </c>
      <c r="J24" s="216">
        <v>0</v>
      </c>
    </row>
    <row r="25" spans="1:11" ht="30.75" customHeight="1" x14ac:dyDescent="0.25">
      <c r="A25" s="241" t="s">
        <v>183</v>
      </c>
      <c r="B25" s="245" t="s">
        <v>184</v>
      </c>
      <c r="C25" s="246">
        <v>10838079</v>
      </c>
      <c r="D25" s="211">
        <v>10716052</v>
      </c>
      <c r="E25" s="211">
        <v>1476707</v>
      </c>
      <c r="F25" s="216">
        <f t="shared" si="4"/>
        <v>0</v>
      </c>
      <c r="G25" s="211">
        <v>1476707</v>
      </c>
      <c r="H25" s="211">
        <v>1476707</v>
      </c>
      <c r="I25" s="211">
        <v>0</v>
      </c>
      <c r="J25" s="211">
        <v>0</v>
      </c>
    </row>
    <row r="26" spans="1:11" ht="15" customHeight="1" x14ac:dyDescent="0.25">
      <c r="A26" s="241" t="s">
        <v>185</v>
      </c>
      <c r="B26" s="208" t="s">
        <v>186</v>
      </c>
      <c r="C26" s="242">
        <f t="shared" ref="C26:G26" si="5">SUM(C27:C31)</f>
        <v>31920000</v>
      </c>
      <c r="D26" s="211">
        <f t="shared" si="5"/>
        <v>29393152</v>
      </c>
      <c r="E26" s="211">
        <f t="shared" ref="E26" si="6">SUM(E27:E31)</f>
        <v>1171000</v>
      </c>
      <c r="F26" s="211">
        <f t="shared" ref="F26" si="7">SUM(F27:F31)</f>
        <v>-30000</v>
      </c>
      <c r="G26" s="211">
        <f t="shared" si="5"/>
        <v>1141000</v>
      </c>
      <c r="H26" s="211">
        <f t="shared" ref="H26" si="8">SUM(H27:H31)</f>
        <v>1171000</v>
      </c>
      <c r="I26" s="211">
        <v>0</v>
      </c>
      <c r="J26" s="211">
        <v>0</v>
      </c>
    </row>
    <row r="27" spans="1:11" ht="15" customHeight="1" x14ac:dyDescent="0.2">
      <c r="A27" s="119" t="s">
        <v>187</v>
      </c>
      <c r="B27" s="120" t="s">
        <v>188</v>
      </c>
      <c r="C27" s="244">
        <v>18790000</v>
      </c>
      <c r="D27" s="216">
        <v>18211785</v>
      </c>
      <c r="E27" s="216">
        <v>205000</v>
      </c>
      <c r="F27" s="216">
        <f>G27-E27</f>
        <v>-60000</v>
      </c>
      <c r="G27" s="216">
        <v>145000</v>
      </c>
      <c r="H27" s="216">
        <v>205000</v>
      </c>
      <c r="I27" s="216">
        <v>0</v>
      </c>
      <c r="J27" s="216">
        <v>0</v>
      </c>
    </row>
    <row r="28" spans="1:11" ht="15" customHeight="1" x14ac:dyDescent="0.2">
      <c r="A28" s="119" t="s">
        <v>193</v>
      </c>
      <c r="B28" s="120" t="s">
        <v>194</v>
      </c>
      <c r="C28" s="244">
        <v>1360000</v>
      </c>
      <c r="D28" s="216">
        <v>1167083</v>
      </c>
      <c r="E28" s="216">
        <v>76000</v>
      </c>
      <c r="F28" s="216">
        <f t="shared" ref="F28:F31" si="9">G28-E28</f>
        <v>20000</v>
      </c>
      <c r="G28" s="216">
        <v>96000</v>
      </c>
      <c r="H28" s="216">
        <v>76000</v>
      </c>
      <c r="I28" s="216">
        <v>0</v>
      </c>
      <c r="J28" s="216">
        <v>0</v>
      </c>
    </row>
    <row r="29" spans="1:11" ht="15" customHeight="1" x14ac:dyDescent="0.2">
      <c r="A29" s="119" t="s">
        <v>199</v>
      </c>
      <c r="B29" s="120" t="s">
        <v>200</v>
      </c>
      <c r="C29" s="244">
        <v>5390000</v>
      </c>
      <c r="D29" s="216">
        <v>5302314</v>
      </c>
      <c r="E29" s="216">
        <v>390000</v>
      </c>
      <c r="F29" s="216">
        <f t="shared" si="9"/>
        <v>10000</v>
      </c>
      <c r="G29" s="216">
        <v>400000</v>
      </c>
      <c r="H29" s="216">
        <v>390000</v>
      </c>
      <c r="I29" s="216">
        <v>0</v>
      </c>
      <c r="J29" s="216">
        <v>0</v>
      </c>
    </row>
    <row r="30" spans="1:11" ht="15" customHeight="1" x14ac:dyDescent="0.2">
      <c r="A30" s="119" t="s">
        <v>213</v>
      </c>
      <c r="B30" s="120" t="s">
        <v>214</v>
      </c>
      <c r="C30" s="244">
        <v>600000</v>
      </c>
      <c r="D30" s="216">
        <v>547444</v>
      </c>
      <c r="E30" s="216">
        <v>150000</v>
      </c>
      <c r="F30" s="216">
        <f t="shared" si="9"/>
        <v>0</v>
      </c>
      <c r="G30" s="216">
        <v>150000</v>
      </c>
      <c r="H30" s="216">
        <v>150000</v>
      </c>
      <c r="I30" s="216">
        <v>0</v>
      </c>
      <c r="J30" s="216">
        <v>0</v>
      </c>
    </row>
    <row r="31" spans="1:11" ht="15" customHeight="1" x14ac:dyDescent="0.2">
      <c r="A31" s="119" t="s">
        <v>215</v>
      </c>
      <c r="B31" s="120" t="s">
        <v>216</v>
      </c>
      <c r="C31" s="244">
        <v>5780000</v>
      </c>
      <c r="D31" s="216">
        <v>4164526</v>
      </c>
      <c r="E31" s="216">
        <v>350000</v>
      </c>
      <c r="F31" s="216">
        <f t="shared" si="9"/>
        <v>0</v>
      </c>
      <c r="G31" s="216">
        <v>350000</v>
      </c>
      <c r="H31" s="216">
        <v>350000</v>
      </c>
      <c r="I31" s="216">
        <v>0</v>
      </c>
      <c r="J31" s="216">
        <v>0</v>
      </c>
    </row>
    <row r="32" spans="1:11" ht="15" customHeight="1" x14ac:dyDescent="0.25">
      <c r="A32" s="247" t="s">
        <v>282</v>
      </c>
      <c r="B32" s="248" t="s">
        <v>230</v>
      </c>
      <c r="C32" s="249">
        <f>SUM(C33:C34)</f>
        <v>686200</v>
      </c>
      <c r="D32" s="249">
        <f>SUM(D33:D34)</f>
        <v>1335253</v>
      </c>
      <c r="E32" s="249">
        <f>E33</f>
        <v>206432</v>
      </c>
      <c r="F32" s="249">
        <f>F33</f>
        <v>0</v>
      </c>
      <c r="G32" s="249">
        <f>G33</f>
        <v>206432</v>
      </c>
      <c r="H32" s="249">
        <f>H33</f>
        <v>206432</v>
      </c>
      <c r="I32" s="249">
        <v>0</v>
      </c>
      <c r="J32" s="249">
        <f>J33</f>
        <v>0</v>
      </c>
    </row>
    <row r="33" spans="1:11" ht="15" customHeight="1" x14ac:dyDescent="0.2">
      <c r="A33" s="119" t="s">
        <v>233</v>
      </c>
      <c r="B33" s="120" t="s">
        <v>283</v>
      </c>
      <c r="C33" s="244">
        <v>200000</v>
      </c>
      <c r="D33" s="216">
        <v>572951</v>
      </c>
      <c r="E33" s="216">
        <v>206432</v>
      </c>
      <c r="F33" s="216">
        <f>G33-E33</f>
        <v>0</v>
      </c>
      <c r="G33" s="216">
        <v>206432</v>
      </c>
      <c r="H33" s="216">
        <v>206432</v>
      </c>
      <c r="I33" s="250">
        <v>0</v>
      </c>
      <c r="J33" s="216">
        <v>0</v>
      </c>
    </row>
    <row r="34" spans="1:11" ht="15" customHeight="1" x14ac:dyDescent="0.25">
      <c r="A34" s="247" t="s">
        <v>284</v>
      </c>
      <c r="B34" s="248" t="s">
        <v>242</v>
      </c>
      <c r="C34" s="249">
        <f t="shared" ref="C34:J34" si="10">SUM(C35:C36)</f>
        <v>486200</v>
      </c>
      <c r="D34" s="249">
        <f t="shared" si="10"/>
        <v>762302</v>
      </c>
      <c r="E34" s="249">
        <f t="shared" ref="E34" si="11">SUM(E35:E36)</f>
        <v>64000</v>
      </c>
      <c r="F34" s="249">
        <f t="shared" ref="F34" si="12">SUM(F35:F36)</f>
        <v>0</v>
      </c>
      <c r="G34" s="249">
        <f t="shared" si="10"/>
        <v>64000</v>
      </c>
      <c r="H34" s="249">
        <f t="shared" ref="H34" si="13">SUM(H35:H36)</f>
        <v>64000</v>
      </c>
      <c r="I34" s="251">
        <f t="shared" si="10"/>
        <v>0</v>
      </c>
      <c r="J34" s="249">
        <f t="shared" si="10"/>
        <v>0</v>
      </c>
    </row>
    <row r="35" spans="1:11" ht="15" customHeight="1" x14ac:dyDescent="0.2">
      <c r="A35" s="119" t="s">
        <v>247</v>
      </c>
      <c r="B35" s="120" t="s">
        <v>285</v>
      </c>
      <c r="C35" s="244">
        <v>200000</v>
      </c>
      <c r="D35" s="216">
        <v>572951</v>
      </c>
      <c r="E35" s="216">
        <v>50000</v>
      </c>
      <c r="F35" s="216">
        <f>G35-E35</f>
        <v>0</v>
      </c>
      <c r="G35" s="216">
        <v>50000</v>
      </c>
      <c r="H35" s="216">
        <v>50000</v>
      </c>
      <c r="I35" s="250">
        <v>0</v>
      </c>
      <c r="J35" s="216">
        <v>0</v>
      </c>
    </row>
    <row r="36" spans="1:11" ht="15" customHeight="1" x14ac:dyDescent="0.2">
      <c r="A36" s="119" t="s">
        <v>249</v>
      </c>
      <c r="B36" s="120" t="s">
        <v>286</v>
      </c>
      <c r="C36" s="244">
        <v>286200</v>
      </c>
      <c r="D36" s="216">
        <v>189351</v>
      </c>
      <c r="E36" s="216">
        <v>14000</v>
      </c>
      <c r="F36" s="216">
        <f>G36-E36</f>
        <v>0</v>
      </c>
      <c r="G36" s="216">
        <v>14000</v>
      </c>
      <c r="H36" s="216">
        <v>14000</v>
      </c>
      <c r="I36" s="250">
        <v>0</v>
      </c>
      <c r="J36" s="216">
        <v>0</v>
      </c>
    </row>
    <row r="37" spans="1:11" ht="15" customHeight="1" thickBot="1" x14ac:dyDescent="0.3">
      <c r="A37" s="156" t="s">
        <v>287</v>
      </c>
      <c r="B37" s="157" t="s">
        <v>272</v>
      </c>
      <c r="C37" s="252" t="e">
        <f>C22+C25+C26+#REF!</f>
        <v>#REF!</v>
      </c>
      <c r="D37" s="253" t="e">
        <f>D22++#REF!+D25+D26</f>
        <v>#REF!</v>
      </c>
      <c r="E37" s="253">
        <f t="shared" ref="E37" si="14">E22+E25+E26+E32+E34</f>
        <v>10903316</v>
      </c>
      <c r="F37" s="253">
        <f t="shared" ref="F37" si="15">F22+F25+F26+F32+F34</f>
        <v>0</v>
      </c>
      <c r="G37" s="253">
        <f t="shared" ref="G37:J37" si="16">G22+G25+G26+G32+G34</f>
        <v>10903316</v>
      </c>
      <c r="H37" s="253">
        <f t="shared" ref="H37" si="17">H22+H25+H26+H32+H34</f>
        <v>10903316</v>
      </c>
      <c r="I37" s="253">
        <f t="shared" si="16"/>
        <v>0</v>
      </c>
      <c r="J37" s="253">
        <f t="shared" si="16"/>
        <v>0</v>
      </c>
    </row>
    <row r="38" spans="1:11" ht="16.5" thickTop="1" x14ac:dyDescent="0.25">
      <c r="A38" s="233"/>
      <c r="B38" s="233"/>
      <c r="C38" s="233"/>
      <c r="D38" s="254"/>
      <c r="E38" s="254"/>
      <c r="F38" s="254"/>
      <c r="G38" s="254"/>
      <c r="H38" s="254"/>
      <c r="I38" s="254"/>
      <c r="J38" s="254"/>
      <c r="K38" s="255"/>
    </row>
    <row r="39" spans="1:11" ht="16.5" thickBot="1" x14ac:dyDescent="0.3">
      <c r="A39" s="196"/>
      <c r="B39" s="256"/>
      <c r="C39" s="256"/>
      <c r="D39" s="256"/>
      <c r="H39" s="98"/>
      <c r="J39" s="98"/>
      <c r="K39" s="98"/>
    </row>
    <row r="40" spans="1:11" ht="15" thickBot="1" x14ac:dyDescent="0.25">
      <c r="A40" s="257" t="s">
        <v>288</v>
      </c>
      <c r="B40" s="258"/>
      <c r="C40" s="259"/>
      <c r="D40" s="259"/>
      <c r="E40" s="260">
        <v>2.5</v>
      </c>
      <c r="F40" s="264">
        <v>0</v>
      </c>
      <c r="G40" s="261">
        <v>2.5</v>
      </c>
      <c r="H40" s="98"/>
      <c r="I40" s="98"/>
      <c r="J40" s="98"/>
      <c r="K40" s="98"/>
    </row>
    <row r="41" spans="1:11" s="195" customFormat="1" ht="15" thickBot="1" x14ac:dyDescent="0.25">
      <c r="A41" s="257" t="s">
        <v>289</v>
      </c>
      <c r="B41" s="258"/>
      <c r="C41" s="259"/>
      <c r="D41" s="259"/>
      <c r="E41" s="262">
        <v>0</v>
      </c>
      <c r="F41" s="265">
        <v>0</v>
      </c>
      <c r="G41" s="263">
        <v>0</v>
      </c>
    </row>
    <row r="42" spans="1:11" x14ac:dyDescent="0.2">
      <c r="J42" s="98"/>
      <c r="K42" s="98"/>
    </row>
    <row r="43" spans="1:11" x14ac:dyDescent="0.2">
      <c r="J43" s="98"/>
      <c r="K43" s="98"/>
    </row>
    <row r="44" spans="1:11" x14ac:dyDescent="0.2">
      <c r="K44" s="98"/>
    </row>
  </sheetData>
  <mergeCells count="17">
    <mergeCell ref="H7:J7"/>
    <mergeCell ref="A19:A20"/>
    <mergeCell ref="B19:B20"/>
    <mergeCell ref="E19:E20"/>
    <mergeCell ref="G19:G20"/>
    <mergeCell ref="H19:J19"/>
    <mergeCell ref="F7:F8"/>
    <mergeCell ref="F19:F20"/>
    <mergeCell ref="A7:A8"/>
    <mergeCell ref="B7:B8"/>
    <mergeCell ref="E7:E8"/>
    <mergeCell ref="G7:G8"/>
    <mergeCell ref="A2:J3"/>
    <mergeCell ref="A4:J4"/>
    <mergeCell ref="A5:B5"/>
    <mergeCell ref="A6:B6"/>
    <mergeCell ref="D6:E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view="pageBreakPreview" zoomScale="90" zoomScaleNormal="100" zoomScaleSheetLayoutView="90" workbookViewId="0">
      <selection activeCell="A4" sqref="A4:B4"/>
    </sheetView>
  </sheetViews>
  <sheetFormatPr defaultRowHeight="15" x14ac:dyDescent="0.25"/>
  <cols>
    <col min="1" max="1" width="76.7109375" style="68" customWidth="1"/>
    <col min="2" max="2" width="10.7109375" style="68" hidden="1" customWidth="1"/>
    <col min="3" max="3" width="11.28515625" style="68" hidden="1" customWidth="1"/>
    <col min="4" max="4" width="15.28515625" style="68" hidden="1" customWidth="1"/>
    <col min="5" max="5" width="10.7109375" style="68" hidden="1" customWidth="1"/>
    <col min="6" max="6" width="11.28515625" style="68" hidden="1" customWidth="1"/>
    <col min="7" max="7" width="16.28515625" style="68" hidden="1" customWidth="1"/>
    <col min="8" max="8" width="10.7109375" style="68" hidden="1" customWidth="1"/>
    <col min="9" max="9" width="11.28515625" style="68" hidden="1" customWidth="1"/>
    <col min="10" max="10" width="16.28515625" style="68" hidden="1" customWidth="1"/>
    <col min="11" max="11" width="10.7109375" style="68" customWidth="1"/>
    <col min="12" max="12" width="11.28515625" style="68" customWidth="1"/>
    <col min="13" max="13" width="16.28515625" style="68" customWidth="1"/>
    <col min="14" max="14" width="10.7109375" style="68" hidden="1" customWidth="1"/>
    <col min="15" max="15" width="11.28515625" style="68" hidden="1" customWidth="1"/>
    <col min="16" max="16" width="16.28515625" style="68" hidden="1" customWidth="1"/>
    <col min="17" max="17" width="16.28515625" style="659" hidden="1" customWidth="1"/>
    <col min="18" max="18" width="10.7109375" style="68" hidden="1" customWidth="1"/>
    <col min="19" max="19" width="11.28515625" style="68" hidden="1" customWidth="1"/>
    <col min="20" max="20" width="16.28515625" style="68" hidden="1" customWidth="1"/>
    <col min="21" max="21" width="16.28515625" style="659" hidden="1" customWidth="1"/>
    <col min="22" max="22" width="10.7109375" style="68" hidden="1" customWidth="1"/>
    <col min="23" max="23" width="11.28515625" style="68" hidden="1" customWidth="1"/>
    <col min="24" max="24" width="16.28515625" style="68" hidden="1" customWidth="1"/>
    <col min="25" max="25" width="16.28515625" style="659" customWidth="1"/>
    <col min="26" max="26" width="10.7109375" style="68" customWidth="1"/>
    <col min="27" max="27" width="11.28515625" style="68" customWidth="1"/>
    <col min="28" max="28" width="16.28515625" style="68" customWidth="1"/>
    <col min="29" max="29" width="16.28515625" style="659" hidden="1" customWidth="1"/>
    <col min="30" max="256" width="9.140625" style="521"/>
    <col min="257" max="257" width="76.7109375" style="521" customWidth="1"/>
    <col min="258" max="266" width="0" style="521" hidden="1" customWidth="1"/>
    <col min="267" max="267" width="10.7109375" style="521" customWidth="1"/>
    <col min="268" max="268" width="11.28515625" style="521" customWidth="1"/>
    <col min="269" max="269" width="16.28515625" style="521" customWidth="1"/>
    <col min="270" max="277" width="0" style="521" hidden="1" customWidth="1"/>
    <col min="278" max="278" width="10.7109375" style="521" customWidth="1"/>
    <col min="279" max="279" width="11.28515625" style="521" customWidth="1"/>
    <col min="280" max="281" width="16.28515625" style="521" customWidth="1"/>
    <col min="282" max="282" width="10.7109375" style="521" customWidth="1"/>
    <col min="283" max="283" width="11.28515625" style="521" customWidth="1"/>
    <col min="284" max="285" width="16.28515625" style="521" customWidth="1"/>
    <col min="286" max="512" width="9.140625" style="521"/>
    <col min="513" max="513" width="76.7109375" style="521" customWidth="1"/>
    <col min="514" max="522" width="0" style="521" hidden="1" customWidth="1"/>
    <col min="523" max="523" width="10.7109375" style="521" customWidth="1"/>
    <col min="524" max="524" width="11.28515625" style="521" customWidth="1"/>
    <col min="525" max="525" width="16.28515625" style="521" customWidth="1"/>
    <col min="526" max="533" width="0" style="521" hidden="1" customWidth="1"/>
    <col min="534" max="534" width="10.7109375" style="521" customWidth="1"/>
    <col min="535" max="535" width="11.28515625" style="521" customWidth="1"/>
    <col min="536" max="537" width="16.28515625" style="521" customWidth="1"/>
    <col min="538" max="538" width="10.7109375" style="521" customWidth="1"/>
    <col min="539" max="539" width="11.28515625" style="521" customWidth="1"/>
    <col min="540" max="541" width="16.28515625" style="521" customWidth="1"/>
    <col min="542" max="768" width="9.140625" style="521"/>
    <col min="769" max="769" width="76.7109375" style="521" customWidth="1"/>
    <col min="770" max="778" width="0" style="521" hidden="1" customWidth="1"/>
    <col min="779" max="779" width="10.7109375" style="521" customWidth="1"/>
    <col min="780" max="780" width="11.28515625" style="521" customWidth="1"/>
    <col min="781" max="781" width="16.28515625" style="521" customWidth="1"/>
    <col min="782" max="789" width="0" style="521" hidden="1" customWidth="1"/>
    <col min="790" max="790" width="10.7109375" style="521" customWidth="1"/>
    <col min="791" max="791" width="11.28515625" style="521" customWidth="1"/>
    <col min="792" max="793" width="16.28515625" style="521" customWidth="1"/>
    <col min="794" max="794" width="10.7109375" style="521" customWidth="1"/>
    <col min="795" max="795" width="11.28515625" style="521" customWidth="1"/>
    <col min="796" max="797" width="16.28515625" style="521" customWidth="1"/>
    <col min="798" max="1024" width="9.140625" style="521"/>
    <col min="1025" max="1025" width="76.7109375" style="521" customWidth="1"/>
    <col min="1026" max="1034" width="0" style="521" hidden="1" customWidth="1"/>
    <col min="1035" max="1035" width="10.7109375" style="521" customWidth="1"/>
    <col min="1036" max="1036" width="11.28515625" style="521" customWidth="1"/>
    <col min="1037" max="1037" width="16.28515625" style="521" customWidth="1"/>
    <col min="1038" max="1045" width="0" style="521" hidden="1" customWidth="1"/>
    <col min="1046" max="1046" width="10.7109375" style="521" customWidth="1"/>
    <col min="1047" max="1047" width="11.28515625" style="521" customWidth="1"/>
    <col min="1048" max="1049" width="16.28515625" style="521" customWidth="1"/>
    <col min="1050" max="1050" width="10.7109375" style="521" customWidth="1"/>
    <col min="1051" max="1051" width="11.28515625" style="521" customWidth="1"/>
    <col min="1052" max="1053" width="16.28515625" style="521" customWidth="1"/>
    <col min="1054" max="1280" width="9.140625" style="521"/>
    <col min="1281" max="1281" width="76.7109375" style="521" customWidth="1"/>
    <col min="1282" max="1290" width="0" style="521" hidden="1" customWidth="1"/>
    <col min="1291" max="1291" width="10.7109375" style="521" customWidth="1"/>
    <col min="1292" max="1292" width="11.28515625" style="521" customWidth="1"/>
    <col min="1293" max="1293" width="16.28515625" style="521" customWidth="1"/>
    <col min="1294" max="1301" width="0" style="521" hidden="1" customWidth="1"/>
    <col min="1302" max="1302" width="10.7109375" style="521" customWidth="1"/>
    <col min="1303" max="1303" width="11.28515625" style="521" customWidth="1"/>
    <col min="1304" max="1305" width="16.28515625" style="521" customWidth="1"/>
    <col min="1306" max="1306" width="10.7109375" style="521" customWidth="1"/>
    <col min="1307" max="1307" width="11.28515625" style="521" customWidth="1"/>
    <col min="1308" max="1309" width="16.28515625" style="521" customWidth="1"/>
    <col min="1310" max="1536" width="9.140625" style="521"/>
    <col min="1537" max="1537" width="76.7109375" style="521" customWidth="1"/>
    <col min="1538" max="1546" width="0" style="521" hidden="1" customWidth="1"/>
    <col min="1547" max="1547" width="10.7109375" style="521" customWidth="1"/>
    <col min="1548" max="1548" width="11.28515625" style="521" customWidth="1"/>
    <col min="1549" max="1549" width="16.28515625" style="521" customWidth="1"/>
    <col min="1550" max="1557" width="0" style="521" hidden="1" customWidth="1"/>
    <col min="1558" max="1558" width="10.7109375" style="521" customWidth="1"/>
    <col min="1559" max="1559" width="11.28515625" style="521" customWidth="1"/>
    <col min="1560" max="1561" width="16.28515625" style="521" customWidth="1"/>
    <col min="1562" max="1562" width="10.7109375" style="521" customWidth="1"/>
    <col min="1563" max="1563" width="11.28515625" style="521" customWidth="1"/>
    <col min="1564" max="1565" width="16.28515625" style="521" customWidth="1"/>
    <col min="1566" max="1792" width="9.140625" style="521"/>
    <col min="1793" max="1793" width="76.7109375" style="521" customWidth="1"/>
    <col min="1794" max="1802" width="0" style="521" hidden="1" customWidth="1"/>
    <col min="1803" max="1803" width="10.7109375" style="521" customWidth="1"/>
    <col min="1804" max="1804" width="11.28515625" style="521" customWidth="1"/>
    <col min="1805" max="1805" width="16.28515625" style="521" customWidth="1"/>
    <col min="1806" max="1813" width="0" style="521" hidden="1" customWidth="1"/>
    <col min="1814" max="1814" width="10.7109375" style="521" customWidth="1"/>
    <col min="1815" max="1815" width="11.28515625" style="521" customWidth="1"/>
    <col min="1816" max="1817" width="16.28515625" style="521" customWidth="1"/>
    <col min="1818" max="1818" width="10.7109375" style="521" customWidth="1"/>
    <col min="1819" max="1819" width="11.28515625" style="521" customWidth="1"/>
    <col min="1820" max="1821" width="16.28515625" style="521" customWidth="1"/>
    <col min="1822" max="2048" width="9.140625" style="521"/>
    <col min="2049" max="2049" width="76.7109375" style="521" customWidth="1"/>
    <col min="2050" max="2058" width="0" style="521" hidden="1" customWidth="1"/>
    <col min="2059" max="2059" width="10.7109375" style="521" customWidth="1"/>
    <col min="2060" max="2060" width="11.28515625" style="521" customWidth="1"/>
    <col min="2061" max="2061" width="16.28515625" style="521" customWidth="1"/>
    <col min="2062" max="2069" width="0" style="521" hidden="1" customWidth="1"/>
    <col min="2070" max="2070" width="10.7109375" style="521" customWidth="1"/>
    <col min="2071" max="2071" width="11.28515625" style="521" customWidth="1"/>
    <col min="2072" max="2073" width="16.28515625" style="521" customWidth="1"/>
    <col min="2074" max="2074" width="10.7109375" style="521" customWidth="1"/>
    <col min="2075" max="2075" width="11.28515625" style="521" customWidth="1"/>
    <col min="2076" max="2077" width="16.28515625" style="521" customWidth="1"/>
    <col min="2078" max="2304" width="9.140625" style="521"/>
    <col min="2305" max="2305" width="76.7109375" style="521" customWidth="1"/>
    <col min="2306" max="2314" width="0" style="521" hidden="1" customWidth="1"/>
    <col min="2315" max="2315" width="10.7109375" style="521" customWidth="1"/>
    <col min="2316" max="2316" width="11.28515625" style="521" customWidth="1"/>
    <col min="2317" max="2317" width="16.28515625" style="521" customWidth="1"/>
    <col min="2318" max="2325" width="0" style="521" hidden="1" customWidth="1"/>
    <col min="2326" max="2326" width="10.7109375" style="521" customWidth="1"/>
    <col min="2327" max="2327" width="11.28515625" style="521" customWidth="1"/>
    <col min="2328" max="2329" width="16.28515625" style="521" customWidth="1"/>
    <col min="2330" max="2330" width="10.7109375" style="521" customWidth="1"/>
    <col min="2331" max="2331" width="11.28515625" style="521" customWidth="1"/>
    <col min="2332" max="2333" width="16.28515625" style="521" customWidth="1"/>
    <col min="2334" max="2560" width="9.140625" style="521"/>
    <col min="2561" max="2561" width="76.7109375" style="521" customWidth="1"/>
    <col min="2562" max="2570" width="0" style="521" hidden="1" customWidth="1"/>
    <col min="2571" max="2571" width="10.7109375" style="521" customWidth="1"/>
    <col min="2572" max="2572" width="11.28515625" style="521" customWidth="1"/>
    <col min="2573" max="2573" width="16.28515625" style="521" customWidth="1"/>
    <col min="2574" max="2581" width="0" style="521" hidden="1" customWidth="1"/>
    <col min="2582" max="2582" width="10.7109375" style="521" customWidth="1"/>
    <col min="2583" max="2583" width="11.28515625" style="521" customWidth="1"/>
    <col min="2584" max="2585" width="16.28515625" style="521" customWidth="1"/>
    <col min="2586" max="2586" width="10.7109375" style="521" customWidth="1"/>
    <col min="2587" max="2587" width="11.28515625" style="521" customWidth="1"/>
    <col min="2588" max="2589" width="16.28515625" style="521" customWidth="1"/>
    <col min="2590" max="2816" width="9.140625" style="521"/>
    <col min="2817" max="2817" width="76.7109375" style="521" customWidth="1"/>
    <col min="2818" max="2826" width="0" style="521" hidden="1" customWidth="1"/>
    <col min="2827" max="2827" width="10.7109375" style="521" customWidth="1"/>
    <col min="2828" max="2828" width="11.28515625" style="521" customWidth="1"/>
    <col min="2829" max="2829" width="16.28515625" style="521" customWidth="1"/>
    <col min="2830" max="2837" width="0" style="521" hidden="1" customWidth="1"/>
    <col min="2838" max="2838" width="10.7109375" style="521" customWidth="1"/>
    <col min="2839" max="2839" width="11.28515625" style="521" customWidth="1"/>
    <col min="2840" max="2841" width="16.28515625" style="521" customWidth="1"/>
    <col min="2842" max="2842" width="10.7109375" style="521" customWidth="1"/>
    <col min="2843" max="2843" width="11.28515625" style="521" customWidth="1"/>
    <col min="2844" max="2845" width="16.28515625" style="521" customWidth="1"/>
    <col min="2846" max="3072" width="9.140625" style="521"/>
    <col min="3073" max="3073" width="76.7109375" style="521" customWidth="1"/>
    <col min="3074" max="3082" width="0" style="521" hidden="1" customWidth="1"/>
    <col min="3083" max="3083" width="10.7109375" style="521" customWidth="1"/>
    <col min="3084" max="3084" width="11.28515625" style="521" customWidth="1"/>
    <col min="3085" max="3085" width="16.28515625" style="521" customWidth="1"/>
    <col min="3086" max="3093" width="0" style="521" hidden="1" customWidth="1"/>
    <col min="3094" max="3094" width="10.7109375" style="521" customWidth="1"/>
    <col min="3095" max="3095" width="11.28515625" style="521" customWidth="1"/>
    <col min="3096" max="3097" width="16.28515625" style="521" customWidth="1"/>
    <col min="3098" max="3098" width="10.7109375" style="521" customWidth="1"/>
    <col min="3099" max="3099" width="11.28515625" style="521" customWidth="1"/>
    <col min="3100" max="3101" width="16.28515625" style="521" customWidth="1"/>
    <col min="3102" max="3328" width="9.140625" style="521"/>
    <col min="3329" max="3329" width="76.7109375" style="521" customWidth="1"/>
    <col min="3330" max="3338" width="0" style="521" hidden="1" customWidth="1"/>
    <col min="3339" max="3339" width="10.7109375" style="521" customWidth="1"/>
    <col min="3340" max="3340" width="11.28515625" style="521" customWidth="1"/>
    <col min="3341" max="3341" width="16.28515625" style="521" customWidth="1"/>
    <col min="3342" max="3349" width="0" style="521" hidden="1" customWidth="1"/>
    <col min="3350" max="3350" width="10.7109375" style="521" customWidth="1"/>
    <col min="3351" max="3351" width="11.28515625" style="521" customWidth="1"/>
    <col min="3352" max="3353" width="16.28515625" style="521" customWidth="1"/>
    <col min="3354" max="3354" width="10.7109375" style="521" customWidth="1"/>
    <col min="3355" max="3355" width="11.28515625" style="521" customWidth="1"/>
    <col min="3356" max="3357" width="16.28515625" style="521" customWidth="1"/>
    <col min="3358" max="3584" width="9.140625" style="521"/>
    <col min="3585" max="3585" width="76.7109375" style="521" customWidth="1"/>
    <col min="3586" max="3594" width="0" style="521" hidden="1" customWidth="1"/>
    <col min="3595" max="3595" width="10.7109375" style="521" customWidth="1"/>
    <col min="3596" max="3596" width="11.28515625" style="521" customWidth="1"/>
    <col min="3597" max="3597" width="16.28515625" style="521" customWidth="1"/>
    <col min="3598" max="3605" width="0" style="521" hidden="1" customWidth="1"/>
    <col min="3606" max="3606" width="10.7109375" style="521" customWidth="1"/>
    <col min="3607" max="3607" width="11.28515625" style="521" customWidth="1"/>
    <col min="3608" max="3609" width="16.28515625" style="521" customWidth="1"/>
    <col min="3610" max="3610" width="10.7109375" style="521" customWidth="1"/>
    <col min="3611" max="3611" width="11.28515625" style="521" customWidth="1"/>
    <col min="3612" max="3613" width="16.28515625" style="521" customWidth="1"/>
    <col min="3614" max="3840" width="9.140625" style="521"/>
    <col min="3841" max="3841" width="76.7109375" style="521" customWidth="1"/>
    <col min="3842" max="3850" width="0" style="521" hidden="1" customWidth="1"/>
    <col min="3851" max="3851" width="10.7109375" style="521" customWidth="1"/>
    <col min="3852" max="3852" width="11.28515625" style="521" customWidth="1"/>
    <col min="3853" max="3853" width="16.28515625" style="521" customWidth="1"/>
    <col min="3854" max="3861" width="0" style="521" hidden="1" customWidth="1"/>
    <col min="3862" max="3862" width="10.7109375" style="521" customWidth="1"/>
    <col min="3863" max="3863" width="11.28515625" style="521" customWidth="1"/>
    <col min="3864" max="3865" width="16.28515625" style="521" customWidth="1"/>
    <col min="3866" max="3866" width="10.7109375" style="521" customWidth="1"/>
    <col min="3867" max="3867" width="11.28515625" style="521" customWidth="1"/>
    <col min="3868" max="3869" width="16.28515625" style="521" customWidth="1"/>
    <col min="3870" max="4096" width="9.140625" style="521"/>
    <col min="4097" max="4097" width="76.7109375" style="521" customWidth="1"/>
    <col min="4098" max="4106" width="0" style="521" hidden="1" customWidth="1"/>
    <col min="4107" max="4107" width="10.7109375" style="521" customWidth="1"/>
    <col min="4108" max="4108" width="11.28515625" style="521" customWidth="1"/>
    <col min="4109" max="4109" width="16.28515625" style="521" customWidth="1"/>
    <col min="4110" max="4117" width="0" style="521" hidden="1" customWidth="1"/>
    <col min="4118" max="4118" width="10.7109375" style="521" customWidth="1"/>
    <col min="4119" max="4119" width="11.28515625" style="521" customWidth="1"/>
    <col min="4120" max="4121" width="16.28515625" style="521" customWidth="1"/>
    <col min="4122" max="4122" width="10.7109375" style="521" customWidth="1"/>
    <col min="4123" max="4123" width="11.28515625" style="521" customWidth="1"/>
    <col min="4124" max="4125" width="16.28515625" style="521" customWidth="1"/>
    <col min="4126" max="4352" width="9.140625" style="521"/>
    <col min="4353" max="4353" width="76.7109375" style="521" customWidth="1"/>
    <col min="4354" max="4362" width="0" style="521" hidden="1" customWidth="1"/>
    <col min="4363" max="4363" width="10.7109375" style="521" customWidth="1"/>
    <col min="4364" max="4364" width="11.28515625" style="521" customWidth="1"/>
    <col min="4365" max="4365" width="16.28515625" style="521" customWidth="1"/>
    <col min="4366" max="4373" width="0" style="521" hidden="1" customWidth="1"/>
    <col min="4374" max="4374" width="10.7109375" style="521" customWidth="1"/>
    <col min="4375" max="4375" width="11.28515625" style="521" customWidth="1"/>
    <col min="4376" max="4377" width="16.28515625" style="521" customWidth="1"/>
    <col min="4378" max="4378" width="10.7109375" style="521" customWidth="1"/>
    <col min="4379" max="4379" width="11.28515625" style="521" customWidth="1"/>
    <col min="4380" max="4381" width="16.28515625" style="521" customWidth="1"/>
    <col min="4382" max="4608" width="9.140625" style="521"/>
    <col min="4609" max="4609" width="76.7109375" style="521" customWidth="1"/>
    <col min="4610" max="4618" width="0" style="521" hidden="1" customWidth="1"/>
    <col min="4619" max="4619" width="10.7109375" style="521" customWidth="1"/>
    <col min="4620" max="4620" width="11.28515625" style="521" customWidth="1"/>
    <col min="4621" max="4621" width="16.28515625" style="521" customWidth="1"/>
    <col min="4622" max="4629" width="0" style="521" hidden="1" customWidth="1"/>
    <col min="4630" max="4630" width="10.7109375" style="521" customWidth="1"/>
    <col min="4631" max="4631" width="11.28515625" style="521" customWidth="1"/>
    <col min="4632" max="4633" width="16.28515625" style="521" customWidth="1"/>
    <col min="4634" max="4634" width="10.7109375" style="521" customWidth="1"/>
    <col min="4635" max="4635" width="11.28515625" style="521" customWidth="1"/>
    <col min="4636" max="4637" width="16.28515625" style="521" customWidth="1"/>
    <col min="4638" max="4864" width="9.140625" style="521"/>
    <col min="4865" max="4865" width="76.7109375" style="521" customWidth="1"/>
    <col min="4866" max="4874" width="0" style="521" hidden="1" customWidth="1"/>
    <col min="4875" max="4875" width="10.7109375" style="521" customWidth="1"/>
    <col min="4876" max="4876" width="11.28515625" style="521" customWidth="1"/>
    <col min="4877" max="4877" width="16.28515625" style="521" customWidth="1"/>
    <col min="4878" max="4885" width="0" style="521" hidden="1" customWidth="1"/>
    <col min="4886" max="4886" width="10.7109375" style="521" customWidth="1"/>
    <col min="4887" max="4887" width="11.28515625" style="521" customWidth="1"/>
    <col min="4888" max="4889" width="16.28515625" style="521" customWidth="1"/>
    <col min="4890" max="4890" width="10.7109375" style="521" customWidth="1"/>
    <col min="4891" max="4891" width="11.28515625" style="521" customWidth="1"/>
    <col min="4892" max="4893" width="16.28515625" style="521" customWidth="1"/>
    <col min="4894" max="5120" width="9.140625" style="521"/>
    <col min="5121" max="5121" width="76.7109375" style="521" customWidth="1"/>
    <col min="5122" max="5130" width="0" style="521" hidden="1" customWidth="1"/>
    <col min="5131" max="5131" width="10.7109375" style="521" customWidth="1"/>
    <col min="5132" max="5132" width="11.28515625" style="521" customWidth="1"/>
    <col min="5133" max="5133" width="16.28515625" style="521" customWidth="1"/>
    <col min="5134" max="5141" width="0" style="521" hidden="1" customWidth="1"/>
    <col min="5142" max="5142" width="10.7109375" style="521" customWidth="1"/>
    <col min="5143" max="5143" width="11.28515625" style="521" customWidth="1"/>
    <col min="5144" max="5145" width="16.28515625" style="521" customWidth="1"/>
    <col min="5146" max="5146" width="10.7109375" style="521" customWidth="1"/>
    <col min="5147" max="5147" width="11.28515625" style="521" customWidth="1"/>
    <col min="5148" max="5149" width="16.28515625" style="521" customWidth="1"/>
    <col min="5150" max="5376" width="9.140625" style="521"/>
    <col min="5377" max="5377" width="76.7109375" style="521" customWidth="1"/>
    <col min="5378" max="5386" width="0" style="521" hidden="1" customWidth="1"/>
    <col min="5387" max="5387" width="10.7109375" style="521" customWidth="1"/>
    <col min="5388" max="5388" width="11.28515625" style="521" customWidth="1"/>
    <col min="5389" max="5389" width="16.28515625" style="521" customWidth="1"/>
    <col min="5390" max="5397" width="0" style="521" hidden="1" customWidth="1"/>
    <col min="5398" max="5398" width="10.7109375" style="521" customWidth="1"/>
    <col min="5399" max="5399" width="11.28515625" style="521" customWidth="1"/>
    <col min="5400" max="5401" width="16.28515625" style="521" customWidth="1"/>
    <col min="5402" max="5402" width="10.7109375" style="521" customWidth="1"/>
    <col min="5403" max="5403" width="11.28515625" style="521" customWidth="1"/>
    <col min="5404" max="5405" width="16.28515625" style="521" customWidth="1"/>
    <col min="5406" max="5632" width="9.140625" style="521"/>
    <col min="5633" max="5633" width="76.7109375" style="521" customWidth="1"/>
    <col min="5634" max="5642" width="0" style="521" hidden="1" customWidth="1"/>
    <col min="5643" max="5643" width="10.7109375" style="521" customWidth="1"/>
    <col min="5644" max="5644" width="11.28515625" style="521" customWidth="1"/>
    <col min="5645" max="5645" width="16.28515625" style="521" customWidth="1"/>
    <col min="5646" max="5653" width="0" style="521" hidden="1" customWidth="1"/>
    <col min="5654" max="5654" width="10.7109375" style="521" customWidth="1"/>
    <col min="5655" max="5655" width="11.28515625" style="521" customWidth="1"/>
    <col min="5656" max="5657" width="16.28515625" style="521" customWidth="1"/>
    <col min="5658" max="5658" width="10.7109375" style="521" customWidth="1"/>
    <col min="5659" max="5659" width="11.28515625" style="521" customWidth="1"/>
    <col min="5660" max="5661" width="16.28515625" style="521" customWidth="1"/>
    <col min="5662" max="5888" width="9.140625" style="521"/>
    <col min="5889" max="5889" width="76.7109375" style="521" customWidth="1"/>
    <col min="5890" max="5898" width="0" style="521" hidden="1" customWidth="1"/>
    <col min="5899" max="5899" width="10.7109375" style="521" customWidth="1"/>
    <col min="5900" max="5900" width="11.28515625" style="521" customWidth="1"/>
    <col min="5901" max="5901" width="16.28515625" style="521" customWidth="1"/>
    <col min="5902" max="5909" width="0" style="521" hidden="1" customWidth="1"/>
    <col min="5910" max="5910" width="10.7109375" style="521" customWidth="1"/>
    <col min="5911" max="5911" width="11.28515625" style="521" customWidth="1"/>
    <col min="5912" max="5913" width="16.28515625" style="521" customWidth="1"/>
    <col min="5914" max="5914" width="10.7109375" style="521" customWidth="1"/>
    <col min="5915" max="5915" width="11.28515625" style="521" customWidth="1"/>
    <col min="5916" max="5917" width="16.28515625" style="521" customWidth="1"/>
    <col min="5918" max="6144" width="9.140625" style="521"/>
    <col min="6145" max="6145" width="76.7109375" style="521" customWidth="1"/>
    <col min="6146" max="6154" width="0" style="521" hidden="1" customWidth="1"/>
    <col min="6155" max="6155" width="10.7109375" style="521" customWidth="1"/>
    <col min="6156" max="6156" width="11.28515625" style="521" customWidth="1"/>
    <col min="6157" max="6157" width="16.28515625" style="521" customWidth="1"/>
    <col min="6158" max="6165" width="0" style="521" hidden="1" customWidth="1"/>
    <col min="6166" max="6166" width="10.7109375" style="521" customWidth="1"/>
    <col min="6167" max="6167" width="11.28515625" style="521" customWidth="1"/>
    <col min="6168" max="6169" width="16.28515625" style="521" customWidth="1"/>
    <col min="6170" max="6170" width="10.7109375" style="521" customWidth="1"/>
    <col min="6171" max="6171" width="11.28515625" style="521" customWidth="1"/>
    <col min="6172" max="6173" width="16.28515625" style="521" customWidth="1"/>
    <col min="6174" max="6400" width="9.140625" style="521"/>
    <col min="6401" max="6401" width="76.7109375" style="521" customWidth="1"/>
    <col min="6402" max="6410" width="0" style="521" hidden="1" customWidth="1"/>
    <col min="6411" max="6411" width="10.7109375" style="521" customWidth="1"/>
    <col min="6412" max="6412" width="11.28515625" style="521" customWidth="1"/>
    <col min="6413" max="6413" width="16.28515625" style="521" customWidth="1"/>
    <col min="6414" max="6421" width="0" style="521" hidden="1" customWidth="1"/>
    <col min="6422" max="6422" width="10.7109375" style="521" customWidth="1"/>
    <col min="6423" max="6423" width="11.28515625" style="521" customWidth="1"/>
    <col min="6424" max="6425" width="16.28515625" style="521" customWidth="1"/>
    <col min="6426" max="6426" width="10.7109375" style="521" customWidth="1"/>
    <col min="6427" max="6427" width="11.28515625" style="521" customWidth="1"/>
    <col min="6428" max="6429" width="16.28515625" style="521" customWidth="1"/>
    <col min="6430" max="6656" width="9.140625" style="521"/>
    <col min="6657" max="6657" width="76.7109375" style="521" customWidth="1"/>
    <col min="6658" max="6666" width="0" style="521" hidden="1" customWidth="1"/>
    <col min="6667" max="6667" width="10.7109375" style="521" customWidth="1"/>
    <col min="6668" max="6668" width="11.28515625" style="521" customWidth="1"/>
    <col min="6669" max="6669" width="16.28515625" style="521" customWidth="1"/>
    <col min="6670" max="6677" width="0" style="521" hidden="1" customWidth="1"/>
    <col min="6678" max="6678" width="10.7109375" style="521" customWidth="1"/>
    <col min="6679" max="6679" width="11.28515625" style="521" customWidth="1"/>
    <col min="6680" max="6681" width="16.28515625" style="521" customWidth="1"/>
    <col min="6682" max="6682" width="10.7109375" style="521" customWidth="1"/>
    <col min="6683" max="6683" width="11.28515625" style="521" customWidth="1"/>
    <col min="6684" max="6685" width="16.28515625" style="521" customWidth="1"/>
    <col min="6686" max="6912" width="9.140625" style="521"/>
    <col min="6913" max="6913" width="76.7109375" style="521" customWidth="1"/>
    <col min="6914" max="6922" width="0" style="521" hidden="1" customWidth="1"/>
    <col min="6923" max="6923" width="10.7109375" style="521" customWidth="1"/>
    <col min="6924" max="6924" width="11.28515625" style="521" customWidth="1"/>
    <col min="6925" max="6925" width="16.28515625" style="521" customWidth="1"/>
    <col min="6926" max="6933" width="0" style="521" hidden="1" customWidth="1"/>
    <col min="6934" max="6934" width="10.7109375" style="521" customWidth="1"/>
    <col min="6935" max="6935" width="11.28515625" style="521" customWidth="1"/>
    <col min="6936" max="6937" width="16.28515625" style="521" customWidth="1"/>
    <col min="6938" max="6938" width="10.7109375" style="521" customWidth="1"/>
    <col min="6939" max="6939" width="11.28515625" style="521" customWidth="1"/>
    <col min="6940" max="6941" width="16.28515625" style="521" customWidth="1"/>
    <col min="6942" max="7168" width="9.140625" style="521"/>
    <col min="7169" max="7169" width="76.7109375" style="521" customWidth="1"/>
    <col min="7170" max="7178" width="0" style="521" hidden="1" customWidth="1"/>
    <col min="7179" max="7179" width="10.7109375" style="521" customWidth="1"/>
    <col min="7180" max="7180" width="11.28515625" style="521" customWidth="1"/>
    <col min="7181" max="7181" width="16.28515625" style="521" customWidth="1"/>
    <col min="7182" max="7189" width="0" style="521" hidden="1" customWidth="1"/>
    <col min="7190" max="7190" width="10.7109375" style="521" customWidth="1"/>
    <col min="7191" max="7191" width="11.28515625" style="521" customWidth="1"/>
    <col min="7192" max="7193" width="16.28515625" style="521" customWidth="1"/>
    <col min="7194" max="7194" width="10.7109375" style="521" customWidth="1"/>
    <col min="7195" max="7195" width="11.28515625" style="521" customWidth="1"/>
    <col min="7196" max="7197" width="16.28515625" style="521" customWidth="1"/>
    <col min="7198" max="7424" width="9.140625" style="521"/>
    <col min="7425" max="7425" width="76.7109375" style="521" customWidth="1"/>
    <col min="7426" max="7434" width="0" style="521" hidden="1" customWidth="1"/>
    <col min="7435" max="7435" width="10.7109375" style="521" customWidth="1"/>
    <col min="7436" max="7436" width="11.28515625" style="521" customWidth="1"/>
    <col min="7437" max="7437" width="16.28515625" style="521" customWidth="1"/>
    <col min="7438" max="7445" width="0" style="521" hidden="1" customWidth="1"/>
    <col min="7446" max="7446" width="10.7109375" style="521" customWidth="1"/>
    <col min="7447" max="7447" width="11.28515625" style="521" customWidth="1"/>
    <col min="7448" max="7449" width="16.28515625" style="521" customWidth="1"/>
    <col min="7450" max="7450" width="10.7109375" style="521" customWidth="1"/>
    <col min="7451" max="7451" width="11.28515625" style="521" customWidth="1"/>
    <col min="7452" max="7453" width="16.28515625" style="521" customWidth="1"/>
    <col min="7454" max="7680" width="9.140625" style="521"/>
    <col min="7681" max="7681" width="76.7109375" style="521" customWidth="1"/>
    <col min="7682" max="7690" width="0" style="521" hidden="1" customWidth="1"/>
    <col min="7691" max="7691" width="10.7109375" style="521" customWidth="1"/>
    <col min="7692" max="7692" width="11.28515625" style="521" customWidth="1"/>
    <col min="7693" max="7693" width="16.28515625" style="521" customWidth="1"/>
    <col min="7694" max="7701" width="0" style="521" hidden="1" customWidth="1"/>
    <col min="7702" max="7702" width="10.7109375" style="521" customWidth="1"/>
    <col min="7703" max="7703" width="11.28515625" style="521" customWidth="1"/>
    <col min="7704" max="7705" width="16.28515625" style="521" customWidth="1"/>
    <col min="7706" max="7706" width="10.7109375" style="521" customWidth="1"/>
    <col min="7707" max="7707" width="11.28515625" style="521" customWidth="1"/>
    <col min="7708" max="7709" width="16.28515625" style="521" customWidth="1"/>
    <col min="7710" max="7936" width="9.140625" style="521"/>
    <col min="7937" max="7937" width="76.7109375" style="521" customWidth="1"/>
    <col min="7938" max="7946" width="0" style="521" hidden="1" customWidth="1"/>
    <col min="7947" max="7947" width="10.7109375" style="521" customWidth="1"/>
    <col min="7948" max="7948" width="11.28515625" style="521" customWidth="1"/>
    <col min="7949" max="7949" width="16.28515625" style="521" customWidth="1"/>
    <col min="7950" max="7957" width="0" style="521" hidden="1" customWidth="1"/>
    <col min="7958" max="7958" width="10.7109375" style="521" customWidth="1"/>
    <col min="7959" max="7959" width="11.28515625" style="521" customWidth="1"/>
    <col min="7960" max="7961" width="16.28515625" style="521" customWidth="1"/>
    <col min="7962" max="7962" width="10.7109375" style="521" customWidth="1"/>
    <col min="7963" max="7963" width="11.28515625" style="521" customWidth="1"/>
    <col min="7964" max="7965" width="16.28515625" style="521" customWidth="1"/>
    <col min="7966" max="8192" width="9.140625" style="521"/>
    <col min="8193" max="8193" width="76.7109375" style="521" customWidth="1"/>
    <col min="8194" max="8202" width="0" style="521" hidden="1" customWidth="1"/>
    <col min="8203" max="8203" width="10.7109375" style="521" customWidth="1"/>
    <col min="8204" max="8204" width="11.28515625" style="521" customWidth="1"/>
    <col min="8205" max="8205" width="16.28515625" style="521" customWidth="1"/>
    <col min="8206" max="8213" width="0" style="521" hidden="1" customWidth="1"/>
    <col min="8214" max="8214" width="10.7109375" style="521" customWidth="1"/>
    <col min="8215" max="8215" width="11.28515625" style="521" customWidth="1"/>
    <col min="8216" max="8217" width="16.28515625" style="521" customWidth="1"/>
    <col min="8218" max="8218" width="10.7109375" style="521" customWidth="1"/>
    <col min="8219" max="8219" width="11.28515625" style="521" customWidth="1"/>
    <col min="8220" max="8221" width="16.28515625" style="521" customWidth="1"/>
    <col min="8222" max="8448" width="9.140625" style="521"/>
    <col min="8449" max="8449" width="76.7109375" style="521" customWidth="1"/>
    <col min="8450" max="8458" width="0" style="521" hidden="1" customWidth="1"/>
    <col min="8459" max="8459" width="10.7109375" style="521" customWidth="1"/>
    <col min="8460" max="8460" width="11.28515625" style="521" customWidth="1"/>
    <col min="8461" max="8461" width="16.28515625" style="521" customWidth="1"/>
    <col min="8462" max="8469" width="0" style="521" hidden="1" customWidth="1"/>
    <col min="8470" max="8470" width="10.7109375" style="521" customWidth="1"/>
    <col min="8471" max="8471" width="11.28515625" style="521" customWidth="1"/>
    <col min="8472" max="8473" width="16.28515625" style="521" customWidth="1"/>
    <col min="8474" max="8474" width="10.7109375" style="521" customWidth="1"/>
    <col min="8475" max="8475" width="11.28515625" style="521" customWidth="1"/>
    <col min="8476" max="8477" width="16.28515625" style="521" customWidth="1"/>
    <col min="8478" max="8704" width="9.140625" style="521"/>
    <col min="8705" max="8705" width="76.7109375" style="521" customWidth="1"/>
    <col min="8706" max="8714" width="0" style="521" hidden="1" customWidth="1"/>
    <col min="8715" max="8715" width="10.7109375" style="521" customWidth="1"/>
    <col min="8716" max="8716" width="11.28515625" style="521" customWidth="1"/>
    <col min="8717" max="8717" width="16.28515625" style="521" customWidth="1"/>
    <col min="8718" max="8725" width="0" style="521" hidden="1" customWidth="1"/>
    <col min="8726" max="8726" width="10.7109375" style="521" customWidth="1"/>
    <col min="8727" max="8727" width="11.28515625" style="521" customWidth="1"/>
    <col min="8728" max="8729" width="16.28515625" style="521" customWidth="1"/>
    <col min="8730" max="8730" width="10.7109375" style="521" customWidth="1"/>
    <col min="8731" max="8731" width="11.28515625" style="521" customWidth="1"/>
    <col min="8732" max="8733" width="16.28515625" style="521" customWidth="1"/>
    <col min="8734" max="8960" width="9.140625" style="521"/>
    <col min="8961" max="8961" width="76.7109375" style="521" customWidth="1"/>
    <col min="8962" max="8970" width="0" style="521" hidden="1" customWidth="1"/>
    <col min="8971" max="8971" width="10.7109375" style="521" customWidth="1"/>
    <col min="8972" max="8972" width="11.28515625" style="521" customWidth="1"/>
    <col min="8973" max="8973" width="16.28515625" style="521" customWidth="1"/>
    <col min="8974" max="8981" width="0" style="521" hidden="1" customWidth="1"/>
    <col min="8982" max="8982" width="10.7109375" style="521" customWidth="1"/>
    <col min="8983" max="8983" width="11.28515625" style="521" customWidth="1"/>
    <col min="8984" max="8985" width="16.28515625" style="521" customWidth="1"/>
    <col min="8986" max="8986" width="10.7109375" style="521" customWidth="1"/>
    <col min="8987" max="8987" width="11.28515625" style="521" customWidth="1"/>
    <col min="8988" max="8989" width="16.28515625" style="521" customWidth="1"/>
    <col min="8990" max="9216" width="9.140625" style="521"/>
    <col min="9217" max="9217" width="76.7109375" style="521" customWidth="1"/>
    <col min="9218" max="9226" width="0" style="521" hidden="1" customWidth="1"/>
    <col min="9227" max="9227" width="10.7109375" style="521" customWidth="1"/>
    <col min="9228" max="9228" width="11.28515625" style="521" customWidth="1"/>
    <col min="9229" max="9229" width="16.28515625" style="521" customWidth="1"/>
    <col min="9230" max="9237" width="0" style="521" hidden="1" customWidth="1"/>
    <col min="9238" max="9238" width="10.7109375" style="521" customWidth="1"/>
    <col min="9239" max="9239" width="11.28515625" style="521" customWidth="1"/>
    <col min="9240" max="9241" width="16.28515625" style="521" customWidth="1"/>
    <col min="9242" max="9242" width="10.7109375" style="521" customWidth="1"/>
    <col min="9243" max="9243" width="11.28515625" style="521" customWidth="1"/>
    <col min="9244" max="9245" width="16.28515625" style="521" customWidth="1"/>
    <col min="9246" max="9472" width="9.140625" style="521"/>
    <col min="9473" max="9473" width="76.7109375" style="521" customWidth="1"/>
    <col min="9474" max="9482" width="0" style="521" hidden="1" customWidth="1"/>
    <col min="9483" max="9483" width="10.7109375" style="521" customWidth="1"/>
    <col min="9484" max="9484" width="11.28515625" style="521" customWidth="1"/>
    <col min="9485" max="9485" width="16.28515625" style="521" customWidth="1"/>
    <col min="9486" max="9493" width="0" style="521" hidden="1" customWidth="1"/>
    <col min="9494" max="9494" width="10.7109375" style="521" customWidth="1"/>
    <col min="9495" max="9495" width="11.28515625" style="521" customWidth="1"/>
    <col min="9496" max="9497" width="16.28515625" style="521" customWidth="1"/>
    <col min="9498" max="9498" width="10.7109375" style="521" customWidth="1"/>
    <col min="9499" max="9499" width="11.28515625" style="521" customWidth="1"/>
    <col min="9500" max="9501" width="16.28515625" style="521" customWidth="1"/>
    <col min="9502" max="9728" width="9.140625" style="521"/>
    <col min="9729" max="9729" width="76.7109375" style="521" customWidth="1"/>
    <col min="9730" max="9738" width="0" style="521" hidden="1" customWidth="1"/>
    <col min="9739" max="9739" width="10.7109375" style="521" customWidth="1"/>
    <col min="9740" max="9740" width="11.28515625" style="521" customWidth="1"/>
    <col min="9741" max="9741" width="16.28515625" style="521" customWidth="1"/>
    <col min="9742" max="9749" width="0" style="521" hidden="1" customWidth="1"/>
    <col min="9750" max="9750" width="10.7109375" style="521" customWidth="1"/>
    <col min="9751" max="9751" width="11.28515625" style="521" customWidth="1"/>
    <col min="9752" max="9753" width="16.28515625" style="521" customWidth="1"/>
    <col min="9754" max="9754" width="10.7109375" style="521" customWidth="1"/>
    <col min="9755" max="9755" width="11.28515625" style="521" customWidth="1"/>
    <col min="9756" max="9757" width="16.28515625" style="521" customWidth="1"/>
    <col min="9758" max="9984" width="9.140625" style="521"/>
    <col min="9985" max="9985" width="76.7109375" style="521" customWidth="1"/>
    <col min="9986" max="9994" width="0" style="521" hidden="1" customWidth="1"/>
    <col min="9995" max="9995" width="10.7109375" style="521" customWidth="1"/>
    <col min="9996" max="9996" width="11.28515625" style="521" customWidth="1"/>
    <col min="9997" max="9997" width="16.28515625" style="521" customWidth="1"/>
    <col min="9998" max="10005" width="0" style="521" hidden="1" customWidth="1"/>
    <col min="10006" max="10006" width="10.7109375" style="521" customWidth="1"/>
    <col min="10007" max="10007" width="11.28515625" style="521" customWidth="1"/>
    <col min="10008" max="10009" width="16.28515625" style="521" customWidth="1"/>
    <col min="10010" max="10010" width="10.7109375" style="521" customWidth="1"/>
    <col min="10011" max="10011" width="11.28515625" style="521" customWidth="1"/>
    <col min="10012" max="10013" width="16.28515625" style="521" customWidth="1"/>
    <col min="10014" max="10240" width="9.140625" style="521"/>
    <col min="10241" max="10241" width="76.7109375" style="521" customWidth="1"/>
    <col min="10242" max="10250" width="0" style="521" hidden="1" customWidth="1"/>
    <col min="10251" max="10251" width="10.7109375" style="521" customWidth="1"/>
    <col min="10252" max="10252" width="11.28515625" style="521" customWidth="1"/>
    <col min="10253" max="10253" width="16.28515625" style="521" customWidth="1"/>
    <col min="10254" max="10261" width="0" style="521" hidden="1" customWidth="1"/>
    <col min="10262" max="10262" width="10.7109375" style="521" customWidth="1"/>
    <col min="10263" max="10263" width="11.28515625" style="521" customWidth="1"/>
    <col min="10264" max="10265" width="16.28515625" style="521" customWidth="1"/>
    <col min="10266" max="10266" width="10.7109375" style="521" customWidth="1"/>
    <col min="10267" max="10267" width="11.28515625" style="521" customWidth="1"/>
    <col min="10268" max="10269" width="16.28515625" style="521" customWidth="1"/>
    <col min="10270" max="10496" width="9.140625" style="521"/>
    <col min="10497" max="10497" width="76.7109375" style="521" customWidth="1"/>
    <col min="10498" max="10506" width="0" style="521" hidden="1" customWidth="1"/>
    <col min="10507" max="10507" width="10.7109375" style="521" customWidth="1"/>
    <col min="10508" max="10508" width="11.28515625" style="521" customWidth="1"/>
    <col min="10509" max="10509" width="16.28515625" style="521" customWidth="1"/>
    <col min="10510" max="10517" width="0" style="521" hidden="1" customWidth="1"/>
    <col min="10518" max="10518" width="10.7109375" style="521" customWidth="1"/>
    <col min="10519" max="10519" width="11.28515625" style="521" customWidth="1"/>
    <col min="10520" max="10521" width="16.28515625" style="521" customWidth="1"/>
    <col min="10522" max="10522" width="10.7109375" style="521" customWidth="1"/>
    <col min="10523" max="10523" width="11.28515625" style="521" customWidth="1"/>
    <col min="10524" max="10525" width="16.28515625" style="521" customWidth="1"/>
    <col min="10526" max="10752" width="9.140625" style="521"/>
    <col min="10753" max="10753" width="76.7109375" style="521" customWidth="1"/>
    <col min="10754" max="10762" width="0" style="521" hidden="1" customWidth="1"/>
    <col min="10763" max="10763" width="10.7109375" style="521" customWidth="1"/>
    <col min="10764" max="10764" width="11.28515625" style="521" customWidth="1"/>
    <col min="10765" max="10765" width="16.28515625" style="521" customWidth="1"/>
    <col min="10766" max="10773" width="0" style="521" hidden="1" customWidth="1"/>
    <col min="10774" max="10774" width="10.7109375" style="521" customWidth="1"/>
    <col min="10775" max="10775" width="11.28515625" style="521" customWidth="1"/>
    <col min="10776" max="10777" width="16.28515625" style="521" customWidth="1"/>
    <col min="10778" max="10778" width="10.7109375" style="521" customWidth="1"/>
    <col min="10779" max="10779" width="11.28515625" style="521" customWidth="1"/>
    <col min="10780" max="10781" width="16.28515625" style="521" customWidth="1"/>
    <col min="10782" max="11008" width="9.140625" style="521"/>
    <col min="11009" max="11009" width="76.7109375" style="521" customWidth="1"/>
    <col min="11010" max="11018" width="0" style="521" hidden="1" customWidth="1"/>
    <col min="11019" max="11019" width="10.7109375" style="521" customWidth="1"/>
    <col min="11020" max="11020" width="11.28515625" style="521" customWidth="1"/>
    <col min="11021" max="11021" width="16.28515625" style="521" customWidth="1"/>
    <col min="11022" max="11029" width="0" style="521" hidden="1" customWidth="1"/>
    <col min="11030" max="11030" width="10.7109375" style="521" customWidth="1"/>
    <col min="11031" max="11031" width="11.28515625" style="521" customWidth="1"/>
    <col min="11032" max="11033" width="16.28515625" style="521" customWidth="1"/>
    <col min="11034" max="11034" width="10.7109375" style="521" customWidth="1"/>
    <col min="11035" max="11035" width="11.28515625" style="521" customWidth="1"/>
    <col min="11036" max="11037" width="16.28515625" style="521" customWidth="1"/>
    <col min="11038" max="11264" width="9.140625" style="521"/>
    <col min="11265" max="11265" width="76.7109375" style="521" customWidth="1"/>
    <col min="11266" max="11274" width="0" style="521" hidden="1" customWidth="1"/>
    <col min="11275" max="11275" width="10.7109375" style="521" customWidth="1"/>
    <col min="11276" max="11276" width="11.28515625" style="521" customWidth="1"/>
    <col min="11277" max="11277" width="16.28515625" style="521" customWidth="1"/>
    <col min="11278" max="11285" width="0" style="521" hidden="1" customWidth="1"/>
    <col min="11286" max="11286" width="10.7109375" style="521" customWidth="1"/>
    <col min="11287" max="11287" width="11.28515625" style="521" customWidth="1"/>
    <col min="11288" max="11289" width="16.28515625" style="521" customWidth="1"/>
    <col min="11290" max="11290" width="10.7109375" style="521" customWidth="1"/>
    <col min="11291" max="11291" width="11.28515625" style="521" customWidth="1"/>
    <col min="11292" max="11293" width="16.28515625" style="521" customWidth="1"/>
    <col min="11294" max="11520" width="9.140625" style="521"/>
    <col min="11521" max="11521" width="76.7109375" style="521" customWidth="1"/>
    <col min="11522" max="11530" width="0" style="521" hidden="1" customWidth="1"/>
    <col min="11531" max="11531" width="10.7109375" style="521" customWidth="1"/>
    <col min="11532" max="11532" width="11.28515625" style="521" customWidth="1"/>
    <col min="11533" max="11533" width="16.28515625" style="521" customWidth="1"/>
    <col min="11534" max="11541" width="0" style="521" hidden="1" customWidth="1"/>
    <col min="11542" max="11542" width="10.7109375" style="521" customWidth="1"/>
    <col min="11543" max="11543" width="11.28515625" style="521" customWidth="1"/>
    <col min="11544" max="11545" width="16.28515625" style="521" customWidth="1"/>
    <col min="11546" max="11546" width="10.7109375" style="521" customWidth="1"/>
    <col min="11547" max="11547" width="11.28515625" style="521" customWidth="1"/>
    <col min="11548" max="11549" width="16.28515625" style="521" customWidth="1"/>
    <col min="11550" max="11776" width="9.140625" style="521"/>
    <col min="11777" max="11777" width="76.7109375" style="521" customWidth="1"/>
    <col min="11778" max="11786" width="0" style="521" hidden="1" customWidth="1"/>
    <col min="11787" max="11787" width="10.7109375" style="521" customWidth="1"/>
    <col min="11788" max="11788" width="11.28515625" style="521" customWidth="1"/>
    <col min="11789" max="11789" width="16.28515625" style="521" customWidth="1"/>
    <col min="11790" max="11797" width="0" style="521" hidden="1" customWidth="1"/>
    <col min="11798" max="11798" width="10.7109375" style="521" customWidth="1"/>
    <col min="11799" max="11799" width="11.28515625" style="521" customWidth="1"/>
    <col min="11800" max="11801" width="16.28515625" style="521" customWidth="1"/>
    <col min="11802" max="11802" width="10.7109375" style="521" customWidth="1"/>
    <col min="11803" max="11803" width="11.28515625" style="521" customWidth="1"/>
    <col min="11804" max="11805" width="16.28515625" style="521" customWidth="1"/>
    <col min="11806" max="12032" width="9.140625" style="521"/>
    <col min="12033" max="12033" width="76.7109375" style="521" customWidth="1"/>
    <col min="12034" max="12042" width="0" style="521" hidden="1" customWidth="1"/>
    <col min="12043" max="12043" width="10.7109375" style="521" customWidth="1"/>
    <col min="12044" max="12044" width="11.28515625" style="521" customWidth="1"/>
    <col min="12045" max="12045" width="16.28515625" style="521" customWidth="1"/>
    <col min="12046" max="12053" width="0" style="521" hidden="1" customWidth="1"/>
    <col min="12054" max="12054" width="10.7109375" style="521" customWidth="1"/>
    <col min="12055" max="12055" width="11.28515625" style="521" customWidth="1"/>
    <col min="12056" max="12057" width="16.28515625" style="521" customWidth="1"/>
    <col min="12058" max="12058" width="10.7109375" style="521" customWidth="1"/>
    <col min="12059" max="12059" width="11.28515625" style="521" customWidth="1"/>
    <col min="12060" max="12061" width="16.28515625" style="521" customWidth="1"/>
    <col min="12062" max="12288" width="9.140625" style="521"/>
    <col min="12289" max="12289" width="76.7109375" style="521" customWidth="1"/>
    <col min="12290" max="12298" width="0" style="521" hidden="1" customWidth="1"/>
    <col min="12299" max="12299" width="10.7109375" style="521" customWidth="1"/>
    <col min="12300" max="12300" width="11.28515625" style="521" customWidth="1"/>
    <col min="12301" max="12301" width="16.28515625" style="521" customWidth="1"/>
    <col min="12302" max="12309" width="0" style="521" hidden="1" customWidth="1"/>
    <col min="12310" max="12310" width="10.7109375" style="521" customWidth="1"/>
    <col min="12311" max="12311" width="11.28515625" style="521" customWidth="1"/>
    <col min="12312" max="12313" width="16.28515625" style="521" customWidth="1"/>
    <col min="12314" max="12314" width="10.7109375" style="521" customWidth="1"/>
    <col min="12315" max="12315" width="11.28515625" style="521" customWidth="1"/>
    <col min="12316" max="12317" width="16.28515625" style="521" customWidth="1"/>
    <col min="12318" max="12544" width="9.140625" style="521"/>
    <col min="12545" max="12545" width="76.7109375" style="521" customWidth="1"/>
    <col min="12546" max="12554" width="0" style="521" hidden="1" customWidth="1"/>
    <col min="12555" max="12555" width="10.7109375" style="521" customWidth="1"/>
    <col min="12556" max="12556" width="11.28515625" style="521" customWidth="1"/>
    <col min="12557" max="12557" width="16.28515625" style="521" customWidth="1"/>
    <col min="12558" max="12565" width="0" style="521" hidden="1" customWidth="1"/>
    <col min="12566" max="12566" width="10.7109375" style="521" customWidth="1"/>
    <col min="12567" max="12567" width="11.28515625" style="521" customWidth="1"/>
    <col min="12568" max="12569" width="16.28515625" style="521" customWidth="1"/>
    <col min="12570" max="12570" width="10.7109375" style="521" customWidth="1"/>
    <col min="12571" max="12571" width="11.28515625" style="521" customWidth="1"/>
    <col min="12572" max="12573" width="16.28515625" style="521" customWidth="1"/>
    <col min="12574" max="12800" width="9.140625" style="521"/>
    <col min="12801" max="12801" width="76.7109375" style="521" customWidth="1"/>
    <col min="12802" max="12810" width="0" style="521" hidden="1" customWidth="1"/>
    <col min="12811" max="12811" width="10.7109375" style="521" customWidth="1"/>
    <col min="12812" max="12812" width="11.28515625" style="521" customWidth="1"/>
    <col min="12813" max="12813" width="16.28515625" style="521" customWidth="1"/>
    <col min="12814" max="12821" width="0" style="521" hidden="1" customWidth="1"/>
    <col min="12822" max="12822" width="10.7109375" style="521" customWidth="1"/>
    <col min="12823" max="12823" width="11.28515625" style="521" customWidth="1"/>
    <col min="12824" max="12825" width="16.28515625" style="521" customWidth="1"/>
    <col min="12826" max="12826" width="10.7109375" style="521" customWidth="1"/>
    <col min="12827" max="12827" width="11.28515625" style="521" customWidth="1"/>
    <col min="12828" max="12829" width="16.28515625" style="521" customWidth="1"/>
    <col min="12830" max="13056" width="9.140625" style="521"/>
    <col min="13057" max="13057" width="76.7109375" style="521" customWidth="1"/>
    <col min="13058" max="13066" width="0" style="521" hidden="1" customWidth="1"/>
    <col min="13067" max="13067" width="10.7109375" style="521" customWidth="1"/>
    <col min="13068" max="13068" width="11.28515625" style="521" customWidth="1"/>
    <col min="13069" max="13069" width="16.28515625" style="521" customWidth="1"/>
    <col min="13070" max="13077" width="0" style="521" hidden="1" customWidth="1"/>
    <col min="13078" max="13078" width="10.7109375" style="521" customWidth="1"/>
    <col min="13079" max="13079" width="11.28515625" style="521" customWidth="1"/>
    <col min="13080" max="13081" width="16.28515625" style="521" customWidth="1"/>
    <col min="13082" max="13082" width="10.7109375" style="521" customWidth="1"/>
    <col min="13083" max="13083" width="11.28515625" style="521" customWidth="1"/>
    <col min="13084" max="13085" width="16.28515625" style="521" customWidth="1"/>
    <col min="13086" max="13312" width="9.140625" style="521"/>
    <col min="13313" max="13313" width="76.7109375" style="521" customWidth="1"/>
    <col min="13314" max="13322" width="0" style="521" hidden="1" customWidth="1"/>
    <col min="13323" max="13323" width="10.7109375" style="521" customWidth="1"/>
    <col min="13324" max="13324" width="11.28515625" style="521" customWidth="1"/>
    <col min="13325" max="13325" width="16.28515625" style="521" customWidth="1"/>
    <col min="13326" max="13333" width="0" style="521" hidden="1" customWidth="1"/>
    <col min="13334" max="13334" width="10.7109375" style="521" customWidth="1"/>
    <col min="13335" max="13335" width="11.28515625" style="521" customWidth="1"/>
    <col min="13336" max="13337" width="16.28515625" style="521" customWidth="1"/>
    <col min="13338" max="13338" width="10.7109375" style="521" customWidth="1"/>
    <col min="13339" max="13339" width="11.28515625" style="521" customWidth="1"/>
    <col min="13340" max="13341" width="16.28515625" style="521" customWidth="1"/>
    <col min="13342" max="13568" width="9.140625" style="521"/>
    <col min="13569" max="13569" width="76.7109375" style="521" customWidth="1"/>
    <col min="13570" max="13578" width="0" style="521" hidden="1" customWidth="1"/>
    <col min="13579" max="13579" width="10.7109375" style="521" customWidth="1"/>
    <col min="13580" max="13580" width="11.28515625" style="521" customWidth="1"/>
    <col min="13581" max="13581" width="16.28515625" style="521" customWidth="1"/>
    <col min="13582" max="13589" width="0" style="521" hidden="1" customWidth="1"/>
    <col min="13590" max="13590" width="10.7109375" style="521" customWidth="1"/>
    <col min="13591" max="13591" width="11.28515625" style="521" customWidth="1"/>
    <col min="13592" max="13593" width="16.28515625" style="521" customWidth="1"/>
    <col min="13594" max="13594" width="10.7109375" style="521" customWidth="1"/>
    <col min="13595" max="13595" width="11.28515625" style="521" customWidth="1"/>
    <col min="13596" max="13597" width="16.28515625" style="521" customWidth="1"/>
    <col min="13598" max="13824" width="9.140625" style="521"/>
    <col min="13825" max="13825" width="76.7109375" style="521" customWidth="1"/>
    <col min="13826" max="13834" width="0" style="521" hidden="1" customWidth="1"/>
    <col min="13835" max="13835" width="10.7109375" style="521" customWidth="1"/>
    <col min="13836" max="13836" width="11.28515625" style="521" customWidth="1"/>
    <col min="13837" max="13837" width="16.28515625" style="521" customWidth="1"/>
    <col min="13838" max="13845" width="0" style="521" hidden="1" customWidth="1"/>
    <col min="13846" max="13846" width="10.7109375" style="521" customWidth="1"/>
    <col min="13847" max="13847" width="11.28515625" style="521" customWidth="1"/>
    <col min="13848" max="13849" width="16.28515625" style="521" customWidth="1"/>
    <col min="13850" max="13850" width="10.7109375" style="521" customWidth="1"/>
    <col min="13851" max="13851" width="11.28515625" style="521" customWidth="1"/>
    <col min="13852" max="13853" width="16.28515625" style="521" customWidth="1"/>
    <col min="13854" max="14080" width="9.140625" style="521"/>
    <col min="14081" max="14081" width="76.7109375" style="521" customWidth="1"/>
    <col min="14082" max="14090" width="0" style="521" hidden="1" customWidth="1"/>
    <col min="14091" max="14091" width="10.7109375" style="521" customWidth="1"/>
    <col min="14092" max="14092" width="11.28515625" style="521" customWidth="1"/>
    <col min="14093" max="14093" width="16.28515625" style="521" customWidth="1"/>
    <col min="14094" max="14101" width="0" style="521" hidden="1" customWidth="1"/>
    <col min="14102" max="14102" width="10.7109375" style="521" customWidth="1"/>
    <col min="14103" max="14103" width="11.28515625" style="521" customWidth="1"/>
    <col min="14104" max="14105" width="16.28515625" style="521" customWidth="1"/>
    <col min="14106" max="14106" width="10.7109375" style="521" customWidth="1"/>
    <col min="14107" max="14107" width="11.28515625" style="521" customWidth="1"/>
    <col min="14108" max="14109" width="16.28515625" style="521" customWidth="1"/>
    <col min="14110" max="14336" width="9.140625" style="521"/>
    <col min="14337" max="14337" width="76.7109375" style="521" customWidth="1"/>
    <col min="14338" max="14346" width="0" style="521" hidden="1" customWidth="1"/>
    <col min="14347" max="14347" width="10.7109375" style="521" customWidth="1"/>
    <col min="14348" max="14348" width="11.28515625" style="521" customWidth="1"/>
    <col min="14349" max="14349" width="16.28515625" style="521" customWidth="1"/>
    <col min="14350" max="14357" width="0" style="521" hidden="1" customWidth="1"/>
    <col min="14358" max="14358" width="10.7109375" style="521" customWidth="1"/>
    <col min="14359" max="14359" width="11.28515625" style="521" customWidth="1"/>
    <col min="14360" max="14361" width="16.28515625" style="521" customWidth="1"/>
    <col min="14362" max="14362" width="10.7109375" style="521" customWidth="1"/>
    <col min="14363" max="14363" width="11.28515625" style="521" customWidth="1"/>
    <col min="14364" max="14365" width="16.28515625" style="521" customWidth="1"/>
    <col min="14366" max="14592" width="9.140625" style="521"/>
    <col min="14593" max="14593" width="76.7109375" style="521" customWidth="1"/>
    <col min="14594" max="14602" width="0" style="521" hidden="1" customWidth="1"/>
    <col min="14603" max="14603" width="10.7109375" style="521" customWidth="1"/>
    <col min="14604" max="14604" width="11.28515625" style="521" customWidth="1"/>
    <col min="14605" max="14605" width="16.28515625" style="521" customWidth="1"/>
    <col min="14606" max="14613" width="0" style="521" hidden="1" customWidth="1"/>
    <col min="14614" max="14614" width="10.7109375" style="521" customWidth="1"/>
    <col min="14615" max="14615" width="11.28515625" style="521" customWidth="1"/>
    <col min="14616" max="14617" width="16.28515625" style="521" customWidth="1"/>
    <col min="14618" max="14618" width="10.7109375" style="521" customWidth="1"/>
    <col min="14619" max="14619" width="11.28515625" style="521" customWidth="1"/>
    <col min="14620" max="14621" width="16.28515625" style="521" customWidth="1"/>
    <col min="14622" max="14848" width="9.140625" style="521"/>
    <col min="14849" max="14849" width="76.7109375" style="521" customWidth="1"/>
    <col min="14850" max="14858" width="0" style="521" hidden="1" customWidth="1"/>
    <col min="14859" max="14859" width="10.7109375" style="521" customWidth="1"/>
    <col min="14860" max="14860" width="11.28515625" style="521" customWidth="1"/>
    <col min="14861" max="14861" width="16.28515625" style="521" customWidth="1"/>
    <col min="14862" max="14869" width="0" style="521" hidden="1" customWidth="1"/>
    <col min="14870" max="14870" width="10.7109375" style="521" customWidth="1"/>
    <col min="14871" max="14871" width="11.28515625" style="521" customWidth="1"/>
    <col min="14872" max="14873" width="16.28515625" style="521" customWidth="1"/>
    <col min="14874" max="14874" width="10.7109375" style="521" customWidth="1"/>
    <col min="14875" max="14875" width="11.28515625" style="521" customWidth="1"/>
    <col min="14876" max="14877" width="16.28515625" style="521" customWidth="1"/>
    <col min="14878" max="15104" width="9.140625" style="521"/>
    <col min="15105" max="15105" width="76.7109375" style="521" customWidth="1"/>
    <col min="15106" max="15114" width="0" style="521" hidden="1" customWidth="1"/>
    <col min="15115" max="15115" width="10.7109375" style="521" customWidth="1"/>
    <col min="15116" max="15116" width="11.28515625" style="521" customWidth="1"/>
    <col min="15117" max="15117" width="16.28515625" style="521" customWidth="1"/>
    <col min="15118" max="15125" width="0" style="521" hidden="1" customWidth="1"/>
    <col min="15126" max="15126" width="10.7109375" style="521" customWidth="1"/>
    <col min="15127" max="15127" width="11.28515625" style="521" customWidth="1"/>
    <col min="15128" max="15129" width="16.28515625" style="521" customWidth="1"/>
    <col min="15130" max="15130" width="10.7109375" style="521" customWidth="1"/>
    <col min="15131" max="15131" width="11.28515625" style="521" customWidth="1"/>
    <col min="15132" max="15133" width="16.28515625" style="521" customWidth="1"/>
    <col min="15134" max="15360" width="9.140625" style="521"/>
    <col min="15361" max="15361" width="76.7109375" style="521" customWidth="1"/>
    <col min="15362" max="15370" width="0" style="521" hidden="1" customWidth="1"/>
    <col min="15371" max="15371" width="10.7109375" style="521" customWidth="1"/>
    <col min="15372" max="15372" width="11.28515625" style="521" customWidth="1"/>
    <col min="15373" max="15373" width="16.28515625" style="521" customWidth="1"/>
    <col min="15374" max="15381" width="0" style="521" hidden="1" customWidth="1"/>
    <col min="15382" max="15382" width="10.7109375" style="521" customWidth="1"/>
    <col min="15383" max="15383" width="11.28515625" style="521" customWidth="1"/>
    <col min="15384" max="15385" width="16.28515625" style="521" customWidth="1"/>
    <col min="15386" max="15386" width="10.7109375" style="521" customWidth="1"/>
    <col min="15387" max="15387" width="11.28515625" style="521" customWidth="1"/>
    <col min="15388" max="15389" width="16.28515625" style="521" customWidth="1"/>
    <col min="15390" max="15616" width="9.140625" style="521"/>
    <col min="15617" max="15617" width="76.7109375" style="521" customWidth="1"/>
    <col min="15618" max="15626" width="0" style="521" hidden="1" customWidth="1"/>
    <col min="15627" max="15627" width="10.7109375" style="521" customWidth="1"/>
    <col min="15628" max="15628" width="11.28515625" style="521" customWidth="1"/>
    <col min="15629" max="15629" width="16.28515625" style="521" customWidth="1"/>
    <col min="15630" max="15637" width="0" style="521" hidden="1" customWidth="1"/>
    <col min="15638" max="15638" width="10.7109375" style="521" customWidth="1"/>
    <col min="15639" max="15639" width="11.28515625" style="521" customWidth="1"/>
    <col min="15640" max="15641" width="16.28515625" style="521" customWidth="1"/>
    <col min="15642" max="15642" width="10.7109375" style="521" customWidth="1"/>
    <col min="15643" max="15643" width="11.28515625" style="521" customWidth="1"/>
    <col min="15644" max="15645" width="16.28515625" style="521" customWidth="1"/>
    <col min="15646" max="15872" width="9.140625" style="521"/>
    <col min="15873" max="15873" width="76.7109375" style="521" customWidth="1"/>
    <col min="15874" max="15882" width="0" style="521" hidden="1" customWidth="1"/>
    <col min="15883" max="15883" width="10.7109375" style="521" customWidth="1"/>
    <col min="15884" max="15884" width="11.28515625" style="521" customWidth="1"/>
    <col min="15885" max="15885" width="16.28515625" style="521" customWidth="1"/>
    <col min="15886" max="15893" width="0" style="521" hidden="1" customWidth="1"/>
    <col min="15894" max="15894" width="10.7109375" style="521" customWidth="1"/>
    <col min="15895" max="15895" width="11.28515625" style="521" customWidth="1"/>
    <col min="15896" max="15897" width="16.28515625" style="521" customWidth="1"/>
    <col min="15898" max="15898" width="10.7109375" style="521" customWidth="1"/>
    <col min="15899" max="15899" width="11.28515625" style="521" customWidth="1"/>
    <col min="15900" max="15901" width="16.28515625" style="521" customWidth="1"/>
    <col min="15902" max="16128" width="9.140625" style="521"/>
    <col min="16129" max="16129" width="76.7109375" style="521" customWidth="1"/>
    <col min="16130" max="16138" width="0" style="521" hidden="1" customWidth="1"/>
    <col min="16139" max="16139" width="10.7109375" style="521" customWidth="1"/>
    <col min="16140" max="16140" width="11.28515625" style="521" customWidth="1"/>
    <col min="16141" max="16141" width="16.28515625" style="521" customWidth="1"/>
    <col min="16142" max="16149" width="0" style="521" hidden="1" customWidth="1"/>
    <col min="16150" max="16150" width="10.7109375" style="521" customWidth="1"/>
    <col min="16151" max="16151" width="11.28515625" style="521" customWidth="1"/>
    <col min="16152" max="16153" width="16.28515625" style="521" customWidth="1"/>
    <col min="16154" max="16154" width="10.7109375" style="521" customWidth="1"/>
    <col min="16155" max="16155" width="11.28515625" style="521" customWidth="1"/>
    <col min="16156" max="16157" width="16.28515625" style="521" customWidth="1"/>
    <col min="16158" max="16384" width="9.140625" style="521"/>
  </cols>
  <sheetData>
    <row r="1" spans="1:29" ht="23.25" customHeight="1" x14ac:dyDescent="0.25">
      <c r="A1" s="958" t="s">
        <v>556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</row>
    <row r="2" spans="1:29" ht="12.75" customHeight="1" x14ac:dyDescent="0.25">
      <c r="A2" s="457"/>
      <c r="B2" s="457"/>
      <c r="C2" s="457"/>
      <c r="D2" s="522"/>
      <c r="E2" s="457"/>
      <c r="F2" s="457"/>
      <c r="G2" s="522"/>
      <c r="H2" s="457"/>
      <c r="I2" s="457"/>
      <c r="J2" s="522"/>
      <c r="K2" s="457"/>
      <c r="L2" s="457"/>
      <c r="M2" s="522"/>
      <c r="N2" s="457"/>
      <c r="O2" s="457"/>
      <c r="P2" s="522"/>
      <c r="Q2" s="523"/>
      <c r="R2" s="457"/>
      <c r="S2" s="457"/>
      <c r="T2" s="522"/>
      <c r="U2" s="523"/>
      <c r="V2" s="457"/>
      <c r="W2" s="457"/>
      <c r="X2" s="522"/>
      <c r="Y2" s="266"/>
      <c r="Z2" s="457"/>
      <c r="AA2" s="457"/>
      <c r="AB2" s="522"/>
      <c r="AC2" s="266"/>
    </row>
    <row r="3" spans="1:29" ht="12.75" customHeight="1" x14ac:dyDescent="0.25">
      <c r="A3" s="939" t="s">
        <v>721</v>
      </c>
      <c r="B3" s="939"/>
      <c r="C3" s="833"/>
      <c r="D3" s="522"/>
      <c r="E3" s="833"/>
      <c r="F3" s="833"/>
      <c r="G3" s="522"/>
      <c r="H3" s="833"/>
      <c r="I3" s="833"/>
      <c r="J3" s="522"/>
      <c r="K3" s="833"/>
      <c r="L3" s="833"/>
      <c r="M3" s="522"/>
      <c r="N3" s="833"/>
      <c r="O3" s="833"/>
      <c r="P3" s="522"/>
      <c r="Q3" s="523"/>
      <c r="R3" s="833"/>
      <c r="S3" s="833"/>
      <c r="T3" s="522"/>
      <c r="U3" s="523"/>
      <c r="V3" s="833"/>
      <c r="W3" s="833"/>
      <c r="X3" s="522"/>
      <c r="Y3" s="266"/>
      <c r="Z3" s="833"/>
      <c r="AA3" s="833"/>
      <c r="AB3" s="522"/>
      <c r="AC3" s="266"/>
    </row>
    <row r="4" spans="1:29" ht="15.75" thickBot="1" x14ac:dyDescent="0.3">
      <c r="A4" s="939" t="s">
        <v>691</v>
      </c>
      <c r="B4" s="939"/>
      <c r="C4" s="959"/>
      <c r="D4" s="959"/>
      <c r="F4" s="959"/>
      <c r="G4" s="959"/>
      <c r="I4" s="959"/>
      <c r="J4" s="959"/>
      <c r="L4" s="960"/>
      <c r="M4" s="960"/>
      <c r="O4" s="960"/>
      <c r="P4" s="960"/>
      <c r="Q4" s="524"/>
      <c r="S4" s="960"/>
      <c r="T4" s="960"/>
      <c r="U4" s="524"/>
      <c r="W4" s="960"/>
      <c r="X4" s="960"/>
      <c r="Y4" s="267"/>
      <c r="AA4" s="960" t="s">
        <v>1</v>
      </c>
      <c r="AB4" s="960"/>
      <c r="AC4" s="267" t="s">
        <v>495</v>
      </c>
    </row>
    <row r="5" spans="1:29" ht="14.25" x14ac:dyDescent="0.2">
      <c r="A5" s="951" t="s">
        <v>496</v>
      </c>
      <c r="B5" s="953" t="s">
        <v>497</v>
      </c>
      <c r="C5" s="949"/>
      <c r="D5" s="954"/>
      <c r="E5" s="953" t="s">
        <v>498</v>
      </c>
      <c r="F5" s="949"/>
      <c r="G5" s="950"/>
      <c r="H5" s="948" t="s">
        <v>499</v>
      </c>
      <c r="I5" s="949"/>
      <c r="J5" s="950"/>
      <c r="K5" s="948" t="s">
        <v>553</v>
      </c>
      <c r="L5" s="949"/>
      <c r="M5" s="950"/>
      <c r="N5" s="948" t="s">
        <v>500</v>
      </c>
      <c r="O5" s="949"/>
      <c r="P5" s="950"/>
      <c r="Q5" s="955" t="s">
        <v>501</v>
      </c>
      <c r="R5" s="948" t="s">
        <v>502</v>
      </c>
      <c r="S5" s="949"/>
      <c r="T5" s="950"/>
      <c r="U5" s="955" t="s">
        <v>503</v>
      </c>
      <c r="V5" s="948" t="s">
        <v>554</v>
      </c>
      <c r="W5" s="949"/>
      <c r="X5" s="950"/>
      <c r="Y5" s="955" t="s">
        <v>693</v>
      </c>
      <c r="Z5" s="948" t="s">
        <v>692</v>
      </c>
      <c r="AA5" s="949"/>
      <c r="AB5" s="950"/>
      <c r="AC5" s="955" t="s">
        <v>555</v>
      </c>
    </row>
    <row r="6" spans="1:29" s="530" customFormat="1" ht="28.5" x14ac:dyDescent="0.2">
      <c r="A6" s="952"/>
      <c r="B6" s="525" t="s">
        <v>504</v>
      </c>
      <c r="C6" s="525" t="s">
        <v>505</v>
      </c>
      <c r="D6" s="526" t="s">
        <v>506</v>
      </c>
      <c r="E6" s="525" t="s">
        <v>504</v>
      </c>
      <c r="F6" s="525" t="s">
        <v>505</v>
      </c>
      <c r="G6" s="527" t="s">
        <v>506</v>
      </c>
      <c r="H6" s="528" t="s">
        <v>504</v>
      </c>
      <c r="I6" s="525" t="s">
        <v>505</v>
      </c>
      <c r="J6" s="527" t="s">
        <v>506</v>
      </c>
      <c r="K6" s="528" t="s">
        <v>504</v>
      </c>
      <c r="L6" s="525" t="s">
        <v>505</v>
      </c>
      <c r="M6" s="529" t="s">
        <v>506</v>
      </c>
      <c r="N6" s="528" t="s">
        <v>504</v>
      </c>
      <c r="O6" s="525" t="s">
        <v>505</v>
      </c>
      <c r="P6" s="529" t="s">
        <v>506</v>
      </c>
      <c r="Q6" s="956"/>
      <c r="R6" s="528" t="s">
        <v>504</v>
      </c>
      <c r="S6" s="525" t="s">
        <v>505</v>
      </c>
      <c r="T6" s="529" t="s">
        <v>506</v>
      </c>
      <c r="U6" s="956"/>
      <c r="V6" s="528" t="s">
        <v>504</v>
      </c>
      <c r="W6" s="525" t="s">
        <v>505</v>
      </c>
      <c r="X6" s="529" t="s">
        <v>506</v>
      </c>
      <c r="Y6" s="956"/>
      <c r="Z6" s="528" t="s">
        <v>504</v>
      </c>
      <c r="AA6" s="525" t="s">
        <v>505</v>
      </c>
      <c r="AB6" s="529" t="s">
        <v>506</v>
      </c>
      <c r="AC6" s="956"/>
    </row>
    <row r="7" spans="1:29" ht="14.25" x14ac:dyDescent="0.2">
      <c r="A7" s="531"/>
      <c r="B7" s="532"/>
      <c r="C7" s="533" t="s">
        <v>507</v>
      </c>
      <c r="D7" s="534" t="s">
        <v>508</v>
      </c>
      <c r="E7" s="532"/>
      <c r="F7" s="533" t="s">
        <v>507</v>
      </c>
      <c r="G7" s="535" t="s">
        <v>508</v>
      </c>
      <c r="H7" s="536"/>
      <c r="I7" s="533" t="s">
        <v>507</v>
      </c>
      <c r="J7" s="535" t="s">
        <v>508</v>
      </c>
      <c r="K7" s="531"/>
      <c r="L7" s="533" t="s">
        <v>507</v>
      </c>
      <c r="M7" s="535" t="s">
        <v>509</v>
      </c>
      <c r="N7" s="531"/>
      <c r="O7" s="533" t="s">
        <v>507</v>
      </c>
      <c r="P7" s="535" t="s">
        <v>508</v>
      </c>
      <c r="Q7" s="957"/>
      <c r="R7" s="531"/>
      <c r="S7" s="533" t="s">
        <v>507</v>
      </c>
      <c r="T7" s="535" t="s">
        <v>508</v>
      </c>
      <c r="U7" s="957"/>
      <c r="V7" s="531"/>
      <c r="W7" s="533" t="s">
        <v>507</v>
      </c>
      <c r="X7" s="535" t="s">
        <v>509</v>
      </c>
      <c r="Y7" s="957"/>
      <c r="Z7" s="531"/>
      <c r="AA7" s="533" t="s">
        <v>507</v>
      </c>
      <c r="AB7" s="535" t="s">
        <v>509</v>
      </c>
      <c r="AC7" s="957"/>
    </row>
    <row r="8" spans="1:29" x14ac:dyDescent="0.25">
      <c r="A8" s="537" t="s">
        <v>510</v>
      </c>
      <c r="B8" s="538"/>
      <c r="C8" s="538"/>
      <c r="D8" s="539"/>
      <c r="E8" s="538"/>
      <c r="F8" s="538"/>
      <c r="G8" s="540"/>
      <c r="H8" s="541"/>
      <c r="I8" s="538"/>
      <c r="J8" s="540"/>
      <c r="K8" s="541"/>
      <c r="L8" s="538"/>
      <c r="M8" s="540"/>
      <c r="N8" s="541"/>
      <c r="O8" s="538"/>
      <c r="P8" s="540"/>
      <c r="Q8" s="542"/>
      <c r="R8" s="541"/>
      <c r="S8" s="538"/>
      <c r="T8" s="540"/>
      <c r="U8" s="542"/>
      <c r="V8" s="541"/>
      <c r="W8" s="538"/>
      <c r="X8" s="540"/>
      <c r="Y8" s="542"/>
      <c r="Z8" s="541"/>
      <c r="AA8" s="538"/>
      <c r="AB8" s="540"/>
      <c r="AC8" s="543"/>
    </row>
    <row r="9" spans="1:29" x14ac:dyDescent="0.25">
      <c r="A9" s="544" t="s">
        <v>511</v>
      </c>
      <c r="B9" s="545">
        <v>11.14</v>
      </c>
      <c r="C9" s="546">
        <v>4580000</v>
      </c>
      <c r="D9" s="547">
        <f>B9*C9</f>
        <v>51021200</v>
      </c>
      <c r="E9" s="545">
        <v>11.14</v>
      </c>
      <c r="F9" s="546">
        <v>4580000</v>
      </c>
      <c r="G9" s="548">
        <f>E9*F9</f>
        <v>51021200</v>
      </c>
      <c r="H9" s="549">
        <v>11.14</v>
      </c>
      <c r="I9" s="546">
        <v>4580000</v>
      </c>
      <c r="J9" s="548">
        <f>H9*I9</f>
        <v>51021200</v>
      </c>
      <c r="K9" s="549">
        <v>11.14</v>
      </c>
      <c r="L9" s="546">
        <v>5450000</v>
      </c>
      <c r="M9" s="548">
        <f>K9*L9</f>
        <v>60713000</v>
      </c>
      <c r="N9" s="549">
        <v>11.14</v>
      </c>
      <c r="O9" s="546">
        <v>4580000</v>
      </c>
      <c r="P9" s="548">
        <f>N9*O9</f>
        <v>51021200</v>
      </c>
      <c r="Q9" s="550">
        <v>0</v>
      </c>
      <c r="R9" s="549">
        <v>11.14</v>
      </c>
      <c r="S9" s="546">
        <v>4580000</v>
      </c>
      <c r="T9" s="548">
        <f>R9*S9</f>
        <v>51021200</v>
      </c>
      <c r="U9" s="550"/>
      <c r="V9" s="549">
        <v>11.14</v>
      </c>
      <c r="W9" s="546">
        <v>4580000</v>
      </c>
      <c r="X9" s="548">
        <f>V9*W9</f>
        <v>51021200</v>
      </c>
      <c r="Y9" s="550">
        <f>AB9-M9</f>
        <v>0</v>
      </c>
      <c r="Z9" s="549">
        <v>11.14</v>
      </c>
      <c r="AA9" s="546">
        <v>5450000</v>
      </c>
      <c r="AB9" s="548">
        <f>Z9*AA9</f>
        <v>60713000</v>
      </c>
      <c r="AC9" s="551">
        <f>AB9-X9</f>
        <v>9691800</v>
      </c>
    </row>
    <row r="10" spans="1:29" ht="15.75" x14ac:dyDescent="0.25">
      <c r="A10" s="544" t="s">
        <v>512</v>
      </c>
      <c r="B10" s="545"/>
      <c r="C10" s="546"/>
      <c r="D10" s="552">
        <v>44562190</v>
      </c>
      <c r="E10" s="545"/>
      <c r="F10" s="546"/>
      <c r="G10" s="553">
        <v>41241986</v>
      </c>
      <c r="H10" s="549"/>
      <c r="I10" s="546"/>
      <c r="J10" s="553">
        <v>41241986</v>
      </c>
      <c r="K10" s="549"/>
      <c r="L10" s="546"/>
      <c r="M10" s="553">
        <v>53031579</v>
      </c>
      <c r="N10" s="549"/>
      <c r="O10" s="546"/>
      <c r="P10" s="553">
        <v>44635962</v>
      </c>
      <c r="Q10" s="554"/>
      <c r="R10" s="549"/>
      <c r="S10" s="546"/>
      <c r="T10" s="553">
        <v>44635962</v>
      </c>
      <c r="U10" s="554"/>
      <c r="V10" s="549"/>
      <c r="W10" s="546"/>
      <c r="X10" s="553">
        <v>40177294</v>
      </c>
      <c r="Y10" s="550">
        <f t="shared" ref="Y10:Y28" si="0">AB10-M10</f>
        <v>0</v>
      </c>
      <c r="Z10" s="549"/>
      <c r="AA10" s="546"/>
      <c r="AB10" s="553">
        <v>53031579</v>
      </c>
      <c r="AC10" s="551">
        <f t="shared" ref="AC10:AC28" si="1">AB10-X10</f>
        <v>12854285</v>
      </c>
    </row>
    <row r="11" spans="1:29" x14ac:dyDescent="0.25">
      <c r="A11" s="544" t="s">
        <v>513</v>
      </c>
      <c r="B11" s="546"/>
      <c r="C11" s="546"/>
      <c r="D11" s="547">
        <f>D13+D15+D17+D19</f>
        <v>8546248</v>
      </c>
      <c r="E11" s="546"/>
      <c r="F11" s="546"/>
      <c r="G11" s="548">
        <f>G13+G15+G17+G19</f>
        <v>8482248</v>
      </c>
      <c r="H11" s="555"/>
      <c r="I11" s="546"/>
      <c r="J11" s="548">
        <f>J13+J15+J17+J19</f>
        <v>8482248</v>
      </c>
      <c r="K11" s="555"/>
      <c r="L11" s="546"/>
      <c r="M11" s="548">
        <v>8930588</v>
      </c>
      <c r="N11" s="555"/>
      <c r="O11" s="546"/>
      <c r="P11" s="548">
        <f>P13+P15+P17+P19</f>
        <v>8482248</v>
      </c>
      <c r="Q11" s="550"/>
      <c r="R11" s="555"/>
      <c r="S11" s="546"/>
      <c r="T11" s="548">
        <f>T13+T15+T17+T19</f>
        <v>8482248</v>
      </c>
      <c r="U11" s="550"/>
      <c r="V11" s="555"/>
      <c r="W11" s="546"/>
      <c r="X11" s="548">
        <f>X13+X15+X17+X19</f>
        <v>8482248</v>
      </c>
      <c r="Y11" s="550">
        <f t="shared" si="0"/>
        <v>0</v>
      </c>
      <c r="Z11" s="555"/>
      <c r="AA11" s="546"/>
      <c r="AB11" s="548">
        <v>8930588</v>
      </c>
      <c r="AC11" s="551">
        <f t="shared" si="1"/>
        <v>448340</v>
      </c>
    </row>
    <row r="12" spans="1:29" ht="15.75" x14ac:dyDescent="0.25">
      <c r="A12" s="544" t="s">
        <v>514</v>
      </c>
      <c r="B12" s="546"/>
      <c r="C12" s="546"/>
      <c r="D12" s="552">
        <v>0</v>
      </c>
      <c r="E12" s="546"/>
      <c r="F12" s="546"/>
      <c r="G12" s="553">
        <v>0</v>
      </c>
      <c r="H12" s="555"/>
      <c r="I12" s="546"/>
      <c r="J12" s="553">
        <v>0</v>
      </c>
      <c r="K12" s="555"/>
      <c r="L12" s="546"/>
      <c r="M12" s="553">
        <v>0</v>
      </c>
      <c r="N12" s="555"/>
      <c r="O12" s="546"/>
      <c r="P12" s="553">
        <v>0</v>
      </c>
      <c r="Q12" s="554"/>
      <c r="R12" s="555"/>
      <c r="S12" s="546"/>
      <c r="T12" s="553">
        <v>0</v>
      </c>
      <c r="U12" s="554"/>
      <c r="V12" s="555"/>
      <c r="W12" s="546"/>
      <c r="X12" s="553">
        <v>0</v>
      </c>
      <c r="Y12" s="550">
        <f t="shared" si="0"/>
        <v>0</v>
      </c>
      <c r="Z12" s="555"/>
      <c r="AA12" s="546"/>
      <c r="AB12" s="553">
        <v>0</v>
      </c>
      <c r="AC12" s="551">
        <f t="shared" si="1"/>
        <v>0</v>
      </c>
    </row>
    <row r="13" spans="1:29" x14ac:dyDescent="0.25">
      <c r="A13" s="556" t="s">
        <v>515</v>
      </c>
      <c r="B13" s="557"/>
      <c r="C13" s="558"/>
      <c r="D13" s="559">
        <v>3447580</v>
      </c>
      <c r="E13" s="557"/>
      <c r="F13" s="558"/>
      <c r="G13" s="560">
        <v>3447580</v>
      </c>
      <c r="H13" s="561"/>
      <c r="I13" s="558"/>
      <c r="J13" s="560">
        <v>3447580</v>
      </c>
      <c r="K13" s="561"/>
      <c r="L13" s="558"/>
      <c r="M13" s="560">
        <v>3895920</v>
      </c>
      <c r="N13" s="561"/>
      <c r="O13" s="558"/>
      <c r="P13" s="560">
        <v>3447580</v>
      </c>
      <c r="Q13" s="562"/>
      <c r="R13" s="561"/>
      <c r="S13" s="558"/>
      <c r="T13" s="560">
        <v>3447580</v>
      </c>
      <c r="U13" s="562"/>
      <c r="V13" s="561"/>
      <c r="W13" s="558"/>
      <c r="X13" s="560">
        <v>3447580</v>
      </c>
      <c r="Y13" s="550">
        <f t="shared" si="0"/>
        <v>0</v>
      </c>
      <c r="Z13" s="561"/>
      <c r="AA13" s="558"/>
      <c r="AB13" s="560">
        <v>3895920</v>
      </c>
      <c r="AC13" s="551">
        <f t="shared" si="1"/>
        <v>448340</v>
      </c>
    </row>
    <row r="14" spans="1:29" x14ac:dyDescent="0.25">
      <c r="A14" s="556" t="s">
        <v>516</v>
      </c>
      <c r="B14" s="557"/>
      <c r="C14" s="558"/>
      <c r="D14" s="559">
        <v>0</v>
      </c>
      <c r="E14" s="557"/>
      <c r="F14" s="558"/>
      <c r="G14" s="560">
        <v>0</v>
      </c>
      <c r="H14" s="561"/>
      <c r="I14" s="558"/>
      <c r="J14" s="560">
        <v>0</v>
      </c>
      <c r="K14" s="561"/>
      <c r="L14" s="558"/>
      <c r="M14" s="560">
        <v>0</v>
      </c>
      <c r="N14" s="561"/>
      <c r="O14" s="558"/>
      <c r="P14" s="560">
        <v>0</v>
      </c>
      <c r="Q14" s="562"/>
      <c r="R14" s="561"/>
      <c r="S14" s="558"/>
      <c r="T14" s="560">
        <v>0</v>
      </c>
      <c r="U14" s="562"/>
      <c r="V14" s="561"/>
      <c r="W14" s="558"/>
      <c r="X14" s="560">
        <v>0</v>
      </c>
      <c r="Y14" s="550">
        <f t="shared" si="0"/>
        <v>0</v>
      </c>
      <c r="Z14" s="561"/>
      <c r="AA14" s="558"/>
      <c r="AB14" s="560">
        <v>0</v>
      </c>
      <c r="AC14" s="551">
        <f t="shared" si="1"/>
        <v>0</v>
      </c>
    </row>
    <row r="15" spans="1:29" x14ac:dyDescent="0.25">
      <c r="A15" s="556" t="s">
        <v>517</v>
      </c>
      <c r="B15" s="563"/>
      <c r="C15" s="563"/>
      <c r="D15" s="559">
        <v>2688000</v>
      </c>
      <c r="E15" s="563"/>
      <c r="F15" s="563"/>
      <c r="G15" s="560">
        <v>2624000</v>
      </c>
      <c r="H15" s="564"/>
      <c r="I15" s="563"/>
      <c r="J15" s="560">
        <v>2624000</v>
      </c>
      <c r="K15" s="564"/>
      <c r="L15" s="563"/>
      <c r="M15" s="560">
        <v>2624000</v>
      </c>
      <c r="N15" s="564"/>
      <c r="O15" s="563"/>
      <c r="P15" s="560">
        <v>2624000</v>
      </c>
      <c r="Q15" s="562"/>
      <c r="R15" s="564"/>
      <c r="S15" s="563"/>
      <c r="T15" s="560">
        <v>2624000</v>
      </c>
      <c r="U15" s="562"/>
      <c r="V15" s="564"/>
      <c r="W15" s="563"/>
      <c r="X15" s="560">
        <v>2624000</v>
      </c>
      <c r="Y15" s="550">
        <f t="shared" si="0"/>
        <v>0</v>
      </c>
      <c r="Z15" s="564"/>
      <c r="AA15" s="563"/>
      <c r="AB15" s="560">
        <v>2624000</v>
      </c>
      <c r="AC15" s="551">
        <f t="shared" si="1"/>
        <v>0</v>
      </c>
    </row>
    <row r="16" spans="1:29" x14ac:dyDescent="0.25">
      <c r="A16" s="556" t="s">
        <v>518</v>
      </c>
      <c r="B16" s="563"/>
      <c r="C16" s="563"/>
      <c r="D16" s="559">
        <v>0</v>
      </c>
      <c r="E16" s="563"/>
      <c r="F16" s="563"/>
      <c r="G16" s="560">
        <v>0</v>
      </c>
      <c r="H16" s="564"/>
      <c r="I16" s="563"/>
      <c r="J16" s="560">
        <v>0</v>
      </c>
      <c r="K16" s="564"/>
      <c r="L16" s="563"/>
      <c r="M16" s="560">
        <v>0</v>
      </c>
      <c r="N16" s="564"/>
      <c r="O16" s="563"/>
      <c r="P16" s="560">
        <v>0</v>
      </c>
      <c r="Q16" s="562"/>
      <c r="R16" s="564"/>
      <c r="S16" s="563"/>
      <c r="T16" s="560">
        <v>0</v>
      </c>
      <c r="U16" s="562"/>
      <c r="V16" s="564"/>
      <c r="W16" s="563"/>
      <c r="X16" s="560">
        <v>0</v>
      </c>
      <c r="Y16" s="550">
        <f t="shared" si="0"/>
        <v>0</v>
      </c>
      <c r="Z16" s="564"/>
      <c r="AA16" s="563"/>
      <c r="AB16" s="560">
        <v>0</v>
      </c>
      <c r="AC16" s="551">
        <f t="shared" si="1"/>
        <v>0</v>
      </c>
    </row>
    <row r="17" spans="1:29" x14ac:dyDescent="0.25">
      <c r="A17" s="556" t="s">
        <v>519</v>
      </c>
      <c r="B17" s="563"/>
      <c r="C17" s="563"/>
      <c r="D17" s="559">
        <v>1184868</v>
      </c>
      <c r="E17" s="563"/>
      <c r="F17" s="563"/>
      <c r="G17" s="560">
        <v>1184868</v>
      </c>
      <c r="H17" s="564"/>
      <c r="I17" s="563"/>
      <c r="J17" s="560">
        <v>1184868</v>
      </c>
      <c r="K17" s="564"/>
      <c r="L17" s="563"/>
      <c r="M17" s="560">
        <v>1184868</v>
      </c>
      <c r="N17" s="564"/>
      <c r="O17" s="563"/>
      <c r="P17" s="560">
        <v>1184868</v>
      </c>
      <c r="Q17" s="562"/>
      <c r="R17" s="564"/>
      <c r="S17" s="563"/>
      <c r="T17" s="560">
        <v>1184868</v>
      </c>
      <c r="U17" s="562"/>
      <c r="V17" s="564"/>
      <c r="W17" s="563"/>
      <c r="X17" s="560">
        <v>1184868</v>
      </c>
      <c r="Y17" s="550">
        <f t="shared" si="0"/>
        <v>0</v>
      </c>
      <c r="Z17" s="564"/>
      <c r="AA17" s="563"/>
      <c r="AB17" s="560">
        <v>1184868</v>
      </c>
      <c r="AC17" s="551">
        <f t="shared" si="1"/>
        <v>0</v>
      </c>
    </row>
    <row r="18" spans="1:29" x14ac:dyDescent="0.25">
      <c r="A18" s="556" t="s">
        <v>520</v>
      </c>
      <c r="B18" s="563"/>
      <c r="C18" s="563"/>
      <c r="D18" s="559">
        <v>0</v>
      </c>
      <c r="E18" s="563"/>
      <c r="F18" s="563"/>
      <c r="G18" s="560">
        <v>0</v>
      </c>
      <c r="H18" s="564"/>
      <c r="I18" s="563"/>
      <c r="J18" s="560">
        <v>0</v>
      </c>
      <c r="K18" s="564"/>
      <c r="L18" s="563"/>
      <c r="M18" s="560">
        <v>0</v>
      </c>
      <c r="N18" s="564"/>
      <c r="O18" s="563"/>
      <c r="P18" s="560">
        <v>0</v>
      </c>
      <c r="Q18" s="562"/>
      <c r="R18" s="564"/>
      <c r="S18" s="563"/>
      <c r="T18" s="560">
        <v>0</v>
      </c>
      <c r="U18" s="562"/>
      <c r="V18" s="564"/>
      <c r="W18" s="563"/>
      <c r="X18" s="560">
        <v>0</v>
      </c>
      <c r="Y18" s="550">
        <f t="shared" si="0"/>
        <v>0</v>
      </c>
      <c r="Z18" s="564"/>
      <c r="AA18" s="563"/>
      <c r="AB18" s="560">
        <v>0</v>
      </c>
      <c r="AC18" s="551">
        <f t="shared" si="1"/>
        <v>0</v>
      </c>
    </row>
    <row r="19" spans="1:29" x14ac:dyDescent="0.25">
      <c r="A19" s="556" t="s">
        <v>521</v>
      </c>
      <c r="B19" s="563"/>
      <c r="C19" s="563"/>
      <c r="D19" s="559">
        <v>1225800</v>
      </c>
      <c r="E19" s="563"/>
      <c r="F19" s="563"/>
      <c r="G19" s="560">
        <v>1225800</v>
      </c>
      <c r="H19" s="564"/>
      <c r="I19" s="563"/>
      <c r="J19" s="560">
        <v>1225800</v>
      </c>
      <c r="K19" s="564"/>
      <c r="L19" s="563"/>
      <c r="M19" s="560">
        <v>1225800</v>
      </c>
      <c r="N19" s="564"/>
      <c r="O19" s="563"/>
      <c r="P19" s="560">
        <v>1225800</v>
      </c>
      <c r="Q19" s="562"/>
      <c r="R19" s="564"/>
      <c r="S19" s="563"/>
      <c r="T19" s="560">
        <v>1225800</v>
      </c>
      <c r="U19" s="562"/>
      <c r="V19" s="564"/>
      <c r="W19" s="563"/>
      <c r="X19" s="560">
        <v>1225800</v>
      </c>
      <c r="Y19" s="550">
        <f t="shared" si="0"/>
        <v>0</v>
      </c>
      <c r="Z19" s="564"/>
      <c r="AA19" s="563"/>
      <c r="AB19" s="560">
        <v>1225800</v>
      </c>
      <c r="AC19" s="551">
        <f t="shared" si="1"/>
        <v>0</v>
      </c>
    </row>
    <row r="20" spans="1:29" x14ac:dyDescent="0.25">
      <c r="A20" s="556" t="s">
        <v>522</v>
      </c>
      <c r="B20" s="563"/>
      <c r="C20" s="563"/>
      <c r="D20" s="559">
        <v>0</v>
      </c>
      <c r="E20" s="563"/>
      <c r="F20" s="563"/>
      <c r="G20" s="560">
        <v>0</v>
      </c>
      <c r="H20" s="564"/>
      <c r="I20" s="563"/>
      <c r="J20" s="560">
        <v>0</v>
      </c>
      <c r="K20" s="564"/>
      <c r="L20" s="563"/>
      <c r="M20" s="560">
        <v>0</v>
      </c>
      <c r="N20" s="564"/>
      <c r="O20" s="563"/>
      <c r="P20" s="560">
        <v>0</v>
      </c>
      <c r="Q20" s="562"/>
      <c r="R20" s="564"/>
      <c r="S20" s="563"/>
      <c r="T20" s="560">
        <v>0</v>
      </c>
      <c r="U20" s="562"/>
      <c r="V20" s="564"/>
      <c r="W20" s="563"/>
      <c r="X20" s="560">
        <v>0</v>
      </c>
      <c r="Y20" s="550">
        <f t="shared" si="0"/>
        <v>0</v>
      </c>
      <c r="Z20" s="564"/>
      <c r="AA20" s="563"/>
      <c r="AB20" s="560">
        <v>0</v>
      </c>
      <c r="AC20" s="551">
        <f t="shared" si="1"/>
        <v>0</v>
      </c>
    </row>
    <row r="21" spans="1:29" x14ac:dyDescent="0.25">
      <c r="A21" s="544" t="s">
        <v>523</v>
      </c>
      <c r="B21" s="565"/>
      <c r="C21" s="565"/>
      <c r="D21" s="566">
        <v>3500000</v>
      </c>
      <c r="E21" s="565"/>
      <c r="F21" s="565"/>
      <c r="G21" s="567">
        <v>3500000</v>
      </c>
      <c r="H21" s="568"/>
      <c r="I21" s="565"/>
      <c r="J21" s="567">
        <v>3500000</v>
      </c>
      <c r="K21" s="568"/>
      <c r="L21" s="565"/>
      <c r="M21" s="567">
        <v>3500000</v>
      </c>
      <c r="N21" s="568"/>
      <c r="O21" s="565"/>
      <c r="P21" s="567">
        <v>3500000</v>
      </c>
      <c r="Q21" s="569"/>
      <c r="R21" s="568"/>
      <c r="S21" s="565"/>
      <c r="T21" s="567">
        <v>3500000</v>
      </c>
      <c r="U21" s="569"/>
      <c r="V21" s="568"/>
      <c r="W21" s="565"/>
      <c r="X21" s="567">
        <v>3500000</v>
      </c>
      <c r="Y21" s="550">
        <f t="shared" si="0"/>
        <v>0</v>
      </c>
      <c r="Z21" s="568"/>
      <c r="AA21" s="565"/>
      <c r="AB21" s="567">
        <v>3500000</v>
      </c>
      <c r="AC21" s="551">
        <f t="shared" si="1"/>
        <v>0</v>
      </c>
    </row>
    <row r="22" spans="1:29" ht="14.25" customHeight="1" x14ac:dyDescent="0.25">
      <c r="A22" s="544" t="s">
        <v>524</v>
      </c>
      <c r="B22" s="565"/>
      <c r="C22" s="565"/>
      <c r="D22" s="570">
        <v>0</v>
      </c>
      <c r="E22" s="565"/>
      <c r="F22" s="565"/>
      <c r="G22" s="571">
        <v>0</v>
      </c>
      <c r="H22" s="568"/>
      <c r="I22" s="565"/>
      <c r="J22" s="571">
        <v>0</v>
      </c>
      <c r="K22" s="568"/>
      <c r="L22" s="565"/>
      <c r="M22" s="571">
        <v>0</v>
      </c>
      <c r="N22" s="568"/>
      <c r="O22" s="565"/>
      <c r="P22" s="571">
        <v>0</v>
      </c>
      <c r="Q22" s="572"/>
      <c r="R22" s="568"/>
      <c r="S22" s="565"/>
      <c r="T22" s="571">
        <v>0</v>
      </c>
      <c r="U22" s="572"/>
      <c r="V22" s="568"/>
      <c r="W22" s="565"/>
      <c r="X22" s="571">
        <v>0</v>
      </c>
      <c r="Y22" s="550">
        <f t="shared" si="0"/>
        <v>0</v>
      </c>
      <c r="Z22" s="568"/>
      <c r="AA22" s="565"/>
      <c r="AB22" s="571">
        <v>0</v>
      </c>
      <c r="AC22" s="551">
        <f t="shared" si="1"/>
        <v>0</v>
      </c>
    </row>
    <row r="23" spans="1:29" x14ac:dyDescent="0.25">
      <c r="A23" s="544" t="s">
        <v>525</v>
      </c>
      <c r="B23" s="565"/>
      <c r="C23" s="565"/>
      <c r="D23" s="566">
        <v>7650</v>
      </c>
      <c r="E23" s="565"/>
      <c r="F23" s="565"/>
      <c r="G23" s="567">
        <v>7650</v>
      </c>
      <c r="H23" s="568"/>
      <c r="I23" s="565"/>
      <c r="J23" s="567">
        <v>7650</v>
      </c>
      <c r="K23" s="568"/>
      <c r="L23" s="565"/>
      <c r="M23" s="567">
        <v>7650</v>
      </c>
      <c r="N23" s="568"/>
      <c r="O23" s="565"/>
      <c r="P23" s="567">
        <v>7650</v>
      </c>
      <c r="Q23" s="569"/>
      <c r="R23" s="568"/>
      <c r="S23" s="565"/>
      <c r="T23" s="567">
        <v>7650</v>
      </c>
      <c r="U23" s="569"/>
      <c r="V23" s="568"/>
      <c r="W23" s="565"/>
      <c r="X23" s="567">
        <v>7650</v>
      </c>
      <c r="Y23" s="550">
        <f t="shared" si="0"/>
        <v>0</v>
      </c>
      <c r="Z23" s="568"/>
      <c r="AA23" s="565"/>
      <c r="AB23" s="567">
        <v>7650</v>
      </c>
      <c r="AC23" s="551">
        <f t="shared" si="1"/>
        <v>0</v>
      </c>
    </row>
    <row r="24" spans="1:29" ht="14.25" customHeight="1" x14ac:dyDescent="0.25">
      <c r="A24" s="544" t="s">
        <v>526</v>
      </c>
      <c r="B24" s="565"/>
      <c r="C24" s="565"/>
      <c r="D24" s="570">
        <v>0</v>
      </c>
      <c r="E24" s="565"/>
      <c r="F24" s="565"/>
      <c r="G24" s="571">
        <v>0</v>
      </c>
      <c r="H24" s="568"/>
      <c r="I24" s="565"/>
      <c r="J24" s="571">
        <v>0</v>
      </c>
      <c r="K24" s="568"/>
      <c r="L24" s="565"/>
      <c r="M24" s="571">
        <v>0</v>
      </c>
      <c r="N24" s="568"/>
      <c r="O24" s="565"/>
      <c r="P24" s="571">
        <v>0</v>
      </c>
      <c r="Q24" s="572"/>
      <c r="R24" s="568"/>
      <c r="S24" s="565"/>
      <c r="T24" s="571">
        <v>0</v>
      </c>
      <c r="U24" s="572"/>
      <c r="V24" s="568"/>
      <c r="W24" s="565"/>
      <c r="X24" s="571">
        <v>0</v>
      </c>
      <c r="Y24" s="550">
        <f t="shared" si="0"/>
        <v>0</v>
      </c>
      <c r="Z24" s="568"/>
      <c r="AA24" s="565"/>
      <c r="AB24" s="571">
        <v>0</v>
      </c>
      <c r="AC24" s="551">
        <f t="shared" si="1"/>
        <v>0</v>
      </c>
    </row>
    <row r="25" spans="1:29" ht="14.25" customHeight="1" x14ac:dyDescent="0.25">
      <c r="A25" s="544" t="s">
        <v>527</v>
      </c>
      <c r="B25" s="565"/>
      <c r="C25" s="565"/>
      <c r="D25" s="566">
        <v>58900</v>
      </c>
      <c r="E25" s="565"/>
      <c r="F25" s="565"/>
      <c r="G25" s="567">
        <v>18000</v>
      </c>
      <c r="H25" s="568"/>
      <c r="I25" s="565"/>
      <c r="J25" s="567">
        <v>18000</v>
      </c>
      <c r="K25" s="568"/>
      <c r="L25" s="565"/>
      <c r="M25" s="567">
        <v>4200</v>
      </c>
      <c r="N25" s="568"/>
      <c r="O25" s="565"/>
      <c r="P25" s="567">
        <v>0</v>
      </c>
      <c r="Q25" s="569"/>
      <c r="R25" s="568"/>
      <c r="S25" s="565"/>
      <c r="T25" s="567">
        <v>0</v>
      </c>
      <c r="U25" s="569"/>
      <c r="V25" s="568"/>
      <c r="W25" s="565"/>
      <c r="X25" s="567">
        <v>0</v>
      </c>
      <c r="Y25" s="550">
        <f t="shared" si="0"/>
        <v>0</v>
      </c>
      <c r="Z25" s="568"/>
      <c r="AA25" s="565"/>
      <c r="AB25" s="567">
        <v>4200</v>
      </c>
      <c r="AC25" s="551">
        <f t="shared" si="1"/>
        <v>4200</v>
      </c>
    </row>
    <row r="26" spans="1:29" ht="14.25" customHeight="1" x14ac:dyDescent="0.25">
      <c r="A26" s="544" t="s">
        <v>528</v>
      </c>
      <c r="B26" s="565"/>
      <c r="C26" s="565"/>
      <c r="D26" s="570">
        <v>0</v>
      </c>
      <c r="E26" s="565"/>
      <c r="F26" s="565"/>
      <c r="G26" s="571">
        <v>0</v>
      </c>
      <c r="H26" s="568"/>
      <c r="I26" s="565"/>
      <c r="J26" s="571">
        <v>0</v>
      </c>
      <c r="K26" s="568"/>
      <c r="L26" s="565"/>
      <c r="M26" s="571">
        <v>0</v>
      </c>
      <c r="N26" s="568"/>
      <c r="O26" s="565"/>
      <c r="P26" s="571">
        <v>0</v>
      </c>
      <c r="Q26" s="572"/>
      <c r="R26" s="568"/>
      <c r="S26" s="565"/>
      <c r="T26" s="571">
        <v>0</v>
      </c>
      <c r="U26" s="572"/>
      <c r="V26" s="568"/>
      <c r="W26" s="565"/>
      <c r="X26" s="571">
        <v>0</v>
      </c>
      <c r="Y26" s="550">
        <f t="shared" si="0"/>
        <v>0</v>
      </c>
      <c r="Z26" s="568"/>
      <c r="AA26" s="565"/>
      <c r="AB26" s="571">
        <v>0</v>
      </c>
      <c r="AC26" s="551">
        <f t="shared" si="1"/>
        <v>0</v>
      </c>
    </row>
    <row r="27" spans="1:29" ht="14.25" customHeight="1" x14ac:dyDescent="0.25">
      <c r="A27" s="544" t="s">
        <v>529</v>
      </c>
      <c r="B27" s="565"/>
      <c r="C27" s="565"/>
      <c r="D27" s="566">
        <f>D9-D10+D11+D21+D25+D23</f>
        <v>18571808</v>
      </c>
      <c r="E27" s="565"/>
      <c r="F27" s="565"/>
      <c r="G27" s="567">
        <f>G9-G10+G11+G21+G23+G25</f>
        <v>21787112</v>
      </c>
      <c r="H27" s="568"/>
      <c r="I27" s="565"/>
      <c r="J27" s="567">
        <f>J9-J10+J11+J21+J23+J25</f>
        <v>21787112</v>
      </c>
      <c r="K27" s="568"/>
      <c r="L27" s="565"/>
      <c r="M27" s="567">
        <v>20806953</v>
      </c>
      <c r="N27" s="568"/>
      <c r="O27" s="565"/>
      <c r="P27" s="567">
        <f>P9-P10+P11+P21+P23+P25</f>
        <v>18375136</v>
      </c>
      <c r="Q27" s="569"/>
      <c r="R27" s="568"/>
      <c r="S27" s="565"/>
      <c r="T27" s="567">
        <f>T9-T10+T11+T21+T23+T25</f>
        <v>18375136</v>
      </c>
      <c r="U27" s="569"/>
      <c r="V27" s="568"/>
      <c r="W27" s="565"/>
      <c r="X27" s="567">
        <f>X9-X10+X11+X21+X23+X25</f>
        <v>22833804</v>
      </c>
      <c r="Y27" s="550">
        <f t="shared" si="0"/>
        <v>0</v>
      </c>
      <c r="Z27" s="568"/>
      <c r="AA27" s="565"/>
      <c r="AB27" s="567">
        <v>20806953</v>
      </c>
      <c r="AC27" s="573"/>
    </row>
    <row r="28" spans="1:29" ht="14.25" customHeight="1" x14ac:dyDescent="0.25">
      <c r="A28" s="544" t="s">
        <v>530</v>
      </c>
      <c r="B28" s="565"/>
      <c r="C28" s="565"/>
      <c r="D28" s="566">
        <v>213233</v>
      </c>
      <c r="E28" s="565"/>
      <c r="F28" s="565"/>
      <c r="G28" s="567">
        <v>0</v>
      </c>
      <c r="H28" s="568"/>
      <c r="I28" s="565"/>
      <c r="J28" s="567">
        <v>0</v>
      </c>
      <c r="K28" s="568"/>
      <c r="L28" s="565"/>
      <c r="M28" s="567">
        <v>0</v>
      </c>
      <c r="N28" s="568"/>
      <c r="O28" s="565"/>
      <c r="P28" s="567">
        <v>169702</v>
      </c>
      <c r="Q28" s="569"/>
      <c r="R28" s="568"/>
      <c r="S28" s="565"/>
      <c r="T28" s="567">
        <v>169702</v>
      </c>
      <c r="U28" s="569"/>
      <c r="V28" s="568"/>
      <c r="W28" s="565"/>
      <c r="X28" s="567">
        <v>0</v>
      </c>
      <c r="Y28" s="550">
        <f t="shared" si="0"/>
        <v>0</v>
      </c>
      <c r="Z28" s="568"/>
      <c r="AA28" s="565"/>
      <c r="AB28" s="567">
        <v>0</v>
      </c>
      <c r="AC28" s="573">
        <f t="shared" si="1"/>
        <v>0</v>
      </c>
    </row>
    <row r="29" spans="1:29" x14ac:dyDescent="0.25">
      <c r="A29" s="574" t="s">
        <v>531</v>
      </c>
      <c r="B29" s="575"/>
      <c r="C29" s="575"/>
      <c r="D29" s="576">
        <f>D10+D28</f>
        <v>44775423</v>
      </c>
      <c r="E29" s="575"/>
      <c r="F29" s="575"/>
      <c r="G29" s="577">
        <f>G10+G12+G28</f>
        <v>41241986</v>
      </c>
      <c r="H29" s="578"/>
      <c r="I29" s="575"/>
      <c r="J29" s="577">
        <f>J10+J12+J28</f>
        <v>41241986</v>
      </c>
      <c r="K29" s="578"/>
      <c r="L29" s="575"/>
      <c r="M29" s="577">
        <f>M10+M12+M28</f>
        <v>53031579</v>
      </c>
      <c r="N29" s="578"/>
      <c r="O29" s="575"/>
      <c r="P29" s="577">
        <f>P10+P12+P28</f>
        <v>44805664</v>
      </c>
      <c r="Q29" s="579">
        <f>P29-M29</f>
        <v>-8225915</v>
      </c>
      <c r="R29" s="578"/>
      <c r="S29" s="575"/>
      <c r="T29" s="577">
        <f>T10+T12+T28</f>
        <v>44805664</v>
      </c>
      <c r="U29" s="579">
        <v>0</v>
      </c>
      <c r="V29" s="578"/>
      <c r="W29" s="575"/>
      <c r="X29" s="577">
        <f>X10+X12+X28</f>
        <v>40177294</v>
      </c>
      <c r="Y29" s="579">
        <v>0</v>
      </c>
      <c r="Z29" s="578"/>
      <c r="AA29" s="575"/>
      <c r="AB29" s="577">
        <f>AB10+AB12+AB28</f>
        <v>53031579</v>
      </c>
      <c r="AC29" s="580">
        <f>AB29-X29</f>
        <v>12854285</v>
      </c>
    </row>
    <row r="30" spans="1:29" x14ac:dyDescent="0.25">
      <c r="A30" s="544" t="s">
        <v>532</v>
      </c>
      <c r="B30" s="546"/>
      <c r="C30" s="546"/>
      <c r="D30" s="547"/>
      <c r="E30" s="546"/>
      <c r="F30" s="546"/>
      <c r="G30" s="548"/>
      <c r="H30" s="555"/>
      <c r="I30" s="546"/>
      <c r="J30" s="548"/>
      <c r="K30" s="555"/>
      <c r="L30" s="546"/>
      <c r="M30" s="548"/>
      <c r="N30" s="555"/>
      <c r="O30" s="546"/>
      <c r="P30" s="548"/>
      <c r="Q30" s="550"/>
      <c r="R30" s="555"/>
      <c r="S30" s="546"/>
      <c r="T30" s="548"/>
      <c r="U30" s="550"/>
      <c r="V30" s="555"/>
      <c r="W30" s="546"/>
      <c r="X30" s="548"/>
      <c r="Y30" s="550"/>
      <c r="Z30" s="555"/>
      <c r="AA30" s="546"/>
      <c r="AB30" s="548"/>
      <c r="AC30" s="573"/>
    </row>
    <row r="31" spans="1:29" x14ac:dyDescent="0.25">
      <c r="A31" s="544" t="s">
        <v>533</v>
      </c>
      <c r="B31" s="546"/>
      <c r="C31" s="546"/>
      <c r="D31" s="547"/>
      <c r="E31" s="546"/>
      <c r="F31" s="546"/>
      <c r="G31" s="548"/>
      <c r="H31" s="555"/>
      <c r="I31" s="546"/>
      <c r="J31" s="548"/>
      <c r="K31" s="555"/>
      <c r="L31" s="546"/>
      <c r="M31" s="548"/>
      <c r="N31" s="555"/>
      <c r="O31" s="546"/>
      <c r="P31" s="548"/>
      <c r="Q31" s="550"/>
      <c r="R31" s="555"/>
      <c r="S31" s="546"/>
      <c r="T31" s="548"/>
      <c r="U31" s="550"/>
      <c r="V31" s="555"/>
      <c r="W31" s="546"/>
      <c r="X31" s="548"/>
      <c r="Y31" s="550"/>
      <c r="Z31" s="555"/>
      <c r="AA31" s="546"/>
      <c r="AB31" s="548"/>
      <c r="AC31" s="573"/>
    </row>
    <row r="32" spans="1:29" x14ac:dyDescent="0.25">
      <c r="A32" s="556" t="s">
        <v>534</v>
      </c>
      <c r="B32" s="581">
        <v>6.8</v>
      </c>
      <c r="C32" s="582">
        <v>4308000</v>
      </c>
      <c r="D32" s="583">
        <v>29294400</v>
      </c>
      <c r="E32" s="581">
        <v>5.8777699999999999</v>
      </c>
      <c r="F32" s="582">
        <v>4469900</v>
      </c>
      <c r="G32" s="584">
        <v>26223413</v>
      </c>
      <c r="H32" s="585">
        <v>6.3</v>
      </c>
      <c r="I32" s="582">
        <v>4469900</v>
      </c>
      <c r="J32" s="584">
        <v>28309366</v>
      </c>
      <c r="K32" s="585">
        <v>6</v>
      </c>
      <c r="L32" s="582">
        <v>4371500</v>
      </c>
      <c r="M32" s="584">
        <f>K32*L32</f>
        <v>26229000</v>
      </c>
      <c r="N32" s="585">
        <v>6.2</v>
      </c>
      <c r="O32" s="582">
        <v>4419000</v>
      </c>
      <c r="P32" s="584">
        <f>N32*O32*8/12</f>
        <v>18265200</v>
      </c>
      <c r="Q32" s="586">
        <v>0</v>
      </c>
      <c r="R32" s="585">
        <v>6.3</v>
      </c>
      <c r="S32" s="582">
        <v>4419000</v>
      </c>
      <c r="T32" s="584">
        <f>R32*S32*8/12</f>
        <v>18559800</v>
      </c>
      <c r="U32" s="586">
        <f>T32-P32</f>
        <v>294600</v>
      </c>
      <c r="V32" s="585">
        <v>6.4</v>
      </c>
      <c r="W32" s="582">
        <v>4371500</v>
      </c>
      <c r="X32" s="584">
        <f>V32*W32*8/12</f>
        <v>18651733.333333332</v>
      </c>
      <c r="Y32" s="586">
        <f>AB32-M32</f>
        <v>437150</v>
      </c>
      <c r="Z32" s="585">
        <v>6.1</v>
      </c>
      <c r="AA32" s="582">
        <v>4371500</v>
      </c>
      <c r="AB32" s="584">
        <f>Z32*AA32</f>
        <v>26666150</v>
      </c>
      <c r="AC32" s="551">
        <f>AB32-X32</f>
        <v>8014416.6666666679</v>
      </c>
    </row>
    <row r="33" spans="1:29" x14ac:dyDescent="0.25">
      <c r="A33" s="587" t="s">
        <v>535</v>
      </c>
      <c r="B33" s="563">
        <v>4</v>
      </c>
      <c r="C33" s="582">
        <v>1800000</v>
      </c>
      <c r="D33" s="583">
        <f>B33*C33</f>
        <v>7200000</v>
      </c>
      <c r="E33" s="563">
        <v>4</v>
      </c>
      <c r="F33" s="582">
        <v>1800000</v>
      </c>
      <c r="G33" s="584">
        <f t="shared" ref="G33:G44" si="2">E33*F33</f>
        <v>7200000</v>
      </c>
      <c r="H33" s="564">
        <v>4</v>
      </c>
      <c r="I33" s="582">
        <v>1800000</v>
      </c>
      <c r="J33" s="584">
        <f>H33*I33</f>
        <v>7200000</v>
      </c>
      <c r="K33" s="588">
        <v>4</v>
      </c>
      <c r="L33" s="582">
        <v>2400000</v>
      </c>
      <c r="M33" s="584">
        <f>K33*L33</f>
        <v>9600000</v>
      </c>
      <c r="N33" s="564">
        <v>4</v>
      </c>
      <c r="O33" s="582">
        <v>2205000</v>
      </c>
      <c r="P33" s="584">
        <f>N33*O33*8/12</f>
        <v>5880000</v>
      </c>
      <c r="Q33" s="586">
        <v>0</v>
      </c>
      <c r="R33" s="564">
        <v>4</v>
      </c>
      <c r="S33" s="582">
        <v>2205000</v>
      </c>
      <c r="T33" s="584">
        <f>R33*S33*8/12</f>
        <v>5880000</v>
      </c>
      <c r="U33" s="586">
        <f t="shared" ref="U33:U44" si="3">T33-P33</f>
        <v>0</v>
      </c>
      <c r="V33" s="588">
        <v>4</v>
      </c>
      <c r="W33" s="582">
        <v>2205000</v>
      </c>
      <c r="X33" s="584">
        <f>V33*W33*8/12</f>
        <v>5880000</v>
      </c>
      <c r="Y33" s="586">
        <f t="shared" ref="Y33:Y44" si="4">AB33-M33</f>
        <v>0</v>
      </c>
      <c r="Z33" s="588">
        <v>4</v>
      </c>
      <c r="AA33" s="582">
        <v>2400000</v>
      </c>
      <c r="AB33" s="584">
        <f>Z33*AA33</f>
        <v>9600000</v>
      </c>
      <c r="AC33" s="551">
        <f t="shared" ref="AC33:AC44" si="5">AB33-X33</f>
        <v>3720000</v>
      </c>
    </row>
    <row r="34" spans="1:29" hidden="1" x14ac:dyDescent="0.25">
      <c r="A34" s="556" t="s">
        <v>536</v>
      </c>
      <c r="B34" s="581">
        <v>6.4</v>
      </c>
      <c r="C34" s="582">
        <v>35000</v>
      </c>
      <c r="D34" s="583">
        <f>B34*C34</f>
        <v>224000</v>
      </c>
      <c r="E34" s="581">
        <v>4.8</v>
      </c>
      <c r="F34" s="582">
        <v>38200</v>
      </c>
      <c r="G34" s="584">
        <f t="shared" si="2"/>
        <v>183360</v>
      </c>
      <c r="H34" s="585">
        <v>6.2</v>
      </c>
      <c r="I34" s="582">
        <v>38200</v>
      </c>
      <c r="J34" s="584">
        <f>H34*I34</f>
        <v>236840</v>
      </c>
      <c r="K34" s="585">
        <v>0</v>
      </c>
      <c r="L34" s="582">
        <v>0</v>
      </c>
      <c r="M34" s="584">
        <f>K34*L34*8/12</f>
        <v>0</v>
      </c>
      <c r="N34" s="585">
        <v>0</v>
      </c>
      <c r="O34" s="582">
        <v>0</v>
      </c>
      <c r="P34" s="584">
        <f>N34*O34*8/12</f>
        <v>0</v>
      </c>
      <c r="Q34" s="586">
        <v>0</v>
      </c>
      <c r="R34" s="585">
        <v>0</v>
      </c>
      <c r="S34" s="582">
        <v>0</v>
      </c>
      <c r="T34" s="584">
        <f>R34*S34*8/12</f>
        <v>0</v>
      </c>
      <c r="U34" s="586">
        <f t="shared" si="3"/>
        <v>0</v>
      </c>
      <c r="V34" s="585">
        <v>0</v>
      </c>
      <c r="W34" s="582">
        <v>0</v>
      </c>
      <c r="X34" s="584">
        <f>V34*W34*8/12</f>
        <v>0</v>
      </c>
      <c r="Y34" s="586">
        <f t="shared" si="4"/>
        <v>0</v>
      </c>
      <c r="Z34" s="585">
        <v>0</v>
      </c>
      <c r="AA34" s="582">
        <v>0</v>
      </c>
      <c r="AB34" s="584">
        <f>Z34*AA34*8/12</f>
        <v>0</v>
      </c>
      <c r="AC34" s="551">
        <f t="shared" si="5"/>
        <v>0</v>
      </c>
    </row>
    <row r="35" spans="1:29" x14ac:dyDescent="0.25">
      <c r="A35" s="589" t="s">
        <v>537</v>
      </c>
      <c r="B35" s="590">
        <v>68.7</v>
      </c>
      <c r="C35" s="590">
        <v>80000</v>
      </c>
      <c r="D35" s="591">
        <v>5493334</v>
      </c>
      <c r="E35" s="590">
        <v>59</v>
      </c>
      <c r="F35" s="590">
        <v>81700</v>
      </c>
      <c r="G35" s="592">
        <f t="shared" si="2"/>
        <v>4820300</v>
      </c>
      <c r="H35" s="593">
        <v>63.7</v>
      </c>
      <c r="I35" s="590">
        <v>81700</v>
      </c>
      <c r="J35" s="592">
        <v>5201567</v>
      </c>
      <c r="K35" s="747">
        <v>60.3</v>
      </c>
      <c r="L35" s="590">
        <v>97400</v>
      </c>
      <c r="M35" s="584">
        <f>K35*L35</f>
        <v>5873220</v>
      </c>
      <c r="N35" s="593">
        <v>63</v>
      </c>
      <c r="O35" s="590">
        <v>81700</v>
      </c>
      <c r="P35" s="584">
        <f>N35*O35*8/12</f>
        <v>3431400</v>
      </c>
      <c r="Q35" s="594">
        <v>0</v>
      </c>
      <c r="R35" s="593">
        <v>64</v>
      </c>
      <c r="S35" s="590">
        <v>81700</v>
      </c>
      <c r="T35" s="584">
        <f>R35*S35*8/12</f>
        <v>3485866.6666666665</v>
      </c>
      <c r="U35" s="586">
        <f t="shared" si="3"/>
        <v>54466.666666666511</v>
      </c>
      <c r="V35" s="593">
        <v>64</v>
      </c>
      <c r="W35" s="590">
        <v>97400</v>
      </c>
      <c r="X35" s="584">
        <f>V35*W35*8/12</f>
        <v>4155733.3333333335</v>
      </c>
      <c r="Y35" s="586">
        <f t="shared" si="4"/>
        <v>38960</v>
      </c>
      <c r="Z35" s="747">
        <v>60.7</v>
      </c>
      <c r="AA35" s="590">
        <v>97400</v>
      </c>
      <c r="AB35" s="584">
        <f>Z35*AA35</f>
        <v>5912180</v>
      </c>
      <c r="AC35" s="551">
        <f t="shared" si="5"/>
        <v>1756446.6666666665</v>
      </c>
    </row>
    <row r="36" spans="1:29" hidden="1" x14ac:dyDescent="0.25">
      <c r="A36" s="595" t="s">
        <v>538</v>
      </c>
      <c r="B36" s="596"/>
      <c r="C36" s="596"/>
      <c r="D36" s="597"/>
      <c r="E36" s="596"/>
      <c r="F36" s="596"/>
      <c r="G36" s="598"/>
      <c r="H36" s="599"/>
      <c r="I36" s="596"/>
      <c r="J36" s="598"/>
      <c r="K36" s="599"/>
      <c r="L36" s="596"/>
      <c r="M36" s="598"/>
      <c r="N36" s="599"/>
      <c r="O36" s="596"/>
      <c r="P36" s="598"/>
      <c r="Q36" s="600"/>
      <c r="R36" s="599"/>
      <c r="S36" s="596"/>
      <c r="T36" s="598"/>
      <c r="U36" s="586">
        <f t="shared" si="3"/>
        <v>0</v>
      </c>
      <c r="V36" s="599"/>
      <c r="W36" s="596"/>
      <c r="X36" s="598"/>
      <c r="Y36" s="586">
        <f t="shared" si="4"/>
        <v>0</v>
      </c>
      <c r="Z36" s="599"/>
      <c r="AA36" s="596"/>
      <c r="AB36" s="598"/>
      <c r="AC36" s="551">
        <f t="shared" si="5"/>
        <v>0</v>
      </c>
    </row>
    <row r="37" spans="1:29" hidden="1" x14ac:dyDescent="0.25">
      <c r="A37" s="556" t="s">
        <v>534</v>
      </c>
      <c r="B37" s="581">
        <v>6.8</v>
      </c>
      <c r="C37" s="582">
        <v>4308000</v>
      </c>
      <c r="D37" s="583">
        <v>29294400</v>
      </c>
      <c r="E37" s="581">
        <v>5.8777699999999999</v>
      </c>
      <c r="F37" s="582">
        <v>4469900</v>
      </c>
      <c r="G37" s="584">
        <v>26223413</v>
      </c>
      <c r="H37" s="585">
        <v>6.3</v>
      </c>
      <c r="I37" s="582">
        <v>4469900</v>
      </c>
      <c r="J37" s="584">
        <v>28309366</v>
      </c>
      <c r="K37" s="585">
        <v>0</v>
      </c>
      <c r="L37" s="582">
        <v>0</v>
      </c>
      <c r="M37" s="584">
        <v>0</v>
      </c>
      <c r="N37" s="585">
        <v>5.3</v>
      </c>
      <c r="O37" s="582">
        <v>4419000</v>
      </c>
      <c r="P37" s="584">
        <f>N37*O37*4/12</f>
        <v>7806900</v>
      </c>
      <c r="Q37" s="586">
        <v>0</v>
      </c>
      <c r="R37" s="585">
        <v>6.4</v>
      </c>
      <c r="S37" s="582">
        <v>4419000</v>
      </c>
      <c r="T37" s="584">
        <f>R37*S37*4/12</f>
        <v>9427200</v>
      </c>
      <c r="U37" s="586">
        <f t="shared" si="3"/>
        <v>1620300</v>
      </c>
      <c r="V37" s="585">
        <v>6.4</v>
      </c>
      <c r="W37" s="582">
        <v>4371500</v>
      </c>
      <c r="X37" s="584">
        <f>V37*W37*4/12</f>
        <v>9325866.666666666</v>
      </c>
      <c r="Y37" s="586">
        <f t="shared" si="4"/>
        <v>0</v>
      </c>
      <c r="Z37" s="585">
        <v>0</v>
      </c>
      <c r="AA37" s="582">
        <v>0</v>
      </c>
      <c r="AB37" s="584">
        <v>0</v>
      </c>
      <c r="AC37" s="551">
        <f t="shared" si="5"/>
        <v>-9325866.666666666</v>
      </c>
    </row>
    <row r="38" spans="1:29" hidden="1" x14ac:dyDescent="0.25">
      <c r="A38" s="587" t="s">
        <v>535</v>
      </c>
      <c r="B38" s="563">
        <v>4</v>
      </c>
      <c r="C38" s="582">
        <v>1800000</v>
      </c>
      <c r="D38" s="583">
        <f>B38*C38</f>
        <v>7200000</v>
      </c>
      <c r="E38" s="563">
        <v>4</v>
      </c>
      <c r="F38" s="582">
        <v>1800000</v>
      </c>
      <c r="G38" s="584">
        <f>E38*F38</f>
        <v>7200000</v>
      </c>
      <c r="H38" s="564">
        <v>4</v>
      </c>
      <c r="I38" s="582">
        <v>1800000</v>
      </c>
      <c r="J38" s="584">
        <f>H38*I38</f>
        <v>7200000</v>
      </c>
      <c r="K38" s="588">
        <v>0</v>
      </c>
      <c r="L38" s="582">
        <v>0</v>
      </c>
      <c r="M38" s="584">
        <v>0</v>
      </c>
      <c r="N38" s="564">
        <v>4</v>
      </c>
      <c r="O38" s="582">
        <v>2205000</v>
      </c>
      <c r="P38" s="584">
        <f>N38*O38*4/12</f>
        <v>2940000</v>
      </c>
      <c r="Q38" s="586">
        <v>0</v>
      </c>
      <c r="R38" s="564">
        <v>4</v>
      </c>
      <c r="S38" s="582">
        <v>2205000</v>
      </c>
      <c r="T38" s="584">
        <f>R38*S38*4/12</f>
        <v>2940000</v>
      </c>
      <c r="U38" s="586">
        <f t="shared" si="3"/>
        <v>0</v>
      </c>
      <c r="V38" s="588">
        <v>4</v>
      </c>
      <c r="W38" s="582">
        <v>2205000</v>
      </c>
      <c r="X38" s="584">
        <f>V38*W38*4/12</f>
        <v>2940000</v>
      </c>
      <c r="Y38" s="586">
        <f t="shared" si="4"/>
        <v>0</v>
      </c>
      <c r="Z38" s="588">
        <v>0</v>
      </c>
      <c r="AA38" s="582">
        <v>0</v>
      </c>
      <c r="AB38" s="584">
        <v>0</v>
      </c>
      <c r="AC38" s="551">
        <f t="shared" si="5"/>
        <v>-2940000</v>
      </c>
    </row>
    <row r="39" spans="1:29" hidden="1" x14ac:dyDescent="0.25">
      <c r="A39" s="556" t="s">
        <v>536</v>
      </c>
      <c r="B39" s="581">
        <v>6.4</v>
      </c>
      <c r="C39" s="582">
        <v>35000</v>
      </c>
      <c r="D39" s="583">
        <f>B39*C39</f>
        <v>224000</v>
      </c>
      <c r="E39" s="581">
        <v>4.8</v>
      </c>
      <c r="F39" s="582">
        <v>38200</v>
      </c>
      <c r="G39" s="584">
        <f>E39*F39</f>
        <v>183360</v>
      </c>
      <c r="H39" s="585">
        <v>6.2</v>
      </c>
      <c r="I39" s="582">
        <v>38200</v>
      </c>
      <c r="J39" s="584">
        <f>H39*I39</f>
        <v>236840</v>
      </c>
      <c r="K39" s="585">
        <v>0</v>
      </c>
      <c r="L39" s="582">
        <v>0</v>
      </c>
      <c r="M39" s="584">
        <f>K39*L39*4/12</f>
        <v>0</v>
      </c>
      <c r="N39" s="585">
        <v>0</v>
      </c>
      <c r="O39" s="582">
        <v>0</v>
      </c>
      <c r="P39" s="584">
        <f>N39*O39*4/12</f>
        <v>0</v>
      </c>
      <c r="Q39" s="586">
        <v>0</v>
      </c>
      <c r="R39" s="585">
        <v>0</v>
      </c>
      <c r="S39" s="582">
        <v>0</v>
      </c>
      <c r="T39" s="584">
        <f>R39*S39*4/12</f>
        <v>0</v>
      </c>
      <c r="U39" s="586">
        <f t="shared" si="3"/>
        <v>0</v>
      </c>
      <c r="V39" s="585">
        <v>0</v>
      </c>
      <c r="W39" s="582">
        <v>0</v>
      </c>
      <c r="X39" s="584">
        <f>V39*W39*4/12</f>
        <v>0</v>
      </c>
      <c r="Y39" s="586">
        <f t="shared" si="4"/>
        <v>0</v>
      </c>
      <c r="Z39" s="585">
        <v>0</v>
      </c>
      <c r="AA39" s="582">
        <v>0</v>
      </c>
      <c r="AB39" s="584">
        <f>Z39*AA39*4/12</f>
        <v>0</v>
      </c>
      <c r="AC39" s="551">
        <f t="shared" si="5"/>
        <v>0</v>
      </c>
    </row>
    <row r="40" spans="1:29" hidden="1" x14ac:dyDescent="0.25">
      <c r="A40" s="589" t="s">
        <v>537</v>
      </c>
      <c r="B40" s="590">
        <v>68.7</v>
      </c>
      <c r="C40" s="590">
        <v>80000</v>
      </c>
      <c r="D40" s="591">
        <v>5493334</v>
      </c>
      <c r="E40" s="590">
        <v>59</v>
      </c>
      <c r="F40" s="590">
        <v>81700</v>
      </c>
      <c r="G40" s="592">
        <f>E40*F40</f>
        <v>4820300</v>
      </c>
      <c r="H40" s="593">
        <v>63.7</v>
      </c>
      <c r="I40" s="590">
        <v>81700</v>
      </c>
      <c r="J40" s="592">
        <v>5201567</v>
      </c>
      <c r="K40" s="593">
        <v>0</v>
      </c>
      <c r="L40" s="590">
        <v>0</v>
      </c>
      <c r="M40" s="584">
        <v>0</v>
      </c>
      <c r="N40" s="593">
        <v>54</v>
      </c>
      <c r="O40" s="590">
        <v>81700</v>
      </c>
      <c r="P40" s="584">
        <f>N40*O40*4/12</f>
        <v>1470600</v>
      </c>
      <c r="Q40" s="594">
        <v>0</v>
      </c>
      <c r="R40" s="593">
        <v>64</v>
      </c>
      <c r="S40" s="590">
        <v>81700</v>
      </c>
      <c r="T40" s="584">
        <f>R40*S40*4/12</f>
        <v>1742933.3333333333</v>
      </c>
      <c r="U40" s="586">
        <f t="shared" si="3"/>
        <v>272333.33333333326</v>
      </c>
      <c r="V40" s="593">
        <v>63</v>
      </c>
      <c r="W40" s="590">
        <v>97400</v>
      </c>
      <c r="X40" s="584">
        <f>V40*W40*4/12</f>
        <v>2045400</v>
      </c>
      <c r="Y40" s="586">
        <f t="shared" si="4"/>
        <v>0</v>
      </c>
      <c r="Z40" s="593">
        <v>0</v>
      </c>
      <c r="AA40" s="590">
        <v>0</v>
      </c>
      <c r="AB40" s="584">
        <v>0</v>
      </c>
      <c r="AC40" s="551">
        <f t="shared" si="5"/>
        <v>-2045400</v>
      </c>
    </row>
    <row r="41" spans="1:29" ht="25.5" x14ac:dyDescent="0.25">
      <c r="A41" s="601" t="s">
        <v>695</v>
      </c>
      <c r="B41" s="602">
        <v>1</v>
      </c>
      <c r="C41" s="602">
        <v>352000</v>
      </c>
      <c r="D41" s="603">
        <v>384000</v>
      </c>
      <c r="E41" s="602">
        <v>1</v>
      </c>
      <c r="F41" s="602">
        <v>418900</v>
      </c>
      <c r="G41" s="604">
        <f t="shared" si="2"/>
        <v>418900</v>
      </c>
      <c r="H41" s="605">
        <v>1</v>
      </c>
      <c r="I41" s="602">
        <v>418900</v>
      </c>
      <c r="J41" s="604">
        <f>H41*I41</f>
        <v>418900</v>
      </c>
      <c r="K41" s="605">
        <v>2</v>
      </c>
      <c r="L41" s="602">
        <v>396700</v>
      </c>
      <c r="M41" s="604">
        <f>K41*L41</f>
        <v>793400</v>
      </c>
      <c r="N41" s="605">
        <v>1</v>
      </c>
      <c r="O41" s="602">
        <v>401000</v>
      </c>
      <c r="P41" s="604">
        <f>N41*O41</f>
        <v>401000</v>
      </c>
      <c r="Q41" s="606">
        <f>P41-M41</f>
        <v>-392400</v>
      </c>
      <c r="R41" s="605">
        <v>1</v>
      </c>
      <c r="S41" s="602">
        <v>401000</v>
      </c>
      <c r="T41" s="604">
        <v>401000</v>
      </c>
      <c r="U41" s="586">
        <f t="shared" si="3"/>
        <v>0</v>
      </c>
      <c r="V41" s="605">
        <v>2</v>
      </c>
      <c r="W41" s="602">
        <v>396700</v>
      </c>
      <c r="X41" s="604">
        <f>V41*W41</f>
        <v>793400</v>
      </c>
      <c r="Y41" s="586">
        <f t="shared" si="4"/>
        <v>0</v>
      </c>
      <c r="Z41" s="605">
        <v>2</v>
      </c>
      <c r="AA41" s="602">
        <v>396700</v>
      </c>
      <c r="AB41" s="604">
        <f>Z41*AA41</f>
        <v>793400</v>
      </c>
      <c r="AC41" s="551">
        <f t="shared" si="5"/>
        <v>0</v>
      </c>
    </row>
    <row r="42" spans="1:29" ht="25.5" hidden="1" x14ac:dyDescent="0.25">
      <c r="A42" s="601" t="s">
        <v>539</v>
      </c>
      <c r="B42" s="602">
        <v>1</v>
      </c>
      <c r="C42" s="602">
        <v>352000</v>
      </c>
      <c r="D42" s="603">
        <v>384000</v>
      </c>
      <c r="E42" s="602">
        <v>0</v>
      </c>
      <c r="F42" s="602">
        <v>0</v>
      </c>
      <c r="G42" s="604">
        <f t="shared" si="2"/>
        <v>0</v>
      </c>
      <c r="H42" s="605">
        <v>1</v>
      </c>
      <c r="I42" s="602">
        <v>383992</v>
      </c>
      <c r="J42" s="604">
        <f>H42*I42</f>
        <v>383992</v>
      </c>
      <c r="K42" s="605">
        <v>0</v>
      </c>
      <c r="L42" s="602">
        <v>363642</v>
      </c>
      <c r="M42" s="604">
        <f t="shared" ref="M42:M43" si="6">K42*L42</f>
        <v>0</v>
      </c>
      <c r="N42" s="605">
        <v>1</v>
      </c>
      <c r="O42" s="602">
        <v>367584</v>
      </c>
      <c r="P42" s="604">
        <f>N42*O42</f>
        <v>367584</v>
      </c>
      <c r="Q42" s="606">
        <v>0</v>
      </c>
      <c r="R42" s="605">
        <v>1</v>
      </c>
      <c r="S42" s="602">
        <v>367584</v>
      </c>
      <c r="T42" s="604">
        <f>R42*S42</f>
        <v>367584</v>
      </c>
      <c r="U42" s="586">
        <f t="shared" si="3"/>
        <v>0</v>
      </c>
      <c r="V42" s="605">
        <v>0</v>
      </c>
      <c r="W42" s="602">
        <v>363642</v>
      </c>
      <c r="X42" s="604">
        <f>V42*W42</f>
        <v>0</v>
      </c>
      <c r="Y42" s="586">
        <f t="shared" si="4"/>
        <v>0</v>
      </c>
      <c r="Z42" s="605">
        <v>0</v>
      </c>
      <c r="AA42" s="602">
        <v>363642</v>
      </c>
      <c r="AB42" s="604">
        <f t="shared" ref="AB42:AB43" si="7">Z42*AA42</f>
        <v>0</v>
      </c>
      <c r="AC42" s="551">
        <f t="shared" si="5"/>
        <v>0</v>
      </c>
    </row>
    <row r="43" spans="1:29" ht="25.5" x14ac:dyDescent="0.25">
      <c r="A43" s="601" t="s">
        <v>694</v>
      </c>
      <c r="B43" s="602"/>
      <c r="C43" s="602"/>
      <c r="D43" s="603"/>
      <c r="E43" s="602"/>
      <c r="F43" s="602"/>
      <c r="G43" s="604"/>
      <c r="H43" s="605"/>
      <c r="I43" s="602"/>
      <c r="J43" s="604"/>
      <c r="K43" s="605">
        <v>0</v>
      </c>
      <c r="L43" s="602">
        <v>363642</v>
      </c>
      <c r="M43" s="604">
        <f t="shared" si="6"/>
        <v>0</v>
      </c>
      <c r="N43" s="605"/>
      <c r="O43" s="602"/>
      <c r="P43" s="604"/>
      <c r="Q43" s="606"/>
      <c r="R43" s="605"/>
      <c r="S43" s="602"/>
      <c r="T43" s="604"/>
      <c r="U43" s="586"/>
      <c r="V43" s="605"/>
      <c r="W43" s="602"/>
      <c r="X43" s="604"/>
      <c r="Y43" s="586">
        <f t="shared" si="4"/>
        <v>363642</v>
      </c>
      <c r="Z43" s="605">
        <v>1</v>
      </c>
      <c r="AA43" s="602">
        <v>363642</v>
      </c>
      <c r="AB43" s="604">
        <f t="shared" si="7"/>
        <v>363642</v>
      </c>
      <c r="AC43" s="551"/>
    </row>
    <row r="44" spans="1:29" ht="25.5" x14ac:dyDescent="0.25">
      <c r="A44" s="601" t="s">
        <v>696</v>
      </c>
      <c r="B44" s="602">
        <v>1</v>
      </c>
      <c r="C44" s="602">
        <v>352000</v>
      </c>
      <c r="D44" s="603">
        <v>384000</v>
      </c>
      <c r="E44" s="602">
        <v>0</v>
      </c>
      <c r="F44" s="602">
        <v>0</v>
      </c>
      <c r="G44" s="604">
        <f t="shared" si="2"/>
        <v>0</v>
      </c>
      <c r="H44" s="605">
        <v>0</v>
      </c>
      <c r="I44" s="602">
        <v>0</v>
      </c>
      <c r="J44" s="604">
        <f>H44*I44</f>
        <v>0</v>
      </c>
      <c r="K44" s="605">
        <v>1</v>
      </c>
      <c r="L44" s="602">
        <v>1447300</v>
      </c>
      <c r="M44" s="604">
        <f>K44*L44</f>
        <v>1447300</v>
      </c>
      <c r="N44" s="605">
        <v>1</v>
      </c>
      <c r="O44" s="602">
        <v>1341084</v>
      </c>
      <c r="P44" s="604">
        <f>N44*O44</f>
        <v>1341084</v>
      </c>
      <c r="Q44" s="606">
        <v>0</v>
      </c>
      <c r="R44" s="605">
        <v>1</v>
      </c>
      <c r="S44" s="602">
        <v>1341084</v>
      </c>
      <c r="T44" s="604">
        <f>R44*S44</f>
        <v>1341084</v>
      </c>
      <c r="U44" s="586">
        <f t="shared" si="3"/>
        <v>0</v>
      </c>
      <c r="V44" s="605">
        <v>1</v>
      </c>
      <c r="W44" s="602">
        <v>1447300</v>
      </c>
      <c r="X44" s="604">
        <f>V44*W44</f>
        <v>1447300</v>
      </c>
      <c r="Y44" s="586">
        <f t="shared" si="4"/>
        <v>0</v>
      </c>
      <c r="Z44" s="605">
        <v>1</v>
      </c>
      <c r="AA44" s="602">
        <v>1447300</v>
      </c>
      <c r="AB44" s="604">
        <f>Z44*AA44</f>
        <v>1447300</v>
      </c>
      <c r="AC44" s="551">
        <f t="shared" si="5"/>
        <v>0</v>
      </c>
    </row>
    <row r="45" spans="1:29" x14ac:dyDescent="0.25">
      <c r="A45" s="607" t="s">
        <v>540</v>
      </c>
      <c r="B45" s="608"/>
      <c r="C45" s="608"/>
      <c r="D45" s="608">
        <f>SUM(D32:D44)</f>
        <v>85575468</v>
      </c>
      <c r="E45" s="608"/>
      <c r="F45" s="608"/>
      <c r="G45" s="609">
        <f>SUM(G32:G44)</f>
        <v>77273046</v>
      </c>
      <c r="H45" s="610"/>
      <c r="I45" s="608"/>
      <c r="J45" s="609">
        <f>SUM(J32:J44)</f>
        <v>82698438</v>
      </c>
      <c r="K45" s="610"/>
      <c r="L45" s="608"/>
      <c r="M45" s="609">
        <f>SUM(M32:M44)</f>
        <v>43942920</v>
      </c>
      <c r="N45" s="610"/>
      <c r="O45" s="608"/>
      <c r="P45" s="609">
        <f>SUM(P32:P44)</f>
        <v>41903768</v>
      </c>
      <c r="Q45" s="611">
        <f>P45-M45</f>
        <v>-2039152</v>
      </c>
      <c r="R45" s="610"/>
      <c r="S45" s="608"/>
      <c r="T45" s="609">
        <f>SUM(T32:T44)</f>
        <v>44145468.000000007</v>
      </c>
      <c r="U45" s="611">
        <f>SUM(U32:U44)</f>
        <v>2241700</v>
      </c>
      <c r="V45" s="610"/>
      <c r="W45" s="608"/>
      <c r="X45" s="609">
        <f>SUM(X32:X44)-1</f>
        <v>45239432.333333328</v>
      </c>
      <c r="Y45" s="612">
        <f>AB45-M45</f>
        <v>839752</v>
      </c>
      <c r="Z45" s="610"/>
      <c r="AA45" s="608"/>
      <c r="AB45" s="609">
        <f>SUM(AB32:AB44)</f>
        <v>44782672</v>
      </c>
      <c r="AC45" s="613">
        <f>AB45-X45</f>
        <v>-456760.33333332837</v>
      </c>
    </row>
    <row r="46" spans="1:29" x14ac:dyDescent="0.25">
      <c r="A46" s="614" t="s">
        <v>541</v>
      </c>
      <c r="B46" s="615"/>
      <c r="C46" s="615"/>
      <c r="D46" s="615"/>
      <c r="E46" s="615"/>
      <c r="F46" s="615"/>
      <c r="G46" s="616"/>
      <c r="H46" s="617"/>
      <c r="I46" s="615"/>
      <c r="J46" s="616"/>
      <c r="K46" s="617"/>
      <c r="L46" s="615"/>
      <c r="M46" s="616"/>
      <c r="N46" s="617"/>
      <c r="O46" s="615"/>
      <c r="P46" s="616"/>
      <c r="Q46" s="618"/>
      <c r="R46" s="617"/>
      <c r="S46" s="615"/>
      <c r="T46" s="616"/>
      <c r="U46" s="618"/>
      <c r="V46" s="617"/>
      <c r="W46" s="615"/>
      <c r="X46" s="616"/>
      <c r="Y46" s="586"/>
      <c r="Z46" s="617"/>
      <c r="AA46" s="615"/>
      <c r="AB46" s="616"/>
      <c r="AC46" s="619"/>
    </row>
    <row r="47" spans="1:29" hidden="1" x14ac:dyDescent="0.25">
      <c r="A47" s="556" t="s">
        <v>542</v>
      </c>
      <c r="B47" s="603"/>
      <c r="C47" s="603"/>
      <c r="D47" s="603"/>
      <c r="E47" s="603"/>
      <c r="F47" s="603"/>
      <c r="G47" s="604"/>
      <c r="H47" s="620"/>
      <c r="I47" s="603"/>
      <c r="J47" s="604"/>
      <c r="K47" s="620"/>
      <c r="L47" s="603"/>
      <c r="M47" s="604"/>
      <c r="N47" s="620"/>
      <c r="O47" s="603"/>
      <c r="P47" s="604"/>
      <c r="Q47" s="606"/>
      <c r="R47" s="620"/>
      <c r="S47" s="603"/>
      <c r="T47" s="604"/>
      <c r="U47" s="606"/>
      <c r="V47" s="620"/>
      <c r="W47" s="603"/>
      <c r="X47" s="604"/>
      <c r="Y47" s="586">
        <f t="shared" ref="Y47:Y57" si="8">X47-M47</f>
        <v>0</v>
      </c>
      <c r="Z47" s="620"/>
      <c r="AA47" s="603"/>
      <c r="AB47" s="604"/>
      <c r="AC47" s="621"/>
    </row>
    <row r="48" spans="1:29" x14ac:dyDescent="0.25">
      <c r="A48" s="556" t="s">
        <v>543</v>
      </c>
      <c r="B48" s="622">
        <v>2</v>
      </c>
      <c r="C48" s="623">
        <v>3000000</v>
      </c>
      <c r="D48" s="623">
        <f>B48*C48</f>
        <v>6000000</v>
      </c>
      <c r="E48" s="622">
        <v>2</v>
      </c>
      <c r="F48" s="623">
        <v>3000000</v>
      </c>
      <c r="G48" s="624">
        <f>E48*F48</f>
        <v>6000000</v>
      </c>
      <c r="H48" s="625">
        <v>2</v>
      </c>
      <c r="I48" s="623">
        <v>3000000</v>
      </c>
      <c r="J48" s="624">
        <f>H48*I48</f>
        <v>6000000</v>
      </c>
      <c r="K48" s="626">
        <v>2</v>
      </c>
      <c r="L48" s="623">
        <v>3780000</v>
      </c>
      <c r="M48" s="624">
        <f>K48*L48</f>
        <v>7560000</v>
      </c>
      <c r="N48" s="626">
        <v>2</v>
      </c>
      <c r="O48" s="623">
        <v>3400000</v>
      </c>
      <c r="P48" s="624">
        <f>N48*O48</f>
        <v>6800000</v>
      </c>
      <c r="Q48" s="627">
        <v>0</v>
      </c>
      <c r="R48" s="626">
        <v>2</v>
      </c>
      <c r="S48" s="623">
        <v>3400000</v>
      </c>
      <c r="T48" s="624">
        <f>R48*S48</f>
        <v>6800000</v>
      </c>
      <c r="U48" s="627">
        <f t="shared" ref="U48:U53" si="9">T48-P48</f>
        <v>0</v>
      </c>
      <c r="V48" s="626">
        <v>2</v>
      </c>
      <c r="W48" s="623">
        <v>3400000</v>
      </c>
      <c r="X48" s="624">
        <f>V48*W48</f>
        <v>6800000</v>
      </c>
      <c r="Y48" s="586">
        <f>AB48-M48</f>
        <v>0</v>
      </c>
      <c r="Z48" s="626">
        <v>2</v>
      </c>
      <c r="AA48" s="623">
        <v>3780000</v>
      </c>
      <c r="AB48" s="624">
        <f>Z48*AA48</f>
        <v>7560000</v>
      </c>
      <c r="AC48" s="628">
        <f t="shared" ref="AC48:AC53" si="10">AB48-X48</f>
        <v>760000</v>
      </c>
    </row>
    <row r="49" spans="1:29" x14ac:dyDescent="0.25">
      <c r="A49" s="556" t="s">
        <v>544</v>
      </c>
      <c r="B49" s="622">
        <v>4</v>
      </c>
      <c r="C49" s="623">
        <v>55360</v>
      </c>
      <c r="D49" s="623">
        <f>B49*C49</f>
        <v>221440</v>
      </c>
      <c r="E49" s="622">
        <v>4</v>
      </c>
      <c r="F49" s="623">
        <v>55360</v>
      </c>
      <c r="G49" s="624">
        <f>E49*F49</f>
        <v>221440</v>
      </c>
      <c r="H49" s="625">
        <v>1</v>
      </c>
      <c r="I49" s="623">
        <v>55360</v>
      </c>
      <c r="J49" s="624">
        <f>H49*I49</f>
        <v>55360</v>
      </c>
      <c r="K49" s="626">
        <v>1</v>
      </c>
      <c r="L49" s="623">
        <v>65360</v>
      </c>
      <c r="M49" s="624">
        <f>K49*L49</f>
        <v>65360</v>
      </c>
      <c r="N49" s="626">
        <v>2</v>
      </c>
      <c r="O49" s="623">
        <v>55360</v>
      </c>
      <c r="P49" s="624">
        <f>N49*O49</f>
        <v>110720</v>
      </c>
      <c r="Q49" s="629">
        <v>0</v>
      </c>
      <c r="R49" s="626">
        <v>2</v>
      </c>
      <c r="S49" s="623">
        <v>55360</v>
      </c>
      <c r="T49" s="624">
        <f>R49*S49</f>
        <v>110720</v>
      </c>
      <c r="U49" s="627">
        <f t="shared" si="9"/>
        <v>0</v>
      </c>
      <c r="V49" s="626">
        <v>2</v>
      </c>
      <c r="W49" s="623">
        <v>55360</v>
      </c>
      <c r="X49" s="624">
        <f>V49*W49</f>
        <v>110720</v>
      </c>
      <c r="Y49" s="586">
        <f t="shared" ref="Y49:Y54" si="11">AB49-M49</f>
        <v>0</v>
      </c>
      <c r="Z49" s="626">
        <v>1</v>
      </c>
      <c r="AA49" s="623">
        <v>65360</v>
      </c>
      <c r="AB49" s="624">
        <f>Z49*AA49</f>
        <v>65360</v>
      </c>
      <c r="AC49" s="628">
        <f t="shared" si="10"/>
        <v>-45360</v>
      </c>
    </row>
    <row r="50" spans="1:29" ht="15.75" customHeight="1" x14ac:dyDescent="0.25">
      <c r="A50" s="630" t="s">
        <v>545</v>
      </c>
      <c r="B50" s="631">
        <v>6.01</v>
      </c>
      <c r="C50" s="623">
        <v>1632000</v>
      </c>
      <c r="D50" s="623">
        <f>B50*C50</f>
        <v>9808320</v>
      </c>
      <c r="E50" s="631">
        <v>6.2</v>
      </c>
      <c r="F50" s="623">
        <v>1632000</v>
      </c>
      <c r="G50" s="624">
        <f>E50*F50</f>
        <v>10118400</v>
      </c>
      <c r="H50" s="632">
        <v>5.85</v>
      </c>
      <c r="I50" s="623">
        <v>1632000</v>
      </c>
      <c r="J50" s="624">
        <f>H50*I50</f>
        <v>9547200</v>
      </c>
      <c r="K50" s="632">
        <v>6.56</v>
      </c>
      <c r="L50" s="623">
        <v>2200000</v>
      </c>
      <c r="M50" s="624">
        <f>K50*L50</f>
        <v>14432000</v>
      </c>
      <c r="N50" s="632">
        <v>6.25</v>
      </c>
      <c r="O50" s="623">
        <v>1900000</v>
      </c>
      <c r="P50" s="624">
        <f>N50*O50</f>
        <v>11875000</v>
      </c>
      <c r="Q50" s="633">
        <v>0</v>
      </c>
      <c r="R50" s="632">
        <v>6.29</v>
      </c>
      <c r="S50" s="623">
        <v>1900000</v>
      </c>
      <c r="T50" s="624">
        <f>R50*S50</f>
        <v>11951000</v>
      </c>
      <c r="U50" s="627">
        <f t="shared" si="9"/>
        <v>76000</v>
      </c>
      <c r="V50" s="632">
        <v>6.16</v>
      </c>
      <c r="W50" s="623">
        <v>1900000</v>
      </c>
      <c r="X50" s="624">
        <f>V50*W50</f>
        <v>11704000</v>
      </c>
      <c r="Y50" s="586">
        <f t="shared" si="11"/>
        <v>-3388000.0000000019</v>
      </c>
      <c r="Z50" s="632">
        <v>5.0199999999999996</v>
      </c>
      <c r="AA50" s="623">
        <v>2200000</v>
      </c>
      <c r="AB50" s="624">
        <f>Z50*AA50</f>
        <v>11043999.999999998</v>
      </c>
      <c r="AC50" s="628">
        <f t="shared" si="10"/>
        <v>-660000.00000000186</v>
      </c>
    </row>
    <row r="51" spans="1:29" x14ac:dyDescent="0.25">
      <c r="A51" s="630" t="s">
        <v>546</v>
      </c>
      <c r="B51" s="631"/>
      <c r="C51" s="634"/>
      <c r="D51" s="602">
        <v>8968984</v>
      </c>
      <c r="E51" s="631"/>
      <c r="F51" s="634"/>
      <c r="G51" s="635">
        <v>8588426</v>
      </c>
      <c r="H51" s="632"/>
      <c r="I51" s="634"/>
      <c r="J51" s="635">
        <v>8588426</v>
      </c>
      <c r="K51" s="632"/>
      <c r="L51" s="634"/>
      <c r="M51" s="635">
        <v>12032113</v>
      </c>
      <c r="N51" s="632"/>
      <c r="O51" s="634"/>
      <c r="P51" s="635">
        <v>12979254</v>
      </c>
      <c r="Q51" s="636">
        <f>P51-M51</f>
        <v>947141</v>
      </c>
      <c r="R51" s="632"/>
      <c r="S51" s="634"/>
      <c r="T51" s="635">
        <v>12994326</v>
      </c>
      <c r="U51" s="627">
        <f t="shared" si="9"/>
        <v>15072</v>
      </c>
      <c r="V51" s="632"/>
      <c r="W51" s="634"/>
      <c r="X51" s="635">
        <v>14031569</v>
      </c>
      <c r="Y51" s="586">
        <f t="shared" si="11"/>
        <v>-4179654</v>
      </c>
      <c r="Z51" s="632"/>
      <c r="AA51" s="634"/>
      <c r="AB51" s="635">
        <v>7852459</v>
      </c>
      <c r="AC51" s="628">
        <f t="shared" si="10"/>
        <v>-6179110</v>
      </c>
    </row>
    <row r="52" spans="1:29" x14ac:dyDescent="0.25">
      <c r="A52" s="630" t="s">
        <v>547</v>
      </c>
      <c r="B52" s="631">
        <v>285</v>
      </c>
      <c r="C52" s="634">
        <v>445</v>
      </c>
      <c r="D52" s="602">
        <f>B52*C52</f>
        <v>126825</v>
      </c>
      <c r="E52" s="631"/>
      <c r="F52" s="634"/>
      <c r="G52" s="635"/>
      <c r="H52" s="632">
        <v>285</v>
      </c>
      <c r="I52" s="634">
        <v>674</v>
      </c>
      <c r="J52" s="635">
        <f>H52*I52</f>
        <v>192090</v>
      </c>
      <c r="K52" s="637">
        <v>0</v>
      </c>
      <c r="L52" s="634">
        <v>285</v>
      </c>
      <c r="M52" s="635">
        <v>0</v>
      </c>
      <c r="N52" s="637">
        <v>0</v>
      </c>
      <c r="O52" s="634">
        <v>285</v>
      </c>
      <c r="P52" s="635">
        <v>0</v>
      </c>
      <c r="Q52" s="636"/>
      <c r="R52" s="637">
        <v>693</v>
      </c>
      <c r="S52" s="634">
        <v>285</v>
      </c>
      <c r="T52" s="635">
        <f>R52*S52</f>
        <v>197505</v>
      </c>
      <c r="U52" s="627">
        <f t="shared" si="9"/>
        <v>197505</v>
      </c>
      <c r="V52" s="637">
        <v>571</v>
      </c>
      <c r="W52" s="634">
        <v>285</v>
      </c>
      <c r="X52" s="635">
        <f>V52*W52</f>
        <v>162735</v>
      </c>
      <c r="Y52" s="586">
        <f t="shared" si="11"/>
        <v>84930</v>
      </c>
      <c r="Z52" s="637">
        <v>298</v>
      </c>
      <c r="AA52" s="634">
        <v>285</v>
      </c>
      <c r="AB52" s="635">
        <f>AA52*Z52</f>
        <v>84930</v>
      </c>
      <c r="AC52" s="628">
        <f t="shared" si="10"/>
        <v>-77805</v>
      </c>
    </row>
    <row r="53" spans="1:29" x14ac:dyDescent="0.25">
      <c r="A53" s="630" t="s">
        <v>548</v>
      </c>
      <c r="B53" s="631">
        <v>285</v>
      </c>
      <c r="C53" s="634">
        <v>445</v>
      </c>
      <c r="D53" s="602">
        <f>B53*C53</f>
        <v>126825</v>
      </c>
      <c r="E53" s="631"/>
      <c r="F53" s="634"/>
      <c r="G53" s="635"/>
      <c r="H53" s="632">
        <v>285</v>
      </c>
      <c r="I53" s="634">
        <v>674</v>
      </c>
      <c r="J53" s="635">
        <f>H53*I53</f>
        <v>192090</v>
      </c>
      <c r="K53" s="638">
        <v>2.5</v>
      </c>
      <c r="L53" s="623">
        <v>2993000</v>
      </c>
      <c r="M53" s="635">
        <f>K53*L53</f>
        <v>7482500</v>
      </c>
      <c r="N53" s="637">
        <v>0</v>
      </c>
      <c r="O53" s="634">
        <v>0</v>
      </c>
      <c r="P53" s="635">
        <v>0</v>
      </c>
      <c r="Q53" s="636">
        <v>0</v>
      </c>
      <c r="R53" s="638">
        <v>0.9</v>
      </c>
      <c r="S53" s="623">
        <v>2993000</v>
      </c>
      <c r="T53" s="635">
        <f>R53*S53</f>
        <v>2693700</v>
      </c>
      <c r="U53" s="627">
        <f t="shared" si="9"/>
        <v>2693700</v>
      </c>
      <c r="V53" s="638">
        <v>2.5</v>
      </c>
      <c r="W53" s="623">
        <v>2993000</v>
      </c>
      <c r="X53" s="635">
        <f>V53*W53</f>
        <v>7482500</v>
      </c>
      <c r="Y53" s="586">
        <f t="shared" si="11"/>
        <v>0</v>
      </c>
      <c r="Z53" s="638">
        <v>2.5</v>
      </c>
      <c r="AA53" s="623">
        <v>2993000</v>
      </c>
      <c r="AB53" s="635">
        <f>Z53*AA53</f>
        <v>7482500</v>
      </c>
      <c r="AC53" s="639">
        <f t="shared" si="10"/>
        <v>0</v>
      </c>
    </row>
    <row r="54" spans="1:29" x14ac:dyDescent="0.25">
      <c r="A54" s="630" t="s">
        <v>549</v>
      </c>
      <c r="B54" s="631">
        <v>285</v>
      </c>
      <c r="C54" s="634">
        <v>445</v>
      </c>
      <c r="D54" s="602">
        <f>B54*C54</f>
        <v>126825</v>
      </c>
      <c r="E54" s="631"/>
      <c r="F54" s="634"/>
      <c r="G54" s="635"/>
      <c r="H54" s="632">
        <v>285</v>
      </c>
      <c r="I54" s="634">
        <v>674</v>
      </c>
      <c r="J54" s="635">
        <f>H54*I54</f>
        <v>192090</v>
      </c>
      <c r="K54" s="638"/>
      <c r="L54" s="623"/>
      <c r="M54" s="635">
        <v>2377000</v>
      </c>
      <c r="N54" s="637">
        <v>0</v>
      </c>
      <c r="O54" s="634">
        <v>0</v>
      </c>
      <c r="P54" s="635">
        <v>0</v>
      </c>
      <c r="Q54" s="636">
        <v>0</v>
      </c>
      <c r="R54" s="638">
        <v>0.9</v>
      </c>
      <c r="S54" s="623">
        <v>2993000</v>
      </c>
      <c r="T54" s="635">
        <f>R54*S54</f>
        <v>2693700</v>
      </c>
      <c r="U54" s="627">
        <f>T54-P54</f>
        <v>2693700</v>
      </c>
      <c r="V54" s="638"/>
      <c r="W54" s="623">
        <v>1962000</v>
      </c>
      <c r="X54" s="635">
        <v>2087000</v>
      </c>
      <c r="Y54" s="586">
        <f t="shared" si="11"/>
        <v>-1027000</v>
      </c>
      <c r="Z54" s="638"/>
      <c r="AA54" s="623"/>
      <c r="AB54" s="635">
        <v>1350000</v>
      </c>
      <c r="AC54" s="639">
        <f>AB54-X54</f>
        <v>-737000</v>
      </c>
    </row>
    <row r="55" spans="1:29" x14ac:dyDescent="0.2">
      <c r="A55" s="607" t="s">
        <v>550</v>
      </c>
      <c r="B55" s="640"/>
      <c r="C55" s="641"/>
      <c r="D55" s="642">
        <f>SUM(D47:D52)</f>
        <v>25125569</v>
      </c>
      <c r="E55" s="640"/>
      <c r="F55" s="641"/>
      <c r="G55" s="643">
        <f>SUM(G47:G51)</f>
        <v>24928266</v>
      </c>
      <c r="H55" s="644"/>
      <c r="I55" s="641"/>
      <c r="J55" s="643">
        <f>SUM(J47:J52)</f>
        <v>24383076</v>
      </c>
      <c r="K55" s="643"/>
      <c r="L55" s="643"/>
      <c r="M55" s="643">
        <f>SUM(M47:M54)</f>
        <v>43948973</v>
      </c>
      <c r="N55" s="643">
        <f t="shared" ref="N55:AC55" si="12">SUM(N47:N54)</f>
        <v>10.25</v>
      </c>
      <c r="O55" s="643">
        <f t="shared" si="12"/>
        <v>5355645</v>
      </c>
      <c r="P55" s="643">
        <f t="shared" si="12"/>
        <v>31764974</v>
      </c>
      <c r="Q55" s="643">
        <f t="shared" si="12"/>
        <v>947141</v>
      </c>
      <c r="R55" s="643">
        <f t="shared" si="12"/>
        <v>705.08999999999992</v>
      </c>
      <c r="S55" s="643">
        <f t="shared" si="12"/>
        <v>11341645</v>
      </c>
      <c r="T55" s="643">
        <f t="shared" si="12"/>
        <v>37440951</v>
      </c>
      <c r="U55" s="643">
        <f t="shared" si="12"/>
        <v>5675977</v>
      </c>
      <c r="V55" s="643"/>
      <c r="W55" s="643"/>
      <c r="X55" s="643">
        <f t="shared" si="12"/>
        <v>42378524</v>
      </c>
      <c r="Y55" s="645">
        <f t="shared" si="12"/>
        <v>-8509724.0000000019</v>
      </c>
      <c r="Z55" s="643"/>
      <c r="AA55" s="643"/>
      <c r="AB55" s="643">
        <f>SUM(AB47:AB54)</f>
        <v>35439249</v>
      </c>
      <c r="AC55" s="646">
        <f t="shared" si="12"/>
        <v>-6939275.0000000019</v>
      </c>
    </row>
    <row r="56" spans="1:29" s="649" customFormat="1" x14ac:dyDescent="0.2">
      <c r="A56" s="607" t="s">
        <v>551</v>
      </c>
      <c r="B56" s="608"/>
      <c r="C56" s="641"/>
      <c r="D56" s="642">
        <v>1200000</v>
      </c>
      <c r="E56" s="608"/>
      <c r="F56" s="641"/>
      <c r="G56" s="643">
        <v>1200000</v>
      </c>
      <c r="H56" s="610"/>
      <c r="I56" s="641"/>
      <c r="J56" s="643">
        <v>1200000</v>
      </c>
      <c r="K56" s="610"/>
      <c r="L56" s="641"/>
      <c r="M56" s="643">
        <v>1800000</v>
      </c>
      <c r="N56" s="610"/>
      <c r="O56" s="641"/>
      <c r="P56" s="643">
        <v>1800000</v>
      </c>
      <c r="Q56" s="647">
        <v>0</v>
      </c>
      <c r="R56" s="610"/>
      <c r="S56" s="641"/>
      <c r="T56" s="643">
        <v>1800000</v>
      </c>
      <c r="U56" s="647">
        <v>0</v>
      </c>
      <c r="V56" s="610"/>
      <c r="W56" s="641"/>
      <c r="X56" s="643">
        <v>1800000</v>
      </c>
      <c r="Y56" s="645">
        <f t="shared" si="8"/>
        <v>0</v>
      </c>
      <c r="Z56" s="610"/>
      <c r="AA56" s="641"/>
      <c r="AB56" s="643">
        <v>1800000</v>
      </c>
      <c r="AC56" s="648">
        <v>0</v>
      </c>
    </row>
    <row r="57" spans="1:29" ht="25.5" customHeight="1" thickBot="1" x14ac:dyDescent="0.3">
      <c r="A57" s="650" t="s">
        <v>552</v>
      </c>
      <c r="B57" s="651"/>
      <c r="C57" s="652"/>
      <c r="D57" s="653">
        <f>D29+D45+D55+D56</f>
        <v>156676460</v>
      </c>
      <c r="E57" s="651"/>
      <c r="F57" s="652"/>
      <c r="G57" s="654">
        <f>G29+G45+G55+G56</f>
        <v>144643298</v>
      </c>
      <c r="H57" s="655"/>
      <c r="I57" s="652"/>
      <c r="J57" s="654">
        <f>J29+J45+J55+J56</f>
        <v>149523500</v>
      </c>
      <c r="K57" s="655"/>
      <c r="L57" s="652"/>
      <c r="M57" s="654">
        <f>M29+M45+M55+M56</f>
        <v>142723472</v>
      </c>
      <c r="N57" s="655"/>
      <c r="O57" s="652"/>
      <c r="P57" s="654">
        <f>P29+P45+P55+P56</f>
        <v>120274406</v>
      </c>
      <c r="Q57" s="656">
        <f>P57-M57</f>
        <v>-22449066</v>
      </c>
      <c r="R57" s="655"/>
      <c r="S57" s="652"/>
      <c r="T57" s="654">
        <f>T29+T45+T55+T56</f>
        <v>128192083</v>
      </c>
      <c r="U57" s="656">
        <f>T57-P57</f>
        <v>7917677</v>
      </c>
      <c r="V57" s="655"/>
      <c r="W57" s="652"/>
      <c r="X57" s="654">
        <f>X29+X45+X55+X56</f>
        <v>129595250.33333333</v>
      </c>
      <c r="Y57" s="657">
        <f t="shared" si="8"/>
        <v>-13128221.666666672</v>
      </c>
      <c r="Z57" s="655"/>
      <c r="AA57" s="652"/>
      <c r="AB57" s="654">
        <f>AB29+AB45+AB55+AB56</f>
        <v>135053500</v>
      </c>
      <c r="AC57" s="658">
        <f>AB57-X57</f>
        <v>5458249.6666666716</v>
      </c>
    </row>
    <row r="58" spans="1:29" ht="17.25" x14ac:dyDescent="0.25">
      <c r="A58" s="858"/>
      <c r="B58" s="859"/>
      <c r="C58" s="860"/>
      <c r="D58" s="861"/>
      <c r="E58" s="859"/>
      <c r="F58" s="860"/>
      <c r="G58" s="861"/>
      <c r="H58" s="859"/>
      <c r="I58" s="860"/>
      <c r="J58" s="861"/>
      <c r="K58" s="859"/>
      <c r="L58" s="860"/>
      <c r="M58" s="861"/>
      <c r="N58" s="859"/>
      <c r="O58" s="860"/>
      <c r="P58" s="861"/>
      <c r="Q58" s="862"/>
      <c r="R58" s="859"/>
      <c r="S58" s="860"/>
      <c r="T58" s="861"/>
      <c r="U58" s="862"/>
      <c r="V58" s="859"/>
      <c r="W58" s="860"/>
      <c r="X58" s="861"/>
      <c r="Y58" s="862"/>
      <c r="Z58" s="859"/>
      <c r="AA58" s="860"/>
      <c r="AB58" s="863"/>
    </row>
    <row r="59" spans="1:29" ht="16.5" x14ac:dyDescent="0.25">
      <c r="A59" s="872" t="s">
        <v>710</v>
      </c>
      <c r="B59" s="864"/>
      <c r="C59" s="865"/>
      <c r="D59" s="866"/>
      <c r="E59" s="864"/>
      <c r="F59" s="865"/>
      <c r="G59" s="866"/>
      <c r="H59" s="864"/>
      <c r="I59" s="865"/>
      <c r="J59" s="866"/>
      <c r="K59" s="864"/>
      <c r="L59" s="865"/>
      <c r="M59" s="875">
        <v>0</v>
      </c>
      <c r="N59" s="876"/>
      <c r="O59" s="877"/>
      <c r="P59" s="875"/>
      <c r="Q59" s="878"/>
      <c r="R59" s="876"/>
      <c r="S59" s="877"/>
      <c r="T59" s="875"/>
      <c r="U59" s="878"/>
      <c r="V59" s="876"/>
      <c r="W59" s="877"/>
      <c r="X59" s="875"/>
      <c r="Y59" s="878">
        <f>AB59-M59</f>
        <v>281633</v>
      </c>
      <c r="Z59" s="876"/>
      <c r="AA59" s="877"/>
      <c r="AB59" s="879">
        <v>281633</v>
      </c>
    </row>
    <row r="60" spans="1:29" ht="16.5" x14ac:dyDescent="0.25">
      <c r="A60" s="872" t="s">
        <v>711</v>
      </c>
      <c r="B60" s="864"/>
      <c r="C60" s="865"/>
      <c r="D60" s="866"/>
      <c r="E60" s="864"/>
      <c r="F60" s="865"/>
      <c r="G60" s="866"/>
      <c r="H60" s="864"/>
      <c r="I60" s="865"/>
      <c r="J60" s="866"/>
      <c r="K60" s="864"/>
      <c r="L60" s="865"/>
      <c r="M60" s="875">
        <v>0</v>
      </c>
      <c r="N60" s="876"/>
      <c r="O60" s="877"/>
      <c r="P60" s="875"/>
      <c r="Q60" s="878"/>
      <c r="R60" s="876"/>
      <c r="S60" s="877"/>
      <c r="T60" s="875"/>
      <c r="U60" s="878"/>
      <c r="V60" s="876"/>
      <c r="W60" s="877"/>
      <c r="X60" s="875"/>
      <c r="Y60" s="878">
        <f t="shared" ref="Y60:Y62" si="13">AB60-M60</f>
        <v>3347233</v>
      </c>
      <c r="Z60" s="876"/>
      <c r="AA60" s="877"/>
      <c r="AB60" s="879">
        <v>3347233</v>
      </c>
    </row>
    <row r="61" spans="1:29" ht="16.5" x14ac:dyDescent="0.25">
      <c r="A61" s="873" t="s">
        <v>712</v>
      </c>
      <c r="B61" s="867"/>
      <c r="C61" s="868"/>
      <c r="D61" s="869"/>
      <c r="E61" s="867"/>
      <c r="F61" s="868"/>
      <c r="G61" s="869"/>
      <c r="H61" s="867"/>
      <c r="I61" s="868"/>
      <c r="J61" s="869"/>
      <c r="K61" s="867"/>
      <c r="L61" s="868"/>
      <c r="M61" s="880">
        <v>0</v>
      </c>
      <c r="N61" s="881"/>
      <c r="O61" s="882"/>
      <c r="P61" s="880"/>
      <c r="Q61" s="883"/>
      <c r="R61" s="881"/>
      <c r="S61" s="882"/>
      <c r="T61" s="880"/>
      <c r="U61" s="883"/>
      <c r="V61" s="881"/>
      <c r="W61" s="882"/>
      <c r="X61" s="880"/>
      <c r="Y61" s="883">
        <f t="shared" si="13"/>
        <v>3027020</v>
      </c>
      <c r="Z61" s="881"/>
      <c r="AA61" s="882"/>
      <c r="AB61" s="884">
        <v>3027020</v>
      </c>
    </row>
    <row r="62" spans="1:29" x14ac:dyDescent="0.25">
      <c r="A62" s="874" t="s">
        <v>713</v>
      </c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>
        <v>0</v>
      </c>
      <c r="N62" s="870"/>
      <c r="O62" s="870"/>
      <c r="P62" s="870"/>
      <c r="Q62" s="871"/>
      <c r="R62" s="870"/>
      <c r="S62" s="870"/>
      <c r="T62" s="870"/>
      <c r="U62" s="871"/>
      <c r="V62" s="870"/>
      <c r="W62" s="870"/>
      <c r="X62" s="870"/>
      <c r="Y62" s="883">
        <f t="shared" si="13"/>
        <v>365930</v>
      </c>
      <c r="Z62" s="888"/>
      <c r="AA62" s="888"/>
      <c r="AB62" s="887">
        <v>365930</v>
      </c>
    </row>
    <row r="63" spans="1:29" ht="17.25" x14ac:dyDescent="0.3">
      <c r="A63" s="885" t="s">
        <v>714</v>
      </c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85">
        <v>0</v>
      </c>
      <c r="N63" s="885"/>
      <c r="O63" s="885"/>
      <c r="P63" s="885"/>
      <c r="Q63" s="890"/>
      <c r="R63" s="885"/>
      <c r="S63" s="885"/>
      <c r="T63" s="885"/>
      <c r="U63" s="890"/>
      <c r="V63" s="885"/>
      <c r="W63" s="885"/>
      <c r="X63" s="885"/>
      <c r="Y63" s="891">
        <f>SUM(Y59:Y62)</f>
        <v>7021816</v>
      </c>
      <c r="Z63" s="885"/>
      <c r="AA63" s="885"/>
      <c r="AB63" s="892">
        <f>SUM(AB59:AB62)</f>
        <v>7021816</v>
      </c>
    </row>
    <row r="64" spans="1:29" ht="16.5" x14ac:dyDescent="0.25">
      <c r="A64" s="885"/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1"/>
      <c r="R64" s="870"/>
      <c r="S64" s="870"/>
      <c r="T64" s="870"/>
      <c r="U64" s="871"/>
      <c r="V64" s="870"/>
      <c r="W64" s="870"/>
      <c r="X64" s="870"/>
      <c r="Y64" s="886"/>
      <c r="Z64" s="870"/>
      <c r="AA64" s="870"/>
      <c r="AB64" s="887"/>
    </row>
    <row r="65" spans="1:28" ht="17.25" x14ac:dyDescent="0.3">
      <c r="A65" s="885" t="s">
        <v>715</v>
      </c>
      <c r="B65" s="870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89">
        <f>M57+M63</f>
        <v>142723472</v>
      </c>
      <c r="N65" s="885"/>
      <c r="O65" s="885"/>
      <c r="P65" s="885"/>
      <c r="Q65" s="890"/>
      <c r="R65" s="885"/>
      <c r="S65" s="885"/>
      <c r="T65" s="885"/>
      <c r="U65" s="890"/>
      <c r="V65" s="885"/>
      <c r="W65" s="885"/>
      <c r="X65" s="885"/>
      <c r="Y65" s="891">
        <f>Y57+Y63</f>
        <v>-6106405.6666666716</v>
      </c>
      <c r="Z65" s="885"/>
      <c r="AA65" s="885"/>
      <c r="AB65" s="892">
        <f>AB57+AB63</f>
        <v>142075316</v>
      </c>
    </row>
  </sheetData>
  <mergeCells count="24">
    <mergeCell ref="A1:AC1"/>
    <mergeCell ref="A4:B4"/>
    <mergeCell ref="C4:D4"/>
    <mergeCell ref="F4:G4"/>
    <mergeCell ref="I4:J4"/>
    <mergeCell ref="L4:M4"/>
    <mergeCell ref="O4:P4"/>
    <mergeCell ref="S4:T4"/>
    <mergeCell ref="W4:X4"/>
    <mergeCell ref="AA4:AB4"/>
    <mergeCell ref="A3:B3"/>
    <mergeCell ref="AC5:AC7"/>
    <mergeCell ref="Q5:Q7"/>
    <mergeCell ref="R5:T5"/>
    <mergeCell ref="U5:U7"/>
    <mergeCell ref="V5:X5"/>
    <mergeCell ref="Y5:Y7"/>
    <mergeCell ref="Z5:AB5"/>
    <mergeCell ref="N5:P5"/>
    <mergeCell ref="A5:A6"/>
    <mergeCell ref="B5:D5"/>
    <mergeCell ref="E5:G5"/>
    <mergeCell ref="H5:J5"/>
    <mergeCell ref="K5:M5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C1" zoomScaleNormal="100" workbookViewId="0">
      <selection activeCell="C6" sqref="C6"/>
    </sheetView>
  </sheetViews>
  <sheetFormatPr defaultColWidth="8" defaultRowHeight="12.75" x14ac:dyDescent="0.2"/>
  <cols>
    <col min="1" max="1" width="9.85546875" style="268" hidden="1" customWidth="1"/>
    <col min="2" max="2" width="3.28515625" style="268" hidden="1" customWidth="1"/>
    <col min="3" max="3" width="51.5703125" style="268" customWidth="1"/>
    <col min="4" max="7" width="13.5703125" style="268" customWidth="1"/>
    <col min="8" max="8" width="49.5703125" style="268" customWidth="1"/>
    <col min="9" max="12" width="13.5703125" style="268" customWidth="1"/>
    <col min="13" max="13" width="8" style="268"/>
    <col min="14" max="14" width="11.85546875" style="268" customWidth="1"/>
    <col min="15" max="15" width="8.7109375" style="268" bestFit="1" customWidth="1"/>
    <col min="16" max="16" width="8" style="268"/>
    <col min="17" max="17" width="9.5703125" style="268" bestFit="1" customWidth="1"/>
    <col min="18" max="16384" width="8" style="268"/>
  </cols>
  <sheetData>
    <row r="1" spans="1:14" ht="30" customHeight="1" x14ac:dyDescent="0.3">
      <c r="C1" s="961" t="s">
        <v>290</v>
      </c>
      <c r="D1" s="961"/>
      <c r="E1" s="961"/>
      <c r="F1" s="961"/>
      <c r="G1" s="961"/>
      <c r="H1" s="961"/>
      <c r="I1" s="961"/>
      <c r="J1" s="835"/>
      <c r="K1" s="835"/>
      <c r="L1" s="835"/>
    </row>
    <row r="2" spans="1:14" ht="30" customHeight="1" x14ac:dyDescent="0.3">
      <c r="C2" s="961" t="s">
        <v>291</v>
      </c>
      <c r="D2" s="961"/>
      <c r="E2" s="961"/>
      <c r="F2" s="961"/>
      <c r="G2" s="961"/>
      <c r="H2" s="961"/>
      <c r="I2" s="961"/>
      <c r="J2" s="835"/>
      <c r="K2" s="835"/>
      <c r="L2" s="835"/>
    </row>
    <row r="3" spans="1:14" ht="17.25" customHeight="1" x14ac:dyDescent="0.3">
      <c r="C3" s="961" t="s">
        <v>444</v>
      </c>
      <c r="D3" s="961"/>
      <c r="E3" s="961"/>
      <c r="F3" s="961"/>
      <c r="G3" s="961"/>
      <c r="H3" s="961"/>
      <c r="I3" s="961"/>
      <c r="J3" s="835"/>
      <c r="K3" s="835"/>
      <c r="L3" s="835"/>
    </row>
    <row r="4" spans="1:14" ht="17.25" customHeight="1" x14ac:dyDescent="0.3">
      <c r="C4" s="269"/>
      <c r="D4" s="269"/>
      <c r="E4" s="835"/>
      <c r="F4" s="835"/>
      <c r="G4" s="835"/>
      <c r="H4" s="269"/>
      <c r="I4" s="269"/>
      <c r="J4" s="835"/>
      <c r="K4" s="835"/>
      <c r="L4" s="835"/>
    </row>
    <row r="5" spans="1:14" ht="17.25" customHeight="1" x14ac:dyDescent="0.3">
      <c r="C5" s="837" t="s">
        <v>722</v>
      </c>
      <c r="D5" s="270"/>
      <c r="E5" s="834"/>
      <c r="F5" s="834"/>
      <c r="G5" s="834"/>
      <c r="H5" s="269"/>
      <c r="I5" s="270"/>
      <c r="J5" s="834"/>
      <c r="K5" s="834"/>
      <c r="L5" s="834"/>
    </row>
    <row r="6" spans="1:14" ht="19.5" customHeight="1" thickBot="1" x14ac:dyDescent="0.3">
      <c r="C6" s="837" t="s">
        <v>697</v>
      </c>
      <c r="D6" s="270"/>
      <c r="E6" s="834"/>
      <c r="F6" s="834"/>
      <c r="G6" s="834"/>
      <c r="H6" s="271"/>
      <c r="I6" s="270" t="s">
        <v>1</v>
      </c>
      <c r="J6" s="834"/>
      <c r="K6" s="834"/>
      <c r="L6" s="834"/>
    </row>
    <row r="7" spans="1:14" ht="42" customHeight="1" x14ac:dyDescent="0.2">
      <c r="A7" s="272" t="s">
        <v>292</v>
      </c>
      <c r="B7" s="273" t="s">
        <v>293</v>
      </c>
      <c r="C7" s="273" t="s">
        <v>294</v>
      </c>
      <c r="D7" s="273" t="s">
        <v>476</v>
      </c>
      <c r="E7" s="274" t="s">
        <v>677</v>
      </c>
      <c r="F7" s="274" t="s">
        <v>687</v>
      </c>
      <c r="G7" s="274" t="s">
        <v>686</v>
      </c>
      <c r="H7" s="274" t="s">
        <v>295</v>
      </c>
      <c r="I7" s="844" t="s">
        <v>698</v>
      </c>
      <c r="J7" s="273" t="s">
        <v>677</v>
      </c>
      <c r="K7" s="273" t="s">
        <v>687</v>
      </c>
      <c r="L7" s="842" t="s">
        <v>686</v>
      </c>
    </row>
    <row r="8" spans="1:14" s="278" customFormat="1" ht="10.5" x14ac:dyDescent="0.15">
      <c r="A8" s="275">
        <v>1</v>
      </c>
      <c r="B8" s="276">
        <v>2</v>
      </c>
      <c r="C8" s="276" t="s">
        <v>8</v>
      </c>
      <c r="D8" s="276" t="s">
        <v>82</v>
      </c>
      <c r="E8" s="277"/>
      <c r="F8" s="277"/>
      <c r="G8" s="277"/>
      <c r="H8" s="277" t="s">
        <v>83</v>
      </c>
      <c r="I8" s="843"/>
      <c r="J8" s="276" t="s">
        <v>86</v>
      </c>
      <c r="K8" s="276"/>
      <c r="L8" s="839"/>
    </row>
    <row r="9" spans="1:14" ht="14.25" customHeight="1" x14ac:dyDescent="0.2">
      <c r="A9" s="279" t="s">
        <v>296</v>
      </c>
      <c r="B9" s="280" t="s">
        <v>297</v>
      </c>
      <c r="C9" s="281" t="s">
        <v>298</v>
      </c>
      <c r="D9" s="282">
        <v>2000000</v>
      </c>
      <c r="E9" s="282">
        <v>2000000</v>
      </c>
      <c r="F9" s="282">
        <f>G9-E9</f>
        <v>0</v>
      </c>
      <c r="G9" s="282">
        <v>2000000</v>
      </c>
      <c r="H9" s="281" t="s">
        <v>153</v>
      </c>
      <c r="I9" s="282">
        <v>38795949</v>
      </c>
      <c r="J9" s="282">
        <v>38795949</v>
      </c>
      <c r="K9" s="282">
        <f>L9-J9</f>
        <v>0</v>
      </c>
      <c r="L9" s="282">
        <v>38795949</v>
      </c>
    </row>
    <row r="10" spans="1:14" ht="15" customHeight="1" x14ac:dyDescent="0.2">
      <c r="A10" s="279" t="s">
        <v>296</v>
      </c>
      <c r="B10" s="280" t="s">
        <v>297</v>
      </c>
      <c r="C10" s="281" t="s">
        <v>558</v>
      </c>
      <c r="D10" s="282">
        <v>200000</v>
      </c>
      <c r="E10" s="282">
        <v>200000</v>
      </c>
      <c r="F10" s="282">
        <f t="shared" ref="F10:F25" si="0">G10-E10</f>
        <v>0</v>
      </c>
      <c r="G10" s="282">
        <v>200000</v>
      </c>
      <c r="H10" s="281" t="s">
        <v>557</v>
      </c>
      <c r="I10" s="282">
        <v>26018519</v>
      </c>
      <c r="J10" s="282">
        <v>26018519</v>
      </c>
      <c r="K10" s="282">
        <f>L10-J10</f>
        <v>0</v>
      </c>
      <c r="L10" s="282">
        <v>26018519</v>
      </c>
    </row>
    <row r="11" spans="1:14" x14ac:dyDescent="0.2">
      <c r="A11" s="279" t="s">
        <v>299</v>
      </c>
      <c r="B11" s="280" t="s">
        <v>300</v>
      </c>
      <c r="C11" s="281" t="s">
        <v>559</v>
      </c>
      <c r="D11" s="282">
        <v>3300000</v>
      </c>
      <c r="E11" s="282">
        <v>3300000</v>
      </c>
      <c r="F11" s="282">
        <f t="shared" si="0"/>
        <v>0</v>
      </c>
      <c r="G11" s="282">
        <v>3300000</v>
      </c>
      <c r="H11" s="660" t="s">
        <v>681</v>
      </c>
      <c r="I11" s="285">
        <v>0</v>
      </c>
      <c r="J11" s="282">
        <v>44850</v>
      </c>
      <c r="K11" s="282">
        <f>L11-J11</f>
        <v>0</v>
      </c>
      <c r="L11" s="282">
        <v>44850</v>
      </c>
    </row>
    <row r="12" spans="1:14" ht="15" customHeight="1" x14ac:dyDescent="0.2">
      <c r="A12" s="279" t="s">
        <v>301</v>
      </c>
      <c r="B12" s="280" t="s">
        <v>302</v>
      </c>
      <c r="C12" s="281" t="s">
        <v>661</v>
      </c>
      <c r="D12" s="282">
        <v>14328145</v>
      </c>
      <c r="E12" s="282">
        <v>14328145</v>
      </c>
      <c r="F12" s="282">
        <f t="shared" si="0"/>
        <v>-7176374</v>
      </c>
      <c r="G12" s="282">
        <v>7151771</v>
      </c>
      <c r="H12" s="856"/>
      <c r="I12" s="282"/>
      <c r="J12" s="282"/>
      <c r="K12" s="282"/>
      <c r="L12" s="282"/>
    </row>
    <row r="13" spans="1:14" ht="12.75" customHeight="1" x14ac:dyDescent="0.2">
      <c r="A13" s="279"/>
      <c r="B13" s="280"/>
      <c r="C13" s="281" t="s">
        <v>304</v>
      </c>
      <c r="D13" s="282">
        <v>600000</v>
      </c>
      <c r="E13" s="282">
        <v>600000</v>
      </c>
      <c r="F13" s="282">
        <f t="shared" si="0"/>
        <v>0</v>
      </c>
      <c r="G13" s="282">
        <v>600000</v>
      </c>
      <c r="H13" s="660"/>
      <c r="I13" s="660"/>
      <c r="J13" s="660"/>
      <c r="K13" s="660"/>
      <c r="L13" s="857"/>
      <c r="N13" s="285"/>
    </row>
    <row r="14" spans="1:14" ht="12.75" customHeight="1" x14ac:dyDescent="0.2">
      <c r="A14" s="279"/>
      <c r="B14" s="280"/>
      <c r="C14" s="281" t="s">
        <v>651</v>
      </c>
      <c r="D14" s="282">
        <v>200000</v>
      </c>
      <c r="E14" s="282">
        <v>200000</v>
      </c>
      <c r="F14" s="282">
        <f t="shared" si="0"/>
        <v>0</v>
      </c>
      <c r="G14" s="282">
        <v>200000</v>
      </c>
      <c r="H14" s="660"/>
      <c r="I14" s="660"/>
      <c r="J14" s="660"/>
      <c r="K14" s="660"/>
      <c r="L14" s="857"/>
      <c r="N14" s="285"/>
    </row>
    <row r="15" spans="1:14" ht="15" customHeight="1" x14ac:dyDescent="0.2">
      <c r="A15" s="279" t="s">
        <v>296</v>
      </c>
      <c r="B15" s="280" t="s">
        <v>303</v>
      </c>
      <c r="C15" s="281" t="s">
        <v>307</v>
      </c>
      <c r="D15" s="282">
        <v>10064653</v>
      </c>
      <c r="E15" s="282">
        <v>10064653</v>
      </c>
      <c r="F15" s="282">
        <f t="shared" si="0"/>
        <v>0</v>
      </c>
      <c r="G15" s="282">
        <v>10064653</v>
      </c>
      <c r="H15" s="660"/>
      <c r="I15" s="282"/>
      <c r="J15" s="282"/>
      <c r="K15" s="282"/>
      <c r="L15" s="840"/>
    </row>
    <row r="16" spans="1:14" x14ac:dyDescent="0.2">
      <c r="A16" s="279" t="s">
        <v>301</v>
      </c>
      <c r="B16" s="280" t="s">
        <v>302</v>
      </c>
      <c r="C16" s="281" t="s">
        <v>310</v>
      </c>
      <c r="D16" s="282">
        <v>326999</v>
      </c>
      <c r="E16" s="282">
        <v>326999</v>
      </c>
      <c r="F16" s="282">
        <f t="shared" si="0"/>
        <v>0</v>
      </c>
      <c r="G16" s="282">
        <v>326999</v>
      </c>
      <c r="H16" s="281"/>
      <c r="I16" s="282"/>
      <c r="J16" s="282"/>
      <c r="K16" s="282"/>
      <c r="L16" s="840"/>
    </row>
    <row r="17" spans="1:17" ht="25.5" x14ac:dyDescent="0.2">
      <c r="A17" s="279" t="s">
        <v>305</v>
      </c>
      <c r="B17" s="280" t="s">
        <v>306</v>
      </c>
      <c r="C17" s="281" t="s">
        <v>560</v>
      </c>
      <c r="D17" s="282">
        <v>1000000</v>
      </c>
      <c r="E17" s="282">
        <v>1000000</v>
      </c>
      <c r="F17" s="282">
        <f t="shared" si="0"/>
        <v>0</v>
      </c>
      <c r="G17" s="282">
        <v>1000000</v>
      </c>
      <c r="H17" s="281"/>
      <c r="I17" s="282"/>
      <c r="J17" s="282"/>
      <c r="K17" s="282"/>
      <c r="L17" s="840"/>
      <c r="O17" s="285"/>
    </row>
    <row r="18" spans="1:17" x14ac:dyDescent="0.2">
      <c r="A18" s="279" t="s">
        <v>308</v>
      </c>
      <c r="B18" s="280" t="s">
        <v>309</v>
      </c>
      <c r="C18" s="281" t="s">
        <v>561</v>
      </c>
      <c r="D18" s="282">
        <v>59250</v>
      </c>
      <c r="E18" s="282">
        <v>59250</v>
      </c>
      <c r="F18" s="282">
        <f t="shared" si="0"/>
        <v>0</v>
      </c>
      <c r="G18" s="282">
        <v>59250</v>
      </c>
      <c r="H18" s="286"/>
      <c r="I18" s="282"/>
      <c r="J18" s="282"/>
      <c r="K18" s="282"/>
      <c r="L18" s="840"/>
      <c r="Q18" s="285"/>
    </row>
    <row r="19" spans="1:17" ht="25.5" customHeight="1" x14ac:dyDescent="0.2">
      <c r="A19" s="279" t="s">
        <v>296</v>
      </c>
      <c r="B19" s="280" t="s">
        <v>311</v>
      </c>
      <c r="C19" s="281" t="s">
        <v>562</v>
      </c>
      <c r="D19" s="282">
        <v>254000</v>
      </c>
      <c r="E19" s="282">
        <v>254000</v>
      </c>
      <c r="F19" s="282">
        <f t="shared" si="0"/>
        <v>0</v>
      </c>
      <c r="G19" s="282">
        <v>254000</v>
      </c>
      <c r="H19" s="287"/>
      <c r="I19" s="283"/>
      <c r="J19" s="283"/>
      <c r="K19" s="283"/>
      <c r="L19" s="841"/>
      <c r="Q19" s="285"/>
    </row>
    <row r="20" spans="1:17" ht="15" customHeight="1" x14ac:dyDescent="0.2">
      <c r="A20" s="288"/>
      <c r="B20" s="289"/>
      <c r="C20" s="281" t="s">
        <v>563</v>
      </c>
      <c r="D20" s="284">
        <v>2000000</v>
      </c>
      <c r="E20" s="284">
        <v>2000000</v>
      </c>
      <c r="F20" s="282">
        <f t="shared" si="0"/>
        <v>0</v>
      </c>
      <c r="G20" s="284">
        <v>2000000</v>
      </c>
      <c r="H20" s="287"/>
      <c r="I20" s="284"/>
      <c r="J20" s="284"/>
      <c r="K20" s="283"/>
      <c r="L20" s="841"/>
    </row>
    <row r="21" spans="1:17" ht="15" customHeight="1" x14ac:dyDescent="0.2">
      <c r="A21" s="288"/>
      <c r="B21" s="289"/>
      <c r="C21" s="748" t="s">
        <v>652</v>
      </c>
      <c r="D21" s="284">
        <v>26018519</v>
      </c>
      <c r="E21" s="284">
        <v>26018519</v>
      </c>
      <c r="F21" s="282">
        <f t="shared" si="0"/>
        <v>0</v>
      </c>
      <c r="G21" s="284">
        <v>26018519</v>
      </c>
      <c r="H21" s="287"/>
      <c r="I21" s="284"/>
      <c r="J21" s="284"/>
      <c r="K21" s="283"/>
      <c r="L21" s="841"/>
    </row>
    <row r="22" spans="1:17" ht="15" customHeight="1" x14ac:dyDescent="0.2">
      <c r="A22" s="288"/>
      <c r="B22" s="289"/>
      <c r="C22" s="748" t="s">
        <v>699</v>
      </c>
      <c r="D22" s="284">
        <v>0</v>
      </c>
      <c r="E22" s="284">
        <v>0</v>
      </c>
      <c r="F22" s="845">
        <f t="shared" si="0"/>
        <v>1500000</v>
      </c>
      <c r="G22" s="284">
        <v>1500000</v>
      </c>
      <c r="H22" s="287"/>
      <c r="I22" s="284"/>
      <c r="J22" s="284"/>
      <c r="K22" s="284"/>
      <c r="L22" s="846"/>
    </row>
    <row r="23" spans="1:17" ht="15" customHeight="1" x14ac:dyDescent="0.2">
      <c r="A23" s="288"/>
      <c r="B23" s="289"/>
      <c r="C23" s="748" t="s">
        <v>700</v>
      </c>
      <c r="D23" s="284">
        <v>0</v>
      </c>
      <c r="E23" s="284">
        <v>0</v>
      </c>
      <c r="F23" s="845">
        <f t="shared" si="0"/>
        <v>3000000</v>
      </c>
      <c r="G23" s="284">
        <v>3000000</v>
      </c>
      <c r="H23" s="287"/>
      <c r="I23" s="284"/>
      <c r="J23" s="284"/>
      <c r="K23" s="284"/>
      <c r="L23" s="846"/>
    </row>
    <row r="24" spans="1:17" ht="15" customHeight="1" x14ac:dyDescent="0.2">
      <c r="A24" s="288"/>
      <c r="B24" s="289"/>
      <c r="C24" s="748" t="s">
        <v>701</v>
      </c>
      <c r="D24" s="284">
        <v>0</v>
      </c>
      <c r="E24" s="284">
        <v>0</v>
      </c>
      <c r="F24" s="845">
        <f t="shared" si="0"/>
        <v>1300000</v>
      </c>
      <c r="G24" s="284">
        <v>1300000</v>
      </c>
      <c r="H24" s="287"/>
      <c r="I24" s="284"/>
      <c r="J24" s="284"/>
      <c r="K24" s="284"/>
      <c r="L24" s="846"/>
    </row>
    <row r="25" spans="1:17" ht="15" customHeight="1" x14ac:dyDescent="0.2">
      <c r="A25" s="288"/>
      <c r="B25" s="289"/>
      <c r="C25" s="748" t="s">
        <v>709</v>
      </c>
      <c r="D25" s="284">
        <v>0</v>
      </c>
      <c r="E25" s="284">
        <v>0</v>
      </c>
      <c r="F25" s="845">
        <f t="shared" si="0"/>
        <v>1376374</v>
      </c>
      <c r="G25" s="284">
        <v>1376374</v>
      </c>
      <c r="H25" s="287"/>
      <c r="I25" s="284"/>
      <c r="J25" s="284"/>
      <c r="K25" s="284"/>
      <c r="L25" s="855"/>
    </row>
    <row r="26" spans="1:17" ht="26.45" customHeight="1" thickBot="1" x14ac:dyDescent="0.25">
      <c r="A26" s="288"/>
      <c r="B26" s="289"/>
      <c r="C26" s="292"/>
      <c r="D26" s="293">
        <f>SUM(D9:D25)</f>
        <v>60351566</v>
      </c>
      <c r="E26" s="293">
        <f>SUM(E9:E25)</f>
        <v>60351566</v>
      </c>
      <c r="F26" s="293">
        <f>SUM(F9:F25)</f>
        <v>0</v>
      </c>
      <c r="G26" s="293">
        <f>SUM(G9:G25)</f>
        <v>60351566</v>
      </c>
      <c r="H26" s="749"/>
      <c r="I26" s="750">
        <f>SUM(I9:I20)</f>
        <v>64814468</v>
      </c>
      <c r="J26" s="750">
        <f t="shared" ref="J26:K26" si="1">SUM(J9:J20)</f>
        <v>64859318</v>
      </c>
      <c r="K26" s="750">
        <f t="shared" si="1"/>
        <v>0</v>
      </c>
      <c r="L26" s="750">
        <f>SUM(L9:L20)</f>
        <v>64859318</v>
      </c>
    </row>
    <row r="27" spans="1:17" ht="21" customHeight="1" x14ac:dyDescent="0.2">
      <c r="A27" s="288"/>
      <c r="B27" s="289"/>
    </row>
    <row r="28" spans="1:17" ht="12.75" customHeight="1" x14ac:dyDescent="0.2">
      <c r="A28" s="290"/>
      <c r="B28" s="291"/>
    </row>
    <row r="29" spans="1:17" x14ac:dyDescent="0.2">
      <c r="A29" s="290"/>
      <c r="B29" s="291"/>
    </row>
    <row r="30" spans="1:17" x14ac:dyDescent="0.2">
      <c r="A30" s="290"/>
      <c r="B30" s="291"/>
    </row>
    <row r="31" spans="1:17" ht="13.5" thickBot="1" x14ac:dyDescent="0.25">
      <c r="A31" s="294" t="s">
        <v>312</v>
      </c>
      <c r="B31" s="292"/>
    </row>
  </sheetData>
  <mergeCells count="3">
    <mergeCell ref="C1:I1"/>
    <mergeCell ref="C2:I2"/>
    <mergeCell ref="C3:I3"/>
  </mergeCells>
  <printOptions horizont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10" zoomScaleNormal="110" zoomScaleSheetLayoutView="100" workbookViewId="0">
      <selection activeCell="B4" sqref="B4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9.75" customHeight="1" x14ac:dyDescent="0.25">
      <c r="B1" s="296" t="s">
        <v>313</v>
      </c>
      <c r="C1" s="297"/>
      <c r="D1" s="297"/>
      <c r="E1" s="297"/>
      <c r="F1" s="297"/>
      <c r="G1" s="297"/>
      <c r="H1" s="297"/>
      <c r="I1" s="297"/>
      <c r="J1" s="297"/>
      <c r="K1" s="297"/>
      <c r="L1" s="962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62"/>
    </row>
    <row r="3" spans="1:12" ht="19.5" customHeight="1" x14ac:dyDescent="0.25">
      <c r="A3" s="837"/>
      <c r="B3" s="837" t="s">
        <v>723</v>
      </c>
      <c r="C3" s="297"/>
      <c r="D3" s="297"/>
      <c r="E3" s="297"/>
      <c r="F3" s="297"/>
      <c r="G3" s="297"/>
      <c r="H3" s="298"/>
      <c r="I3" s="298"/>
      <c r="J3" s="298"/>
      <c r="K3" s="298"/>
      <c r="L3" s="962"/>
    </row>
    <row r="4" spans="1:12" ht="15.75" customHeight="1" thickBot="1" x14ac:dyDescent="0.3">
      <c r="A4" s="837"/>
      <c r="B4" s="837" t="s">
        <v>702</v>
      </c>
      <c r="H4" s="299" t="s">
        <v>1</v>
      </c>
      <c r="I4" s="299"/>
      <c r="J4" s="299"/>
      <c r="K4" s="299"/>
      <c r="L4" s="962"/>
    </row>
    <row r="5" spans="1:12" ht="18" customHeight="1" thickBot="1" x14ac:dyDescent="0.3">
      <c r="A5" s="963" t="s">
        <v>314</v>
      </c>
      <c r="B5" s="300" t="s">
        <v>315</v>
      </c>
      <c r="C5" s="301"/>
      <c r="D5" s="784"/>
      <c r="E5" s="784"/>
      <c r="F5" s="784"/>
      <c r="G5" s="966" t="s">
        <v>316</v>
      </c>
      <c r="H5" s="967"/>
      <c r="I5" s="967"/>
      <c r="J5" s="967"/>
      <c r="K5" s="968"/>
      <c r="L5" s="962"/>
    </row>
    <row r="6" spans="1:12" s="304" customFormat="1" ht="36.75" thickBot="1" x14ac:dyDescent="0.3">
      <c r="A6" s="964"/>
      <c r="B6" s="302" t="s">
        <v>317</v>
      </c>
      <c r="C6" s="303" t="s">
        <v>564</v>
      </c>
      <c r="D6" s="785" t="s">
        <v>677</v>
      </c>
      <c r="E6" s="785" t="s">
        <v>687</v>
      </c>
      <c r="F6" s="785" t="s">
        <v>686</v>
      </c>
      <c r="G6" s="302" t="s">
        <v>317</v>
      </c>
      <c r="H6" s="781" t="s">
        <v>564</v>
      </c>
      <c r="I6" s="836" t="s">
        <v>677</v>
      </c>
      <c r="J6" s="781" t="s">
        <v>687</v>
      </c>
      <c r="K6" s="801" t="s">
        <v>686</v>
      </c>
      <c r="L6" s="962"/>
    </row>
    <row r="7" spans="1:12" s="308" customFormat="1" ht="12" customHeight="1" thickBot="1" x14ac:dyDescent="0.3">
      <c r="A7" s="305" t="s">
        <v>8</v>
      </c>
      <c r="B7" s="306" t="s">
        <v>21</v>
      </c>
      <c r="C7" s="307" t="s">
        <v>30</v>
      </c>
      <c r="D7" s="786" t="s">
        <v>82</v>
      </c>
      <c r="E7" s="786" t="s">
        <v>83</v>
      </c>
      <c r="F7" s="786" t="s">
        <v>84</v>
      </c>
      <c r="G7" s="306" t="s">
        <v>85</v>
      </c>
      <c r="H7" s="798" t="s">
        <v>86</v>
      </c>
      <c r="I7" s="798" t="s">
        <v>87</v>
      </c>
      <c r="J7" s="798" t="s">
        <v>705</v>
      </c>
      <c r="K7" s="802" t="s">
        <v>706</v>
      </c>
      <c r="L7" s="962"/>
    </row>
    <row r="8" spans="1:12" ht="12.95" customHeight="1" x14ac:dyDescent="0.25">
      <c r="A8" s="309" t="s">
        <v>318</v>
      </c>
      <c r="B8" s="310" t="s">
        <v>319</v>
      </c>
      <c r="C8" s="311">
        <v>143592032</v>
      </c>
      <c r="D8" s="787">
        <v>143592032</v>
      </c>
      <c r="E8" s="787">
        <f>F8-D8</f>
        <v>-648156</v>
      </c>
      <c r="F8" s="787">
        <v>142943876</v>
      </c>
      <c r="G8" s="310" t="s">
        <v>162</v>
      </c>
      <c r="H8" s="314">
        <v>65698750</v>
      </c>
      <c r="I8" s="316">
        <v>65520267</v>
      </c>
      <c r="J8" s="314">
        <f>K8-I8</f>
        <v>0</v>
      </c>
      <c r="K8" s="316">
        <v>65520267</v>
      </c>
      <c r="L8" s="962"/>
    </row>
    <row r="9" spans="1:12" ht="12.95" customHeight="1" x14ac:dyDescent="0.25">
      <c r="A9" s="312" t="s">
        <v>320</v>
      </c>
      <c r="B9" s="313" t="s">
        <v>321</v>
      </c>
      <c r="C9" s="314">
        <v>51390792</v>
      </c>
      <c r="D9" s="788">
        <v>51390792</v>
      </c>
      <c r="E9" s="787">
        <f t="shared" ref="E9:E13" si="0">F9-D9</f>
        <v>0</v>
      </c>
      <c r="F9" s="788">
        <v>51390792</v>
      </c>
      <c r="G9" s="313" t="s">
        <v>322</v>
      </c>
      <c r="H9" s="314">
        <v>10188939</v>
      </c>
      <c r="I9" s="316">
        <v>10188939</v>
      </c>
      <c r="J9" s="314">
        <f t="shared" ref="J9:J13" si="1">K9-I9</f>
        <v>0</v>
      </c>
      <c r="K9" s="316">
        <v>10188939</v>
      </c>
      <c r="L9" s="962"/>
    </row>
    <row r="10" spans="1:12" ht="12.95" customHeight="1" x14ac:dyDescent="0.25">
      <c r="A10" s="312" t="s">
        <v>323</v>
      </c>
      <c r="B10" s="313" t="s">
        <v>324</v>
      </c>
      <c r="C10" s="314">
        <v>0</v>
      </c>
      <c r="D10" s="788"/>
      <c r="E10" s="787">
        <f t="shared" si="0"/>
        <v>0</v>
      </c>
      <c r="F10" s="788"/>
      <c r="G10" s="313" t="s">
        <v>325</v>
      </c>
      <c r="H10" s="314">
        <v>46192020</v>
      </c>
      <c r="I10" s="316">
        <v>44142905</v>
      </c>
      <c r="J10" s="314">
        <f t="shared" si="1"/>
        <v>-711619</v>
      </c>
      <c r="K10" s="316">
        <v>43431286</v>
      </c>
      <c r="L10" s="962"/>
    </row>
    <row r="11" spans="1:12" ht="12.95" customHeight="1" x14ac:dyDescent="0.25">
      <c r="A11" s="312" t="s">
        <v>326</v>
      </c>
      <c r="B11" s="313" t="s">
        <v>109</v>
      </c>
      <c r="C11" s="314">
        <v>73100000</v>
      </c>
      <c r="D11" s="788">
        <v>70017279</v>
      </c>
      <c r="E11" s="787">
        <f t="shared" si="0"/>
        <v>0</v>
      </c>
      <c r="F11" s="788">
        <v>70017279</v>
      </c>
      <c r="G11" s="313" t="s">
        <v>224</v>
      </c>
      <c r="H11" s="314">
        <v>5000000</v>
      </c>
      <c r="I11" s="316">
        <v>5000000</v>
      </c>
      <c r="J11" s="314">
        <f t="shared" si="1"/>
        <v>0</v>
      </c>
      <c r="K11" s="316">
        <v>5000000</v>
      </c>
      <c r="L11" s="962"/>
    </row>
    <row r="12" spans="1:12" ht="12.95" customHeight="1" x14ac:dyDescent="0.25">
      <c r="A12" s="312" t="s">
        <v>327</v>
      </c>
      <c r="B12" s="317" t="s">
        <v>119</v>
      </c>
      <c r="C12" s="314">
        <v>10837200</v>
      </c>
      <c r="D12" s="788">
        <v>11596588</v>
      </c>
      <c r="E12" s="787">
        <f t="shared" si="0"/>
        <v>-640000</v>
      </c>
      <c r="F12" s="788">
        <v>10956588</v>
      </c>
      <c r="G12" s="313" t="s">
        <v>230</v>
      </c>
      <c r="H12" s="314">
        <v>53156075</v>
      </c>
      <c r="I12" s="316">
        <v>53205190</v>
      </c>
      <c r="J12" s="314">
        <f t="shared" si="1"/>
        <v>5825964</v>
      </c>
      <c r="K12" s="316">
        <v>59031154</v>
      </c>
      <c r="L12" s="962"/>
    </row>
    <row r="13" spans="1:12" ht="12.95" customHeight="1" x14ac:dyDescent="0.25">
      <c r="A13" s="312" t="s">
        <v>328</v>
      </c>
      <c r="B13" s="313" t="s">
        <v>137</v>
      </c>
      <c r="C13" s="315">
        <v>80000</v>
      </c>
      <c r="D13" s="789">
        <v>80000</v>
      </c>
      <c r="E13" s="787">
        <f t="shared" si="0"/>
        <v>0</v>
      </c>
      <c r="F13" s="789">
        <v>80000</v>
      </c>
      <c r="G13" s="313" t="s">
        <v>329</v>
      </c>
      <c r="H13" s="314">
        <v>5000000</v>
      </c>
      <c r="I13" s="316">
        <v>5000000</v>
      </c>
      <c r="J13" s="314">
        <f t="shared" si="1"/>
        <v>0</v>
      </c>
      <c r="K13" s="316">
        <v>5000000</v>
      </c>
      <c r="L13" s="962"/>
    </row>
    <row r="14" spans="1:12" ht="12.95" customHeight="1" x14ac:dyDescent="0.25">
      <c r="A14" s="312" t="s">
        <v>330</v>
      </c>
      <c r="B14" s="313" t="s">
        <v>331</v>
      </c>
      <c r="C14" s="314"/>
      <c r="D14" s="788"/>
      <c r="E14" s="787">
        <f t="shared" ref="E14:E15" si="2">F14-C14</f>
        <v>0</v>
      </c>
      <c r="F14" s="788"/>
      <c r="G14" s="318"/>
      <c r="H14" s="314"/>
      <c r="I14" s="316"/>
      <c r="J14" s="314"/>
      <c r="K14" s="316"/>
      <c r="L14" s="962"/>
    </row>
    <row r="15" spans="1:12" ht="12.95" customHeight="1" thickBot="1" x14ac:dyDescent="0.3">
      <c r="A15" s="312" t="s">
        <v>332</v>
      </c>
      <c r="B15" s="318"/>
      <c r="C15" s="314"/>
      <c r="D15" s="788"/>
      <c r="E15" s="787">
        <f t="shared" si="2"/>
        <v>0</v>
      </c>
      <c r="F15" s="788"/>
      <c r="G15" s="318"/>
      <c r="H15" s="314"/>
      <c r="I15" s="316"/>
      <c r="J15" s="314"/>
      <c r="K15" s="316"/>
      <c r="L15" s="962"/>
    </row>
    <row r="16" spans="1:12" ht="15.95" customHeight="1" thickBot="1" x14ac:dyDescent="0.3">
      <c r="A16" s="320" t="s">
        <v>333</v>
      </c>
      <c r="B16" s="321" t="s">
        <v>334</v>
      </c>
      <c r="C16" s="322">
        <f>SUM(C8:C15)</f>
        <v>279000024</v>
      </c>
      <c r="D16" s="790">
        <f>SUM(D8:D13)</f>
        <v>276676691</v>
      </c>
      <c r="E16" s="787">
        <f>F16-D16</f>
        <v>-1288156</v>
      </c>
      <c r="F16" s="790">
        <f>SUM(F8:F13)</f>
        <v>275388535</v>
      </c>
      <c r="G16" s="321" t="s">
        <v>335</v>
      </c>
      <c r="H16" s="799">
        <f>SUM(H8:H15)</f>
        <v>185235784</v>
      </c>
      <c r="I16" s="799">
        <f>SUM(I8:I13)</f>
        <v>183057301</v>
      </c>
      <c r="J16" s="799">
        <f>SUM(J8:J13)</f>
        <v>5114345</v>
      </c>
      <c r="K16" s="799">
        <f>SUM(K8:K13)</f>
        <v>188171646</v>
      </c>
      <c r="L16" s="962"/>
    </row>
    <row r="17" spans="1:12" ht="12.95" customHeight="1" x14ac:dyDescent="0.25">
      <c r="A17" s="312" t="s">
        <v>336</v>
      </c>
      <c r="B17" s="323" t="s">
        <v>337</v>
      </c>
      <c r="C17" s="324">
        <f>+C18+C19+C20+C21</f>
        <v>0</v>
      </c>
      <c r="D17" s="791"/>
      <c r="E17" s="791"/>
      <c r="F17" s="791"/>
      <c r="G17" s="325" t="s">
        <v>338</v>
      </c>
      <c r="H17" s="326"/>
      <c r="I17" s="328"/>
      <c r="J17" s="326"/>
      <c r="K17" s="328"/>
      <c r="L17" s="962"/>
    </row>
    <row r="18" spans="1:12" ht="12.95" customHeight="1" x14ac:dyDescent="0.25">
      <c r="A18" s="312" t="s">
        <v>339</v>
      </c>
      <c r="B18" s="325" t="s">
        <v>340</v>
      </c>
      <c r="C18" s="326"/>
      <c r="D18" s="792"/>
      <c r="E18" s="792"/>
      <c r="F18" s="792"/>
      <c r="G18" s="325" t="s">
        <v>341</v>
      </c>
      <c r="H18" s="326"/>
      <c r="I18" s="328"/>
      <c r="J18" s="326"/>
      <c r="K18" s="328"/>
      <c r="L18" s="962"/>
    </row>
    <row r="19" spans="1:12" ht="12.95" customHeight="1" x14ac:dyDescent="0.25">
      <c r="A19" s="312" t="s">
        <v>342</v>
      </c>
      <c r="B19" s="325" t="s">
        <v>343</v>
      </c>
      <c r="C19" s="326"/>
      <c r="D19" s="792"/>
      <c r="E19" s="792"/>
      <c r="F19" s="792"/>
      <c r="G19" s="325" t="s">
        <v>344</v>
      </c>
      <c r="H19" s="326"/>
      <c r="I19" s="328"/>
      <c r="J19" s="326"/>
      <c r="K19" s="328"/>
      <c r="L19" s="962"/>
    </row>
    <row r="20" spans="1:12" ht="12.95" customHeight="1" x14ac:dyDescent="0.25">
      <c r="A20" s="312" t="s">
        <v>345</v>
      </c>
      <c r="B20" s="325" t="s">
        <v>346</v>
      </c>
      <c r="C20" s="326"/>
      <c r="D20" s="792"/>
      <c r="E20" s="792"/>
      <c r="F20" s="792"/>
      <c r="G20" s="325" t="s">
        <v>347</v>
      </c>
      <c r="H20" s="326"/>
      <c r="I20" s="328"/>
      <c r="J20" s="326"/>
      <c r="K20" s="328"/>
      <c r="L20" s="962"/>
    </row>
    <row r="21" spans="1:12" ht="12.95" customHeight="1" x14ac:dyDescent="0.25">
      <c r="A21" s="312" t="s">
        <v>348</v>
      </c>
      <c r="B21" s="325" t="s">
        <v>155</v>
      </c>
      <c r="C21" s="326">
        <v>0</v>
      </c>
      <c r="D21" s="793"/>
      <c r="E21" s="793"/>
      <c r="F21" s="793"/>
      <c r="G21" s="323" t="s">
        <v>349</v>
      </c>
      <c r="H21" s="326"/>
      <c r="I21" s="328"/>
      <c r="J21" s="326"/>
      <c r="K21" s="328"/>
      <c r="L21" s="962"/>
    </row>
    <row r="22" spans="1:12" ht="12.95" customHeight="1" x14ac:dyDescent="0.25">
      <c r="A22" s="312" t="s">
        <v>350</v>
      </c>
      <c r="B22" s="325" t="s">
        <v>351</v>
      </c>
      <c r="C22" s="329">
        <f>+C23+C24</f>
        <v>0</v>
      </c>
      <c r="D22" s="794"/>
      <c r="E22" s="794"/>
      <c r="F22" s="794"/>
      <c r="G22" s="325" t="s">
        <v>352</v>
      </c>
      <c r="H22" s="326"/>
      <c r="I22" s="328"/>
      <c r="J22" s="326"/>
      <c r="K22" s="328"/>
      <c r="L22" s="962"/>
    </row>
    <row r="23" spans="1:12" ht="12.95" customHeight="1" x14ac:dyDescent="0.25">
      <c r="A23" s="312" t="s">
        <v>353</v>
      </c>
      <c r="B23" s="330" t="s">
        <v>354</v>
      </c>
      <c r="C23" s="331"/>
      <c r="D23" s="793"/>
      <c r="E23" s="793"/>
      <c r="F23" s="793"/>
      <c r="G23" s="310" t="s">
        <v>355</v>
      </c>
      <c r="H23" s="326"/>
      <c r="I23" s="328"/>
      <c r="J23" s="326"/>
      <c r="K23" s="328"/>
      <c r="L23" s="962"/>
    </row>
    <row r="24" spans="1:12" ht="12.95" customHeight="1" x14ac:dyDescent="0.25">
      <c r="A24" s="312" t="s">
        <v>356</v>
      </c>
      <c r="B24" s="332" t="s">
        <v>357</v>
      </c>
      <c r="C24" s="326"/>
      <c r="D24" s="792"/>
      <c r="E24" s="792"/>
      <c r="F24" s="792"/>
      <c r="G24" s="313" t="s">
        <v>358</v>
      </c>
      <c r="H24" s="326"/>
      <c r="I24" s="328"/>
      <c r="J24" s="326"/>
      <c r="K24" s="328"/>
      <c r="L24" s="962"/>
    </row>
    <row r="25" spans="1:12" ht="12.95" customHeight="1" x14ac:dyDescent="0.25">
      <c r="A25" s="312" t="s">
        <v>359</v>
      </c>
      <c r="B25" s="332" t="s">
        <v>360</v>
      </c>
      <c r="C25" s="328"/>
      <c r="D25" s="328"/>
      <c r="E25" s="795"/>
      <c r="F25" s="328"/>
      <c r="G25" s="313" t="s">
        <v>361</v>
      </c>
      <c r="H25" s="326"/>
      <c r="I25" s="328"/>
      <c r="J25" s="326"/>
      <c r="K25" s="328"/>
      <c r="L25" s="962"/>
    </row>
    <row r="26" spans="1:12" ht="12.95" customHeight="1" x14ac:dyDescent="0.25">
      <c r="A26" s="312" t="s">
        <v>362</v>
      </c>
      <c r="B26" s="332" t="s">
        <v>363</v>
      </c>
      <c r="C26" s="328"/>
      <c r="D26" s="328"/>
      <c r="E26" s="796"/>
      <c r="F26" s="328"/>
      <c r="G26" s="313" t="s">
        <v>364</v>
      </c>
      <c r="H26" s="326">
        <v>5263543</v>
      </c>
      <c r="I26" s="328">
        <v>5263543</v>
      </c>
      <c r="J26" s="326">
        <f>K26-I26</f>
        <v>0</v>
      </c>
      <c r="K26" s="328">
        <v>5263543</v>
      </c>
      <c r="L26" s="962"/>
    </row>
    <row r="27" spans="1:12" ht="12.95" customHeight="1" thickBot="1" x14ac:dyDescent="0.3">
      <c r="A27" s="312" t="s">
        <v>365</v>
      </c>
      <c r="B27" s="332" t="s">
        <v>363</v>
      </c>
      <c r="C27" s="328"/>
      <c r="D27" s="328"/>
      <c r="E27" s="796"/>
      <c r="F27" s="328"/>
      <c r="G27" s="333" t="s">
        <v>279</v>
      </c>
      <c r="H27" s="326">
        <v>90261680</v>
      </c>
      <c r="I27" s="328">
        <v>90261680</v>
      </c>
      <c r="J27" s="326">
        <f>K27-I27</f>
        <v>-6402501</v>
      </c>
      <c r="K27" s="328">
        <v>83859179</v>
      </c>
      <c r="L27" s="962"/>
    </row>
    <row r="28" spans="1:12" ht="22.5" customHeight="1" thickBot="1" x14ac:dyDescent="0.3">
      <c r="A28" s="312" t="s">
        <v>366</v>
      </c>
      <c r="B28" s="334" t="s">
        <v>367</v>
      </c>
      <c r="C28" s="335">
        <f>+C17+C22+C25+C27</f>
        <v>0</v>
      </c>
      <c r="D28" s="335"/>
      <c r="E28" s="797"/>
      <c r="F28" s="335"/>
      <c r="G28" s="321" t="s">
        <v>368</v>
      </c>
      <c r="H28" s="799">
        <f>SUM(H17:H27)</f>
        <v>95525223</v>
      </c>
      <c r="I28" s="799">
        <f t="shared" ref="I28" si="3">SUM(I17:I27)</f>
        <v>95525223</v>
      </c>
      <c r="J28" s="799">
        <f t="shared" ref="J28:K28" si="4">SUM(J17:J27)</f>
        <v>-6402501</v>
      </c>
      <c r="K28" s="799">
        <f t="shared" si="4"/>
        <v>89122722</v>
      </c>
      <c r="L28" s="962"/>
    </row>
    <row r="29" spans="1:12" ht="13.5" thickBot="1" x14ac:dyDescent="0.3">
      <c r="A29" s="320" t="s">
        <v>369</v>
      </c>
      <c r="B29" s="336" t="s">
        <v>370</v>
      </c>
      <c r="C29" s="337">
        <f>+C16+C28</f>
        <v>279000024</v>
      </c>
      <c r="D29" s="337">
        <f t="shared" ref="D29:F29" si="5">+D16+D28</f>
        <v>276676691</v>
      </c>
      <c r="E29" s="337">
        <f t="shared" si="5"/>
        <v>-1288156</v>
      </c>
      <c r="F29" s="337">
        <f t="shared" si="5"/>
        <v>275388535</v>
      </c>
      <c r="G29" s="336" t="s">
        <v>371</v>
      </c>
      <c r="H29" s="800">
        <f>+H16+H28</f>
        <v>280761007</v>
      </c>
      <c r="I29" s="800">
        <f t="shared" ref="I29:K29" si="6">+I16+I28</f>
        <v>278582524</v>
      </c>
      <c r="J29" s="800">
        <f t="shared" si="6"/>
        <v>-1288156</v>
      </c>
      <c r="K29" s="800">
        <f t="shared" si="6"/>
        <v>277294368</v>
      </c>
      <c r="L29" s="962"/>
    </row>
    <row r="30" spans="1:12" ht="13.5" thickBot="1" x14ac:dyDescent="0.3">
      <c r="A30" s="320" t="s">
        <v>372</v>
      </c>
      <c r="B30" s="336" t="s">
        <v>373</v>
      </c>
      <c r="C30" s="337" t="str">
        <f>IF(C16-H16&lt;0,H16-C16,"-")</f>
        <v>-</v>
      </c>
      <c r="D30" s="337" t="str">
        <f t="shared" ref="D30:F30" si="7">IF(D16-I16&lt;0,I16-D16,"-")</f>
        <v>-</v>
      </c>
      <c r="E30" s="337">
        <f t="shared" si="7"/>
        <v>6402501</v>
      </c>
      <c r="F30" s="337" t="str">
        <f t="shared" si="7"/>
        <v>-</v>
      </c>
      <c r="G30" s="336" t="s">
        <v>374</v>
      </c>
      <c r="H30" s="800">
        <f>IF(C16-H16&gt;0,C16-H16,"-")</f>
        <v>93764240</v>
      </c>
      <c r="I30" s="800">
        <f t="shared" ref="I30:K30" si="8">IF(D16-I16&gt;0,D16-I16,"-")</f>
        <v>93619390</v>
      </c>
      <c r="J30" s="800" t="str">
        <f t="shared" si="8"/>
        <v>-</v>
      </c>
      <c r="K30" s="800">
        <f t="shared" si="8"/>
        <v>87216889</v>
      </c>
      <c r="L30" s="962"/>
    </row>
    <row r="31" spans="1:12" ht="13.5" thickBot="1" x14ac:dyDescent="0.3">
      <c r="A31" s="320" t="s">
        <v>375</v>
      </c>
      <c r="B31" s="336" t="s">
        <v>376</v>
      </c>
      <c r="C31" s="337">
        <f>IF(C16+C28-H29&lt;0,H29-(C16+C28),"-")</f>
        <v>1760983</v>
      </c>
      <c r="D31" s="337">
        <f t="shared" ref="D31:F31" si="9">IF(D16+D28-I29&lt;0,I29-(D16+D28),"-")</f>
        <v>1905833</v>
      </c>
      <c r="E31" s="337" t="str">
        <f t="shared" si="9"/>
        <v>-</v>
      </c>
      <c r="F31" s="337">
        <f t="shared" si="9"/>
        <v>1905833</v>
      </c>
      <c r="G31" s="336" t="s">
        <v>377</v>
      </c>
      <c r="H31" s="800" t="str">
        <f>IF(C16+C28-H29&gt;0,C16+C28-H29,"-")</f>
        <v>-</v>
      </c>
      <c r="I31" s="800" t="str">
        <f t="shared" ref="I31:K31" si="10">IF(D16+D28-I29&gt;0,D16+D28-I29,"-")</f>
        <v>-</v>
      </c>
      <c r="J31" s="800" t="str">
        <f t="shared" si="10"/>
        <v>-</v>
      </c>
      <c r="K31" s="800" t="str">
        <f t="shared" si="10"/>
        <v>-</v>
      </c>
      <c r="L31" s="962"/>
    </row>
    <row r="32" spans="1:12" ht="18.75" x14ac:dyDescent="0.25">
      <c r="B32" s="965"/>
      <c r="C32" s="965"/>
      <c r="D32" s="965"/>
      <c r="E32" s="965"/>
      <c r="F32" s="965"/>
      <c r="G32" s="965"/>
    </row>
  </sheetData>
  <mergeCells count="4">
    <mergeCell ref="L1:L31"/>
    <mergeCell ref="A5:A6"/>
    <mergeCell ref="B32:G32"/>
    <mergeCell ref="G5:K5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zoomScale="110" zoomScaleNormal="110" zoomScaleSheetLayoutView="115" workbookViewId="0">
      <selection activeCell="K16" sqref="K16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1.5" x14ac:dyDescent="0.25">
      <c r="B1" s="296" t="s">
        <v>378</v>
      </c>
      <c r="C1" s="297"/>
      <c r="D1" s="297"/>
      <c r="E1" s="297"/>
      <c r="F1" s="297"/>
      <c r="G1" s="297"/>
      <c r="H1" s="297"/>
      <c r="I1" s="297"/>
      <c r="J1" s="297"/>
      <c r="K1" s="297"/>
      <c r="L1" s="962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62"/>
    </row>
    <row r="3" spans="1:12" ht="19.5" customHeight="1" x14ac:dyDescent="0.25">
      <c r="B3" s="837" t="s">
        <v>703</v>
      </c>
      <c r="C3" s="297"/>
      <c r="D3" s="297"/>
      <c r="E3" s="297"/>
      <c r="F3" s="297"/>
      <c r="G3" s="297"/>
      <c r="H3" s="298"/>
      <c r="I3" s="298"/>
      <c r="J3" s="298"/>
      <c r="K3" s="298"/>
      <c r="L3" s="962"/>
    </row>
    <row r="4" spans="1:12" ht="30.75" thickBot="1" x14ac:dyDescent="0.3">
      <c r="A4" s="751"/>
      <c r="B4" s="837" t="s">
        <v>704</v>
      </c>
      <c r="H4" s="299" t="s">
        <v>1</v>
      </c>
      <c r="I4" s="299"/>
      <c r="J4" s="299"/>
      <c r="K4" s="299"/>
      <c r="L4" s="962"/>
    </row>
    <row r="5" spans="1:12" ht="13.5" thickBot="1" x14ac:dyDescent="0.3">
      <c r="A5" s="969" t="s">
        <v>314</v>
      </c>
      <c r="B5" s="300" t="s">
        <v>315</v>
      </c>
      <c r="C5" s="301"/>
      <c r="D5" s="784"/>
      <c r="E5" s="784"/>
      <c r="F5" s="784"/>
      <c r="G5" s="300" t="s">
        <v>316</v>
      </c>
      <c r="H5" s="813"/>
      <c r="I5" s="847"/>
      <c r="J5" s="820"/>
      <c r="K5" s="821"/>
      <c r="L5" s="962"/>
    </row>
    <row r="6" spans="1:12" s="304" customFormat="1" ht="36.75" thickBot="1" x14ac:dyDescent="0.3">
      <c r="A6" s="970"/>
      <c r="B6" s="302" t="s">
        <v>317</v>
      </c>
      <c r="C6" s="303" t="s">
        <v>564</v>
      </c>
      <c r="D6" s="785" t="s">
        <v>677</v>
      </c>
      <c r="E6" s="785" t="s">
        <v>687</v>
      </c>
      <c r="F6" s="785" t="s">
        <v>707</v>
      </c>
      <c r="G6" s="302" t="s">
        <v>317</v>
      </c>
      <c r="H6" s="814" t="s">
        <v>564</v>
      </c>
      <c r="I6" s="801" t="s">
        <v>677</v>
      </c>
      <c r="J6" s="807" t="s">
        <v>687</v>
      </c>
      <c r="K6" s="822" t="s">
        <v>686</v>
      </c>
      <c r="L6" s="962"/>
    </row>
    <row r="7" spans="1:12" s="304" customFormat="1" ht="13.5" thickBot="1" x14ac:dyDescent="0.3">
      <c r="A7" s="305" t="s">
        <v>8</v>
      </c>
      <c r="B7" s="306" t="s">
        <v>21</v>
      </c>
      <c r="C7" s="307" t="s">
        <v>30</v>
      </c>
      <c r="D7" s="786"/>
      <c r="E7" s="786"/>
      <c r="F7" s="786"/>
      <c r="G7" s="306" t="s">
        <v>82</v>
      </c>
      <c r="H7" s="815" t="s">
        <v>83</v>
      </c>
      <c r="I7" s="849"/>
      <c r="J7" s="850"/>
      <c r="K7" s="851"/>
      <c r="L7" s="962"/>
    </row>
    <row r="8" spans="1:12" ht="12.95" customHeight="1" x14ac:dyDescent="0.25">
      <c r="A8" s="309" t="s">
        <v>318</v>
      </c>
      <c r="B8" s="310" t="s">
        <v>379</v>
      </c>
      <c r="C8" s="311">
        <v>26884600</v>
      </c>
      <c r="D8" s="311">
        <v>26884600</v>
      </c>
      <c r="E8" s="787">
        <f>F8-D8</f>
        <v>0</v>
      </c>
      <c r="F8" s="311">
        <v>26884600</v>
      </c>
      <c r="G8" s="310" t="s">
        <v>242</v>
      </c>
      <c r="H8" s="816">
        <v>3186249</v>
      </c>
      <c r="I8" s="816">
        <v>3186249</v>
      </c>
      <c r="J8" s="848">
        <f>K8-I8</f>
        <v>0</v>
      </c>
      <c r="K8" s="345">
        <v>3186249</v>
      </c>
      <c r="L8" s="962"/>
    </row>
    <row r="9" spans="1:12" x14ac:dyDescent="0.25">
      <c r="A9" s="312" t="s">
        <v>320</v>
      </c>
      <c r="B9" s="313" t="s">
        <v>380</v>
      </c>
      <c r="C9" s="314">
        <v>0</v>
      </c>
      <c r="D9" s="314">
        <v>0</v>
      </c>
      <c r="E9" s="787">
        <f t="shared" ref="E9:E14" si="0">F9-D9</f>
        <v>0</v>
      </c>
      <c r="F9" s="314">
        <v>0</v>
      </c>
      <c r="G9" s="339" t="s">
        <v>381</v>
      </c>
      <c r="H9" s="817"/>
      <c r="I9" s="817"/>
      <c r="J9" s="848">
        <f t="shared" ref="J9:J13" si="1">K9-I9</f>
        <v>0</v>
      </c>
      <c r="K9" s="327"/>
      <c r="L9" s="962"/>
    </row>
    <row r="10" spans="1:12" ht="12.95" customHeight="1" x14ac:dyDescent="0.25">
      <c r="A10" s="312" t="s">
        <v>323</v>
      </c>
      <c r="B10" s="313" t="s">
        <v>135</v>
      </c>
      <c r="C10" s="314"/>
      <c r="D10" s="314">
        <v>44850</v>
      </c>
      <c r="E10" s="787">
        <f t="shared" si="0"/>
        <v>0</v>
      </c>
      <c r="F10" s="314">
        <v>44850</v>
      </c>
      <c r="G10" s="313" t="s">
        <v>252</v>
      </c>
      <c r="H10" s="315">
        <v>31146798</v>
      </c>
      <c r="I10" s="315">
        <v>31146798</v>
      </c>
      <c r="J10" s="848">
        <f t="shared" si="1"/>
        <v>0</v>
      </c>
      <c r="K10" s="327">
        <v>31146798</v>
      </c>
      <c r="L10" s="962"/>
    </row>
    <row r="11" spans="1:12" ht="12.95" customHeight="1" x14ac:dyDescent="0.25">
      <c r="A11" s="312" t="s">
        <v>326</v>
      </c>
      <c r="B11" s="313" t="s">
        <v>382</v>
      </c>
      <c r="C11" s="314">
        <v>0</v>
      </c>
      <c r="D11" s="314">
        <v>0</v>
      </c>
      <c r="E11" s="787">
        <f t="shared" si="0"/>
        <v>0</v>
      </c>
      <c r="F11" s="314">
        <v>0</v>
      </c>
      <c r="G11" s="339" t="s">
        <v>383</v>
      </c>
      <c r="H11" s="817"/>
      <c r="I11" s="817"/>
      <c r="J11" s="848">
        <f t="shared" si="1"/>
        <v>0</v>
      </c>
      <c r="K11" s="315"/>
      <c r="L11" s="962"/>
    </row>
    <row r="12" spans="1:12" ht="12.75" customHeight="1" x14ac:dyDescent="0.25">
      <c r="A12" s="312" t="s">
        <v>327</v>
      </c>
      <c r="B12" s="313" t="s">
        <v>384</v>
      </c>
      <c r="C12" s="314"/>
      <c r="D12" s="314"/>
      <c r="E12" s="787">
        <f t="shared" si="0"/>
        <v>0</v>
      </c>
      <c r="F12" s="314"/>
      <c r="G12" s="313" t="s">
        <v>385</v>
      </c>
      <c r="H12" s="315"/>
      <c r="I12" s="315"/>
      <c r="J12" s="848">
        <f t="shared" si="1"/>
        <v>0</v>
      </c>
      <c r="K12" s="818">
        <v>0</v>
      </c>
      <c r="L12" s="962"/>
    </row>
    <row r="13" spans="1:12" ht="12.95" customHeight="1" thickBot="1" x14ac:dyDescent="0.3">
      <c r="A13" s="312" t="s">
        <v>328</v>
      </c>
      <c r="B13" s="313" t="s">
        <v>386</v>
      </c>
      <c r="C13" s="314"/>
      <c r="D13" s="314"/>
      <c r="E13" s="787">
        <f t="shared" si="0"/>
        <v>0</v>
      </c>
      <c r="F13" s="314"/>
      <c r="G13" s="340" t="s">
        <v>329</v>
      </c>
      <c r="H13" s="818">
        <v>0</v>
      </c>
      <c r="I13" s="818">
        <v>0</v>
      </c>
      <c r="J13" s="848">
        <f t="shared" si="1"/>
        <v>0</v>
      </c>
      <c r="K13" s="315"/>
      <c r="L13" s="962"/>
    </row>
    <row r="14" spans="1:12" ht="13.5" thickBot="1" x14ac:dyDescent="0.3">
      <c r="A14" s="312" t="s">
        <v>330</v>
      </c>
      <c r="B14" s="318"/>
      <c r="C14" s="319"/>
      <c r="D14" s="319"/>
      <c r="E14" s="787">
        <f t="shared" si="0"/>
        <v>0</v>
      </c>
      <c r="F14" s="319"/>
      <c r="G14" s="341"/>
      <c r="H14" s="315"/>
      <c r="I14" s="315"/>
      <c r="J14" s="823"/>
      <c r="K14" s="819">
        <f>+K7+K9+K11+K12+K13</f>
        <v>0</v>
      </c>
      <c r="L14" s="962"/>
    </row>
    <row r="15" spans="1:12" ht="15.95" customHeight="1" thickBot="1" x14ac:dyDescent="0.3">
      <c r="A15" s="342" t="s">
        <v>332</v>
      </c>
      <c r="B15" s="321" t="s">
        <v>387</v>
      </c>
      <c r="C15" s="322">
        <f>+C8+C10+C11+C13+C14</f>
        <v>26884600</v>
      </c>
      <c r="D15" s="322">
        <f>+D8+D10+D11+D13+D14</f>
        <v>26929450</v>
      </c>
      <c r="E15" s="322">
        <f>+E8+E10+E11+E13+E14</f>
        <v>0</v>
      </c>
      <c r="F15" s="322">
        <f>+F8+F10+F11+F13+F14</f>
        <v>26929450</v>
      </c>
      <c r="G15" s="321" t="s">
        <v>388</v>
      </c>
      <c r="H15" s="819">
        <f>+H8+H10+H12+H13+H14</f>
        <v>34333047</v>
      </c>
      <c r="I15" s="819">
        <f>+I8+I10+I12+I13+I14</f>
        <v>34333047</v>
      </c>
      <c r="J15" s="819">
        <f t="shared" ref="J15:K15" si="2">+J8+J10+J12+J13+J14</f>
        <v>0</v>
      </c>
      <c r="K15" s="819">
        <f t="shared" si="2"/>
        <v>34333047</v>
      </c>
      <c r="L15" s="962"/>
    </row>
    <row r="16" spans="1:12" ht="12.95" customHeight="1" x14ac:dyDescent="0.25">
      <c r="A16" s="309" t="s">
        <v>333</v>
      </c>
      <c r="B16" s="343" t="s">
        <v>389</v>
      </c>
      <c r="C16" s="344">
        <f>+C17+C18+C19+C20+C21</f>
        <v>38795949</v>
      </c>
      <c r="D16" s="344">
        <f>+D17+D18+D19+D20+D21</f>
        <v>38795949</v>
      </c>
      <c r="E16" s="810"/>
      <c r="F16" s="344">
        <f>+F17+F18+F19+F20+F21</f>
        <v>38795949</v>
      </c>
      <c r="G16" s="325" t="s">
        <v>338</v>
      </c>
      <c r="H16" s="345">
        <v>26018519</v>
      </c>
      <c r="I16" s="345">
        <v>26018519</v>
      </c>
      <c r="J16" s="824"/>
      <c r="K16" s="327">
        <v>26018519</v>
      </c>
      <c r="L16" s="962"/>
    </row>
    <row r="17" spans="1:12" ht="12.95" customHeight="1" x14ac:dyDescent="0.25">
      <c r="A17" s="312" t="s">
        <v>336</v>
      </c>
      <c r="B17" s="346" t="s">
        <v>390</v>
      </c>
      <c r="C17" s="326">
        <v>38795949</v>
      </c>
      <c r="D17" s="326">
        <v>38795949</v>
      </c>
      <c r="E17" s="792">
        <f>F17-D17</f>
        <v>0</v>
      </c>
      <c r="F17" s="326">
        <v>38795949</v>
      </c>
      <c r="G17" s="325" t="s">
        <v>341</v>
      </c>
      <c r="H17" s="327"/>
      <c r="I17" s="327"/>
      <c r="J17" s="796"/>
      <c r="K17" s="327"/>
      <c r="L17" s="962"/>
    </row>
    <row r="18" spans="1:12" ht="12.95" customHeight="1" x14ac:dyDescent="0.25">
      <c r="A18" s="309" t="s">
        <v>339</v>
      </c>
      <c r="B18" s="346" t="s">
        <v>391</v>
      </c>
      <c r="C18" s="326"/>
      <c r="D18" s="326"/>
      <c r="E18" s="792"/>
      <c r="F18" s="326"/>
      <c r="G18" s="325" t="s">
        <v>344</v>
      </c>
      <c r="H18" s="327"/>
      <c r="I18" s="327"/>
      <c r="J18" s="796"/>
      <c r="K18" s="327"/>
      <c r="L18" s="962"/>
    </row>
    <row r="19" spans="1:12" ht="12.95" customHeight="1" x14ac:dyDescent="0.25">
      <c r="A19" s="312" t="s">
        <v>342</v>
      </c>
      <c r="B19" s="346" t="s">
        <v>392</v>
      </c>
      <c r="C19" s="326"/>
      <c r="D19" s="326"/>
      <c r="E19" s="792"/>
      <c r="F19" s="326"/>
      <c r="G19" s="325" t="s">
        <v>347</v>
      </c>
      <c r="H19" s="327">
        <v>3568000</v>
      </c>
      <c r="I19" s="327">
        <v>3568000</v>
      </c>
      <c r="J19" s="796"/>
      <c r="K19" s="327">
        <v>3568000</v>
      </c>
      <c r="L19" s="962"/>
    </row>
    <row r="20" spans="1:12" ht="12.95" customHeight="1" x14ac:dyDescent="0.25">
      <c r="A20" s="309" t="s">
        <v>345</v>
      </c>
      <c r="B20" s="346" t="s">
        <v>393</v>
      </c>
      <c r="C20" s="326"/>
      <c r="D20" s="326"/>
      <c r="E20" s="793"/>
      <c r="F20" s="326"/>
      <c r="G20" s="323" t="s">
        <v>349</v>
      </c>
      <c r="H20" s="327"/>
      <c r="I20" s="327"/>
      <c r="J20" s="796"/>
      <c r="K20" s="327"/>
      <c r="L20" s="962"/>
    </row>
    <row r="21" spans="1:12" ht="12.95" customHeight="1" x14ac:dyDescent="0.25">
      <c r="A21" s="312" t="s">
        <v>348</v>
      </c>
      <c r="B21" s="347" t="s">
        <v>394</v>
      </c>
      <c r="C21" s="326"/>
      <c r="D21" s="326"/>
      <c r="E21" s="792"/>
      <c r="F21" s="326"/>
      <c r="G21" s="325" t="s">
        <v>395</v>
      </c>
      <c r="H21" s="327"/>
      <c r="I21" s="327"/>
      <c r="J21" s="796"/>
      <c r="K21" s="327"/>
      <c r="L21" s="962"/>
    </row>
    <row r="22" spans="1:12" ht="12.95" customHeight="1" x14ac:dyDescent="0.25">
      <c r="A22" s="309" t="s">
        <v>350</v>
      </c>
      <c r="B22" s="348" t="s">
        <v>396</v>
      </c>
      <c r="C22" s="329"/>
      <c r="D22" s="329"/>
      <c r="E22" s="810"/>
      <c r="F22" s="329"/>
      <c r="G22" s="349" t="s">
        <v>397</v>
      </c>
      <c r="H22" s="327"/>
      <c r="I22" s="327"/>
      <c r="J22" s="796"/>
      <c r="K22" s="327"/>
      <c r="L22" s="962"/>
    </row>
    <row r="23" spans="1:12" ht="12.95" customHeight="1" x14ac:dyDescent="0.25">
      <c r="A23" s="312" t="s">
        <v>353</v>
      </c>
      <c r="B23" s="347" t="s">
        <v>398</v>
      </c>
      <c r="C23" s="326"/>
      <c r="D23" s="326"/>
      <c r="E23" s="811"/>
      <c r="F23" s="326"/>
      <c r="G23" s="349" t="s">
        <v>399</v>
      </c>
      <c r="H23" s="327"/>
      <c r="I23" s="327"/>
      <c r="J23" s="796"/>
      <c r="K23" s="327"/>
      <c r="L23" s="962"/>
    </row>
    <row r="24" spans="1:12" ht="12.95" customHeight="1" x14ac:dyDescent="0.25">
      <c r="A24" s="309" t="s">
        <v>356</v>
      </c>
      <c r="B24" s="347" t="s">
        <v>400</v>
      </c>
      <c r="C24" s="326"/>
      <c r="D24" s="326"/>
      <c r="E24" s="811"/>
      <c r="F24" s="326"/>
      <c r="G24" s="350"/>
      <c r="H24" s="327"/>
      <c r="I24" s="327"/>
      <c r="J24" s="796"/>
      <c r="K24" s="327"/>
      <c r="L24" s="962"/>
    </row>
    <row r="25" spans="1:12" ht="12.95" customHeight="1" x14ac:dyDescent="0.25">
      <c r="A25" s="312" t="s">
        <v>359</v>
      </c>
      <c r="B25" s="346" t="s">
        <v>401</v>
      </c>
      <c r="C25" s="326"/>
      <c r="D25" s="326"/>
      <c r="E25" s="811"/>
      <c r="F25" s="326"/>
      <c r="G25" s="351"/>
      <c r="H25" s="327"/>
      <c r="I25" s="327"/>
      <c r="J25" s="796"/>
      <c r="K25" s="327"/>
      <c r="L25" s="962"/>
    </row>
    <row r="26" spans="1:12" ht="12.95" customHeight="1" x14ac:dyDescent="0.25">
      <c r="A26" s="309" t="s">
        <v>362</v>
      </c>
      <c r="B26" s="352" t="s">
        <v>402</v>
      </c>
      <c r="C26" s="326"/>
      <c r="D26" s="326"/>
      <c r="E26" s="792"/>
      <c r="F26" s="326"/>
      <c r="G26" s="318"/>
      <c r="H26" s="327"/>
      <c r="I26" s="327"/>
      <c r="J26" s="796"/>
      <c r="K26" s="327"/>
      <c r="L26" s="962"/>
    </row>
    <row r="27" spans="1:12" ht="12.95" customHeight="1" thickBot="1" x14ac:dyDescent="0.3">
      <c r="A27" s="312" t="s">
        <v>365</v>
      </c>
      <c r="B27" s="353" t="s">
        <v>403</v>
      </c>
      <c r="C27" s="326"/>
      <c r="D27" s="326"/>
      <c r="E27" s="811"/>
      <c r="F27" s="326"/>
      <c r="G27" s="351"/>
      <c r="H27" s="327"/>
      <c r="I27" s="327"/>
      <c r="J27" s="825"/>
      <c r="K27" s="826"/>
      <c r="L27" s="962"/>
    </row>
    <row r="28" spans="1:12" ht="21.75" customHeight="1" thickBot="1" x14ac:dyDescent="0.3">
      <c r="A28" s="342" t="s">
        <v>366</v>
      </c>
      <c r="B28" s="321" t="s">
        <v>404</v>
      </c>
      <c r="C28" s="322">
        <f>+C16+C22</f>
        <v>38795949</v>
      </c>
      <c r="D28" s="322"/>
      <c r="E28" s="322">
        <f>+E16+E22</f>
        <v>0</v>
      </c>
      <c r="F28" s="322">
        <f t="shared" ref="F28" si="3">+F16+F22</f>
        <v>38795949</v>
      </c>
      <c r="G28" s="321" t="s">
        <v>405</v>
      </c>
      <c r="H28" s="819">
        <f>SUM(H16:H27)</f>
        <v>29586519</v>
      </c>
      <c r="I28" s="819">
        <f t="shared" ref="I28:K28" si="4">SUM(I16:I27)</f>
        <v>29586519</v>
      </c>
      <c r="J28" s="819">
        <f t="shared" si="4"/>
        <v>0</v>
      </c>
      <c r="K28" s="819">
        <f t="shared" si="4"/>
        <v>29586519</v>
      </c>
      <c r="L28" s="962"/>
    </row>
    <row r="29" spans="1:12" ht="13.5" thickBot="1" x14ac:dyDescent="0.3">
      <c r="A29" s="342" t="s">
        <v>369</v>
      </c>
      <c r="B29" s="336" t="s">
        <v>406</v>
      </c>
      <c r="C29" s="337">
        <f>+C15+C28</f>
        <v>65680549</v>
      </c>
      <c r="D29" s="337"/>
      <c r="E29" s="337">
        <f t="shared" ref="E29:F29" si="5">+E15+E28</f>
        <v>0</v>
      </c>
      <c r="F29" s="337">
        <f t="shared" si="5"/>
        <v>65725399</v>
      </c>
      <c r="G29" s="336" t="s">
        <v>407</v>
      </c>
      <c r="H29" s="812">
        <f>+H15+H28</f>
        <v>63919566</v>
      </c>
      <c r="I29" s="812">
        <f t="shared" ref="I29:K29" si="6">+I15+I28</f>
        <v>63919566</v>
      </c>
      <c r="J29" s="812">
        <f t="shared" si="6"/>
        <v>0</v>
      </c>
      <c r="K29" s="812">
        <f t="shared" si="6"/>
        <v>63919566</v>
      </c>
      <c r="L29" s="962"/>
    </row>
    <row r="30" spans="1:12" ht="13.5" thickBot="1" x14ac:dyDescent="0.3">
      <c r="A30" s="342" t="s">
        <v>372</v>
      </c>
      <c r="B30" s="336" t="s">
        <v>373</v>
      </c>
      <c r="C30" s="337">
        <f>IF(C15-H15&lt;0,H15-C15,"-")</f>
        <v>7448447</v>
      </c>
      <c r="D30" s="337"/>
      <c r="E30" s="337" t="str">
        <f>IF(E15-L15&lt;0,L15-E15,"-")</f>
        <v>-</v>
      </c>
      <c r="F30" s="337" t="str">
        <f>IF(F15-M15&lt;0,M15-F15,"-")</f>
        <v>-</v>
      </c>
      <c r="G30" s="336" t="s">
        <v>374</v>
      </c>
      <c r="H30" s="812" t="str">
        <f>IF(H15-M15&lt;0,M15-H15,"-")</f>
        <v>-</v>
      </c>
      <c r="I30" s="812" t="str">
        <f t="shared" ref="I30:K30" si="7">IF(I15-N15&lt;0,N15-I15,"-")</f>
        <v>-</v>
      </c>
      <c r="J30" s="812" t="str">
        <f t="shared" si="7"/>
        <v>-</v>
      </c>
      <c r="K30" s="812" t="str">
        <f t="shared" si="7"/>
        <v>-</v>
      </c>
      <c r="L30" s="962"/>
    </row>
    <row r="31" spans="1:12" ht="13.5" thickBot="1" x14ac:dyDescent="0.3">
      <c r="A31" s="342" t="s">
        <v>375</v>
      </c>
      <c r="B31" s="336" t="s">
        <v>376</v>
      </c>
      <c r="C31" s="337" t="s">
        <v>408</v>
      </c>
      <c r="D31" s="337"/>
      <c r="E31" s="337" t="s">
        <v>408</v>
      </c>
      <c r="F31" s="337" t="s">
        <v>408</v>
      </c>
      <c r="G31" s="336" t="s">
        <v>377</v>
      </c>
      <c r="H31" s="812">
        <f>C29-H29</f>
        <v>1760983</v>
      </c>
      <c r="I31" s="812">
        <f t="shared" ref="I31:K31" si="8">D29-I29</f>
        <v>-63919566</v>
      </c>
      <c r="J31" s="812">
        <f t="shared" si="8"/>
        <v>0</v>
      </c>
      <c r="K31" s="812">
        <f t="shared" si="8"/>
        <v>1805833</v>
      </c>
      <c r="L31" s="962"/>
    </row>
    <row r="32" spans="1:12" ht="13.5" thickBot="1" x14ac:dyDescent="0.3">
      <c r="I32" s="812"/>
    </row>
  </sheetData>
  <mergeCells count="2">
    <mergeCell ref="L1:L31"/>
    <mergeCell ref="A5:A6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8</vt:i4>
      </vt:variant>
    </vt:vector>
  </HeadingPairs>
  <TitlesOfParts>
    <vt:vector size="26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</vt:lpstr>
      <vt:lpstr>7,a Műk. mérleg</vt:lpstr>
      <vt:lpstr>7,b Beruh. mérleg</vt:lpstr>
      <vt:lpstr>8. Tartalékok</vt:lpstr>
      <vt:lpstr>9. Létszám</vt:lpstr>
      <vt:lpstr>10. Projekt</vt:lpstr>
      <vt:lpstr>11. Likviditási terv</vt:lpstr>
      <vt:lpstr>12. Közvetett támogatás</vt:lpstr>
      <vt:lpstr>13. Többéves döntések</vt:lpstr>
      <vt:lpstr>14. Adósságot kel. ügyletek</vt:lpstr>
      <vt:lpstr>15. Lakosságnak juttatott tám.</vt:lpstr>
      <vt:lpstr>Munka1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Tüskéné Balogh Anikó</cp:lastModifiedBy>
  <cp:lastPrinted>2020-10-05T10:51:12Z</cp:lastPrinted>
  <dcterms:created xsi:type="dcterms:W3CDTF">2020-01-23T10:18:50Z</dcterms:created>
  <dcterms:modified xsi:type="dcterms:W3CDTF">2020-10-05T14:58:30Z</dcterms:modified>
</cp:coreProperties>
</file>