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1.infó tábla " sheetId="1" r:id="rId1"/>
  </sheets>
  <definedNames>
    <definedName name="_xlnm.Print_Titles" localSheetId="0">'1.infó tábla '!$A:$A</definedName>
    <definedName name="_xlnm.Print_Area" localSheetId="0">'1.infó tábla '!$A$1:$GG$49</definedName>
  </definedNames>
  <calcPr fullCalcOnLoad="1"/>
</workbook>
</file>

<file path=xl/sharedStrings.xml><?xml version="1.0" encoding="utf-8"?>
<sst xmlns="http://schemas.openxmlformats.org/spreadsheetml/2006/main" count="450" uniqueCount="113">
  <si>
    <t>Közhatalmi bevételek</t>
  </si>
  <si>
    <t>Működési bevételek</t>
  </si>
  <si>
    <t>Működési célú átvett pénzeszközök</t>
  </si>
  <si>
    <t>Felhalmozási bevételek</t>
  </si>
  <si>
    <t>Előző évi maradvány</t>
  </si>
  <si>
    <t>Személyi juttatások</t>
  </si>
  <si>
    <t>Munkaadókat terhelő járulékok</t>
  </si>
  <si>
    <t>Dologi kiadások</t>
  </si>
  <si>
    <t>Ellátottak pénzbeli juttatásai</t>
  </si>
  <si>
    <t>Intézmények összesen:</t>
  </si>
  <si>
    <t>Chernel Kálmán Városi Könyvtár</t>
  </si>
  <si>
    <t>Jurisics-vár Műv. Központ és Várszínház</t>
  </si>
  <si>
    <t>Kőszegi Városi Múzeum</t>
  </si>
  <si>
    <t xml:space="preserve">Kőszegi Közös Önkormányzati Hivatal </t>
  </si>
  <si>
    <t>Kőszeg Város Önkormányzata</t>
  </si>
  <si>
    <t xml:space="preserve">Kőszeg Város Önkormányzata és intézményei </t>
  </si>
  <si>
    <t>Kőszeg Város Önkormányzata és intézményei központi írányítószervi támogatást nettósítva</t>
  </si>
  <si>
    <t xml:space="preserve">változás </t>
  </si>
  <si>
    <t>Működési célú támogatások álamháztartáson belülről</t>
  </si>
  <si>
    <t xml:space="preserve">  - ebből állami támogatás önkormányzati feladatokhoz</t>
  </si>
  <si>
    <t xml:space="preserve"> - ebből egyéb működési célú támogatás áht-n belülről</t>
  </si>
  <si>
    <t>Működési célú költségvetési bevételek összesen:</t>
  </si>
  <si>
    <t>Felhalmozási célú támogatások államháztartáson belülről</t>
  </si>
  <si>
    <t xml:space="preserve">                - ebből felhalmozási célú állami támogatás </t>
  </si>
  <si>
    <t>Felhalmozási célú átvett pénzeszközök</t>
  </si>
  <si>
    <t xml:space="preserve">     -  ebből egyéb felh c visszat. támogatások, kölcsönök</t>
  </si>
  <si>
    <t xml:space="preserve">     -  ebből egyéb felh. célú átvett pénzeszközök</t>
  </si>
  <si>
    <t>Felhalmozási célú költségvetési bevételek összesen:</t>
  </si>
  <si>
    <t xml:space="preserve">KÖLTSÉGVETÉSI BEVÉTELEK ÖSSZESEN: </t>
  </si>
  <si>
    <t xml:space="preserve">               -ebből működési célú maradvány</t>
  </si>
  <si>
    <t xml:space="preserve">               -ebből fejlesztési célú maradvány</t>
  </si>
  <si>
    <t>Központi irányítószervi támogatás</t>
  </si>
  <si>
    <t xml:space="preserve">FINANSZÍROZÁSI BEVÉTELEK ÖSSZESEN: </t>
  </si>
  <si>
    <t>BEVÉTELI ELŐIRÁNYZAT MINDÖSSZESEN:</t>
  </si>
  <si>
    <t xml:space="preserve">Egyéb működési célú kiadások </t>
  </si>
  <si>
    <t xml:space="preserve">               -ebből elvonások, befizetések</t>
  </si>
  <si>
    <t xml:space="preserve">               -ebből működési célú támogatások áht-n belülre</t>
  </si>
  <si>
    <t xml:space="preserve">               -ebből működési célú támogatások áht-n kívülre</t>
  </si>
  <si>
    <t xml:space="preserve">               -ebből tartalékok</t>
  </si>
  <si>
    <t>Működési célú költségvetési kiadások összesen:</t>
  </si>
  <si>
    <t>Beruházás</t>
  </si>
  <si>
    <t>Felújítás</t>
  </si>
  <si>
    <t>Egyéb felhalmozási célú kiadások</t>
  </si>
  <si>
    <t xml:space="preserve">               -ebből felh. C. visszat. támogatások, kölcsönök nyújtása</t>
  </si>
  <si>
    <t xml:space="preserve">               -ebből egyéb felh. célú támogatások áht-n kívülre</t>
  </si>
  <si>
    <t>Felhalmozási célú költségvetési kiadások  összesen:</t>
  </si>
  <si>
    <t xml:space="preserve">KÖLTSÉGVETÉSI KIADÁSOK ÖSSZESEN: </t>
  </si>
  <si>
    <t xml:space="preserve">FINANSZÍROZÁSI CÉLÚ KIADÁSOK ÖSSZESEN: </t>
  </si>
  <si>
    <t>KIADÁSI ELŐIRÁNYZAT MINDÖSSZESEN:</t>
  </si>
  <si>
    <t>érdekeltségnövelő támogatás</t>
  </si>
  <si>
    <t>átcsoportosítás</t>
  </si>
  <si>
    <t>bérkompenzáció és kulturális pótlék</t>
  </si>
  <si>
    <t>közfoglalkoztatás támogatása</t>
  </si>
  <si>
    <t>Kőszegi Szociális Gondozási Központ</t>
  </si>
  <si>
    <t>Jurisics-vár Művelődési  Központ és Várszínház</t>
  </si>
  <si>
    <t>Központi Óvoda Székhely Kőszeg</t>
  </si>
  <si>
    <t>Központi Óvoda-Bölcsőde</t>
  </si>
  <si>
    <t>Központi Óvoda-Felsővárosi Tagóvodája</t>
  </si>
  <si>
    <t>Központi Óvoda-Horvátzsidányi tagóvodája</t>
  </si>
  <si>
    <t>Központi Óvoda-Peresznyei tagóvodája</t>
  </si>
  <si>
    <t>Központi Óvoda Összesen</t>
  </si>
  <si>
    <t>Újvárosi Óvoda-Székhely</t>
  </si>
  <si>
    <t>Újvárosi Óvoda-Kőszegfalvi tagóvodája</t>
  </si>
  <si>
    <t>Újvárosi Óvoda-Bozsoki tagóvodája</t>
  </si>
  <si>
    <t>Újvárosi Óvoda-Velemi tagóvodája</t>
  </si>
  <si>
    <t>Újvárosi Óvoda Összesen</t>
  </si>
  <si>
    <t>Bevételi előirányzatok ( Ft-ban)</t>
  </si>
  <si>
    <t>Kiadási előirányzatok ( Ft-ban)</t>
  </si>
  <si>
    <t>Vezetői pótlék</t>
  </si>
  <si>
    <t>TOP (HACS)</t>
  </si>
  <si>
    <t xml:space="preserve">               -ebből egyéb felh. célú támogatások áht-n belülre</t>
  </si>
  <si>
    <t xml:space="preserve"> 1. információs tábla a 2/2018. (II.16.) önkormányzati rendelet módosításához</t>
  </si>
  <si>
    <t>Kőszeg Város Önkormányzatának  és intézményeinek bevételi és kiadási előirányzatváltozásai  2018. évben jogcímenként</t>
  </si>
  <si>
    <t>2017.évi pénzmaradvány</t>
  </si>
  <si>
    <t>EFOP támogatás</t>
  </si>
  <si>
    <t>bérkompenzáció és ágazati pótlék</t>
  </si>
  <si>
    <t xml:space="preserve">bérkompenzáció </t>
  </si>
  <si>
    <t>bérkompenzáció</t>
  </si>
  <si>
    <t>Autómentes nap</t>
  </si>
  <si>
    <t>állami támogatások (bérkompenzió, kulturális pótlék, szociális ágazati pótlék, bértámogatások)</t>
  </si>
  <si>
    <t>állami támogatások (bérkompenzió, kulturális pótlék, szociális ágazati pótlék,  bértámogatások)</t>
  </si>
  <si>
    <t>Fordított ÁFA miatt</t>
  </si>
  <si>
    <t>projrktrk dologi kiadásai miatt</t>
  </si>
  <si>
    <t>módosított ei. 09.30.</t>
  </si>
  <si>
    <t xml:space="preserve">módosított ei. 06.30. </t>
  </si>
  <si>
    <t>módosított ei.09.30.</t>
  </si>
  <si>
    <t>többletbevétel</t>
  </si>
  <si>
    <t>alpannonia bér</t>
  </si>
  <si>
    <t>diákmunka támogatása</t>
  </si>
  <si>
    <t>új szolgálat bevezetése</t>
  </si>
  <si>
    <t>H.Zsidány többlet finanszírozása</t>
  </si>
  <si>
    <t>H.Zsidány többlet finanszírozása a Szocihoz</t>
  </si>
  <si>
    <t>Biztosító kártérítés</t>
  </si>
  <si>
    <t>bérkompenzáció és választási bérmegtérítés</t>
  </si>
  <si>
    <t>Kubinyi programok 2017.évi pénzmaradvány</t>
  </si>
  <si>
    <t>Kubinyi programok Múzeum  2017.évi pénzmaradvány</t>
  </si>
  <si>
    <t>NKA támogatás</t>
  </si>
  <si>
    <t>PAKTUM foglallkoztatás</t>
  </si>
  <si>
    <t>EMMI támogatás</t>
  </si>
  <si>
    <t>NKA támogatás Kőszegi tavasz</t>
  </si>
  <si>
    <t>Színházi többlettbevétel</t>
  </si>
  <si>
    <t>TOP feladatokhoz átcsoportosítások részletezők között</t>
  </si>
  <si>
    <t>111/2018.((VI.28.)</t>
  </si>
  <si>
    <t>2017.évi állami többlet támogatás</t>
  </si>
  <si>
    <t>Önkormányzati feladatellátást szolgáló fejlesztések</t>
  </si>
  <si>
    <t>115/2018.(VI.28.)</t>
  </si>
  <si>
    <t>125/2018.(VII.12.) Civil akadémia</t>
  </si>
  <si>
    <t>148/2018.(IX.20.)</t>
  </si>
  <si>
    <t>Közfoglalkoztatás és diákmunka támogatása</t>
  </si>
  <si>
    <t>TOP-00023 Újvárosi Óvoda 129/2018.(VIII.23.)</t>
  </si>
  <si>
    <t>Hősők tornya pályázat</t>
  </si>
  <si>
    <t>Eszterházy oltár felújítása</t>
  </si>
  <si>
    <t>átcsoportosítások</t>
  </si>
</sst>
</file>

<file path=xl/styles.xml><?xml version="1.0" encoding="utf-8"?>
<styleSheet xmlns="http://schemas.openxmlformats.org/spreadsheetml/2006/main">
  <numFmts count="4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H-&quot;0000"/>
    <numFmt numFmtId="165" formatCode="#,##0.000"/>
    <numFmt numFmtId="166" formatCode="#,##0.0"/>
    <numFmt numFmtId="167" formatCode="0.000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#,##0.000000"/>
    <numFmt numFmtId="172" formatCode="#,##0.000000000000"/>
    <numFmt numFmtId="173" formatCode="&quot;€&quot;#,##0;\-&quot;€&quot;#,##0"/>
    <numFmt numFmtId="174" formatCode="&quot;€&quot;#,##0;[Red]\-&quot;€&quot;#,##0"/>
    <numFmt numFmtId="175" formatCode="&quot;€&quot;#,##0.00;\-&quot;€&quot;#,##0.00"/>
    <numFmt numFmtId="176" formatCode="&quot;€&quot;#,##0.00;[Red]\-&quot;€&quot;#,##0.00"/>
    <numFmt numFmtId="177" formatCode="_-&quot;€&quot;* #,##0_-;\-&quot;€&quot;* #,##0_-;_-&quot;€&quot;* &quot;-&quot;_-;_-@_-"/>
    <numFmt numFmtId="178" formatCode="_-* #,##0_-;\-* #,##0_-;_-* &quot;-&quot;_-;_-@_-"/>
    <numFmt numFmtId="179" formatCode="_-&quot;€&quot;* #,##0.00_-;\-&quot;€&quot;* #,##0.00_-;_-&quot;€&quot;* &quot;-&quot;??_-;_-@_-"/>
    <numFmt numFmtId="180" formatCode="_-* #,##0.00_-;\-* #,##0.00_-;_-* &quot;-&quot;??_-;_-@_-"/>
    <numFmt numFmtId="181" formatCode="[$-40E]yyyy\.\ mmmm\ d\."/>
    <numFmt numFmtId="182" formatCode="#,##0_ ;[Red]\-#,##0\ "/>
    <numFmt numFmtId="183" formatCode="_-* #,##0.000\ _F_t_-;\-* #,##0.000\ _F_t_-;_-* &quot;-&quot;??\ _F_t_-;_-@_-"/>
    <numFmt numFmtId="184" formatCode="_-* #,##0.0\ _F_t_-;\-* #,##0.0\ _F_t_-;_-* &quot;-&quot;??\ _F_t_-;_-@_-"/>
    <numFmt numFmtId="185" formatCode="_-* #,##0\ _F_t_-;\-* #,##0\ _F_t_-;_-* &quot;-&quot;??\ _F_t_-;_-@_-"/>
    <numFmt numFmtId="186" formatCode="#,##0.0000"/>
    <numFmt numFmtId="187" formatCode="#,##0.0000000"/>
    <numFmt numFmtId="188" formatCode="0.0"/>
    <numFmt numFmtId="189" formatCode="#,##0.00000"/>
    <numFmt numFmtId="190" formatCode="0.0000000"/>
    <numFmt numFmtId="191" formatCode="0.000000"/>
    <numFmt numFmtId="192" formatCode="0.00000"/>
    <numFmt numFmtId="193" formatCode="0.0000"/>
    <numFmt numFmtId="194" formatCode="0.00000000"/>
    <numFmt numFmtId="195" formatCode="[$¥€-2]\ #\ ##,000_);[Red]\([$€-2]\ #\ ##,000\)"/>
  </numFmts>
  <fonts count="34"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Arial CE"/>
      <family val="0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2"/>
      <name val="Times New Roman CE"/>
      <family val="1"/>
    </font>
    <font>
      <b/>
      <i/>
      <sz val="12"/>
      <name val="Times New Roman CE"/>
      <family val="0"/>
    </font>
    <font>
      <b/>
      <sz val="12"/>
      <name val="Times New Roman CE"/>
      <family val="0"/>
    </font>
    <font>
      <b/>
      <sz val="10"/>
      <name val="Times New Roman CE"/>
      <family val="1"/>
    </font>
    <font>
      <b/>
      <i/>
      <sz val="10"/>
      <name val="Times New Roman CE"/>
      <family val="0"/>
    </font>
    <font>
      <sz val="10"/>
      <name val="Times New Roman CE"/>
      <family val="1"/>
    </font>
    <font>
      <i/>
      <sz val="10"/>
      <name val="Times New Roman CE"/>
      <family val="0"/>
    </font>
    <font>
      <b/>
      <sz val="8"/>
      <name val="Times New Roman CE"/>
      <family val="1"/>
    </font>
    <font>
      <sz val="8"/>
      <name val="Times New Roman CE"/>
      <family val="1"/>
    </font>
    <font>
      <i/>
      <sz val="8"/>
      <name val="Times New Roman CE"/>
      <family val="1"/>
    </font>
    <font>
      <b/>
      <sz val="11"/>
      <name val="Times New Roman CE"/>
      <family val="1"/>
    </font>
    <font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7" borderId="1" applyNumberFormat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6" fillId="21" borderId="2" applyNumberFormat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4" fillId="7" borderId="1" applyNumberFormat="0" applyAlignment="0" applyProtection="0"/>
    <xf numFmtId="0" fontId="0" fillId="22" borderId="7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3" fillId="4" borderId="0" applyNumberFormat="0" applyBorder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22" borderId="7" applyNumberFormat="0" applyFont="0" applyAlignment="0" applyProtection="0"/>
    <xf numFmtId="0" fontId="16" fillId="20" borderId="8" applyNumberFormat="0" applyAlignment="0" applyProtection="0"/>
    <xf numFmtId="0" fontId="1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3" borderId="0" applyNumberFormat="0" applyBorder="0" applyAlignment="0" applyProtection="0"/>
    <xf numFmtId="0" fontId="18" fillId="23" borderId="0" applyNumberFormat="0" applyBorder="0" applyAlignment="0" applyProtection="0"/>
    <xf numFmtId="0" fontId="5" fillId="20" borderId="1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2" fillId="0" borderId="0" applyNumberFormat="0" applyFill="0" applyBorder="0" applyAlignment="0" applyProtection="0"/>
  </cellStyleXfs>
  <cellXfs count="325">
    <xf numFmtId="0" fontId="0" fillId="0" borderId="0" xfId="0" applyAlignment="1">
      <alignment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5" fillId="0" borderId="10" xfId="0" applyFont="1" applyFill="1" applyBorder="1" applyAlignment="1">
      <alignment horizontal="center" wrapText="1"/>
    </xf>
    <xf numFmtId="0" fontId="25" fillId="0" borderId="11" xfId="0" applyFont="1" applyFill="1" applyBorder="1" applyAlignment="1">
      <alignment horizontal="center" wrapText="1"/>
    </xf>
    <xf numFmtId="0" fontId="27" fillId="0" borderId="0" xfId="0" applyFont="1" applyFill="1" applyAlignment="1">
      <alignment wrapText="1"/>
    </xf>
    <xf numFmtId="0" fontId="25" fillId="0" borderId="12" xfId="0" applyFont="1" applyFill="1" applyBorder="1" applyAlignment="1">
      <alignment horizontal="center" wrapText="1"/>
    </xf>
    <xf numFmtId="0" fontId="25" fillId="0" borderId="13" xfId="0" applyFont="1" applyFill="1" applyBorder="1" applyAlignment="1">
      <alignment horizontal="center" wrapText="1"/>
    </xf>
    <xf numFmtId="0" fontId="27" fillId="0" borderId="0" xfId="0" applyFont="1" applyFill="1" applyAlignment="1">
      <alignment horizontal="center" wrapText="1"/>
    </xf>
    <xf numFmtId="3" fontId="27" fillId="0" borderId="14" xfId="0" applyNumberFormat="1" applyFont="1" applyFill="1" applyBorder="1" applyAlignment="1">
      <alignment/>
    </xf>
    <xf numFmtId="3" fontId="27" fillId="0" borderId="15" xfId="0" applyNumberFormat="1" applyFont="1" applyFill="1" applyBorder="1" applyAlignment="1">
      <alignment/>
    </xf>
    <xf numFmtId="3" fontId="27" fillId="0" borderId="14" xfId="0" applyNumberFormat="1" applyFont="1" applyFill="1" applyBorder="1" applyAlignment="1">
      <alignment/>
    </xf>
    <xf numFmtId="3" fontId="27" fillId="0" borderId="15" xfId="0" applyNumberFormat="1" applyFont="1" applyFill="1" applyBorder="1" applyAlignment="1">
      <alignment/>
    </xf>
    <xf numFmtId="0" fontId="27" fillId="0" borderId="0" xfId="0" applyFont="1" applyFill="1" applyAlignment="1">
      <alignment/>
    </xf>
    <xf numFmtId="3" fontId="28" fillId="0" borderId="16" xfId="0" applyNumberFormat="1" applyFont="1" applyFill="1" applyBorder="1" applyAlignment="1">
      <alignment/>
    </xf>
    <xf numFmtId="3" fontId="28" fillId="0" borderId="17" xfId="0" applyNumberFormat="1" applyFont="1" applyFill="1" applyBorder="1" applyAlignment="1">
      <alignment/>
    </xf>
    <xf numFmtId="3" fontId="27" fillId="0" borderId="16" xfId="0" applyNumberFormat="1" applyFont="1" applyFill="1" applyBorder="1" applyAlignment="1">
      <alignment/>
    </xf>
    <xf numFmtId="3" fontId="27" fillId="0" borderId="17" xfId="0" applyNumberFormat="1" applyFont="1" applyFill="1" applyBorder="1" applyAlignment="1">
      <alignment/>
    </xf>
    <xf numFmtId="3" fontId="27" fillId="0" borderId="16" xfId="0" applyNumberFormat="1" applyFont="1" applyFill="1" applyBorder="1" applyAlignment="1">
      <alignment/>
    </xf>
    <xf numFmtId="3" fontId="27" fillId="0" borderId="17" xfId="0" applyNumberFormat="1" applyFont="1" applyFill="1" applyBorder="1" applyAlignment="1">
      <alignment/>
    </xf>
    <xf numFmtId="3" fontId="27" fillId="0" borderId="18" xfId="0" applyNumberFormat="1" applyFont="1" applyFill="1" applyBorder="1" applyAlignment="1">
      <alignment/>
    </xf>
    <xf numFmtId="3" fontId="27" fillId="0" borderId="19" xfId="0" applyNumberFormat="1" applyFont="1" applyFill="1" applyBorder="1" applyAlignment="1">
      <alignment/>
    </xf>
    <xf numFmtId="3" fontId="27" fillId="0" borderId="18" xfId="0" applyNumberFormat="1" applyFont="1" applyFill="1" applyBorder="1" applyAlignment="1">
      <alignment/>
    </xf>
    <xf numFmtId="3" fontId="27" fillId="0" borderId="19" xfId="0" applyNumberFormat="1" applyFont="1" applyFill="1" applyBorder="1" applyAlignment="1">
      <alignment/>
    </xf>
    <xf numFmtId="3" fontId="25" fillId="0" borderId="10" xfId="0" applyNumberFormat="1" applyFont="1" applyFill="1" applyBorder="1" applyAlignment="1">
      <alignment/>
    </xf>
    <xf numFmtId="3" fontId="25" fillId="0" borderId="11" xfId="0" applyNumberFormat="1" applyFont="1" applyFill="1" applyBorder="1" applyAlignment="1">
      <alignment/>
    </xf>
    <xf numFmtId="3" fontId="25" fillId="0" borderId="10" xfId="0" applyNumberFormat="1" applyFont="1" applyFill="1" applyBorder="1" applyAlignment="1">
      <alignment/>
    </xf>
    <xf numFmtId="3" fontId="25" fillId="0" borderId="11" xfId="0" applyNumberFormat="1" applyFont="1" applyFill="1" applyBorder="1" applyAlignment="1">
      <alignment/>
    </xf>
    <xf numFmtId="3" fontId="25" fillId="0" borderId="20" xfId="0" applyNumberFormat="1" applyFont="1" applyFill="1" applyBorder="1" applyAlignment="1">
      <alignment/>
    </xf>
    <xf numFmtId="0" fontId="25" fillId="0" borderId="0" xfId="0" applyFont="1" applyFill="1" applyAlignment="1">
      <alignment/>
    </xf>
    <xf numFmtId="3" fontId="27" fillId="0" borderId="21" xfId="0" applyNumberFormat="1" applyFont="1" applyFill="1" applyBorder="1" applyAlignment="1">
      <alignment/>
    </xf>
    <xf numFmtId="3" fontId="27" fillId="0" borderId="22" xfId="0" applyNumberFormat="1" applyFont="1" applyFill="1" applyBorder="1" applyAlignment="1">
      <alignment/>
    </xf>
    <xf numFmtId="3" fontId="27" fillId="0" borderId="21" xfId="0" applyNumberFormat="1" applyFont="1" applyFill="1" applyBorder="1" applyAlignment="1">
      <alignment/>
    </xf>
    <xf numFmtId="3" fontId="27" fillId="0" borderId="22" xfId="0" applyNumberFormat="1" applyFont="1" applyFill="1" applyBorder="1" applyAlignment="1">
      <alignment/>
    </xf>
    <xf numFmtId="3" fontId="28" fillId="0" borderId="21" xfId="0" applyNumberFormat="1" applyFont="1" applyFill="1" applyBorder="1" applyAlignment="1">
      <alignment/>
    </xf>
    <xf numFmtId="3" fontId="28" fillId="0" borderId="22" xfId="0" applyNumberFormat="1" applyFont="1" applyFill="1" applyBorder="1" applyAlignment="1">
      <alignment/>
    </xf>
    <xf numFmtId="3" fontId="28" fillId="0" borderId="18" xfId="0" applyNumberFormat="1" applyFont="1" applyFill="1" applyBorder="1" applyAlignment="1">
      <alignment/>
    </xf>
    <xf numFmtId="3" fontId="28" fillId="0" borderId="19" xfId="0" applyNumberFormat="1" applyFont="1" applyFill="1" applyBorder="1" applyAlignment="1">
      <alignment/>
    </xf>
    <xf numFmtId="3" fontId="25" fillId="0" borderId="12" xfId="0" applyNumberFormat="1" applyFont="1" applyFill="1" applyBorder="1" applyAlignment="1">
      <alignment/>
    </xf>
    <xf numFmtId="3" fontId="25" fillId="0" borderId="13" xfId="0" applyNumberFormat="1" applyFont="1" applyFill="1" applyBorder="1" applyAlignment="1">
      <alignment/>
    </xf>
    <xf numFmtId="3" fontId="25" fillId="0" borderId="12" xfId="0" applyNumberFormat="1" applyFont="1" applyFill="1" applyBorder="1" applyAlignment="1">
      <alignment/>
    </xf>
    <xf numFmtId="3" fontId="25" fillId="0" borderId="13" xfId="0" applyNumberFormat="1" applyFont="1" applyFill="1" applyBorder="1" applyAlignment="1">
      <alignment/>
    </xf>
    <xf numFmtId="3" fontId="27" fillId="0" borderId="23" xfId="0" applyNumberFormat="1" applyFont="1" applyFill="1" applyBorder="1" applyAlignment="1">
      <alignment/>
    </xf>
    <xf numFmtId="3" fontId="27" fillId="0" borderId="24" xfId="0" applyNumberFormat="1" applyFont="1" applyFill="1" applyBorder="1" applyAlignment="1">
      <alignment/>
    </xf>
    <xf numFmtId="3" fontId="27" fillId="0" borderId="23" xfId="0" applyNumberFormat="1" applyFont="1" applyFill="1" applyBorder="1" applyAlignment="1">
      <alignment/>
    </xf>
    <xf numFmtId="3" fontId="27" fillId="0" borderId="24" xfId="0" applyNumberFormat="1" applyFont="1" applyFill="1" applyBorder="1" applyAlignment="1">
      <alignment/>
    </xf>
    <xf numFmtId="3" fontId="25" fillId="0" borderId="25" xfId="0" applyNumberFormat="1" applyFont="1" applyFill="1" applyBorder="1" applyAlignment="1">
      <alignment/>
    </xf>
    <xf numFmtId="3" fontId="25" fillId="0" borderId="26" xfId="0" applyNumberFormat="1" applyFont="1" applyFill="1" applyBorder="1" applyAlignment="1">
      <alignment/>
    </xf>
    <xf numFmtId="3" fontId="25" fillId="0" borderId="25" xfId="0" applyNumberFormat="1" applyFont="1" applyFill="1" applyBorder="1" applyAlignment="1">
      <alignment/>
    </xf>
    <xf numFmtId="3" fontId="25" fillId="0" borderId="26" xfId="0" applyNumberFormat="1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20" xfId="0" applyFont="1" applyFill="1" applyBorder="1" applyAlignment="1">
      <alignment horizontal="center" wrapText="1"/>
    </xf>
    <xf numFmtId="0" fontId="25" fillId="0" borderId="27" xfId="0" applyFont="1" applyFill="1" applyBorder="1" applyAlignment="1">
      <alignment horizontal="center" wrapText="1"/>
    </xf>
    <xf numFmtId="3" fontId="28" fillId="0" borderId="23" xfId="0" applyNumberFormat="1" applyFont="1" applyFill="1" applyBorder="1" applyAlignment="1">
      <alignment/>
    </xf>
    <xf numFmtId="3" fontId="28" fillId="0" borderId="24" xfId="0" applyNumberFormat="1" applyFont="1" applyFill="1" applyBorder="1" applyAlignment="1">
      <alignment/>
    </xf>
    <xf numFmtId="3" fontId="27" fillId="0" borderId="10" xfId="0" applyNumberFormat="1" applyFont="1" applyFill="1" applyBorder="1" applyAlignment="1">
      <alignment/>
    </xf>
    <xf numFmtId="3" fontId="27" fillId="0" borderId="11" xfId="0" applyNumberFormat="1" applyFont="1" applyFill="1" applyBorder="1" applyAlignment="1">
      <alignment/>
    </xf>
    <xf numFmtId="0" fontId="29" fillId="0" borderId="12" xfId="0" applyFont="1" applyFill="1" applyBorder="1" applyAlignment="1">
      <alignment horizontal="center" textRotation="90" wrapText="1"/>
    </xf>
    <xf numFmtId="3" fontId="30" fillId="0" borderId="14" xfId="0" applyNumberFormat="1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4" fillId="0" borderId="28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wrapText="1"/>
    </xf>
    <xf numFmtId="0" fontId="25" fillId="0" borderId="10" xfId="0" applyFont="1" applyFill="1" applyBorder="1" applyAlignment="1">
      <alignment horizontal="center" wrapText="1"/>
    </xf>
    <xf numFmtId="0" fontId="25" fillId="0" borderId="11" xfId="0" applyFont="1" applyFill="1" applyBorder="1" applyAlignment="1">
      <alignment horizontal="center" wrapText="1"/>
    </xf>
    <xf numFmtId="0" fontId="26" fillId="0" borderId="10" xfId="0" applyFont="1" applyFill="1" applyBorder="1" applyAlignment="1">
      <alignment horizontal="center" wrapText="1"/>
    </xf>
    <xf numFmtId="0" fontId="25" fillId="0" borderId="12" xfId="0" applyFont="1" applyFill="1" applyBorder="1" applyAlignment="1">
      <alignment horizontal="center" wrapText="1"/>
    </xf>
    <xf numFmtId="0" fontId="25" fillId="0" borderId="13" xfId="0" applyFont="1" applyFill="1" applyBorder="1" applyAlignment="1">
      <alignment horizontal="center" wrapText="1"/>
    </xf>
    <xf numFmtId="0" fontId="26" fillId="0" borderId="20" xfId="0" applyFont="1" applyFill="1" applyBorder="1" applyAlignment="1">
      <alignment horizontal="center" wrapText="1"/>
    </xf>
    <xf numFmtId="0" fontId="26" fillId="0" borderId="11" xfId="0" applyFont="1" applyFill="1" applyBorder="1" applyAlignment="1">
      <alignment horizontal="center" wrapText="1"/>
    </xf>
    <xf numFmtId="0" fontId="27" fillId="0" borderId="29" xfId="0" applyFont="1" applyFill="1" applyBorder="1" applyAlignment="1">
      <alignment/>
    </xf>
    <xf numFmtId="3" fontId="26" fillId="0" borderId="14" xfId="0" applyNumberFormat="1" applyFont="1" applyFill="1" applyBorder="1" applyAlignment="1">
      <alignment/>
    </xf>
    <xf numFmtId="3" fontId="26" fillId="0" borderId="15" xfId="0" applyNumberFormat="1" applyFont="1" applyFill="1" applyBorder="1" applyAlignment="1">
      <alignment/>
    </xf>
    <xf numFmtId="3" fontId="25" fillId="0" borderId="14" xfId="0" applyNumberFormat="1" applyFont="1" applyFill="1" applyBorder="1" applyAlignment="1">
      <alignment/>
    </xf>
    <xf numFmtId="0" fontId="28" fillId="0" borderId="30" xfId="0" applyFont="1" applyFill="1" applyBorder="1" applyAlignment="1">
      <alignment horizontal="left" indent="2"/>
    </xf>
    <xf numFmtId="3" fontId="26" fillId="0" borderId="16" xfId="0" applyNumberFormat="1" applyFont="1" applyFill="1" applyBorder="1" applyAlignment="1">
      <alignment/>
    </xf>
    <xf numFmtId="3" fontId="26" fillId="0" borderId="17" xfId="0" applyNumberFormat="1" applyFont="1" applyFill="1" applyBorder="1" applyAlignment="1">
      <alignment/>
    </xf>
    <xf numFmtId="3" fontId="25" fillId="0" borderId="16" xfId="0" applyNumberFormat="1" applyFont="1" applyFill="1" applyBorder="1" applyAlignment="1">
      <alignment/>
    </xf>
    <xf numFmtId="0" fontId="27" fillId="0" borderId="30" xfId="0" applyFont="1" applyFill="1" applyBorder="1" applyAlignment="1">
      <alignment/>
    </xf>
    <xf numFmtId="3" fontId="25" fillId="0" borderId="17" xfId="0" applyNumberFormat="1" applyFont="1" applyFill="1" applyBorder="1" applyAlignment="1">
      <alignment/>
    </xf>
    <xf numFmtId="0" fontId="27" fillId="0" borderId="31" xfId="0" applyFont="1" applyFill="1" applyBorder="1" applyAlignment="1">
      <alignment/>
    </xf>
    <xf numFmtId="3" fontId="26" fillId="0" borderId="18" xfId="0" applyNumberFormat="1" applyFont="1" applyFill="1" applyBorder="1" applyAlignment="1">
      <alignment/>
    </xf>
    <xf numFmtId="3" fontId="26" fillId="0" borderId="19" xfId="0" applyNumberFormat="1" applyFont="1" applyFill="1" applyBorder="1" applyAlignment="1">
      <alignment/>
    </xf>
    <xf numFmtId="3" fontId="25" fillId="0" borderId="18" xfId="0" applyNumberFormat="1" applyFont="1" applyFill="1" applyBorder="1" applyAlignment="1">
      <alignment/>
    </xf>
    <xf numFmtId="0" fontId="25" fillId="0" borderId="32" xfId="0" applyFont="1" applyFill="1" applyBorder="1" applyAlignment="1">
      <alignment/>
    </xf>
    <xf numFmtId="3" fontId="26" fillId="0" borderId="10" xfId="0" applyNumberFormat="1" applyFont="1" applyFill="1" applyBorder="1" applyAlignment="1">
      <alignment/>
    </xf>
    <xf numFmtId="3" fontId="26" fillId="0" borderId="11" xfId="0" applyNumberFormat="1" applyFont="1" applyFill="1" applyBorder="1" applyAlignment="1">
      <alignment/>
    </xf>
    <xf numFmtId="3" fontId="26" fillId="0" borderId="21" xfId="0" applyNumberFormat="1" applyFont="1" applyFill="1" applyBorder="1" applyAlignment="1">
      <alignment/>
    </xf>
    <xf numFmtId="3" fontId="26" fillId="0" borderId="22" xfId="0" applyNumberFormat="1" applyFont="1" applyFill="1" applyBorder="1" applyAlignment="1">
      <alignment/>
    </xf>
    <xf numFmtId="3" fontId="25" fillId="0" borderId="21" xfId="0" applyNumberFormat="1" applyFont="1" applyFill="1" applyBorder="1" applyAlignment="1">
      <alignment/>
    </xf>
    <xf numFmtId="3" fontId="25" fillId="0" borderId="22" xfId="0" applyNumberFormat="1" applyFont="1" applyFill="1" applyBorder="1" applyAlignment="1">
      <alignment/>
    </xf>
    <xf numFmtId="0" fontId="28" fillId="0" borderId="30" xfId="0" applyFont="1" applyFill="1" applyBorder="1" applyAlignment="1">
      <alignment/>
    </xf>
    <xf numFmtId="0" fontId="28" fillId="0" borderId="30" xfId="0" applyFont="1" applyFill="1" applyBorder="1" applyAlignment="1">
      <alignment horizontal="left" wrapText="1" indent="2"/>
    </xf>
    <xf numFmtId="0" fontId="25" fillId="0" borderId="28" xfId="0" applyFont="1" applyFill="1" applyBorder="1" applyAlignment="1">
      <alignment/>
    </xf>
    <xf numFmtId="3" fontId="26" fillId="0" borderId="12" xfId="0" applyNumberFormat="1" applyFont="1" applyFill="1" applyBorder="1" applyAlignment="1">
      <alignment/>
    </xf>
    <xf numFmtId="0" fontId="27" fillId="0" borderId="29" xfId="0" applyFont="1" applyFill="1" applyBorder="1" applyAlignment="1">
      <alignment wrapText="1"/>
    </xf>
    <xf numFmtId="0" fontId="28" fillId="0" borderId="31" xfId="0" applyFont="1" applyFill="1" applyBorder="1" applyAlignment="1">
      <alignment/>
    </xf>
    <xf numFmtId="0" fontId="27" fillId="0" borderId="33" xfId="0" applyFont="1" applyFill="1" applyBorder="1" applyAlignment="1">
      <alignment/>
    </xf>
    <xf numFmtId="3" fontId="26" fillId="0" borderId="23" xfId="0" applyNumberFormat="1" applyFont="1" applyFill="1" applyBorder="1" applyAlignment="1">
      <alignment/>
    </xf>
    <xf numFmtId="3" fontId="26" fillId="0" borderId="24" xfId="0" applyNumberFormat="1" applyFont="1" applyFill="1" applyBorder="1" applyAlignment="1">
      <alignment/>
    </xf>
    <xf numFmtId="3" fontId="25" fillId="0" borderId="23" xfId="0" applyNumberFormat="1" applyFont="1" applyFill="1" applyBorder="1" applyAlignment="1">
      <alignment/>
    </xf>
    <xf numFmtId="3" fontId="25" fillId="0" borderId="24" xfId="0" applyNumberFormat="1" applyFont="1" applyFill="1" applyBorder="1" applyAlignment="1">
      <alignment/>
    </xf>
    <xf numFmtId="0" fontId="25" fillId="0" borderId="34" xfId="0" applyFont="1" applyFill="1" applyBorder="1" applyAlignment="1">
      <alignment/>
    </xf>
    <xf numFmtId="3" fontId="26" fillId="0" borderId="25" xfId="0" applyNumberFormat="1" applyFont="1" applyFill="1" applyBorder="1" applyAlignment="1">
      <alignment/>
    </xf>
    <xf numFmtId="0" fontId="27" fillId="0" borderId="35" xfId="0" applyFont="1" applyFill="1" applyBorder="1" applyAlignment="1">
      <alignment/>
    </xf>
    <xf numFmtId="0" fontId="25" fillId="0" borderId="32" xfId="0" applyFont="1" applyFill="1" applyBorder="1" applyAlignment="1">
      <alignment wrapText="1"/>
    </xf>
    <xf numFmtId="3" fontId="31" fillId="0" borderId="16" xfId="0" applyNumberFormat="1" applyFont="1" applyFill="1" applyBorder="1" applyAlignment="1">
      <alignment/>
    </xf>
    <xf numFmtId="3" fontId="30" fillId="0" borderId="16" xfId="0" applyNumberFormat="1" applyFont="1" applyFill="1" applyBorder="1" applyAlignment="1">
      <alignment/>
    </xf>
    <xf numFmtId="3" fontId="30" fillId="0" borderId="18" xfId="0" applyNumberFormat="1" applyFont="1" applyFill="1" applyBorder="1" applyAlignment="1">
      <alignment/>
    </xf>
    <xf numFmtId="3" fontId="29" fillId="0" borderId="10" xfId="0" applyNumberFormat="1" applyFont="1" applyFill="1" applyBorder="1" applyAlignment="1">
      <alignment/>
    </xf>
    <xf numFmtId="3" fontId="30" fillId="0" borderId="21" xfId="0" applyNumberFormat="1" applyFont="1" applyFill="1" applyBorder="1" applyAlignment="1">
      <alignment/>
    </xf>
    <xf numFmtId="3" fontId="31" fillId="0" borderId="21" xfId="0" applyNumberFormat="1" applyFont="1" applyFill="1" applyBorder="1" applyAlignment="1">
      <alignment/>
    </xf>
    <xf numFmtId="3" fontId="31" fillId="0" borderId="18" xfId="0" applyNumberFormat="1" applyFont="1" applyFill="1" applyBorder="1" applyAlignment="1">
      <alignment/>
    </xf>
    <xf numFmtId="3" fontId="29" fillId="0" borderId="12" xfId="0" applyNumberFormat="1" applyFont="1" applyFill="1" applyBorder="1" applyAlignment="1">
      <alignment/>
    </xf>
    <xf numFmtId="3" fontId="30" fillId="0" borderId="23" xfId="0" applyNumberFormat="1" applyFont="1" applyFill="1" applyBorder="1" applyAlignment="1">
      <alignment/>
    </xf>
    <xf numFmtId="3" fontId="29" fillId="0" borderId="25" xfId="0" applyNumberFormat="1" applyFont="1" applyFill="1" applyBorder="1" applyAlignment="1">
      <alignment/>
    </xf>
    <xf numFmtId="0" fontId="29" fillId="0" borderId="10" xfId="0" applyFont="1" applyFill="1" applyBorder="1" applyAlignment="1">
      <alignment horizontal="center" textRotation="90" wrapText="1"/>
    </xf>
    <xf numFmtId="0" fontId="25" fillId="0" borderId="10" xfId="0" applyFont="1" applyFill="1" applyBorder="1" applyAlignment="1">
      <alignment horizontal="center" textRotation="90" wrapText="1"/>
    </xf>
    <xf numFmtId="3" fontId="28" fillId="0" borderId="14" xfId="0" applyNumberFormat="1" applyFont="1" applyFill="1" applyBorder="1" applyAlignment="1">
      <alignment/>
    </xf>
    <xf numFmtId="3" fontId="28" fillId="0" borderId="16" xfId="0" applyNumberFormat="1" applyFont="1" applyFill="1" applyBorder="1" applyAlignment="1">
      <alignment/>
    </xf>
    <xf numFmtId="3" fontId="28" fillId="0" borderId="17" xfId="0" applyNumberFormat="1" applyFont="1" applyFill="1" applyBorder="1" applyAlignment="1">
      <alignment/>
    </xf>
    <xf numFmtId="3" fontId="28" fillId="0" borderId="18" xfId="0" applyNumberFormat="1" applyFont="1" applyFill="1" applyBorder="1" applyAlignment="1">
      <alignment/>
    </xf>
    <xf numFmtId="3" fontId="26" fillId="0" borderId="10" xfId="0" applyNumberFormat="1" applyFont="1" applyFill="1" applyBorder="1" applyAlignment="1">
      <alignment/>
    </xf>
    <xf numFmtId="3" fontId="28" fillId="0" borderId="21" xfId="0" applyNumberFormat="1" applyFont="1" applyFill="1" applyBorder="1" applyAlignment="1">
      <alignment/>
    </xf>
    <xf numFmtId="3" fontId="28" fillId="0" borderId="22" xfId="0" applyNumberFormat="1" applyFont="1" applyFill="1" applyBorder="1" applyAlignment="1">
      <alignment/>
    </xf>
    <xf numFmtId="3" fontId="28" fillId="0" borderId="19" xfId="0" applyNumberFormat="1" applyFont="1" applyFill="1" applyBorder="1" applyAlignment="1">
      <alignment/>
    </xf>
    <xf numFmtId="3" fontId="26" fillId="0" borderId="12" xfId="0" applyNumberFormat="1" applyFont="1" applyFill="1" applyBorder="1" applyAlignment="1">
      <alignment/>
    </xf>
    <xf numFmtId="3" fontId="28" fillId="0" borderId="23" xfId="0" applyNumberFormat="1" applyFont="1" applyFill="1" applyBorder="1" applyAlignment="1">
      <alignment/>
    </xf>
    <xf numFmtId="3" fontId="26" fillId="0" borderId="25" xfId="0" applyNumberFormat="1" applyFont="1" applyFill="1" applyBorder="1" applyAlignment="1">
      <alignment/>
    </xf>
    <xf numFmtId="3" fontId="28" fillId="0" borderId="24" xfId="0" applyNumberFormat="1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32" fillId="0" borderId="36" xfId="0" applyFont="1" applyFill="1" applyBorder="1" applyAlignment="1">
      <alignment wrapText="1"/>
    </xf>
    <xf numFmtId="3" fontId="27" fillId="0" borderId="37" xfId="0" applyNumberFormat="1" applyFont="1" applyFill="1" applyBorder="1" applyAlignment="1">
      <alignment/>
    </xf>
    <xf numFmtId="3" fontId="28" fillId="0" borderId="38" xfId="0" applyNumberFormat="1" applyFont="1" applyFill="1" applyBorder="1" applyAlignment="1">
      <alignment/>
    </xf>
    <xf numFmtId="3" fontId="27" fillId="0" borderId="38" xfId="0" applyNumberFormat="1" applyFont="1" applyFill="1" applyBorder="1" applyAlignment="1">
      <alignment/>
    </xf>
    <xf numFmtId="3" fontId="27" fillId="0" borderId="39" xfId="0" applyNumberFormat="1" applyFont="1" applyFill="1" applyBorder="1" applyAlignment="1">
      <alignment/>
    </xf>
    <xf numFmtId="3" fontId="27" fillId="0" borderId="40" xfId="0" applyNumberFormat="1" applyFont="1" applyFill="1" applyBorder="1" applyAlignment="1">
      <alignment/>
    </xf>
    <xf numFmtId="3" fontId="28" fillId="0" borderId="40" xfId="0" applyNumberFormat="1" applyFont="1" applyFill="1" applyBorder="1" applyAlignment="1">
      <alignment/>
    </xf>
    <xf numFmtId="3" fontId="28" fillId="0" borderId="39" xfId="0" applyNumberFormat="1" applyFont="1" applyFill="1" applyBorder="1" applyAlignment="1">
      <alignment/>
    </xf>
    <xf numFmtId="3" fontId="25" fillId="0" borderId="41" xfId="0" applyNumberFormat="1" applyFont="1" applyFill="1" applyBorder="1" applyAlignment="1">
      <alignment/>
    </xf>
    <xf numFmtId="3" fontId="27" fillId="0" borderId="42" xfId="0" applyNumberFormat="1" applyFont="1" applyFill="1" applyBorder="1" applyAlignment="1">
      <alignment/>
    </xf>
    <xf numFmtId="3" fontId="25" fillId="0" borderId="43" xfId="0" applyNumberFormat="1" applyFont="1" applyFill="1" applyBorder="1" applyAlignment="1">
      <alignment/>
    </xf>
    <xf numFmtId="3" fontId="28" fillId="0" borderId="42" xfId="0" applyNumberFormat="1" applyFont="1" applyFill="1" applyBorder="1" applyAlignment="1">
      <alignment/>
    </xf>
    <xf numFmtId="0" fontId="25" fillId="0" borderId="44" xfId="0" applyFont="1" applyFill="1" applyBorder="1" applyAlignment="1">
      <alignment horizontal="center" wrapText="1"/>
    </xf>
    <xf numFmtId="0" fontId="25" fillId="0" borderId="27" xfId="0" applyFont="1" applyFill="1" applyBorder="1" applyAlignment="1">
      <alignment horizontal="center" wrapText="1"/>
    </xf>
    <xf numFmtId="0" fontId="33" fillId="0" borderId="0" xfId="0" applyFont="1" applyAlignment="1">
      <alignment vertical="center"/>
    </xf>
    <xf numFmtId="3" fontId="25" fillId="0" borderId="45" xfId="0" applyNumberFormat="1" applyFont="1" applyFill="1" applyBorder="1" applyAlignment="1">
      <alignment/>
    </xf>
    <xf numFmtId="3" fontId="26" fillId="0" borderId="46" xfId="0" applyNumberFormat="1" applyFont="1" applyFill="1" applyBorder="1" applyAlignment="1">
      <alignment/>
    </xf>
    <xf numFmtId="3" fontId="25" fillId="0" borderId="46" xfId="0" applyNumberFormat="1" applyFont="1" applyFill="1" applyBorder="1" applyAlignment="1">
      <alignment/>
    </xf>
    <xf numFmtId="3" fontId="25" fillId="0" borderId="47" xfId="0" applyNumberFormat="1" applyFont="1" applyFill="1" applyBorder="1" applyAlignment="1">
      <alignment/>
    </xf>
    <xf numFmtId="3" fontId="25" fillId="0" borderId="44" xfId="0" applyNumberFormat="1" applyFont="1" applyFill="1" applyBorder="1" applyAlignment="1">
      <alignment/>
    </xf>
    <xf numFmtId="3" fontId="25" fillId="0" borderId="48" xfId="0" applyNumberFormat="1" applyFont="1" applyFill="1" applyBorder="1" applyAlignment="1">
      <alignment/>
    </xf>
    <xf numFmtId="3" fontId="26" fillId="0" borderId="48" xfId="0" applyNumberFormat="1" applyFont="1" applyFill="1" applyBorder="1" applyAlignment="1">
      <alignment/>
    </xf>
    <xf numFmtId="3" fontId="26" fillId="0" borderId="47" xfId="0" applyNumberFormat="1" applyFont="1" applyFill="1" applyBorder="1" applyAlignment="1">
      <alignment/>
    </xf>
    <xf numFmtId="3" fontId="25" fillId="0" borderId="49" xfId="0" applyNumberFormat="1" applyFont="1" applyFill="1" applyBorder="1" applyAlignment="1">
      <alignment/>
    </xf>
    <xf numFmtId="3" fontId="25" fillId="0" borderId="50" xfId="0" applyNumberFormat="1" applyFont="1" applyFill="1" applyBorder="1" applyAlignment="1">
      <alignment/>
    </xf>
    <xf numFmtId="3" fontId="25" fillId="0" borderId="51" xfId="0" applyNumberFormat="1" applyFont="1" applyFill="1" applyBorder="1" applyAlignment="1">
      <alignment/>
    </xf>
    <xf numFmtId="3" fontId="27" fillId="0" borderId="37" xfId="0" applyNumberFormat="1" applyFont="1" applyFill="1" applyBorder="1" applyAlignment="1">
      <alignment/>
    </xf>
    <xf numFmtId="3" fontId="28" fillId="0" borderId="38" xfId="0" applyNumberFormat="1" applyFont="1" applyFill="1" applyBorder="1" applyAlignment="1">
      <alignment/>
    </xf>
    <xf numFmtId="3" fontId="27" fillId="0" borderId="38" xfId="0" applyNumberFormat="1" applyFont="1" applyFill="1" applyBorder="1" applyAlignment="1">
      <alignment/>
    </xf>
    <xf numFmtId="3" fontId="27" fillId="0" borderId="39" xfId="0" applyNumberFormat="1" applyFont="1" applyFill="1" applyBorder="1" applyAlignment="1">
      <alignment/>
    </xf>
    <xf numFmtId="3" fontId="27" fillId="0" borderId="40" xfId="0" applyNumberFormat="1" applyFont="1" applyFill="1" applyBorder="1" applyAlignment="1">
      <alignment/>
    </xf>
    <xf numFmtId="3" fontId="28" fillId="0" borderId="40" xfId="0" applyNumberFormat="1" applyFont="1" applyFill="1" applyBorder="1" applyAlignment="1">
      <alignment/>
    </xf>
    <xf numFmtId="3" fontId="28" fillId="0" borderId="39" xfId="0" applyNumberFormat="1" applyFont="1" applyFill="1" applyBorder="1" applyAlignment="1">
      <alignment/>
    </xf>
    <xf numFmtId="3" fontId="27" fillId="0" borderId="42" xfId="0" applyNumberFormat="1" applyFont="1" applyFill="1" applyBorder="1" applyAlignment="1">
      <alignment/>
    </xf>
    <xf numFmtId="3" fontId="28" fillId="0" borderId="42" xfId="0" applyNumberFormat="1" applyFont="1" applyFill="1" applyBorder="1" applyAlignment="1">
      <alignment/>
    </xf>
    <xf numFmtId="3" fontId="27" fillId="0" borderId="20" xfId="0" applyNumberFormat="1" applyFont="1" applyFill="1" applyBorder="1" applyAlignment="1">
      <alignment/>
    </xf>
    <xf numFmtId="0" fontId="25" fillId="0" borderId="49" xfId="0" applyFont="1" applyFill="1" applyBorder="1" applyAlignment="1">
      <alignment horizontal="center" wrapText="1"/>
    </xf>
    <xf numFmtId="3" fontId="27" fillId="0" borderId="45" xfId="0" applyNumberFormat="1" applyFont="1" applyFill="1" applyBorder="1" applyAlignment="1">
      <alignment/>
    </xf>
    <xf numFmtId="3" fontId="28" fillId="0" borderId="46" xfId="0" applyNumberFormat="1" applyFont="1" applyFill="1" applyBorder="1" applyAlignment="1">
      <alignment/>
    </xf>
    <xf numFmtId="3" fontId="27" fillId="0" borderId="46" xfId="0" applyNumberFormat="1" applyFont="1" applyFill="1" applyBorder="1" applyAlignment="1">
      <alignment/>
    </xf>
    <xf numFmtId="3" fontId="27" fillId="0" borderId="47" xfId="0" applyNumberFormat="1" applyFont="1" applyFill="1" applyBorder="1" applyAlignment="1">
      <alignment/>
    </xf>
    <xf numFmtId="3" fontId="25" fillId="0" borderId="44" xfId="0" applyNumberFormat="1" applyFont="1" applyFill="1" applyBorder="1" applyAlignment="1">
      <alignment/>
    </xf>
    <xf numFmtId="3" fontId="27" fillId="0" borderId="48" xfId="0" applyNumberFormat="1" applyFont="1" applyFill="1" applyBorder="1" applyAlignment="1">
      <alignment/>
    </xf>
    <xf numFmtId="3" fontId="28" fillId="0" borderId="48" xfId="0" applyNumberFormat="1" applyFont="1" applyFill="1" applyBorder="1" applyAlignment="1">
      <alignment/>
    </xf>
    <xf numFmtId="3" fontId="28" fillId="0" borderId="47" xfId="0" applyNumberFormat="1" applyFont="1" applyFill="1" applyBorder="1" applyAlignment="1">
      <alignment/>
    </xf>
    <xf numFmtId="3" fontId="25" fillId="0" borderId="49" xfId="0" applyNumberFormat="1" applyFont="1" applyFill="1" applyBorder="1" applyAlignment="1">
      <alignment/>
    </xf>
    <xf numFmtId="3" fontId="27" fillId="0" borderId="50" xfId="0" applyNumberFormat="1" applyFont="1" applyFill="1" applyBorder="1" applyAlignment="1">
      <alignment/>
    </xf>
    <xf numFmtId="3" fontId="25" fillId="0" borderId="51" xfId="0" applyNumberFormat="1" applyFont="1" applyFill="1" applyBorder="1" applyAlignment="1">
      <alignment/>
    </xf>
    <xf numFmtId="3" fontId="27" fillId="0" borderId="52" xfId="0" applyNumberFormat="1" applyFont="1" applyFill="1" applyBorder="1" applyAlignment="1">
      <alignment/>
    </xf>
    <xf numFmtId="3" fontId="28" fillId="0" borderId="53" xfId="0" applyNumberFormat="1" applyFont="1" applyFill="1" applyBorder="1" applyAlignment="1">
      <alignment/>
    </xf>
    <xf numFmtId="3" fontId="27" fillId="0" borderId="53" xfId="0" applyNumberFormat="1" applyFont="1" applyFill="1" applyBorder="1" applyAlignment="1">
      <alignment/>
    </xf>
    <xf numFmtId="3" fontId="27" fillId="0" borderId="54" xfId="0" applyNumberFormat="1" applyFont="1" applyFill="1" applyBorder="1" applyAlignment="1">
      <alignment/>
    </xf>
    <xf numFmtId="3" fontId="25" fillId="0" borderId="27" xfId="0" applyNumberFormat="1" applyFont="1" applyFill="1" applyBorder="1" applyAlignment="1">
      <alignment/>
    </xf>
    <xf numFmtId="3" fontId="27" fillId="0" borderId="55" xfId="0" applyNumberFormat="1" applyFont="1" applyFill="1" applyBorder="1" applyAlignment="1">
      <alignment/>
    </xf>
    <xf numFmtId="3" fontId="28" fillId="0" borderId="55" xfId="0" applyNumberFormat="1" applyFont="1" applyFill="1" applyBorder="1" applyAlignment="1">
      <alignment/>
    </xf>
    <xf numFmtId="3" fontId="28" fillId="0" borderId="54" xfId="0" applyNumberFormat="1" applyFont="1" applyFill="1" applyBorder="1" applyAlignment="1">
      <alignment/>
    </xf>
    <xf numFmtId="3" fontId="25" fillId="0" borderId="56" xfId="0" applyNumberFormat="1" applyFont="1" applyFill="1" applyBorder="1" applyAlignment="1">
      <alignment/>
    </xf>
    <xf numFmtId="3" fontId="27" fillId="0" borderId="57" xfId="0" applyNumberFormat="1" applyFont="1" applyFill="1" applyBorder="1" applyAlignment="1">
      <alignment/>
    </xf>
    <xf numFmtId="3" fontId="25" fillId="0" borderId="58" xfId="0" applyNumberFormat="1" applyFont="1" applyFill="1" applyBorder="1" applyAlignment="1">
      <alignment/>
    </xf>
    <xf numFmtId="3" fontId="26" fillId="0" borderId="37" xfId="0" applyNumberFormat="1" applyFont="1" applyFill="1" applyBorder="1" applyAlignment="1">
      <alignment/>
    </xf>
    <xf numFmtId="3" fontId="26" fillId="0" borderId="38" xfId="0" applyNumberFormat="1" applyFont="1" applyFill="1" applyBorder="1" applyAlignment="1">
      <alignment/>
    </xf>
    <xf numFmtId="3" fontId="26" fillId="0" borderId="20" xfId="0" applyNumberFormat="1" applyFont="1" applyFill="1" applyBorder="1" applyAlignment="1">
      <alignment/>
    </xf>
    <xf numFmtId="3" fontId="26" fillId="0" borderId="40" xfId="0" applyNumberFormat="1" applyFont="1" applyFill="1" applyBorder="1" applyAlignment="1">
      <alignment/>
    </xf>
    <xf numFmtId="3" fontId="26" fillId="0" borderId="41" xfId="0" applyNumberFormat="1" applyFont="1" applyFill="1" applyBorder="1" applyAlignment="1">
      <alignment/>
    </xf>
    <xf numFmtId="3" fontId="26" fillId="0" borderId="13" xfId="0" applyNumberFormat="1" applyFont="1" applyFill="1" applyBorder="1" applyAlignment="1">
      <alignment/>
    </xf>
    <xf numFmtId="3" fontId="26" fillId="0" borderId="39" xfId="0" applyNumberFormat="1" applyFont="1" applyFill="1" applyBorder="1" applyAlignment="1">
      <alignment/>
    </xf>
    <xf numFmtId="3" fontId="26" fillId="0" borderId="42" xfId="0" applyNumberFormat="1" applyFont="1" applyFill="1" applyBorder="1" applyAlignment="1">
      <alignment/>
    </xf>
    <xf numFmtId="3" fontId="26" fillId="0" borderId="43" xfId="0" applyNumberFormat="1" applyFont="1" applyFill="1" applyBorder="1" applyAlignment="1">
      <alignment/>
    </xf>
    <xf numFmtId="3" fontId="26" fillId="0" borderId="26" xfId="0" applyNumberFormat="1" applyFont="1" applyFill="1" applyBorder="1" applyAlignment="1">
      <alignment/>
    </xf>
    <xf numFmtId="3" fontId="28" fillId="0" borderId="50" xfId="0" applyNumberFormat="1" applyFont="1" applyFill="1" applyBorder="1" applyAlignment="1">
      <alignment/>
    </xf>
    <xf numFmtId="3" fontId="28" fillId="0" borderId="57" xfId="0" applyNumberFormat="1" applyFont="1" applyFill="1" applyBorder="1" applyAlignment="1">
      <alignment/>
    </xf>
    <xf numFmtId="3" fontId="25" fillId="0" borderId="27" xfId="0" applyNumberFormat="1" applyFont="1" applyFill="1" applyBorder="1" applyAlignment="1">
      <alignment/>
    </xf>
    <xf numFmtId="0" fontId="20" fillId="0" borderId="0" xfId="93" applyFont="1" applyFill="1" applyBorder="1" applyAlignment="1">
      <alignment wrapText="1"/>
      <protection/>
    </xf>
    <xf numFmtId="0" fontId="25" fillId="19" borderId="12" xfId="0" applyFont="1" applyFill="1" applyBorder="1" applyAlignment="1">
      <alignment horizontal="center" wrapText="1"/>
    </xf>
    <xf numFmtId="0" fontId="29" fillId="19" borderId="12" xfId="0" applyFont="1" applyFill="1" applyBorder="1" applyAlignment="1">
      <alignment horizontal="center" textRotation="90" wrapText="1"/>
    </xf>
    <xf numFmtId="0" fontId="25" fillId="19" borderId="10" xfId="0" applyFont="1" applyFill="1" applyBorder="1" applyAlignment="1">
      <alignment horizontal="center" textRotation="90" wrapText="1"/>
    </xf>
    <xf numFmtId="0" fontId="25" fillId="19" borderId="49" xfId="0" applyFont="1" applyFill="1" applyBorder="1" applyAlignment="1">
      <alignment horizontal="center" wrapText="1"/>
    </xf>
    <xf numFmtId="0" fontId="25" fillId="14" borderId="20" xfId="0" applyFont="1" applyFill="1" applyBorder="1" applyAlignment="1">
      <alignment horizontal="center" wrapText="1"/>
    </xf>
    <xf numFmtId="0" fontId="29" fillId="14" borderId="10" xfId="0" applyFont="1" applyFill="1" applyBorder="1" applyAlignment="1">
      <alignment horizontal="center" textRotation="90" wrapText="1"/>
    </xf>
    <xf numFmtId="0" fontId="25" fillId="14" borderId="10" xfId="0" applyFont="1" applyFill="1" applyBorder="1" applyAlignment="1">
      <alignment horizontal="center" textRotation="90" wrapText="1"/>
    </xf>
    <xf numFmtId="0" fontId="25" fillId="14" borderId="10" xfId="0" applyFont="1" applyFill="1" applyBorder="1" applyAlignment="1">
      <alignment horizontal="center" wrapText="1"/>
    </xf>
    <xf numFmtId="0" fontId="25" fillId="14" borderId="11" xfId="0" applyFont="1" applyFill="1" applyBorder="1" applyAlignment="1">
      <alignment horizontal="center" wrapText="1"/>
    </xf>
    <xf numFmtId="3" fontId="27" fillId="19" borderId="14" xfId="0" applyNumberFormat="1" applyFont="1" applyFill="1" applyBorder="1" applyAlignment="1">
      <alignment/>
    </xf>
    <xf numFmtId="3" fontId="27" fillId="19" borderId="45" xfId="0" applyNumberFormat="1" applyFont="1" applyFill="1" applyBorder="1" applyAlignment="1">
      <alignment/>
    </xf>
    <xf numFmtId="3" fontId="27" fillId="14" borderId="14" xfId="0" applyNumberFormat="1" applyFont="1" applyFill="1" applyBorder="1" applyAlignment="1">
      <alignment/>
    </xf>
    <xf numFmtId="3" fontId="30" fillId="14" borderId="14" xfId="0" applyNumberFormat="1" applyFont="1" applyFill="1" applyBorder="1" applyAlignment="1">
      <alignment/>
    </xf>
    <xf numFmtId="3" fontId="27" fillId="14" borderId="45" xfId="0" applyNumberFormat="1" applyFont="1" applyFill="1" applyBorder="1" applyAlignment="1">
      <alignment/>
    </xf>
    <xf numFmtId="3" fontId="28" fillId="19" borderId="16" xfId="0" applyNumberFormat="1" applyFont="1" applyFill="1" applyBorder="1" applyAlignment="1">
      <alignment/>
    </xf>
    <xf numFmtId="3" fontId="28" fillId="19" borderId="46" xfId="0" applyNumberFormat="1" applyFont="1" applyFill="1" applyBorder="1" applyAlignment="1">
      <alignment/>
    </xf>
    <xf numFmtId="3" fontId="28" fillId="14" borderId="16" xfId="0" applyNumberFormat="1" applyFont="1" applyFill="1" applyBorder="1" applyAlignment="1">
      <alignment/>
    </xf>
    <xf numFmtId="3" fontId="31" fillId="14" borderId="16" xfId="0" applyNumberFormat="1" applyFont="1" applyFill="1" applyBorder="1" applyAlignment="1">
      <alignment/>
    </xf>
    <xf numFmtId="3" fontId="28" fillId="14" borderId="46" xfId="0" applyNumberFormat="1" applyFont="1" applyFill="1" applyBorder="1" applyAlignment="1">
      <alignment/>
    </xf>
    <xf numFmtId="3" fontId="27" fillId="19" borderId="16" xfId="0" applyNumberFormat="1" applyFont="1" applyFill="1" applyBorder="1" applyAlignment="1">
      <alignment/>
    </xf>
    <xf numFmtId="3" fontId="27" fillId="19" borderId="46" xfId="0" applyNumberFormat="1" applyFont="1" applyFill="1" applyBorder="1" applyAlignment="1">
      <alignment/>
    </xf>
    <xf numFmtId="3" fontId="27" fillId="14" borderId="16" xfId="0" applyNumberFormat="1" applyFont="1" applyFill="1" applyBorder="1" applyAlignment="1">
      <alignment/>
    </xf>
    <xf numFmtId="3" fontId="30" fillId="14" borderId="16" xfId="0" applyNumberFormat="1" applyFont="1" applyFill="1" applyBorder="1" applyAlignment="1">
      <alignment/>
    </xf>
    <xf numFmtId="3" fontId="27" fillId="14" borderId="46" xfId="0" applyNumberFormat="1" applyFont="1" applyFill="1" applyBorder="1" applyAlignment="1">
      <alignment/>
    </xf>
    <xf numFmtId="3" fontId="27" fillId="19" borderId="18" xfId="0" applyNumberFormat="1" applyFont="1" applyFill="1" applyBorder="1" applyAlignment="1">
      <alignment/>
    </xf>
    <xf numFmtId="3" fontId="27" fillId="19" borderId="47" xfId="0" applyNumberFormat="1" applyFont="1" applyFill="1" applyBorder="1" applyAlignment="1">
      <alignment/>
    </xf>
    <xf numFmtId="3" fontId="27" fillId="14" borderId="18" xfId="0" applyNumberFormat="1" applyFont="1" applyFill="1" applyBorder="1" applyAlignment="1">
      <alignment/>
    </xf>
    <xf numFmtId="3" fontId="30" fillId="14" borderId="18" xfId="0" applyNumberFormat="1" applyFont="1" applyFill="1" applyBorder="1" applyAlignment="1">
      <alignment/>
    </xf>
    <xf numFmtId="3" fontId="27" fillId="14" borderId="47" xfId="0" applyNumberFormat="1" applyFont="1" applyFill="1" applyBorder="1" applyAlignment="1">
      <alignment/>
    </xf>
    <xf numFmtId="3" fontId="25" fillId="19" borderId="10" xfId="0" applyNumberFormat="1" applyFont="1" applyFill="1" applyBorder="1" applyAlignment="1">
      <alignment/>
    </xf>
    <xf numFmtId="3" fontId="25" fillId="19" borderId="44" xfId="0" applyNumberFormat="1" applyFont="1" applyFill="1" applyBorder="1" applyAlignment="1">
      <alignment/>
    </xf>
    <xf numFmtId="3" fontId="25" fillId="14" borderId="10" xfId="0" applyNumberFormat="1" applyFont="1" applyFill="1" applyBorder="1" applyAlignment="1">
      <alignment/>
    </xf>
    <xf numFmtId="3" fontId="29" fillId="14" borderId="10" xfId="0" applyNumberFormat="1" applyFont="1" applyFill="1" applyBorder="1" applyAlignment="1">
      <alignment/>
    </xf>
    <xf numFmtId="3" fontId="25" fillId="14" borderId="44" xfId="0" applyNumberFormat="1" applyFont="1" applyFill="1" applyBorder="1" applyAlignment="1">
      <alignment/>
    </xf>
    <xf numFmtId="3" fontId="27" fillId="19" borderId="21" xfId="0" applyNumberFormat="1" applyFont="1" applyFill="1" applyBorder="1" applyAlignment="1">
      <alignment/>
    </xf>
    <xf numFmtId="3" fontId="27" fillId="19" borderId="48" xfId="0" applyNumberFormat="1" applyFont="1" applyFill="1" applyBorder="1" applyAlignment="1">
      <alignment/>
    </xf>
    <xf numFmtId="3" fontId="27" fillId="14" borderId="21" xfId="0" applyNumberFormat="1" applyFont="1" applyFill="1" applyBorder="1" applyAlignment="1">
      <alignment/>
    </xf>
    <xf numFmtId="3" fontId="30" fillId="14" borderId="21" xfId="0" applyNumberFormat="1" applyFont="1" applyFill="1" applyBorder="1" applyAlignment="1">
      <alignment/>
    </xf>
    <xf numFmtId="3" fontId="27" fillId="14" borderId="48" xfId="0" applyNumberFormat="1" applyFont="1" applyFill="1" applyBorder="1" applyAlignment="1">
      <alignment/>
    </xf>
    <xf numFmtId="3" fontId="28" fillId="19" borderId="21" xfId="0" applyNumberFormat="1" applyFont="1" applyFill="1" applyBorder="1" applyAlignment="1">
      <alignment/>
    </xf>
    <xf numFmtId="3" fontId="28" fillId="19" borderId="48" xfId="0" applyNumberFormat="1" applyFont="1" applyFill="1" applyBorder="1" applyAlignment="1">
      <alignment/>
    </xf>
    <xf numFmtId="3" fontId="28" fillId="14" borderId="21" xfId="0" applyNumberFormat="1" applyFont="1" applyFill="1" applyBorder="1" applyAlignment="1">
      <alignment/>
    </xf>
    <xf numFmtId="3" fontId="31" fillId="14" borderId="21" xfId="0" applyNumberFormat="1" applyFont="1" applyFill="1" applyBorder="1" applyAlignment="1">
      <alignment/>
    </xf>
    <xf numFmtId="3" fontId="28" fillId="14" borderId="48" xfId="0" applyNumberFormat="1" applyFont="1" applyFill="1" applyBorder="1" applyAlignment="1">
      <alignment/>
    </xf>
    <xf numFmtId="3" fontId="28" fillId="19" borderId="18" xfId="0" applyNumberFormat="1" applyFont="1" applyFill="1" applyBorder="1" applyAlignment="1">
      <alignment/>
    </xf>
    <xf numFmtId="3" fontId="28" fillId="19" borderId="47" xfId="0" applyNumberFormat="1" applyFont="1" applyFill="1" applyBorder="1" applyAlignment="1">
      <alignment/>
    </xf>
    <xf numFmtId="3" fontId="28" fillId="14" borderId="18" xfId="0" applyNumberFormat="1" applyFont="1" applyFill="1" applyBorder="1" applyAlignment="1">
      <alignment/>
    </xf>
    <xf numFmtId="3" fontId="31" fillId="14" borderId="18" xfId="0" applyNumberFormat="1" applyFont="1" applyFill="1" applyBorder="1" applyAlignment="1">
      <alignment/>
    </xf>
    <xf numFmtId="3" fontId="28" fillId="14" borderId="47" xfId="0" applyNumberFormat="1" applyFont="1" applyFill="1" applyBorder="1" applyAlignment="1">
      <alignment/>
    </xf>
    <xf numFmtId="3" fontId="25" fillId="19" borderId="12" xfId="0" applyNumberFormat="1" applyFont="1" applyFill="1" applyBorder="1" applyAlignment="1">
      <alignment/>
    </xf>
    <xf numFmtId="3" fontId="25" fillId="19" borderId="49" xfId="0" applyNumberFormat="1" applyFont="1" applyFill="1" applyBorder="1" applyAlignment="1">
      <alignment/>
    </xf>
    <xf numFmtId="3" fontId="25" fillId="14" borderId="12" xfId="0" applyNumberFormat="1" applyFont="1" applyFill="1" applyBorder="1" applyAlignment="1">
      <alignment/>
    </xf>
    <xf numFmtId="3" fontId="29" fillId="14" borderId="12" xfId="0" applyNumberFormat="1" applyFont="1" applyFill="1" applyBorder="1" applyAlignment="1">
      <alignment/>
    </xf>
    <xf numFmtId="3" fontId="25" fillId="14" borderId="49" xfId="0" applyNumberFormat="1" applyFont="1" applyFill="1" applyBorder="1" applyAlignment="1">
      <alignment/>
    </xf>
    <xf numFmtId="3" fontId="27" fillId="19" borderId="23" xfId="0" applyNumberFormat="1" applyFont="1" applyFill="1" applyBorder="1" applyAlignment="1">
      <alignment/>
    </xf>
    <xf numFmtId="3" fontId="27" fillId="19" borderId="50" xfId="0" applyNumberFormat="1" applyFont="1" applyFill="1" applyBorder="1" applyAlignment="1">
      <alignment/>
    </xf>
    <xf numFmtId="3" fontId="27" fillId="14" borderId="23" xfId="0" applyNumberFormat="1" applyFont="1" applyFill="1" applyBorder="1" applyAlignment="1">
      <alignment/>
    </xf>
    <xf numFmtId="3" fontId="30" fillId="14" borderId="23" xfId="0" applyNumberFormat="1" applyFont="1" applyFill="1" applyBorder="1" applyAlignment="1">
      <alignment/>
    </xf>
    <xf numFmtId="3" fontId="27" fillId="14" borderId="50" xfId="0" applyNumberFormat="1" applyFont="1" applyFill="1" applyBorder="1" applyAlignment="1">
      <alignment/>
    </xf>
    <xf numFmtId="3" fontId="25" fillId="19" borderId="25" xfId="0" applyNumberFormat="1" applyFont="1" applyFill="1" applyBorder="1" applyAlignment="1">
      <alignment/>
    </xf>
    <xf numFmtId="3" fontId="25" fillId="19" borderId="51" xfId="0" applyNumberFormat="1" applyFont="1" applyFill="1" applyBorder="1" applyAlignment="1">
      <alignment/>
    </xf>
    <xf numFmtId="3" fontId="25" fillId="14" borderId="25" xfId="0" applyNumberFormat="1" applyFont="1" applyFill="1" applyBorder="1" applyAlignment="1">
      <alignment/>
    </xf>
    <xf numFmtId="3" fontId="29" fillId="14" borderId="25" xfId="0" applyNumberFormat="1" applyFont="1" applyFill="1" applyBorder="1" applyAlignment="1">
      <alignment/>
    </xf>
    <xf numFmtId="3" fontId="25" fillId="14" borderId="51" xfId="0" applyNumberFormat="1" applyFont="1" applyFill="1" applyBorder="1" applyAlignment="1">
      <alignment/>
    </xf>
    <xf numFmtId="0" fontId="24" fillId="0" borderId="59" xfId="0" applyFont="1" applyFill="1" applyBorder="1" applyAlignment="1">
      <alignment horizontal="center" vertical="center" wrapText="1"/>
    </xf>
    <xf numFmtId="0" fontId="25" fillId="19" borderId="20" xfId="0" applyFont="1" applyFill="1" applyBorder="1" applyAlignment="1">
      <alignment horizontal="center" wrapText="1"/>
    </xf>
    <xf numFmtId="0" fontId="29" fillId="19" borderId="10" xfId="0" applyFont="1" applyFill="1" applyBorder="1" applyAlignment="1">
      <alignment horizontal="center" textRotation="90" wrapText="1"/>
    </xf>
    <xf numFmtId="0" fontId="25" fillId="19" borderId="10" xfId="0" applyFont="1" applyFill="1" applyBorder="1" applyAlignment="1">
      <alignment horizontal="center" wrapText="1"/>
    </xf>
    <xf numFmtId="0" fontId="25" fillId="19" borderId="11" xfId="0" applyFont="1" applyFill="1" applyBorder="1" applyAlignment="1">
      <alignment horizontal="center" wrapText="1"/>
    </xf>
    <xf numFmtId="3" fontId="28" fillId="19" borderId="23" xfId="0" applyNumberFormat="1" applyFont="1" applyFill="1" applyBorder="1" applyAlignment="1">
      <alignment/>
    </xf>
    <xf numFmtId="3" fontId="28" fillId="19" borderId="50" xfId="0" applyNumberFormat="1" applyFont="1" applyFill="1" applyBorder="1" applyAlignment="1">
      <alignment/>
    </xf>
    <xf numFmtId="3" fontId="28" fillId="14" borderId="23" xfId="0" applyNumberFormat="1" applyFont="1" applyFill="1" applyBorder="1" applyAlignment="1">
      <alignment/>
    </xf>
    <xf numFmtId="3" fontId="28" fillId="14" borderId="50" xfId="0" applyNumberFormat="1" applyFont="1" applyFill="1" applyBorder="1" applyAlignment="1">
      <alignment/>
    </xf>
    <xf numFmtId="3" fontId="25" fillId="19" borderId="10" xfId="0" applyNumberFormat="1" applyFont="1" applyFill="1" applyBorder="1" applyAlignment="1">
      <alignment/>
    </xf>
    <xf numFmtId="3" fontId="25" fillId="19" borderId="44" xfId="0" applyNumberFormat="1" applyFont="1" applyFill="1" applyBorder="1" applyAlignment="1">
      <alignment/>
    </xf>
    <xf numFmtId="3" fontId="25" fillId="14" borderId="10" xfId="0" applyNumberFormat="1" applyFont="1" applyFill="1" applyBorder="1" applyAlignment="1">
      <alignment/>
    </xf>
    <xf numFmtId="3" fontId="25" fillId="14" borderId="44" xfId="0" applyNumberFormat="1" applyFont="1" applyFill="1" applyBorder="1" applyAlignment="1">
      <alignment/>
    </xf>
    <xf numFmtId="0" fontId="25" fillId="0" borderId="60" xfId="0" applyFont="1" applyFill="1" applyBorder="1" applyAlignment="1">
      <alignment horizontal="center" wrapText="1"/>
    </xf>
    <xf numFmtId="3" fontId="28" fillId="19" borderId="16" xfId="0" applyNumberFormat="1" applyFont="1" applyFill="1" applyBorder="1" applyAlignment="1">
      <alignment/>
    </xf>
    <xf numFmtId="3" fontId="28" fillId="19" borderId="21" xfId="0" applyNumberFormat="1" applyFont="1" applyFill="1" applyBorder="1" applyAlignment="1">
      <alignment/>
    </xf>
    <xf numFmtId="3" fontId="28" fillId="19" borderId="18" xfId="0" applyNumberFormat="1" applyFont="1" applyFill="1" applyBorder="1" applyAlignment="1">
      <alignment/>
    </xf>
    <xf numFmtId="3" fontId="25" fillId="0" borderId="20" xfId="0" applyNumberFormat="1" applyFont="1" applyFill="1" applyBorder="1" applyAlignment="1">
      <alignment/>
    </xf>
    <xf numFmtId="0" fontId="32" fillId="0" borderId="36" xfId="0" applyFont="1" applyFill="1" applyBorder="1" applyAlignment="1">
      <alignment horizontal="center" wrapText="1"/>
    </xf>
    <xf numFmtId="0" fontId="23" fillId="0" borderId="36" xfId="0" applyFont="1" applyFill="1" applyBorder="1" applyAlignment="1">
      <alignment horizontal="center" wrapText="1"/>
    </xf>
    <xf numFmtId="0" fontId="25" fillId="24" borderId="20" xfId="0" applyFont="1" applyFill="1" applyBorder="1" applyAlignment="1">
      <alignment horizontal="center" wrapText="1"/>
    </xf>
    <xf numFmtId="0" fontId="25" fillId="24" borderId="27" xfId="0" applyFont="1" applyFill="1" applyBorder="1" applyAlignment="1">
      <alignment horizontal="center" wrapText="1"/>
    </xf>
    <xf numFmtId="0" fontId="25" fillId="24" borderId="10" xfId="0" applyFont="1" applyFill="1" applyBorder="1" applyAlignment="1">
      <alignment horizontal="center" wrapText="1"/>
    </xf>
    <xf numFmtId="0" fontId="25" fillId="24" borderId="11" xfId="0" applyFont="1" applyFill="1" applyBorder="1" applyAlignment="1">
      <alignment horizontal="center" wrapText="1"/>
    </xf>
    <xf numFmtId="0" fontId="25" fillId="24" borderId="61" xfId="0" applyFont="1" applyFill="1" applyBorder="1" applyAlignment="1">
      <alignment horizontal="center" wrapText="1"/>
    </xf>
    <xf numFmtId="0" fontId="25" fillId="24" borderId="62" xfId="0" applyFont="1" applyFill="1" applyBorder="1" applyAlignment="1">
      <alignment horizontal="center" wrapText="1"/>
    </xf>
    <xf numFmtId="0" fontId="25" fillId="24" borderId="60" xfId="0" applyFont="1" applyFill="1" applyBorder="1" applyAlignment="1">
      <alignment horizontal="center" wrapText="1"/>
    </xf>
    <xf numFmtId="0" fontId="21" fillId="24" borderId="61" xfId="0" applyFont="1" applyFill="1" applyBorder="1" applyAlignment="1">
      <alignment horizontal="center" wrapText="1"/>
    </xf>
    <xf numFmtId="0" fontId="21" fillId="24" borderId="62" xfId="0" applyFont="1" applyFill="1" applyBorder="1" applyAlignment="1">
      <alignment horizontal="center" wrapText="1"/>
    </xf>
    <xf numFmtId="0" fontId="21" fillId="24" borderId="60" xfId="0" applyFont="1" applyFill="1" applyBorder="1" applyAlignment="1">
      <alignment horizontal="center" wrapText="1"/>
    </xf>
    <xf numFmtId="0" fontId="25" fillId="24" borderId="27" xfId="0" applyFont="1" applyFill="1" applyBorder="1" applyAlignment="1">
      <alignment horizontal="center" wrapText="1"/>
    </xf>
    <xf numFmtId="0" fontId="25" fillId="19" borderId="61" xfId="0" applyFont="1" applyFill="1" applyBorder="1" applyAlignment="1">
      <alignment horizontal="center" wrapText="1"/>
    </xf>
    <xf numFmtId="0" fontId="25" fillId="19" borderId="62" xfId="0" applyFont="1" applyFill="1" applyBorder="1" applyAlignment="1">
      <alignment horizontal="center" wrapText="1"/>
    </xf>
    <xf numFmtId="0" fontId="25" fillId="14" borderId="61" xfId="0" applyFont="1" applyFill="1" applyBorder="1" applyAlignment="1">
      <alignment horizontal="center" wrapText="1"/>
    </xf>
    <xf numFmtId="0" fontId="25" fillId="14" borderId="62" xfId="0" applyFont="1" applyFill="1" applyBorder="1" applyAlignment="1">
      <alignment horizontal="center" wrapText="1"/>
    </xf>
    <xf numFmtId="0" fontId="26" fillId="0" borderId="20" xfId="0" applyFont="1" applyFill="1" applyBorder="1" applyAlignment="1">
      <alignment horizontal="center" wrapText="1"/>
    </xf>
    <xf numFmtId="0" fontId="26" fillId="0" borderId="10" xfId="0" applyFont="1" applyFill="1" applyBorder="1" applyAlignment="1">
      <alignment horizontal="center" wrapText="1"/>
    </xf>
    <xf numFmtId="0" fontId="26" fillId="0" borderId="11" xfId="0" applyFont="1" applyFill="1" applyBorder="1" applyAlignment="1">
      <alignment horizontal="center" wrapText="1"/>
    </xf>
    <xf numFmtId="0" fontId="25" fillId="0" borderId="61" xfId="0" applyFont="1" applyFill="1" applyBorder="1" applyAlignment="1">
      <alignment horizontal="center" wrapText="1"/>
    </xf>
    <xf numFmtId="0" fontId="25" fillId="0" borderId="62" xfId="0" applyFont="1" applyFill="1" applyBorder="1" applyAlignment="1">
      <alignment horizontal="center" wrapText="1"/>
    </xf>
    <xf numFmtId="0" fontId="25" fillId="0" borderId="60" xfId="0" applyFont="1" applyFill="1" applyBorder="1" applyAlignment="1">
      <alignment horizontal="center" wrapText="1"/>
    </xf>
    <xf numFmtId="0" fontId="25" fillId="0" borderId="20" xfId="0" applyFont="1" applyFill="1" applyBorder="1" applyAlignment="1">
      <alignment horizontal="center" wrapText="1"/>
    </xf>
    <xf numFmtId="0" fontId="25" fillId="0" borderId="10" xfId="0" applyFont="1" applyFill="1" applyBorder="1" applyAlignment="1">
      <alignment horizontal="center" wrapText="1"/>
    </xf>
    <xf numFmtId="0" fontId="25" fillId="0" borderId="44" xfId="0" applyFont="1" applyFill="1" applyBorder="1" applyAlignment="1">
      <alignment horizontal="center" wrapText="1"/>
    </xf>
    <xf numFmtId="0" fontId="25" fillId="0" borderId="11" xfId="0" applyFont="1" applyFill="1" applyBorder="1" applyAlignment="1">
      <alignment horizontal="center" wrapText="1"/>
    </xf>
    <xf numFmtId="0" fontId="25" fillId="0" borderId="41" xfId="0" applyFont="1" applyFill="1" applyBorder="1" applyAlignment="1">
      <alignment horizontal="center" wrapText="1"/>
    </xf>
    <xf numFmtId="0" fontId="25" fillId="0" borderId="56" xfId="0" applyFont="1" applyFill="1" applyBorder="1" applyAlignment="1">
      <alignment horizontal="center" wrapText="1"/>
    </xf>
    <xf numFmtId="0" fontId="25" fillId="0" borderId="12" xfId="0" applyFont="1" applyFill="1" applyBorder="1" applyAlignment="1">
      <alignment horizontal="center" wrapText="1"/>
    </xf>
    <xf numFmtId="0" fontId="25" fillId="0" borderId="13" xfId="0" applyFont="1" applyFill="1" applyBorder="1" applyAlignment="1">
      <alignment horizontal="center" wrapText="1"/>
    </xf>
    <xf numFmtId="0" fontId="21" fillId="0" borderId="61" xfId="0" applyFont="1" applyFill="1" applyBorder="1" applyAlignment="1">
      <alignment horizontal="center" wrapText="1"/>
    </xf>
    <xf numFmtId="0" fontId="21" fillId="0" borderId="62" xfId="0" applyFont="1" applyFill="1" applyBorder="1" applyAlignment="1">
      <alignment horizontal="center" wrapText="1"/>
    </xf>
    <xf numFmtId="0" fontId="21" fillId="0" borderId="60" xfId="0" applyFont="1" applyFill="1" applyBorder="1" applyAlignment="1">
      <alignment horizontal="center" wrapText="1"/>
    </xf>
    <xf numFmtId="0" fontId="25" fillId="0" borderId="27" xfId="0" applyFont="1" applyFill="1" applyBorder="1" applyAlignment="1">
      <alignment horizontal="center" wrapText="1"/>
    </xf>
  </cellXfs>
  <cellStyles count="9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Ellenőrzőcella" xfId="66"/>
    <cellStyle name="Explanatory Text" xfId="67"/>
    <cellStyle name="Comma" xfId="68"/>
    <cellStyle name="Comma [0]" xfId="69"/>
    <cellStyle name="Figyelmeztetés" xfId="70"/>
    <cellStyle name="Good" xfId="71"/>
    <cellStyle name="Heading 1" xfId="72"/>
    <cellStyle name="Heading 2" xfId="73"/>
    <cellStyle name="Heading 3" xfId="74"/>
    <cellStyle name="Heading 4" xfId="75"/>
    <cellStyle name="Hyperlink" xfId="76"/>
    <cellStyle name="Hivatkozott cella" xfId="77"/>
    <cellStyle name="Input" xfId="78"/>
    <cellStyle name="Jegyzet" xfId="79"/>
    <cellStyle name="Jelölőszín 1" xfId="80"/>
    <cellStyle name="Jelölőszín 2" xfId="81"/>
    <cellStyle name="Jelölőszín 3" xfId="82"/>
    <cellStyle name="Jelölőszín 4" xfId="83"/>
    <cellStyle name="Jelölőszín 5" xfId="84"/>
    <cellStyle name="Jelölőszín 6" xfId="85"/>
    <cellStyle name="Jó" xfId="86"/>
    <cellStyle name="Kimenet" xfId="87"/>
    <cellStyle name="Followed Hyperlink" xfId="88"/>
    <cellStyle name="Linked Cell" xfId="89"/>
    <cellStyle name="Magyarázó szöveg" xfId="90"/>
    <cellStyle name="Neutral" xfId="91"/>
    <cellStyle name="Normál 2" xfId="92"/>
    <cellStyle name="Normál_R_2MELL 2" xfId="93"/>
    <cellStyle name="Note" xfId="94"/>
    <cellStyle name="Output" xfId="95"/>
    <cellStyle name="Összesen" xfId="96"/>
    <cellStyle name="Currency" xfId="97"/>
    <cellStyle name="Currency [0]" xfId="98"/>
    <cellStyle name="Rossz" xfId="99"/>
    <cellStyle name="Semleges" xfId="100"/>
    <cellStyle name="Számítás" xfId="101"/>
    <cellStyle name="Percent" xfId="102"/>
    <cellStyle name="Title" xfId="103"/>
    <cellStyle name="Total" xfId="104"/>
    <cellStyle name="Warning Text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G49"/>
  <sheetViews>
    <sheetView tabSelected="1" view="pageBreakPreview" zoomScaleSheetLayoutView="100" zoomScalePageLayoutView="0" workbookViewId="0" topLeftCell="A1">
      <pane xSplit="1" ySplit="3" topLeftCell="B4" activePane="bottomRight" state="frozen"/>
      <selection pane="topLeft" activeCell="B20" sqref="B20"/>
      <selection pane="topRight" activeCell="B20" sqref="B20"/>
      <selection pane="bottomLeft" activeCell="B20" sqref="B20"/>
      <selection pane="bottomRight" activeCell="A1" sqref="A1"/>
    </sheetView>
  </sheetViews>
  <sheetFormatPr defaultColWidth="9.00390625" defaultRowHeight="12.75"/>
  <cols>
    <col min="1" max="1" width="50.75390625" style="1" customWidth="1"/>
    <col min="2" max="2" width="10.375" style="1" customWidth="1"/>
    <col min="3" max="3" width="9.875" style="1" customWidth="1"/>
    <col min="4" max="5" width="8.125" style="1" customWidth="1"/>
    <col min="6" max="6" width="10.375" style="1" bestFit="1" customWidth="1"/>
    <col min="7" max="7" width="9.875" style="1" customWidth="1"/>
    <col min="8" max="8" width="4.625" style="1" customWidth="1"/>
    <col min="9" max="9" width="6.125" style="1" customWidth="1"/>
    <col min="10" max="10" width="10.375" style="1" customWidth="1"/>
    <col min="11" max="11" width="10.375" style="1" bestFit="1" customWidth="1"/>
    <col min="12" max="12" width="12.875" style="1" customWidth="1"/>
    <col min="13" max="13" width="9.875" style="1" customWidth="1"/>
    <col min="14" max="14" width="9.125" style="1" customWidth="1"/>
    <col min="15" max="15" width="8.125" style="1" customWidth="1"/>
    <col min="16" max="16" width="10.875" style="1" customWidth="1"/>
    <col min="17" max="17" width="9.875" style="1" customWidth="1"/>
    <col min="18" max="18" width="8.125" style="1" customWidth="1"/>
    <col min="19" max="19" width="10.875" style="1" customWidth="1"/>
    <col min="20" max="20" width="9.375" style="1" bestFit="1" customWidth="1"/>
    <col min="21" max="21" width="9.75390625" style="1" customWidth="1"/>
    <col min="22" max="23" width="10.625" style="1" customWidth="1"/>
    <col min="24" max="24" width="9.25390625" style="1" customWidth="1"/>
    <col min="25" max="25" width="12.875" style="1" customWidth="1"/>
    <col min="26" max="26" width="10.875" style="1" customWidth="1"/>
    <col min="27" max="27" width="10.375" style="1" customWidth="1"/>
    <col min="28" max="28" width="9.875" style="1" customWidth="1"/>
    <col min="29" max="29" width="8.875" style="1" customWidth="1"/>
    <col min="30" max="30" width="8.125" style="1" customWidth="1"/>
    <col min="31" max="31" width="10.875" style="1" customWidth="1"/>
    <col min="32" max="33" width="8.125" style="1" customWidth="1"/>
    <col min="34" max="34" width="10.375" style="1" customWidth="1"/>
    <col min="35" max="35" width="10.875" style="1" customWidth="1"/>
    <col min="36" max="36" width="11.00390625" style="1" bestFit="1" customWidth="1"/>
    <col min="37" max="37" width="8.125" style="1" customWidth="1"/>
    <col min="38" max="38" width="9.75390625" style="1" bestFit="1" customWidth="1"/>
    <col min="39" max="39" width="8.125" style="1" customWidth="1"/>
    <col min="40" max="42" width="9.375" style="1" bestFit="1" customWidth="1"/>
    <col min="43" max="43" width="9.875" style="1" bestFit="1" customWidth="1"/>
    <col min="44" max="44" width="12.875" style="1" bestFit="1" customWidth="1"/>
    <col min="45" max="45" width="9.75390625" style="1" bestFit="1" customWidth="1"/>
    <col min="46" max="46" width="11.00390625" style="1" bestFit="1" customWidth="1"/>
    <col min="47" max="47" width="10.875" style="1" bestFit="1" customWidth="1"/>
    <col min="48" max="48" width="9.875" style="1" bestFit="1" customWidth="1"/>
    <col min="49" max="49" width="8.125" style="1" bestFit="1" customWidth="1"/>
    <col min="50" max="50" width="9.875" style="1" bestFit="1" customWidth="1"/>
    <col min="51" max="51" width="8.875" style="1" bestFit="1" customWidth="1"/>
    <col min="52" max="52" width="8.00390625" style="1" bestFit="1" customWidth="1"/>
    <col min="53" max="53" width="11.00390625" style="1" bestFit="1" customWidth="1"/>
    <col min="54" max="54" width="10.25390625" style="1" bestFit="1" customWidth="1"/>
    <col min="55" max="55" width="10.375" style="1" bestFit="1" customWidth="1"/>
    <col min="56" max="56" width="7.875" style="1" bestFit="1" customWidth="1"/>
    <col min="57" max="57" width="9.75390625" style="1" bestFit="1" customWidth="1"/>
    <col min="58" max="58" width="9.375" style="1" bestFit="1" customWidth="1"/>
    <col min="59" max="59" width="9.75390625" style="1" bestFit="1" customWidth="1"/>
    <col min="60" max="60" width="5.75390625" style="1" customWidth="1"/>
    <col min="61" max="61" width="5.625" style="1" customWidth="1"/>
    <col min="62" max="62" width="3.00390625" style="1" customWidth="1"/>
    <col min="63" max="63" width="10.375" style="1" bestFit="1" customWidth="1"/>
    <col min="64" max="64" width="9.75390625" style="1" bestFit="1" customWidth="1"/>
    <col min="65" max="65" width="10.375" style="1" bestFit="1" customWidth="1"/>
    <col min="66" max="66" width="8.625" style="1" customWidth="1"/>
    <col min="67" max="68" width="8.125" style="1" customWidth="1"/>
    <col min="69" max="69" width="8.25390625" style="1" bestFit="1" customWidth="1"/>
    <col min="70" max="70" width="8.125" style="1" bestFit="1" customWidth="1"/>
    <col min="71" max="71" width="7.25390625" style="1" customWidth="1"/>
    <col min="72" max="72" width="3.875" style="1" customWidth="1"/>
    <col min="73" max="73" width="10.375" style="1" bestFit="1" customWidth="1"/>
    <col min="74" max="74" width="8.875" style="1" bestFit="1" customWidth="1"/>
    <col min="75" max="75" width="10.375" style="1" bestFit="1" customWidth="1"/>
    <col min="76" max="77" width="8.125" style="1" customWidth="1"/>
    <col min="78" max="78" width="9.25390625" style="1" customWidth="1"/>
    <col min="79" max="79" width="9.875" style="1" bestFit="1" customWidth="1"/>
    <col min="80" max="80" width="2.875" style="1" customWidth="1"/>
    <col min="81" max="81" width="8.00390625" style="1" bestFit="1" customWidth="1"/>
    <col min="82" max="82" width="3.625" style="1" customWidth="1"/>
    <col min="83" max="83" width="10.375" style="1" bestFit="1" customWidth="1"/>
    <col min="84" max="84" width="9.875" style="1" bestFit="1" customWidth="1"/>
    <col min="85" max="85" width="10.375" style="1" bestFit="1" customWidth="1"/>
    <col min="86" max="88" width="8.125" style="1" customWidth="1"/>
    <col min="89" max="89" width="9.875" style="1" bestFit="1" customWidth="1"/>
    <col min="90" max="90" width="5.125" style="1" customWidth="1"/>
    <col min="91" max="91" width="7.125" style="1" bestFit="1" customWidth="1"/>
    <col min="92" max="92" width="1.875" style="1" customWidth="1"/>
    <col min="93" max="93" width="10.375" style="1" bestFit="1" customWidth="1"/>
    <col min="94" max="94" width="9.875" style="1" bestFit="1" customWidth="1"/>
    <col min="95" max="95" width="10.375" style="1" bestFit="1" customWidth="1"/>
    <col min="96" max="98" width="8.125" style="1" customWidth="1"/>
    <col min="99" max="99" width="9.875" style="1" bestFit="1" customWidth="1"/>
    <col min="100" max="101" width="7.00390625" style="1" bestFit="1" customWidth="1"/>
    <col min="102" max="102" width="1.875" style="1" customWidth="1"/>
    <col min="103" max="103" width="10.375" style="1" bestFit="1" customWidth="1"/>
    <col min="104" max="104" width="9.875" style="1" bestFit="1" customWidth="1"/>
    <col min="105" max="105" width="12.875" style="1" bestFit="1" customWidth="1"/>
    <col min="106" max="106" width="9.00390625" style="1" bestFit="1" customWidth="1"/>
    <col min="107" max="107" width="9.25390625" style="1" bestFit="1" customWidth="1"/>
    <col min="108" max="108" width="9.00390625" style="1" bestFit="1" customWidth="1"/>
    <col min="109" max="109" width="10.875" style="1" bestFit="1" customWidth="1"/>
    <col min="110" max="110" width="8.125" style="1" bestFit="1" customWidth="1"/>
    <col min="111" max="111" width="8.00390625" style="1" bestFit="1" customWidth="1"/>
    <col min="112" max="112" width="7.75390625" style="1" bestFit="1" customWidth="1"/>
    <col min="113" max="113" width="12.875" style="1" bestFit="1" customWidth="1"/>
    <col min="114" max="114" width="10.875" style="1" bestFit="1" customWidth="1"/>
    <col min="115" max="115" width="10.375" style="1" bestFit="1" customWidth="1"/>
    <col min="116" max="117" width="8.125" style="1" customWidth="1"/>
    <col min="118" max="118" width="8.875" style="1" bestFit="1" customWidth="1"/>
    <col min="119" max="119" width="9.875" style="1" bestFit="1" customWidth="1"/>
    <col min="120" max="121" width="7.125" style="1" bestFit="1" customWidth="1"/>
    <col min="122" max="122" width="10.375" style="1" bestFit="1" customWidth="1"/>
    <col min="123" max="123" width="9.875" style="1" bestFit="1" customWidth="1"/>
    <col min="124" max="124" width="10.375" style="1" bestFit="1" customWidth="1"/>
    <col min="125" max="127" width="8.125" style="1" customWidth="1"/>
    <col min="128" max="128" width="8.25390625" style="1" bestFit="1" customWidth="1"/>
    <col min="129" max="130" width="7.25390625" style="1" bestFit="1" customWidth="1"/>
    <col min="131" max="131" width="10.375" style="1" bestFit="1" customWidth="1"/>
    <col min="132" max="132" width="8.125" style="1" customWidth="1"/>
    <col min="133" max="133" width="10.375" style="1" bestFit="1" customWidth="1"/>
    <col min="134" max="134" width="8.125" style="1" customWidth="1"/>
    <col min="135" max="135" width="9.75390625" style="1" bestFit="1" customWidth="1"/>
    <col min="136" max="136" width="8.125" style="1" customWidth="1"/>
    <col min="137" max="137" width="9.875" style="1" bestFit="1" customWidth="1"/>
    <col min="138" max="138" width="7.125" style="1" customWidth="1"/>
    <col min="139" max="139" width="5.25390625" style="1" customWidth="1"/>
    <col min="140" max="140" width="10.375" style="1" bestFit="1" customWidth="1"/>
    <col min="141" max="141" width="9.75390625" style="1" bestFit="1" customWidth="1"/>
    <col min="142" max="142" width="10.375" style="1" bestFit="1" customWidth="1"/>
    <col min="143" max="145" width="8.125" style="1" customWidth="1"/>
    <col min="146" max="146" width="9.875" style="1" bestFit="1" customWidth="1"/>
    <col min="147" max="148" width="3.875" style="1" customWidth="1"/>
    <col min="149" max="149" width="10.375" style="1" bestFit="1" customWidth="1"/>
    <col min="150" max="150" width="9.875" style="1" bestFit="1" customWidth="1"/>
    <col min="151" max="151" width="11.00390625" style="1" bestFit="1" customWidth="1"/>
    <col min="152" max="152" width="8.125" style="1" customWidth="1"/>
    <col min="153" max="153" width="9.75390625" style="1" bestFit="1" customWidth="1"/>
    <col min="154" max="154" width="8.625" style="1" customWidth="1"/>
    <col min="155" max="155" width="9.875" style="1" bestFit="1" customWidth="1"/>
    <col min="156" max="157" width="7.125" style="1" bestFit="1" customWidth="1"/>
    <col min="158" max="158" width="11.00390625" style="1" bestFit="1" customWidth="1"/>
    <col min="159" max="159" width="9.75390625" style="1" bestFit="1" customWidth="1"/>
    <col min="160" max="162" width="16.75390625" style="2" customWidth="1"/>
    <col min="163" max="163" width="12.875" style="1" bestFit="1" customWidth="1"/>
    <col min="164" max="164" width="15.75390625" style="1" customWidth="1"/>
    <col min="165" max="165" width="13.25390625" style="1" customWidth="1"/>
    <col min="166" max="166" width="11.375" style="1" bestFit="1" customWidth="1"/>
    <col min="167" max="168" width="10.375" style="1" bestFit="1" customWidth="1"/>
    <col min="169" max="169" width="10.25390625" style="1" bestFit="1" customWidth="1"/>
    <col min="170" max="170" width="9.875" style="1" customWidth="1"/>
    <col min="171" max="171" width="9.125" style="1" customWidth="1"/>
    <col min="172" max="172" width="10.875" style="1" bestFit="1" customWidth="1"/>
    <col min="173" max="173" width="9.875" style="1" customWidth="1"/>
    <col min="174" max="174" width="11.00390625" style="1" customWidth="1"/>
    <col min="175" max="176" width="10.25390625" style="1" bestFit="1" customWidth="1"/>
    <col min="177" max="177" width="10.625" style="1" customWidth="1"/>
    <col min="178" max="178" width="10.00390625" style="1" customWidth="1"/>
    <col min="179" max="179" width="10.625" style="1" bestFit="1" customWidth="1"/>
    <col min="180" max="180" width="10.00390625" style="1" bestFit="1" customWidth="1"/>
    <col min="181" max="181" width="10.875" style="1" bestFit="1" customWidth="1"/>
    <col min="182" max="182" width="12.625" style="3" bestFit="1" customWidth="1"/>
    <col min="183" max="183" width="11.75390625" style="1" bestFit="1" customWidth="1"/>
    <col min="184" max="184" width="13.625" style="3" customWidth="1"/>
    <col min="185" max="189" width="13.625" style="1" customWidth="1"/>
    <col min="190" max="16384" width="9.125" style="1" customWidth="1"/>
  </cols>
  <sheetData>
    <row r="1" spans="1:184" ht="27">
      <c r="A1" s="207" t="s">
        <v>71</v>
      </c>
      <c r="B1" s="207"/>
      <c r="C1" s="207"/>
      <c r="D1" s="207"/>
      <c r="E1" s="207"/>
      <c r="F1" s="207"/>
      <c r="FD1" s="1"/>
      <c r="FE1" s="1"/>
      <c r="FF1" s="1"/>
      <c r="FS1" s="149"/>
      <c r="GB1" s="1"/>
    </row>
    <row r="2" spans="1:189" ht="56.25" customHeight="1" thickBot="1">
      <c r="A2" s="135"/>
      <c r="B2" s="290" t="s">
        <v>72</v>
      </c>
      <c r="C2" s="290"/>
      <c r="D2" s="290"/>
      <c r="E2" s="290"/>
      <c r="F2" s="290"/>
      <c r="G2" s="290"/>
      <c r="H2" s="290"/>
      <c r="I2" s="290"/>
      <c r="J2" s="290"/>
      <c r="K2" s="290"/>
      <c r="L2" s="291" t="s">
        <v>72</v>
      </c>
      <c r="M2" s="291"/>
      <c r="N2" s="291"/>
      <c r="O2" s="291"/>
      <c r="P2" s="291"/>
      <c r="Q2" s="291"/>
      <c r="R2" s="291"/>
      <c r="S2" s="291"/>
      <c r="T2" s="291"/>
      <c r="U2" s="291"/>
      <c r="V2" s="291"/>
      <c r="W2" s="291"/>
      <c r="X2" s="291"/>
      <c r="Y2" s="291"/>
      <c r="Z2" s="291"/>
      <c r="AA2" s="291" t="s">
        <v>72</v>
      </c>
      <c r="AB2" s="291"/>
      <c r="AC2" s="291"/>
      <c r="AD2" s="291"/>
      <c r="AE2" s="291"/>
      <c r="AF2" s="291"/>
      <c r="AG2" s="291"/>
      <c r="AH2" s="291"/>
      <c r="AI2" s="291"/>
      <c r="AJ2" s="291" t="s">
        <v>72</v>
      </c>
      <c r="AK2" s="291"/>
      <c r="AL2" s="291"/>
      <c r="AM2" s="291"/>
      <c r="AN2" s="291"/>
      <c r="AO2" s="291"/>
      <c r="AP2" s="291"/>
      <c r="AQ2" s="291"/>
      <c r="AR2" s="291"/>
      <c r="AS2" s="291"/>
      <c r="AT2" s="291" t="s">
        <v>72</v>
      </c>
      <c r="AU2" s="291"/>
      <c r="AV2" s="291"/>
      <c r="AW2" s="291"/>
      <c r="AX2" s="291"/>
      <c r="AY2" s="291"/>
      <c r="AZ2" s="291"/>
      <c r="BA2" s="291"/>
      <c r="BB2" s="291"/>
      <c r="BC2" s="291" t="s">
        <v>72</v>
      </c>
      <c r="BD2" s="291"/>
      <c r="BE2" s="291"/>
      <c r="BF2" s="291"/>
      <c r="BG2" s="291"/>
      <c r="BH2" s="291"/>
      <c r="BI2" s="291"/>
      <c r="BJ2" s="291"/>
      <c r="BK2" s="291"/>
      <c r="BL2" s="291"/>
      <c r="BM2" s="291" t="s">
        <v>72</v>
      </c>
      <c r="BN2" s="291"/>
      <c r="BO2" s="291"/>
      <c r="BP2" s="291"/>
      <c r="BQ2" s="291"/>
      <c r="BR2" s="291"/>
      <c r="BS2" s="291"/>
      <c r="BT2" s="291"/>
      <c r="BU2" s="291"/>
      <c r="BV2" s="291"/>
      <c r="BW2" s="291" t="s">
        <v>72</v>
      </c>
      <c r="BX2" s="291"/>
      <c r="BY2" s="291"/>
      <c r="BZ2" s="291"/>
      <c r="CA2" s="291"/>
      <c r="CB2" s="291"/>
      <c r="CC2" s="291"/>
      <c r="CD2" s="291"/>
      <c r="CE2" s="291"/>
      <c r="CF2" s="291"/>
      <c r="CG2" s="291" t="s">
        <v>72</v>
      </c>
      <c r="CH2" s="291"/>
      <c r="CI2" s="291"/>
      <c r="CJ2" s="291"/>
      <c r="CK2" s="291"/>
      <c r="CL2" s="291"/>
      <c r="CM2" s="291"/>
      <c r="CN2" s="291"/>
      <c r="CO2" s="291"/>
      <c r="CP2" s="291"/>
      <c r="CQ2" s="291" t="s">
        <v>72</v>
      </c>
      <c r="CR2" s="291"/>
      <c r="CS2" s="291"/>
      <c r="CT2" s="291"/>
      <c r="CU2" s="291"/>
      <c r="CV2" s="291"/>
      <c r="CW2" s="291"/>
      <c r="CX2" s="291"/>
      <c r="CY2" s="291"/>
      <c r="CZ2" s="291"/>
      <c r="DA2" s="291" t="s">
        <v>72</v>
      </c>
      <c r="DB2" s="291"/>
      <c r="DC2" s="291"/>
      <c r="DD2" s="291"/>
      <c r="DE2" s="291"/>
      <c r="DF2" s="291"/>
      <c r="DG2" s="291"/>
      <c r="DH2" s="291"/>
      <c r="DI2" s="291"/>
      <c r="DJ2" s="291"/>
      <c r="DK2" s="291" t="s">
        <v>72</v>
      </c>
      <c r="DL2" s="291"/>
      <c r="DM2" s="291"/>
      <c r="DN2" s="291"/>
      <c r="DO2" s="291"/>
      <c r="DP2" s="291"/>
      <c r="DQ2" s="291"/>
      <c r="DR2" s="291"/>
      <c r="DS2" s="291"/>
      <c r="DT2" s="291" t="s">
        <v>72</v>
      </c>
      <c r="DU2" s="291"/>
      <c r="DV2" s="291"/>
      <c r="DW2" s="291"/>
      <c r="DX2" s="291"/>
      <c r="DY2" s="291"/>
      <c r="DZ2" s="291"/>
      <c r="EA2" s="291"/>
      <c r="EB2" s="291"/>
      <c r="EC2" s="291" t="s">
        <v>72</v>
      </c>
      <c r="ED2" s="291"/>
      <c r="EE2" s="291"/>
      <c r="EF2" s="291"/>
      <c r="EG2" s="291"/>
      <c r="EH2" s="291"/>
      <c r="EI2" s="291"/>
      <c r="EJ2" s="291"/>
      <c r="EK2" s="291"/>
      <c r="EL2" s="291" t="s">
        <v>72</v>
      </c>
      <c r="EM2" s="291"/>
      <c r="EN2" s="291"/>
      <c r="EO2" s="291"/>
      <c r="EP2" s="291"/>
      <c r="EQ2" s="291"/>
      <c r="ER2" s="291"/>
      <c r="ES2" s="291"/>
      <c r="ET2" s="291"/>
      <c r="EU2" s="291" t="s">
        <v>72</v>
      </c>
      <c r="EV2" s="291"/>
      <c r="EW2" s="291"/>
      <c r="EX2" s="291"/>
      <c r="EY2" s="291"/>
      <c r="EZ2" s="291"/>
      <c r="FA2" s="291"/>
      <c r="FB2" s="291"/>
      <c r="FC2" s="291"/>
      <c r="FD2" s="291" t="s">
        <v>72</v>
      </c>
      <c r="FE2" s="291"/>
      <c r="FF2" s="291"/>
      <c r="FG2" s="291" t="s">
        <v>72</v>
      </c>
      <c r="FH2" s="291"/>
      <c r="FI2" s="291"/>
      <c r="FJ2" s="291"/>
      <c r="FK2" s="291"/>
      <c r="FL2" s="291"/>
      <c r="FM2" s="291"/>
      <c r="FN2" s="291"/>
      <c r="FO2" s="291"/>
      <c r="FP2" s="291" t="s">
        <v>72</v>
      </c>
      <c r="FQ2" s="291"/>
      <c r="FR2" s="291"/>
      <c r="FS2" s="291"/>
      <c r="FT2" s="291"/>
      <c r="FU2" s="291" t="s">
        <v>72</v>
      </c>
      <c r="FV2" s="291"/>
      <c r="FW2" s="291"/>
      <c r="FX2" s="291"/>
      <c r="FY2" s="291"/>
      <c r="FZ2" s="291"/>
      <c r="GA2" s="291"/>
      <c r="GB2" s="291" t="s">
        <v>72</v>
      </c>
      <c r="GC2" s="291"/>
      <c r="GD2" s="291"/>
      <c r="GE2" s="291"/>
      <c r="GF2" s="291"/>
      <c r="GG2" s="291"/>
    </row>
    <row r="3" spans="1:189" s="6" customFormat="1" ht="43.5" customHeight="1" thickBot="1">
      <c r="A3" s="65" t="s">
        <v>66</v>
      </c>
      <c r="B3" s="292" t="s">
        <v>10</v>
      </c>
      <c r="C3" s="293"/>
      <c r="D3" s="293"/>
      <c r="E3" s="293"/>
      <c r="F3" s="293"/>
      <c r="G3" s="293"/>
      <c r="H3" s="293"/>
      <c r="I3" s="293"/>
      <c r="J3" s="294"/>
      <c r="K3" s="295"/>
      <c r="L3" s="296" t="s">
        <v>54</v>
      </c>
      <c r="M3" s="297"/>
      <c r="N3" s="297"/>
      <c r="O3" s="297"/>
      <c r="P3" s="297"/>
      <c r="Q3" s="297"/>
      <c r="R3" s="297"/>
      <c r="S3" s="297"/>
      <c r="T3" s="297"/>
      <c r="U3" s="297"/>
      <c r="V3" s="297"/>
      <c r="W3" s="297"/>
      <c r="X3" s="297"/>
      <c r="Y3" s="297"/>
      <c r="Z3" s="298"/>
      <c r="AA3" s="299" t="s">
        <v>12</v>
      </c>
      <c r="AB3" s="300"/>
      <c r="AC3" s="300"/>
      <c r="AD3" s="300"/>
      <c r="AE3" s="300"/>
      <c r="AF3" s="300"/>
      <c r="AG3" s="300"/>
      <c r="AH3" s="300"/>
      <c r="AI3" s="301"/>
      <c r="AJ3" s="296" t="s">
        <v>13</v>
      </c>
      <c r="AK3" s="297"/>
      <c r="AL3" s="297"/>
      <c r="AM3" s="297"/>
      <c r="AN3" s="297"/>
      <c r="AO3" s="297"/>
      <c r="AP3" s="297"/>
      <c r="AQ3" s="297"/>
      <c r="AR3" s="297"/>
      <c r="AS3" s="302"/>
      <c r="AT3" s="296" t="s">
        <v>53</v>
      </c>
      <c r="AU3" s="297"/>
      <c r="AV3" s="297"/>
      <c r="AW3" s="297"/>
      <c r="AX3" s="297"/>
      <c r="AY3" s="297"/>
      <c r="AZ3" s="297"/>
      <c r="BA3" s="297"/>
      <c r="BB3" s="297"/>
      <c r="BC3" s="296" t="s">
        <v>55</v>
      </c>
      <c r="BD3" s="297"/>
      <c r="BE3" s="297"/>
      <c r="BF3" s="297"/>
      <c r="BG3" s="297"/>
      <c r="BH3" s="297"/>
      <c r="BI3" s="297"/>
      <c r="BJ3" s="297"/>
      <c r="BK3" s="297"/>
      <c r="BL3" s="297"/>
      <c r="BM3" s="296" t="s">
        <v>56</v>
      </c>
      <c r="BN3" s="297"/>
      <c r="BO3" s="297"/>
      <c r="BP3" s="297"/>
      <c r="BQ3" s="297"/>
      <c r="BR3" s="297"/>
      <c r="BS3" s="297"/>
      <c r="BT3" s="297"/>
      <c r="BU3" s="297"/>
      <c r="BV3" s="297"/>
      <c r="BW3" s="296" t="s">
        <v>57</v>
      </c>
      <c r="BX3" s="297"/>
      <c r="BY3" s="297"/>
      <c r="BZ3" s="297"/>
      <c r="CA3" s="297"/>
      <c r="CB3" s="297"/>
      <c r="CC3" s="297"/>
      <c r="CD3" s="297"/>
      <c r="CE3" s="297"/>
      <c r="CF3" s="297"/>
      <c r="CG3" s="296" t="s">
        <v>58</v>
      </c>
      <c r="CH3" s="297"/>
      <c r="CI3" s="297"/>
      <c r="CJ3" s="297"/>
      <c r="CK3" s="297"/>
      <c r="CL3" s="297"/>
      <c r="CM3" s="297"/>
      <c r="CN3" s="297"/>
      <c r="CO3" s="297"/>
      <c r="CP3" s="297"/>
      <c r="CQ3" s="296" t="s">
        <v>59</v>
      </c>
      <c r="CR3" s="297"/>
      <c r="CS3" s="297"/>
      <c r="CT3" s="297"/>
      <c r="CU3" s="297"/>
      <c r="CV3" s="297"/>
      <c r="CW3" s="297"/>
      <c r="CX3" s="297"/>
      <c r="CY3" s="297"/>
      <c r="CZ3" s="297"/>
      <c r="DA3" s="303" t="s">
        <v>60</v>
      </c>
      <c r="DB3" s="304"/>
      <c r="DC3" s="304"/>
      <c r="DD3" s="304"/>
      <c r="DE3" s="304"/>
      <c r="DF3" s="304"/>
      <c r="DG3" s="304"/>
      <c r="DH3" s="304"/>
      <c r="DI3" s="304"/>
      <c r="DJ3" s="304"/>
      <c r="DK3" s="296" t="s">
        <v>61</v>
      </c>
      <c r="DL3" s="297"/>
      <c r="DM3" s="297"/>
      <c r="DN3" s="297"/>
      <c r="DO3" s="297"/>
      <c r="DP3" s="297"/>
      <c r="DQ3" s="297"/>
      <c r="DR3" s="297"/>
      <c r="DS3" s="297"/>
      <c r="DT3" s="296" t="s">
        <v>62</v>
      </c>
      <c r="DU3" s="297"/>
      <c r="DV3" s="297"/>
      <c r="DW3" s="297"/>
      <c r="DX3" s="297"/>
      <c r="DY3" s="297"/>
      <c r="DZ3" s="297"/>
      <c r="EA3" s="297"/>
      <c r="EB3" s="297"/>
      <c r="EC3" s="296" t="s">
        <v>63</v>
      </c>
      <c r="ED3" s="297"/>
      <c r="EE3" s="297"/>
      <c r="EF3" s="297"/>
      <c r="EG3" s="297"/>
      <c r="EH3" s="297"/>
      <c r="EI3" s="297"/>
      <c r="EJ3" s="297"/>
      <c r="EK3" s="297"/>
      <c r="EL3" s="296" t="s">
        <v>64</v>
      </c>
      <c r="EM3" s="297"/>
      <c r="EN3" s="297"/>
      <c r="EO3" s="297"/>
      <c r="EP3" s="297"/>
      <c r="EQ3" s="297"/>
      <c r="ER3" s="297"/>
      <c r="ES3" s="297"/>
      <c r="ET3" s="297"/>
      <c r="EU3" s="305" t="s">
        <v>65</v>
      </c>
      <c r="EV3" s="306"/>
      <c r="EW3" s="306"/>
      <c r="EX3" s="306"/>
      <c r="EY3" s="306"/>
      <c r="EZ3" s="306"/>
      <c r="FA3" s="306"/>
      <c r="FB3" s="306"/>
      <c r="FC3" s="306"/>
      <c r="FD3" s="307" t="s">
        <v>9</v>
      </c>
      <c r="FE3" s="308"/>
      <c r="FF3" s="309"/>
      <c r="FG3" s="310" t="s">
        <v>14</v>
      </c>
      <c r="FH3" s="311"/>
      <c r="FI3" s="311"/>
      <c r="FJ3" s="311"/>
      <c r="FK3" s="311"/>
      <c r="FL3" s="311"/>
      <c r="FM3" s="311"/>
      <c r="FN3" s="311"/>
      <c r="FO3" s="311"/>
      <c r="FP3" s="311" t="s">
        <v>14</v>
      </c>
      <c r="FQ3" s="311"/>
      <c r="FR3" s="311"/>
      <c r="FS3" s="311"/>
      <c r="FT3" s="311"/>
      <c r="FU3" s="311" t="s">
        <v>14</v>
      </c>
      <c r="FV3" s="311"/>
      <c r="FW3" s="311"/>
      <c r="FX3" s="311"/>
      <c r="FY3" s="311"/>
      <c r="FZ3" s="311"/>
      <c r="GA3" s="312"/>
      <c r="GB3" s="313" t="s">
        <v>15</v>
      </c>
      <c r="GC3" s="314"/>
      <c r="GD3" s="315"/>
      <c r="GE3" s="313" t="s">
        <v>16</v>
      </c>
      <c r="GF3" s="314"/>
      <c r="GG3" s="316"/>
    </row>
    <row r="4" spans="1:189" s="9" customFormat="1" ht="106.5" customHeight="1" thickBot="1">
      <c r="A4" s="65"/>
      <c r="B4" s="66" t="s">
        <v>84</v>
      </c>
      <c r="C4" s="121" t="s">
        <v>51</v>
      </c>
      <c r="D4" s="121" t="s">
        <v>68</v>
      </c>
      <c r="E4" s="121" t="s">
        <v>52</v>
      </c>
      <c r="F4" s="121" t="s">
        <v>74</v>
      </c>
      <c r="G4" s="121" t="s">
        <v>49</v>
      </c>
      <c r="H4" s="121" t="s">
        <v>50</v>
      </c>
      <c r="I4" s="121"/>
      <c r="J4" s="67" t="s">
        <v>83</v>
      </c>
      <c r="K4" s="68" t="s">
        <v>17</v>
      </c>
      <c r="L4" s="66" t="s">
        <v>84</v>
      </c>
      <c r="M4" s="121" t="s">
        <v>51</v>
      </c>
      <c r="N4" s="121" t="s">
        <v>100</v>
      </c>
      <c r="O4" s="121" t="s">
        <v>52</v>
      </c>
      <c r="P4" s="121" t="s">
        <v>73</v>
      </c>
      <c r="Q4" s="121" t="s">
        <v>99</v>
      </c>
      <c r="R4" s="121" t="s">
        <v>50</v>
      </c>
      <c r="S4" s="121" t="s">
        <v>74</v>
      </c>
      <c r="T4" s="121" t="s">
        <v>96</v>
      </c>
      <c r="U4" s="121" t="s">
        <v>88</v>
      </c>
      <c r="V4" s="121" t="s">
        <v>97</v>
      </c>
      <c r="W4" s="121" t="s">
        <v>98</v>
      </c>
      <c r="X4" s="121" t="s">
        <v>69</v>
      </c>
      <c r="Y4" s="67" t="s">
        <v>83</v>
      </c>
      <c r="Z4" s="68" t="s">
        <v>17</v>
      </c>
      <c r="AA4" s="67" t="s">
        <v>84</v>
      </c>
      <c r="AB4" s="121" t="s">
        <v>51</v>
      </c>
      <c r="AC4" s="121" t="s">
        <v>68</v>
      </c>
      <c r="AD4" s="121" t="s">
        <v>88</v>
      </c>
      <c r="AE4" s="121" t="s">
        <v>94</v>
      </c>
      <c r="AF4" s="121" t="s">
        <v>49</v>
      </c>
      <c r="AG4" s="121" t="s">
        <v>50</v>
      </c>
      <c r="AH4" s="67" t="s">
        <v>83</v>
      </c>
      <c r="AI4" s="68" t="s">
        <v>17</v>
      </c>
      <c r="AJ4" s="70" t="s">
        <v>84</v>
      </c>
      <c r="AK4" s="121" t="s">
        <v>51</v>
      </c>
      <c r="AL4" s="121" t="s">
        <v>88</v>
      </c>
      <c r="AM4" s="121" t="s">
        <v>52</v>
      </c>
      <c r="AN4" s="121" t="s">
        <v>73</v>
      </c>
      <c r="AO4" s="121" t="s">
        <v>86</v>
      </c>
      <c r="AP4" s="121" t="s">
        <v>50</v>
      </c>
      <c r="AQ4" s="121" t="s">
        <v>87</v>
      </c>
      <c r="AR4" s="70" t="s">
        <v>83</v>
      </c>
      <c r="AS4" s="71" t="s">
        <v>17</v>
      </c>
      <c r="AT4" s="70" t="s">
        <v>84</v>
      </c>
      <c r="AU4" s="121" t="s">
        <v>75</v>
      </c>
      <c r="AV4" s="121" t="s">
        <v>68</v>
      </c>
      <c r="AW4" s="121" t="s">
        <v>90</v>
      </c>
      <c r="AX4" s="121" t="s">
        <v>73</v>
      </c>
      <c r="AY4" s="121" t="s">
        <v>89</v>
      </c>
      <c r="AZ4" s="121" t="s">
        <v>50</v>
      </c>
      <c r="BA4" s="70" t="s">
        <v>83</v>
      </c>
      <c r="BB4" s="171" t="s">
        <v>17</v>
      </c>
      <c r="BC4" s="70" t="s">
        <v>84</v>
      </c>
      <c r="BD4" s="121" t="s">
        <v>93</v>
      </c>
      <c r="BE4" s="121" t="s">
        <v>68</v>
      </c>
      <c r="BF4" s="121" t="s">
        <v>52</v>
      </c>
      <c r="BG4" s="121" t="s">
        <v>73</v>
      </c>
      <c r="BH4" s="121"/>
      <c r="BI4" s="121" t="s">
        <v>50</v>
      </c>
      <c r="BJ4" s="60"/>
      <c r="BK4" s="67" t="s">
        <v>83</v>
      </c>
      <c r="BL4" s="171" t="s">
        <v>17</v>
      </c>
      <c r="BM4" s="70" t="s">
        <v>84</v>
      </c>
      <c r="BN4" s="121" t="s">
        <v>76</v>
      </c>
      <c r="BO4" s="121" t="s">
        <v>68</v>
      </c>
      <c r="BP4" s="121" t="s">
        <v>52</v>
      </c>
      <c r="BQ4" s="121" t="s">
        <v>73</v>
      </c>
      <c r="BR4" s="121"/>
      <c r="BS4" s="121" t="s">
        <v>50</v>
      </c>
      <c r="BT4" s="121"/>
      <c r="BU4" s="70" t="s">
        <v>83</v>
      </c>
      <c r="BV4" s="171" t="s">
        <v>17</v>
      </c>
      <c r="BW4" s="70" t="s">
        <v>84</v>
      </c>
      <c r="BX4" s="121" t="s">
        <v>77</v>
      </c>
      <c r="BY4" s="121" t="s">
        <v>68</v>
      </c>
      <c r="BZ4" s="121" t="s">
        <v>52</v>
      </c>
      <c r="CA4" s="121" t="s">
        <v>73</v>
      </c>
      <c r="CB4" s="121"/>
      <c r="CC4" s="121" t="s">
        <v>50</v>
      </c>
      <c r="CD4" s="60"/>
      <c r="CE4" s="70" t="s">
        <v>83</v>
      </c>
      <c r="CF4" s="171" t="s">
        <v>17</v>
      </c>
      <c r="CG4" s="70" t="s">
        <v>84</v>
      </c>
      <c r="CH4" s="121" t="s">
        <v>76</v>
      </c>
      <c r="CI4" s="121" t="s">
        <v>68</v>
      </c>
      <c r="CJ4" s="121" t="s">
        <v>52</v>
      </c>
      <c r="CK4" s="121" t="s">
        <v>73</v>
      </c>
      <c r="CL4" s="121"/>
      <c r="CM4" s="121" t="s">
        <v>50</v>
      </c>
      <c r="CN4" s="60"/>
      <c r="CO4" s="70" t="s">
        <v>83</v>
      </c>
      <c r="CP4" s="171" t="s">
        <v>17</v>
      </c>
      <c r="CQ4" s="70" t="s">
        <v>84</v>
      </c>
      <c r="CR4" s="121" t="s">
        <v>76</v>
      </c>
      <c r="CS4" s="121" t="s">
        <v>68</v>
      </c>
      <c r="CT4" s="121" t="s">
        <v>52</v>
      </c>
      <c r="CU4" s="121" t="s">
        <v>73</v>
      </c>
      <c r="CV4" s="121"/>
      <c r="CW4" s="121" t="s">
        <v>50</v>
      </c>
      <c r="CX4" s="60"/>
      <c r="CY4" s="70" t="s">
        <v>83</v>
      </c>
      <c r="CZ4" s="171" t="s">
        <v>17</v>
      </c>
      <c r="DA4" s="208" t="s">
        <v>84</v>
      </c>
      <c r="DB4" s="209" t="s">
        <v>76</v>
      </c>
      <c r="DC4" s="210" t="s">
        <v>68</v>
      </c>
      <c r="DD4" s="210" t="s">
        <v>52</v>
      </c>
      <c r="DE4" s="209" t="s">
        <v>73</v>
      </c>
      <c r="DF4" s="274"/>
      <c r="DG4" s="209" t="s">
        <v>50</v>
      </c>
      <c r="DH4" s="209"/>
      <c r="DI4" s="208" t="s">
        <v>83</v>
      </c>
      <c r="DJ4" s="211" t="s">
        <v>17</v>
      </c>
      <c r="DK4" s="66" t="s">
        <v>84</v>
      </c>
      <c r="DL4" s="121" t="s">
        <v>93</v>
      </c>
      <c r="DM4" s="121" t="s">
        <v>68</v>
      </c>
      <c r="DN4" s="121" t="s">
        <v>52</v>
      </c>
      <c r="DO4" s="121" t="s">
        <v>73</v>
      </c>
      <c r="DP4" s="121" t="s">
        <v>92</v>
      </c>
      <c r="DQ4" s="121" t="s">
        <v>50</v>
      </c>
      <c r="DR4" s="67" t="s">
        <v>83</v>
      </c>
      <c r="DS4" s="68" t="s">
        <v>17</v>
      </c>
      <c r="DT4" s="66" t="s">
        <v>84</v>
      </c>
      <c r="DU4" s="121" t="s">
        <v>76</v>
      </c>
      <c r="DV4" s="121" t="s">
        <v>68</v>
      </c>
      <c r="DW4" s="121" t="s">
        <v>52</v>
      </c>
      <c r="DX4" s="121" t="s">
        <v>73</v>
      </c>
      <c r="DY4" s="121"/>
      <c r="DZ4" s="121" t="s">
        <v>50</v>
      </c>
      <c r="EA4" s="67" t="s">
        <v>83</v>
      </c>
      <c r="EB4" s="68" t="s">
        <v>17</v>
      </c>
      <c r="EC4" s="66" t="s">
        <v>84</v>
      </c>
      <c r="ED4" s="121" t="s">
        <v>76</v>
      </c>
      <c r="EE4" s="121" t="s">
        <v>68</v>
      </c>
      <c r="EF4" s="121" t="s">
        <v>52</v>
      </c>
      <c r="EG4" s="121" t="s">
        <v>73</v>
      </c>
      <c r="EH4" s="121"/>
      <c r="EI4" s="121" t="s">
        <v>50</v>
      </c>
      <c r="EJ4" s="67" t="s">
        <v>83</v>
      </c>
      <c r="EK4" s="68" t="s">
        <v>17</v>
      </c>
      <c r="EL4" s="66" t="s">
        <v>84</v>
      </c>
      <c r="EM4" s="121" t="s">
        <v>76</v>
      </c>
      <c r="EN4" s="121" t="s">
        <v>68</v>
      </c>
      <c r="EO4" s="121" t="s">
        <v>52</v>
      </c>
      <c r="EP4" s="121" t="s">
        <v>73</v>
      </c>
      <c r="EQ4" s="121"/>
      <c r="ER4" s="121" t="s">
        <v>50</v>
      </c>
      <c r="ES4" s="67" t="s">
        <v>83</v>
      </c>
      <c r="ET4" s="68" t="s">
        <v>17</v>
      </c>
      <c r="EU4" s="212" t="s">
        <v>84</v>
      </c>
      <c r="EV4" s="213" t="s">
        <v>76</v>
      </c>
      <c r="EW4" s="214" t="s">
        <v>68</v>
      </c>
      <c r="EX4" s="214" t="s">
        <v>52</v>
      </c>
      <c r="EY4" s="213" t="s">
        <v>73</v>
      </c>
      <c r="EZ4" s="213" t="s">
        <v>92</v>
      </c>
      <c r="FA4" s="213" t="s">
        <v>50</v>
      </c>
      <c r="FB4" s="215" t="s">
        <v>83</v>
      </c>
      <c r="FC4" s="216" t="s">
        <v>17</v>
      </c>
      <c r="FD4" s="72" t="s">
        <v>84</v>
      </c>
      <c r="FE4" s="69" t="s">
        <v>83</v>
      </c>
      <c r="FF4" s="73" t="s">
        <v>17</v>
      </c>
      <c r="FG4" s="148" t="s">
        <v>84</v>
      </c>
      <c r="FH4" s="120" t="s">
        <v>79</v>
      </c>
      <c r="FI4" s="120" t="s">
        <v>103</v>
      </c>
      <c r="FJ4" s="120" t="s">
        <v>108</v>
      </c>
      <c r="FK4" s="120" t="s">
        <v>110</v>
      </c>
      <c r="FL4" s="120" t="s">
        <v>111</v>
      </c>
      <c r="FM4" s="120" t="s">
        <v>102</v>
      </c>
      <c r="FN4" s="120" t="s">
        <v>105</v>
      </c>
      <c r="FO4" s="120" t="s">
        <v>91</v>
      </c>
      <c r="FP4" s="120" t="s">
        <v>101</v>
      </c>
      <c r="FQ4" s="120" t="s">
        <v>78</v>
      </c>
      <c r="FR4" s="120" t="s">
        <v>109</v>
      </c>
      <c r="FS4" s="120" t="s">
        <v>104</v>
      </c>
      <c r="FT4" s="120" t="s">
        <v>112</v>
      </c>
      <c r="FU4" s="120" t="s">
        <v>81</v>
      </c>
      <c r="FV4" s="120" t="s">
        <v>106</v>
      </c>
      <c r="FW4" s="120" t="s">
        <v>95</v>
      </c>
      <c r="FX4" s="120" t="s">
        <v>107</v>
      </c>
      <c r="FY4" s="120" t="s">
        <v>82</v>
      </c>
      <c r="FZ4" s="4" t="s">
        <v>83</v>
      </c>
      <c r="GA4" s="68" t="s">
        <v>17</v>
      </c>
      <c r="GB4" s="55" t="s">
        <v>84</v>
      </c>
      <c r="GC4" s="4" t="s">
        <v>83</v>
      </c>
      <c r="GD4" s="147" t="s">
        <v>17</v>
      </c>
      <c r="GE4" s="54" t="s">
        <v>84</v>
      </c>
      <c r="GF4" s="7" t="s">
        <v>85</v>
      </c>
      <c r="GG4" s="8" t="s">
        <v>17</v>
      </c>
    </row>
    <row r="5" spans="1:189" s="14" customFormat="1" ht="18" customHeight="1">
      <c r="A5" s="74" t="s">
        <v>18</v>
      </c>
      <c r="B5" s="10">
        <f aca="true" t="shared" si="0" ref="B5:I5">B6+B7</f>
        <v>0</v>
      </c>
      <c r="C5" s="122">
        <f t="shared" si="0"/>
        <v>0</v>
      </c>
      <c r="D5" s="122">
        <f t="shared" si="0"/>
        <v>0</v>
      </c>
      <c r="E5" s="122">
        <f t="shared" si="0"/>
        <v>0</v>
      </c>
      <c r="F5" s="122">
        <f t="shared" si="0"/>
        <v>1610360</v>
      </c>
      <c r="G5" s="122">
        <f t="shared" si="0"/>
        <v>0</v>
      </c>
      <c r="H5" s="122">
        <f t="shared" si="0"/>
        <v>0</v>
      </c>
      <c r="I5" s="122">
        <f t="shared" si="0"/>
        <v>0</v>
      </c>
      <c r="J5" s="10">
        <f aca="true" t="shared" si="1" ref="J5:J25">SUM(B5:I5)</f>
        <v>1610360</v>
      </c>
      <c r="K5" s="11">
        <f aca="true" t="shared" si="2" ref="K5:X5">K6+K7</f>
        <v>1610360</v>
      </c>
      <c r="L5" s="136">
        <f t="shared" si="2"/>
        <v>25000000</v>
      </c>
      <c r="M5" s="10">
        <f t="shared" si="2"/>
        <v>0</v>
      </c>
      <c r="N5" s="10">
        <f t="shared" si="2"/>
        <v>0</v>
      </c>
      <c r="O5" s="10">
        <f t="shared" si="2"/>
        <v>350832</v>
      </c>
      <c r="P5" s="10">
        <f t="shared" si="2"/>
        <v>0</v>
      </c>
      <c r="Q5" s="10">
        <f t="shared" si="2"/>
        <v>700000</v>
      </c>
      <c r="R5" s="10">
        <f t="shared" si="2"/>
        <v>0</v>
      </c>
      <c r="S5" s="10">
        <f t="shared" si="2"/>
        <v>0</v>
      </c>
      <c r="T5" s="10">
        <f t="shared" si="2"/>
        <v>1000000</v>
      </c>
      <c r="U5" s="10">
        <f t="shared" si="2"/>
        <v>353916</v>
      </c>
      <c r="V5" s="10">
        <f t="shared" si="2"/>
        <v>622341</v>
      </c>
      <c r="W5" s="10">
        <f t="shared" si="2"/>
        <v>21000000</v>
      </c>
      <c r="X5" s="10">
        <f t="shared" si="2"/>
        <v>0</v>
      </c>
      <c r="Y5" s="10">
        <f aca="true" t="shared" si="3" ref="Y5:Y25">SUM(L5:X5)</f>
        <v>49027089</v>
      </c>
      <c r="Z5" s="11">
        <f aca="true" t="shared" si="4" ref="Z5:AG5">Z6+Z7</f>
        <v>24027089</v>
      </c>
      <c r="AA5" s="10">
        <f t="shared" si="4"/>
        <v>0</v>
      </c>
      <c r="AB5" s="10">
        <f t="shared" si="4"/>
        <v>0</v>
      </c>
      <c r="AC5" s="10">
        <f t="shared" si="4"/>
        <v>0</v>
      </c>
      <c r="AD5" s="10">
        <f t="shared" si="4"/>
        <v>618419</v>
      </c>
      <c r="AE5" s="10">
        <f t="shared" si="4"/>
        <v>0</v>
      </c>
      <c r="AF5" s="10">
        <f t="shared" si="4"/>
        <v>0</v>
      </c>
      <c r="AG5" s="10">
        <f t="shared" si="4"/>
        <v>0</v>
      </c>
      <c r="AH5" s="10">
        <f aca="true" t="shared" si="5" ref="AH5:AH25">SUM(AA5:AG5)</f>
        <v>618419</v>
      </c>
      <c r="AI5" s="11">
        <f aca="true" t="shared" si="6" ref="AI5:AQ5">AI6+AI7</f>
        <v>618419</v>
      </c>
      <c r="AJ5" s="10">
        <f t="shared" si="6"/>
        <v>3347121</v>
      </c>
      <c r="AK5" s="10">
        <f t="shared" si="6"/>
        <v>0</v>
      </c>
      <c r="AL5" s="10">
        <f t="shared" si="6"/>
        <v>112438</v>
      </c>
      <c r="AM5" s="10">
        <f t="shared" si="6"/>
        <v>806330</v>
      </c>
      <c r="AN5" s="10">
        <f t="shared" si="6"/>
        <v>0</v>
      </c>
      <c r="AO5" s="10">
        <f t="shared" si="6"/>
        <v>2714674</v>
      </c>
      <c r="AP5" s="10">
        <f t="shared" si="6"/>
        <v>0</v>
      </c>
      <c r="AQ5" s="10">
        <f t="shared" si="6"/>
        <v>374859</v>
      </c>
      <c r="AR5" s="10">
        <f aca="true" t="shared" si="7" ref="AR5:AR25">SUM(AJ5:AQ5)</f>
        <v>7355422</v>
      </c>
      <c r="AS5" s="11">
        <f aca="true" t="shared" si="8" ref="AS5:AZ5">AS6+AS7</f>
        <v>4008301</v>
      </c>
      <c r="AT5" s="10">
        <f t="shared" si="8"/>
        <v>38220000</v>
      </c>
      <c r="AU5" s="10">
        <f t="shared" si="8"/>
        <v>0</v>
      </c>
      <c r="AV5" s="10">
        <f t="shared" si="8"/>
        <v>0</v>
      </c>
      <c r="AW5" s="10">
        <f t="shared" si="8"/>
        <v>0</v>
      </c>
      <c r="AX5" s="10">
        <f t="shared" si="8"/>
        <v>0</v>
      </c>
      <c r="AY5" s="10">
        <f t="shared" si="8"/>
        <v>0</v>
      </c>
      <c r="AZ5" s="10">
        <f t="shared" si="8"/>
        <v>0</v>
      </c>
      <c r="BA5" s="10">
        <f aca="true" t="shared" si="9" ref="BA5:BA25">SUM(AT5:AZ5)</f>
        <v>38220000</v>
      </c>
      <c r="BB5" s="172">
        <f aca="true" t="shared" si="10" ref="BB5:BJ5">BB6+BB7</f>
        <v>0</v>
      </c>
      <c r="BC5" s="10">
        <f t="shared" si="10"/>
        <v>0</v>
      </c>
      <c r="BD5" s="10">
        <f t="shared" si="10"/>
        <v>15595</v>
      </c>
      <c r="BE5" s="10">
        <f t="shared" si="10"/>
        <v>0</v>
      </c>
      <c r="BF5" s="10">
        <f t="shared" si="10"/>
        <v>1900000</v>
      </c>
      <c r="BG5" s="10">
        <f t="shared" si="10"/>
        <v>0</v>
      </c>
      <c r="BH5" s="10">
        <f t="shared" si="10"/>
        <v>0</v>
      </c>
      <c r="BI5" s="10">
        <f t="shared" si="10"/>
        <v>0</v>
      </c>
      <c r="BJ5" s="10">
        <f t="shared" si="10"/>
        <v>0</v>
      </c>
      <c r="BK5" s="10">
        <f aca="true" t="shared" si="11" ref="BK5:BK25">SUM(BC5:BJ5)</f>
        <v>1915595</v>
      </c>
      <c r="BL5" s="172">
        <f aca="true" t="shared" si="12" ref="BL5:BT5">BL6+BL7</f>
        <v>1915595</v>
      </c>
      <c r="BM5" s="10">
        <f t="shared" si="12"/>
        <v>0</v>
      </c>
      <c r="BN5" s="10">
        <f t="shared" si="12"/>
        <v>0</v>
      </c>
      <c r="BO5" s="10">
        <f t="shared" si="12"/>
        <v>0</v>
      </c>
      <c r="BP5" s="10">
        <f t="shared" si="12"/>
        <v>0</v>
      </c>
      <c r="BQ5" s="10">
        <f t="shared" si="12"/>
        <v>0</v>
      </c>
      <c r="BR5" s="10">
        <f t="shared" si="12"/>
        <v>0</v>
      </c>
      <c r="BS5" s="10">
        <f t="shared" si="12"/>
        <v>0</v>
      </c>
      <c r="BT5" s="10">
        <f t="shared" si="12"/>
        <v>0</v>
      </c>
      <c r="BU5" s="10">
        <f aca="true" t="shared" si="13" ref="BU5:BU25">SUM(BM5:BT5)</f>
        <v>0</v>
      </c>
      <c r="BV5" s="172">
        <f aca="true" t="shared" si="14" ref="BV5:CD5">BV6+BV7</f>
        <v>0</v>
      </c>
      <c r="BW5" s="10">
        <f t="shared" si="14"/>
        <v>0</v>
      </c>
      <c r="BX5" s="10">
        <f t="shared" si="14"/>
        <v>0</v>
      </c>
      <c r="BY5" s="10">
        <f t="shared" si="14"/>
        <v>0</v>
      </c>
      <c r="BZ5" s="10">
        <f t="shared" si="14"/>
        <v>0</v>
      </c>
      <c r="CA5" s="10">
        <f t="shared" si="14"/>
        <v>0</v>
      </c>
      <c r="CB5" s="10">
        <f t="shared" si="14"/>
        <v>0</v>
      </c>
      <c r="CC5" s="10">
        <f t="shared" si="14"/>
        <v>0</v>
      </c>
      <c r="CD5" s="10">
        <f t="shared" si="14"/>
        <v>0</v>
      </c>
      <c r="CE5" s="10">
        <f aca="true" t="shared" si="15" ref="CE5:CE25">SUM(BW5:CD5)</f>
        <v>0</v>
      </c>
      <c r="CF5" s="172">
        <f aca="true" t="shared" si="16" ref="CF5:CN5">CF6+CF7</f>
        <v>0</v>
      </c>
      <c r="CG5" s="10">
        <f t="shared" si="16"/>
        <v>0</v>
      </c>
      <c r="CH5" s="10">
        <f t="shared" si="16"/>
        <v>0</v>
      </c>
      <c r="CI5" s="10">
        <f t="shared" si="16"/>
        <v>0</v>
      </c>
      <c r="CJ5" s="10">
        <f t="shared" si="16"/>
        <v>0</v>
      </c>
      <c r="CK5" s="10">
        <f t="shared" si="16"/>
        <v>0</v>
      </c>
      <c r="CL5" s="10">
        <f t="shared" si="16"/>
        <v>0</v>
      </c>
      <c r="CM5" s="10">
        <f t="shared" si="16"/>
        <v>0</v>
      </c>
      <c r="CN5" s="10">
        <f t="shared" si="16"/>
        <v>0</v>
      </c>
      <c r="CO5" s="10">
        <f aca="true" t="shared" si="17" ref="CO5:CO25">SUM(CG5:CN5)</f>
        <v>0</v>
      </c>
      <c r="CP5" s="172">
        <f aca="true" t="shared" si="18" ref="CP5:CX5">CP6+CP7</f>
        <v>0</v>
      </c>
      <c r="CQ5" s="10">
        <f t="shared" si="18"/>
        <v>0</v>
      </c>
      <c r="CR5" s="10">
        <f t="shared" si="18"/>
        <v>0</v>
      </c>
      <c r="CS5" s="10">
        <f t="shared" si="18"/>
        <v>0</v>
      </c>
      <c r="CT5" s="10">
        <f t="shared" si="18"/>
        <v>0</v>
      </c>
      <c r="CU5" s="10">
        <f t="shared" si="18"/>
        <v>0</v>
      </c>
      <c r="CV5" s="10">
        <f t="shared" si="18"/>
        <v>0</v>
      </c>
      <c r="CW5" s="10">
        <f t="shared" si="18"/>
        <v>0</v>
      </c>
      <c r="CX5" s="10">
        <f t="shared" si="18"/>
        <v>0</v>
      </c>
      <c r="CY5" s="10">
        <f aca="true" t="shared" si="19" ref="CY5:CY25">SUM(CQ5:CX5)</f>
        <v>0</v>
      </c>
      <c r="CZ5" s="172">
        <f>CZ6+CZ7</f>
        <v>0</v>
      </c>
      <c r="DA5" s="217">
        <f aca="true" t="shared" si="20" ref="DA5:DA25">BC5+BM5+BW5+CG5+CQ5</f>
        <v>0</v>
      </c>
      <c r="DB5" s="217">
        <f aca="true" t="shared" si="21" ref="DB5:DB25">BD5+BN5+BX5+CH5+CR5</f>
        <v>15595</v>
      </c>
      <c r="DC5" s="217">
        <f aca="true" t="shared" si="22" ref="DC5:DC25">BE5+BO5+BY5+CI5+CS5</f>
        <v>0</v>
      </c>
      <c r="DD5" s="217">
        <f aca="true" t="shared" si="23" ref="DD5:DD25">BF5+BP5+BZ5+CJ5+CT5</f>
        <v>1900000</v>
      </c>
      <c r="DE5" s="217">
        <f aca="true" t="shared" si="24" ref="DE5:DE25">BG5+BQ5+CA5+CK5+CU5</f>
        <v>0</v>
      </c>
      <c r="DF5" s="217">
        <f aca="true" t="shared" si="25" ref="DF5:DF25">BH5+BR5+CB5+CL5+CV5</f>
        <v>0</v>
      </c>
      <c r="DG5" s="217">
        <f aca="true" t="shared" si="26" ref="DG5:DG25">BI5+BS5+CC5+CM5+CW5</f>
        <v>0</v>
      </c>
      <c r="DH5" s="217">
        <f aca="true" t="shared" si="27" ref="DH5:DH25">BJ5+BT5+CD5+CN5+CX5</f>
        <v>0</v>
      </c>
      <c r="DI5" s="217">
        <f aca="true" t="shared" si="28" ref="DI5:DI25">BK5+BU5+CE5+CO5+CY5</f>
        <v>1915595</v>
      </c>
      <c r="DJ5" s="218">
        <f aca="true" t="shared" si="29" ref="DJ5:DQ5">DJ6+DJ7</f>
        <v>1915595</v>
      </c>
      <c r="DK5" s="10">
        <f t="shared" si="29"/>
        <v>0</v>
      </c>
      <c r="DL5" s="10">
        <f t="shared" si="29"/>
        <v>10988</v>
      </c>
      <c r="DM5" s="10">
        <f t="shared" si="29"/>
        <v>0</v>
      </c>
      <c r="DN5" s="10">
        <f t="shared" si="29"/>
        <v>901337</v>
      </c>
      <c r="DO5" s="10">
        <f t="shared" si="29"/>
        <v>0</v>
      </c>
      <c r="DP5" s="10">
        <f t="shared" si="29"/>
        <v>0</v>
      </c>
      <c r="DQ5" s="10">
        <f t="shared" si="29"/>
        <v>0</v>
      </c>
      <c r="DR5" s="10">
        <f aca="true" t="shared" si="30" ref="DR5:DR25">SUM(DK5:DQ5)</f>
        <v>912325</v>
      </c>
      <c r="DS5" s="172">
        <f aca="true" t="shared" si="31" ref="DS5:DZ5">DS6+DS7</f>
        <v>912325</v>
      </c>
      <c r="DT5" s="10">
        <f t="shared" si="31"/>
        <v>0</v>
      </c>
      <c r="DU5" s="10">
        <f t="shared" si="31"/>
        <v>0</v>
      </c>
      <c r="DV5" s="10">
        <f t="shared" si="31"/>
        <v>0</v>
      </c>
      <c r="DW5" s="10">
        <f t="shared" si="31"/>
        <v>0</v>
      </c>
      <c r="DX5" s="10">
        <f t="shared" si="31"/>
        <v>0</v>
      </c>
      <c r="DY5" s="10">
        <f t="shared" si="31"/>
        <v>0</v>
      </c>
      <c r="DZ5" s="10">
        <f t="shared" si="31"/>
        <v>0</v>
      </c>
      <c r="EA5" s="10">
        <f aca="true" t="shared" si="32" ref="EA5:EA25">SUM(DT5:DZ5)</f>
        <v>0</v>
      </c>
      <c r="EB5" s="172">
        <f aca="true" t="shared" si="33" ref="EB5:EI5">EB6+EB7</f>
        <v>0</v>
      </c>
      <c r="EC5" s="10">
        <f t="shared" si="33"/>
        <v>0</v>
      </c>
      <c r="ED5" s="10">
        <f t="shared" si="33"/>
        <v>0</v>
      </c>
      <c r="EE5" s="10">
        <f t="shared" si="33"/>
        <v>0</v>
      </c>
      <c r="EF5" s="10">
        <f t="shared" si="33"/>
        <v>0</v>
      </c>
      <c r="EG5" s="10">
        <f t="shared" si="33"/>
        <v>0</v>
      </c>
      <c r="EH5" s="10">
        <f t="shared" si="33"/>
        <v>0</v>
      </c>
      <c r="EI5" s="10">
        <f t="shared" si="33"/>
        <v>0</v>
      </c>
      <c r="EJ5" s="10">
        <f aca="true" t="shared" si="34" ref="EJ5:EJ25">SUM(EC5:EI5)</f>
        <v>0</v>
      </c>
      <c r="EK5" s="172">
        <f aca="true" t="shared" si="35" ref="EK5:ER5">EK6+EK7</f>
        <v>0</v>
      </c>
      <c r="EL5" s="10">
        <f t="shared" si="35"/>
        <v>0</v>
      </c>
      <c r="EM5" s="10">
        <f t="shared" si="35"/>
        <v>0</v>
      </c>
      <c r="EN5" s="10">
        <f t="shared" si="35"/>
        <v>0</v>
      </c>
      <c r="EO5" s="10">
        <f t="shared" si="35"/>
        <v>0</v>
      </c>
      <c r="EP5" s="10">
        <f t="shared" si="35"/>
        <v>0</v>
      </c>
      <c r="EQ5" s="10">
        <f t="shared" si="35"/>
        <v>0</v>
      </c>
      <c r="ER5" s="10">
        <f t="shared" si="35"/>
        <v>0</v>
      </c>
      <c r="ES5" s="10">
        <f aca="true" t="shared" si="36" ref="ES5:ES25">SUM(EL5:ER5)</f>
        <v>0</v>
      </c>
      <c r="ET5" s="172">
        <f>ET6+ET7</f>
        <v>0</v>
      </c>
      <c r="EU5" s="219">
        <f aca="true" t="shared" si="37" ref="EU5:EU25">DK5+DT5+EC5+EL5</f>
        <v>0</v>
      </c>
      <c r="EV5" s="220">
        <f aca="true" t="shared" si="38" ref="EV5:EV25">DL5+DU5+ED5+EM5</f>
        <v>10988</v>
      </c>
      <c r="EW5" s="220">
        <f aca="true" t="shared" si="39" ref="EW5:EW25">DM5+DV5+EE5+EN5</f>
        <v>0</v>
      </c>
      <c r="EX5" s="220">
        <f aca="true" t="shared" si="40" ref="EX5:EX25">DN5+DW5+EF5+EO5</f>
        <v>901337</v>
      </c>
      <c r="EY5" s="220">
        <f aca="true" t="shared" si="41" ref="EY5:EY25">DO5+DX5+EG5+EP5</f>
        <v>0</v>
      </c>
      <c r="EZ5" s="220">
        <f aca="true" t="shared" si="42" ref="EZ5:EZ25">DP5+DY5+EH5+EQ5</f>
        <v>0</v>
      </c>
      <c r="FA5" s="220">
        <f aca="true" t="shared" si="43" ref="FA5:FA25">DQ5+DZ5+EI5+ER5</f>
        <v>0</v>
      </c>
      <c r="FB5" s="219">
        <f aca="true" t="shared" si="44" ref="FB5:FB25">SUM(EU5:FA5)</f>
        <v>912325</v>
      </c>
      <c r="FC5" s="221">
        <f>FC6+FC7</f>
        <v>912325</v>
      </c>
      <c r="FD5" s="194">
        <f aca="true" t="shared" si="45" ref="FD5:FD25">B5+L5+AA5+AJ5+EU5+DA5+AT5</f>
        <v>66567121</v>
      </c>
      <c r="FE5" s="75">
        <f aca="true" t="shared" si="46" ref="FE5:FE25">FB5+DI5+BA5+AR5+AH5+Y5+J5</f>
        <v>99659210</v>
      </c>
      <c r="FF5" s="76">
        <f aca="true" t="shared" si="47" ref="FF5:FF10">FE5-FD5</f>
        <v>33092089</v>
      </c>
      <c r="FG5" s="183">
        <f aca="true" t="shared" si="48" ref="FG5:FY5">FG6+FG7</f>
        <v>888164920</v>
      </c>
      <c r="FH5" s="61">
        <f t="shared" si="48"/>
        <v>8208157</v>
      </c>
      <c r="FI5" s="61">
        <f t="shared" si="48"/>
        <v>1617067</v>
      </c>
      <c r="FJ5" s="61">
        <f t="shared" si="48"/>
        <v>89479</v>
      </c>
      <c r="FK5" s="61">
        <f t="shared" si="48"/>
        <v>0</v>
      </c>
      <c r="FL5" s="61">
        <f t="shared" si="48"/>
        <v>0</v>
      </c>
      <c r="FM5" s="61">
        <f t="shared" si="48"/>
        <v>0</v>
      </c>
      <c r="FN5" s="61">
        <f t="shared" si="48"/>
        <v>0</v>
      </c>
      <c r="FO5" s="61">
        <f t="shared" si="48"/>
        <v>350000</v>
      </c>
      <c r="FP5" s="61">
        <f t="shared" si="48"/>
        <v>0</v>
      </c>
      <c r="FQ5" s="61">
        <f t="shared" si="48"/>
        <v>315000</v>
      </c>
      <c r="FR5" s="61">
        <f t="shared" si="48"/>
        <v>0</v>
      </c>
      <c r="FS5" s="61">
        <f t="shared" si="48"/>
        <v>0</v>
      </c>
      <c r="FT5" s="61">
        <f t="shared" si="48"/>
        <v>8963230</v>
      </c>
      <c r="FU5" s="61">
        <f t="shared" si="48"/>
        <v>0</v>
      </c>
      <c r="FV5" s="61">
        <f t="shared" si="48"/>
        <v>0</v>
      </c>
      <c r="FW5" s="61">
        <f t="shared" si="48"/>
        <v>0</v>
      </c>
      <c r="FX5" s="61">
        <f t="shared" si="48"/>
        <v>0</v>
      </c>
      <c r="FY5" s="61">
        <f t="shared" si="48"/>
        <v>0</v>
      </c>
      <c r="FZ5" s="77">
        <f aca="true" t="shared" si="49" ref="FZ5:FZ25">SUM(FG5:FY5)</f>
        <v>907707853</v>
      </c>
      <c r="GA5" s="11">
        <f>GA6+GA7</f>
        <v>19542933</v>
      </c>
      <c r="GB5" s="77">
        <f aca="true" t="shared" si="50" ref="GB5:GB10">FD5+FG5</f>
        <v>954732041</v>
      </c>
      <c r="GC5" s="77">
        <f aca="true" t="shared" si="51" ref="GC5:GC25">FZ5+FE5</f>
        <v>1007367063</v>
      </c>
      <c r="GD5" s="150">
        <f aca="true" t="shared" si="52" ref="GD5:GD10">GC5-GB5</f>
        <v>52635022</v>
      </c>
      <c r="GE5" s="161">
        <f aca="true" t="shared" si="53" ref="GE5:GF10">GB5</f>
        <v>954732041</v>
      </c>
      <c r="GF5" s="12">
        <f t="shared" si="53"/>
        <v>1007367063</v>
      </c>
      <c r="GG5" s="13">
        <f aca="true" t="shared" si="54" ref="GG5:GG10">GF5-GE5</f>
        <v>52635022</v>
      </c>
    </row>
    <row r="6" spans="1:189" s="14" customFormat="1" ht="18" customHeight="1">
      <c r="A6" s="78" t="s">
        <v>19</v>
      </c>
      <c r="B6" s="123">
        <v>0</v>
      </c>
      <c r="C6" s="123"/>
      <c r="D6" s="123"/>
      <c r="E6" s="123"/>
      <c r="F6" s="123"/>
      <c r="G6" s="123"/>
      <c r="H6" s="123"/>
      <c r="I6" s="123"/>
      <c r="J6" s="123">
        <f t="shared" si="1"/>
        <v>0</v>
      </c>
      <c r="K6" s="124">
        <f>J6-B6</f>
        <v>0</v>
      </c>
      <c r="L6" s="137">
        <v>0</v>
      </c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>
        <f t="shared" si="3"/>
        <v>0</v>
      </c>
      <c r="Z6" s="124">
        <f>Y6-L6</f>
        <v>0</v>
      </c>
      <c r="AA6" s="15">
        <v>0</v>
      </c>
      <c r="AB6" s="123"/>
      <c r="AC6" s="123"/>
      <c r="AD6" s="123"/>
      <c r="AE6" s="123"/>
      <c r="AF6" s="123"/>
      <c r="AG6" s="123"/>
      <c r="AH6" s="15">
        <f t="shared" si="5"/>
        <v>0</v>
      </c>
      <c r="AI6" s="16">
        <f>AH6-AA6</f>
        <v>0</v>
      </c>
      <c r="AJ6" s="15"/>
      <c r="AK6" s="123"/>
      <c r="AL6" s="123"/>
      <c r="AM6" s="123"/>
      <c r="AN6" s="123"/>
      <c r="AO6" s="123"/>
      <c r="AP6" s="123"/>
      <c r="AQ6" s="123"/>
      <c r="AR6" s="15">
        <f t="shared" si="7"/>
        <v>0</v>
      </c>
      <c r="AS6" s="16">
        <f>AR6-AJ6</f>
        <v>0</v>
      </c>
      <c r="AT6" s="15">
        <v>0</v>
      </c>
      <c r="AU6" s="123"/>
      <c r="AV6" s="123"/>
      <c r="AW6" s="123"/>
      <c r="AX6" s="123"/>
      <c r="AY6" s="123"/>
      <c r="AZ6" s="123"/>
      <c r="BA6" s="15">
        <f t="shared" si="9"/>
        <v>0</v>
      </c>
      <c r="BB6" s="173">
        <f>BA6-AT6</f>
        <v>0</v>
      </c>
      <c r="BC6" s="15">
        <v>0</v>
      </c>
      <c r="BD6" s="123"/>
      <c r="BE6" s="123"/>
      <c r="BF6" s="123"/>
      <c r="BG6" s="123"/>
      <c r="BH6" s="123"/>
      <c r="BI6" s="123"/>
      <c r="BJ6" s="123"/>
      <c r="BK6" s="15">
        <f t="shared" si="11"/>
        <v>0</v>
      </c>
      <c r="BL6" s="173">
        <f>BK6-BC6</f>
        <v>0</v>
      </c>
      <c r="BM6" s="15">
        <v>0</v>
      </c>
      <c r="BN6" s="123"/>
      <c r="BO6" s="123"/>
      <c r="BP6" s="123"/>
      <c r="BQ6" s="123"/>
      <c r="BR6" s="123"/>
      <c r="BS6" s="123"/>
      <c r="BT6" s="123"/>
      <c r="BU6" s="15">
        <f t="shared" si="13"/>
        <v>0</v>
      </c>
      <c r="BV6" s="173">
        <f>BU6-BM6</f>
        <v>0</v>
      </c>
      <c r="BW6" s="15">
        <v>0</v>
      </c>
      <c r="BX6" s="123"/>
      <c r="BY6" s="123"/>
      <c r="BZ6" s="123"/>
      <c r="CA6" s="123"/>
      <c r="CB6" s="123"/>
      <c r="CC6" s="123"/>
      <c r="CD6" s="123"/>
      <c r="CE6" s="15">
        <f t="shared" si="15"/>
        <v>0</v>
      </c>
      <c r="CF6" s="173">
        <f>CE6-BW6</f>
        <v>0</v>
      </c>
      <c r="CG6" s="15">
        <v>0</v>
      </c>
      <c r="CH6" s="123"/>
      <c r="CI6" s="123"/>
      <c r="CJ6" s="123"/>
      <c r="CK6" s="123"/>
      <c r="CL6" s="123"/>
      <c r="CM6" s="123"/>
      <c r="CN6" s="123"/>
      <c r="CO6" s="15">
        <f t="shared" si="17"/>
        <v>0</v>
      </c>
      <c r="CP6" s="173">
        <f>CO6-CG6</f>
        <v>0</v>
      </c>
      <c r="CQ6" s="15">
        <v>0</v>
      </c>
      <c r="CR6" s="123"/>
      <c r="CS6" s="123"/>
      <c r="CT6" s="123"/>
      <c r="CU6" s="123"/>
      <c r="CV6" s="123"/>
      <c r="CW6" s="123"/>
      <c r="CX6" s="123"/>
      <c r="CY6" s="15">
        <f t="shared" si="19"/>
        <v>0</v>
      </c>
      <c r="CZ6" s="173">
        <f>CY6-CQ6</f>
        <v>0</v>
      </c>
      <c r="DA6" s="222">
        <f t="shared" si="20"/>
        <v>0</v>
      </c>
      <c r="DB6" s="286">
        <f t="shared" si="21"/>
        <v>0</v>
      </c>
      <c r="DC6" s="286">
        <f t="shared" si="22"/>
        <v>0</v>
      </c>
      <c r="DD6" s="286">
        <f t="shared" si="23"/>
        <v>0</v>
      </c>
      <c r="DE6" s="286">
        <f t="shared" si="24"/>
        <v>0</v>
      </c>
      <c r="DF6" s="286">
        <f t="shared" si="25"/>
        <v>0</v>
      </c>
      <c r="DG6" s="286">
        <f t="shared" si="26"/>
        <v>0</v>
      </c>
      <c r="DH6" s="286">
        <f t="shared" si="27"/>
        <v>0</v>
      </c>
      <c r="DI6" s="222">
        <f t="shared" si="28"/>
        <v>0</v>
      </c>
      <c r="DJ6" s="223">
        <f>DI6-DA6</f>
        <v>0</v>
      </c>
      <c r="DK6" s="15">
        <v>0</v>
      </c>
      <c r="DL6" s="123"/>
      <c r="DM6" s="123"/>
      <c r="DN6" s="123"/>
      <c r="DO6" s="123"/>
      <c r="DP6" s="123"/>
      <c r="DQ6" s="123"/>
      <c r="DR6" s="15">
        <f t="shared" si="30"/>
        <v>0</v>
      </c>
      <c r="DS6" s="173">
        <f>DR6-DK6</f>
        <v>0</v>
      </c>
      <c r="DT6" s="15">
        <v>0</v>
      </c>
      <c r="DU6" s="123"/>
      <c r="DV6" s="123"/>
      <c r="DW6" s="123"/>
      <c r="DX6" s="123"/>
      <c r="DY6" s="123"/>
      <c r="DZ6" s="123"/>
      <c r="EA6" s="15">
        <f t="shared" si="32"/>
        <v>0</v>
      </c>
      <c r="EB6" s="173">
        <f>EA6-DT6</f>
        <v>0</v>
      </c>
      <c r="EC6" s="15">
        <v>0</v>
      </c>
      <c r="ED6" s="123"/>
      <c r="EE6" s="123"/>
      <c r="EF6" s="123"/>
      <c r="EG6" s="123"/>
      <c r="EH6" s="123"/>
      <c r="EI6" s="123"/>
      <c r="EJ6" s="15">
        <f t="shared" si="34"/>
        <v>0</v>
      </c>
      <c r="EK6" s="173">
        <f>EJ6-EC6</f>
        <v>0</v>
      </c>
      <c r="EL6" s="15">
        <v>0</v>
      </c>
      <c r="EM6" s="123"/>
      <c r="EN6" s="123"/>
      <c r="EO6" s="123"/>
      <c r="EP6" s="123"/>
      <c r="EQ6" s="123"/>
      <c r="ER6" s="123"/>
      <c r="ES6" s="15">
        <f t="shared" si="36"/>
        <v>0</v>
      </c>
      <c r="ET6" s="173">
        <f>ES6-EL6</f>
        <v>0</v>
      </c>
      <c r="EU6" s="224">
        <f t="shared" si="37"/>
        <v>0</v>
      </c>
      <c r="EV6" s="225">
        <f t="shared" si="38"/>
        <v>0</v>
      </c>
      <c r="EW6" s="225">
        <f t="shared" si="39"/>
        <v>0</v>
      </c>
      <c r="EX6" s="225">
        <f t="shared" si="40"/>
        <v>0</v>
      </c>
      <c r="EY6" s="225">
        <f t="shared" si="41"/>
        <v>0</v>
      </c>
      <c r="EZ6" s="225">
        <f t="shared" si="42"/>
        <v>0</v>
      </c>
      <c r="FA6" s="225">
        <f t="shared" si="43"/>
        <v>0</v>
      </c>
      <c r="FB6" s="224">
        <f t="shared" si="44"/>
        <v>0</v>
      </c>
      <c r="FC6" s="226">
        <f>FB6-EU6</f>
        <v>0</v>
      </c>
      <c r="FD6" s="195">
        <f t="shared" si="45"/>
        <v>0</v>
      </c>
      <c r="FE6" s="79">
        <f t="shared" si="46"/>
        <v>0</v>
      </c>
      <c r="FF6" s="80">
        <f t="shared" si="47"/>
        <v>0</v>
      </c>
      <c r="FG6" s="184">
        <v>850114232</v>
      </c>
      <c r="FH6" s="110">
        <v>8208157</v>
      </c>
      <c r="FI6" s="110">
        <v>1617067</v>
      </c>
      <c r="FJ6" s="110"/>
      <c r="FK6" s="110"/>
      <c r="FL6" s="110"/>
      <c r="FM6" s="110"/>
      <c r="FN6" s="110"/>
      <c r="FO6" s="110"/>
      <c r="FP6" s="110"/>
      <c r="FQ6" s="110"/>
      <c r="FR6" s="110"/>
      <c r="FS6" s="110"/>
      <c r="FT6" s="110">
        <v>7637257</v>
      </c>
      <c r="FU6" s="110"/>
      <c r="FV6" s="110"/>
      <c r="FW6" s="110"/>
      <c r="FX6" s="110"/>
      <c r="FY6" s="110"/>
      <c r="FZ6" s="81">
        <f t="shared" si="49"/>
        <v>867576713</v>
      </c>
      <c r="GA6" s="16">
        <f>FZ6-FG6</f>
        <v>17462481</v>
      </c>
      <c r="GB6" s="81">
        <f t="shared" si="50"/>
        <v>850114232</v>
      </c>
      <c r="GC6" s="79">
        <f t="shared" si="51"/>
        <v>867576713</v>
      </c>
      <c r="GD6" s="151">
        <f t="shared" si="52"/>
        <v>17462481</v>
      </c>
      <c r="GE6" s="162">
        <f t="shared" si="53"/>
        <v>850114232</v>
      </c>
      <c r="GF6" s="15">
        <f t="shared" si="53"/>
        <v>867576713</v>
      </c>
      <c r="GG6" s="16">
        <f t="shared" si="54"/>
        <v>17462481</v>
      </c>
    </row>
    <row r="7" spans="1:189" s="14" customFormat="1" ht="18" customHeight="1">
      <c r="A7" s="78" t="s">
        <v>20</v>
      </c>
      <c r="B7" s="123">
        <v>0</v>
      </c>
      <c r="C7" s="123"/>
      <c r="D7" s="123"/>
      <c r="E7" s="123"/>
      <c r="F7" s="123">
        <v>1610360</v>
      </c>
      <c r="G7" s="123"/>
      <c r="H7" s="123"/>
      <c r="I7" s="123"/>
      <c r="J7" s="123">
        <f t="shared" si="1"/>
        <v>1610360</v>
      </c>
      <c r="K7" s="124">
        <f>J7-B7</f>
        <v>1610360</v>
      </c>
      <c r="L7" s="137">
        <v>25000000</v>
      </c>
      <c r="M7" s="123"/>
      <c r="N7" s="123"/>
      <c r="O7" s="123">
        <v>350832</v>
      </c>
      <c r="P7" s="123"/>
      <c r="Q7" s="123">
        <v>700000</v>
      </c>
      <c r="R7" s="123"/>
      <c r="S7" s="123"/>
      <c r="T7" s="123">
        <v>1000000</v>
      </c>
      <c r="U7" s="123">
        <v>353916</v>
      </c>
      <c r="V7" s="123">
        <v>622341</v>
      </c>
      <c r="W7" s="123">
        <v>21000000</v>
      </c>
      <c r="X7" s="123"/>
      <c r="Y7" s="123">
        <f t="shared" si="3"/>
        <v>49027089</v>
      </c>
      <c r="Z7" s="124">
        <f>Y7-L7</f>
        <v>24027089</v>
      </c>
      <c r="AA7" s="15"/>
      <c r="AB7" s="123"/>
      <c r="AC7" s="123"/>
      <c r="AD7" s="123">
        <f>371053+247366</f>
        <v>618419</v>
      </c>
      <c r="AE7" s="123"/>
      <c r="AF7" s="123"/>
      <c r="AG7" s="123"/>
      <c r="AH7" s="15">
        <f t="shared" si="5"/>
        <v>618419</v>
      </c>
      <c r="AI7" s="16">
        <f>AH7-AA7</f>
        <v>618419</v>
      </c>
      <c r="AJ7" s="15">
        <v>3347121</v>
      </c>
      <c r="AK7" s="123"/>
      <c r="AL7" s="123">
        <v>112438</v>
      </c>
      <c r="AM7" s="123">
        <f>178958+537893+89479</f>
        <v>806330</v>
      </c>
      <c r="AN7" s="123"/>
      <c r="AO7" s="123">
        <f>1017880+452308-112438+452308+452308+452308</f>
        <v>2714674</v>
      </c>
      <c r="AP7" s="123"/>
      <c r="AQ7" s="123">
        <v>374859</v>
      </c>
      <c r="AR7" s="15">
        <f t="shared" si="7"/>
        <v>7355422</v>
      </c>
      <c r="AS7" s="16">
        <f>AR7-AJ7</f>
        <v>4008301</v>
      </c>
      <c r="AT7" s="15">
        <v>38220000</v>
      </c>
      <c r="AU7" s="123"/>
      <c r="AV7" s="123"/>
      <c r="AW7" s="123"/>
      <c r="AX7" s="123"/>
      <c r="AY7" s="123"/>
      <c r="AZ7" s="123"/>
      <c r="BA7" s="15">
        <f t="shared" si="9"/>
        <v>38220000</v>
      </c>
      <c r="BB7" s="173">
        <f>BA7-AT7</f>
        <v>0</v>
      </c>
      <c r="BC7" s="15"/>
      <c r="BD7" s="123">
        <v>15595</v>
      </c>
      <c r="BE7" s="123"/>
      <c r="BF7" s="123">
        <v>1900000</v>
      </c>
      <c r="BG7" s="123"/>
      <c r="BH7" s="123"/>
      <c r="BI7" s="123"/>
      <c r="BJ7" s="123"/>
      <c r="BK7" s="15">
        <f t="shared" si="11"/>
        <v>1915595</v>
      </c>
      <c r="BL7" s="173">
        <f>BK7-BC7</f>
        <v>1915595</v>
      </c>
      <c r="BM7" s="15"/>
      <c r="BN7" s="123"/>
      <c r="BO7" s="123"/>
      <c r="BP7" s="123"/>
      <c r="BQ7" s="123"/>
      <c r="BR7" s="123"/>
      <c r="BS7" s="123"/>
      <c r="BT7" s="123"/>
      <c r="BU7" s="15">
        <f t="shared" si="13"/>
        <v>0</v>
      </c>
      <c r="BV7" s="173">
        <f>BU7-BM7</f>
        <v>0</v>
      </c>
      <c r="BW7" s="15"/>
      <c r="BX7" s="123"/>
      <c r="BY7" s="123"/>
      <c r="BZ7" s="123"/>
      <c r="CA7" s="123"/>
      <c r="CB7" s="123"/>
      <c r="CC7" s="123"/>
      <c r="CD7" s="123"/>
      <c r="CE7" s="15">
        <f t="shared" si="15"/>
        <v>0</v>
      </c>
      <c r="CF7" s="173">
        <f>CE7-BW7</f>
        <v>0</v>
      </c>
      <c r="CG7" s="15"/>
      <c r="CH7" s="123"/>
      <c r="CI7" s="123"/>
      <c r="CJ7" s="123"/>
      <c r="CK7" s="123"/>
      <c r="CL7" s="123"/>
      <c r="CM7" s="123"/>
      <c r="CN7" s="123"/>
      <c r="CO7" s="15">
        <f t="shared" si="17"/>
        <v>0</v>
      </c>
      <c r="CP7" s="173">
        <f>CO7-CG7</f>
        <v>0</v>
      </c>
      <c r="CQ7" s="15"/>
      <c r="CR7" s="123"/>
      <c r="CS7" s="123"/>
      <c r="CT7" s="123"/>
      <c r="CU7" s="123"/>
      <c r="CV7" s="123"/>
      <c r="CW7" s="123"/>
      <c r="CX7" s="123"/>
      <c r="CY7" s="15">
        <f t="shared" si="19"/>
        <v>0</v>
      </c>
      <c r="CZ7" s="173">
        <f>CY7-CQ7</f>
        <v>0</v>
      </c>
      <c r="DA7" s="222">
        <f t="shared" si="20"/>
        <v>0</v>
      </c>
      <c r="DB7" s="286">
        <f t="shared" si="21"/>
        <v>15595</v>
      </c>
      <c r="DC7" s="286">
        <f t="shared" si="22"/>
        <v>0</v>
      </c>
      <c r="DD7" s="286">
        <f t="shared" si="23"/>
        <v>1900000</v>
      </c>
      <c r="DE7" s="286">
        <f t="shared" si="24"/>
        <v>0</v>
      </c>
      <c r="DF7" s="286">
        <f t="shared" si="25"/>
        <v>0</v>
      </c>
      <c r="DG7" s="286">
        <f t="shared" si="26"/>
        <v>0</v>
      </c>
      <c r="DH7" s="286">
        <f t="shared" si="27"/>
        <v>0</v>
      </c>
      <c r="DI7" s="222">
        <f t="shared" si="28"/>
        <v>1915595</v>
      </c>
      <c r="DJ7" s="223">
        <f>DI7-DA7</f>
        <v>1915595</v>
      </c>
      <c r="DK7" s="15"/>
      <c r="DL7" s="123">
        <v>10988</v>
      </c>
      <c r="DM7" s="123"/>
      <c r="DN7" s="123">
        <f>722379+178958</f>
        <v>901337</v>
      </c>
      <c r="DO7" s="123"/>
      <c r="DP7" s="123"/>
      <c r="DQ7" s="123"/>
      <c r="DR7" s="15">
        <f t="shared" si="30"/>
        <v>912325</v>
      </c>
      <c r="DS7" s="173">
        <f>DR7-DK7</f>
        <v>912325</v>
      </c>
      <c r="DT7" s="15"/>
      <c r="DU7" s="123"/>
      <c r="DV7" s="123"/>
      <c r="DW7" s="123"/>
      <c r="DX7" s="123"/>
      <c r="DY7" s="123"/>
      <c r="DZ7" s="123"/>
      <c r="EA7" s="15">
        <f t="shared" si="32"/>
        <v>0</v>
      </c>
      <c r="EB7" s="173">
        <f>EA7-DT7</f>
        <v>0</v>
      </c>
      <c r="EC7" s="15">
        <v>0</v>
      </c>
      <c r="ED7" s="123"/>
      <c r="EE7" s="123"/>
      <c r="EF7" s="123"/>
      <c r="EG7" s="123"/>
      <c r="EH7" s="123"/>
      <c r="EI7" s="123"/>
      <c r="EJ7" s="15">
        <f t="shared" si="34"/>
        <v>0</v>
      </c>
      <c r="EK7" s="173">
        <f>EJ7-EC7</f>
        <v>0</v>
      </c>
      <c r="EL7" s="15">
        <v>0</v>
      </c>
      <c r="EM7" s="123"/>
      <c r="EN7" s="123"/>
      <c r="EO7" s="123"/>
      <c r="EP7" s="123"/>
      <c r="EQ7" s="123"/>
      <c r="ER7" s="123"/>
      <c r="ES7" s="15">
        <f t="shared" si="36"/>
        <v>0</v>
      </c>
      <c r="ET7" s="173">
        <f>ES7-EL7</f>
        <v>0</v>
      </c>
      <c r="EU7" s="224">
        <f t="shared" si="37"/>
        <v>0</v>
      </c>
      <c r="EV7" s="225">
        <f t="shared" si="38"/>
        <v>10988</v>
      </c>
      <c r="EW7" s="225">
        <f t="shared" si="39"/>
        <v>0</v>
      </c>
      <c r="EX7" s="225">
        <f t="shared" si="40"/>
        <v>901337</v>
      </c>
      <c r="EY7" s="225">
        <f t="shared" si="41"/>
        <v>0</v>
      </c>
      <c r="EZ7" s="225">
        <f t="shared" si="42"/>
        <v>0</v>
      </c>
      <c r="FA7" s="225">
        <f t="shared" si="43"/>
        <v>0</v>
      </c>
      <c r="FB7" s="224">
        <f t="shared" si="44"/>
        <v>912325</v>
      </c>
      <c r="FC7" s="226">
        <f>FB7-EU7</f>
        <v>912325</v>
      </c>
      <c r="FD7" s="195">
        <f t="shared" si="45"/>
        <v>66567121</v>
      </c>
      <c r="FE7" s="79">
        <f t="shared" si="46"/>
        <v>99659210</v>
      </c>
      <c r="FF7" s="80">
        <f t="shared" si="47"/>
        <v>33092089</v>
      </c>
      <c r="FG7" s="184">
        <v>38050688</v>
      </c>
      <c r="FH7" s="110"/>
      <c r="FI7" s="110"/>
      <c r="FJ7" s="110">
        <v>89479</v>
      </c>
      <c r="FK7" s="110"/>
      <c r="FL7" s="110"/>
      <c r="FM7" s="110"/>
      <c r="FN7" s="110"/>
      <c r="FO7" s="110">
        <v>350000</v>
      </c>
      <c r="FP7" s="110"/>
      <c r="FQ7" s="110">
        <v>315000</v>
      </c>
      <c r="FR7" s="110"/>
      <c r="FS7" s="110"/>
      <c r="FT7" s="110">
        <v>1325973</v>
      </c>
      <c r="FU7" s="110"/>
      <c r="FV7" s="110"/>
      <c r="FW7" s="110"/>
      <c r="FX7" s="110"/>
      <c r="FY7" s="110"/>
      <c r="FZ7" s="81">
        <f t="shared" si="49"/>
        <v>40131140</v>
      </c>
      <c r="GA7" s="16">
        <f>FZ7-FG7</f>
        <v>2080452</v>
      </c>
      <c r="GB7" s="81">
        <f t="shared" si="50"/>
        <v>104617809</v>
      </c>
      <c r="GC7" s="79">
        <f t="shared" si="51"/>
        <v>139790350</v>
      </c>
      <c r="GD7" s="151">
        <f t="shared" si="52"/>
        <v>35172541</v>
      </c>
      <c r="GE7" s="162">
        <f t="shared" si="53"/>
        <v>104617809</v>
      </c>
      <c r="GF7" s="15">
        <f t="shared" si="53"/>
        <v>139790350</v>
      </c>
      <c r="GG7" s="16">
        <f t="shared" si="54"/>
        <v>35172541</v>
      </c>
    </row>
    <row r="8" spans="1:189" s="14" customFormat="1" ht="18" customHeight="1">
      <c r="A8" s="82" t="s">
        <v>0</v>
      </c>
      <c r="B8" s="17">
        <v>0</v>
      </c>
      <c r="C8" s="123"/>
      <c r="D8" s="123"/>
      <c r="E8" s="123"/>
      <c r="F8" s="123"/>
      <c r="G8" s="123"/>
      <c r="H8" s="123"/>
      <c r="I8" s="123"/>
      <c r="J8" s="123">
        <f t="shared" si="1"/>
        <v>0</v>
      </c>
      <c r="K8" s="18">
        <f>J8-B8</f>
        <v>0</v>
      </c>
      <c r="L8" s="138">
        <v>0</v>
      </c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23">
        <f t="shared" si="3"/>
        <v>0</v>
      </c>
      <c r="Z8" s="18">
        <f>Y8-L8</f>
        <v>0</v>
      </c>
      <c r="AA8" s="17"/>
      <c r="AB8" s="17"/>
      <c r="AC8" s="17"/>
      <c r="AD8" s="17"/>
      <c r="AE8" s="17"/>
      <c r="AF8" s="17"/>
      <c r="AG8" s="17"/>
      <c r="AH8" s="15">
        <f t="shared" si="5"/>
        <v>0</v>
      </c>
      <c r="AI8" s="18">
        <f>AH8-AA8</f>
        <v>0</v>
      </c>
      <c r="AJ8" s="17">
        <v>0</v>
      </c>
      <c r="AK8" s="17"/>
      <c r="AL8" s="17"/>
      <c r="AM8" s="17"/>
      <c r="AN8" s="17"/>
      <c r="AO8" s="17"/>
      <c r="AP8" s="17"/>
      <c r="AQ8" s="17"/>
      <c r="AR8" s="15">
        <f t="shared" si="7"/>
        <v>0</v>
      </c>
      <c r="AS8" s="18">
        <f>AR8-AJ8</f>
        <v>0</v>
      </c>
      <c r="AT8" s="17">
        <v>0</v>
      </c>
      <c r="AU8" s="17"/>
      <c r="AV8" s="17"/>
      <c r="AW8" s="17"/>
      <c r="AX8" s="17"/>
      <c r="AY8" s="17"/>
      <c r="AZ8" s="17"/>
      <c r="BA8" s="15">
        <f t="shared" si="9"/>
        <v>0</v>
      </c>
      <c r="BB8" s="174">
        <f>BA8-AT8</f>
        <v>0</v>
      </c>
      <c r="BC8" s="17">
        <v>0</v>
      </c>
      <c r="BD8" s="17"/>
      <c r="BE8" s="17"/>
      <c r="BF8" s="17"/>
      <c r="BG8" s="17"/>
      <c r="BH8" s="17"/>
      <c r="BI8" s="17"/>
      <c r="BJ8" s="17"/>
      <c r="BK8" s="15">
        <f t="shared" si="11"/>
        <v>0</v>
      </c>
      <c r="BL8" s="174">
        <f>BK8-BC8</f>
        <v>0</v>
      </c>
      <c r="BM8" s="17">
        <v>0</v>
      </c>
      <c r="BN8" s="17"/>
      <c r="BO8" s="17"/>
      <c r="BP8" s="17"/>
      <c r="BQ8" s="17"/>
      <c r="BR8" s="17"/>
      <c r="BS8" s="17"/>
      <c r="BT8" s="17"/>
      <c r="BU8" s="15">
        <f t="shared" si="13"/>
        <v>0</v>
      </c>
      <c r="BV8" s="174">
        <f>BU8-BM8</f>
        <v>0</v>
      </c>
      <c r="BW8" s="17">
        <v>0</v>
      </c>
      <c r="BX8" s="17"/>
      <c r="BY8" s="17"/>
      <c r="BZ8" s="17"/>
      <c r="CA8" s="17"/>
      <c r="CB8" s="17"/>
      <c r="CC8" s="17"/>
      <c r="CD8" s="17"/>
      <c r="CE8" s="15">
        <f t="shared" si="15"/>
        <v>0</v>
      </c>
      <c r="CF8" s="174">
        <f>CE8-BW8</f>
        <v>0</v>
      </c>
      <c r="CG8" s="17">
        <v>0</v>
      </c>
      <c r="CH8" s="17"/>
      <c r="CI8" s="17"/>
      <c r="CJ8" s="17"/>
      <c r="CK8" s="17"/>
      <c r="CL8" s="17"/>
      <c r="CM8" s="17"/>
      <c r="CN8" s="17"/>
      <c r="CO8" s="15">
        <f t="shared" si="17"/>
        <v>0</v>
      </c>
      <c r="CP8" s="174">
        <f>CO8-CG8</f>
        <v>0</v>
      </c>
      <c r="CQ8" s="17">
        <v>0</v>
      </c>
      <c r="CR8" s="17"/>
      <c r="CS8" s="17"/>
      <c r="CT8" s="17"/>
      <c r="CU8" s="17"/>
      <c r="CV8" s="17"/>
      <c r="CW8" s="17"/>
      <c r="CX8" s="17"/>
      <c r="CY8" s="15">
        <f t="shared" si="19"/>
        <v>0</v>
      </c>
      <c r="CZ8" s="174">
        <f>CY8-CQ8</f>
        <v>0</v>
      </c>
      <c r="DA8" s="227">
        <f t="shared" si="20"/>
        <v>0</v>
      </c>
      <c r="DB8" s="227">
        <f t="shared" si="21"/>
        <v>0</v>
      </c>
      <c r="DC8" s="227">
        <f t="shared" si="22"/>
        <v>0</v>
      </c>
      <c r="DD8" s="227">
        <f t="shared" si="23"/>
        <v>0</v>
      </c>
      <c r="DE8" s="227">
        <f t="shared" si="24"/>
        <v>0</v>
      </c>
      <c r="DF8" s="227">
        <f t="shared" si="25"/>
        <v>0</v>
      </c>
      <c r="DG8" s="227">
        <f t="shared" si="26"/>
        <v>0</v>
      </c>
      <c r="DH8" s="227">
        <f t="shared" si="27"/>
        <v>0</v>
      </c>
      <c r="DI8" s="222">
        <f t="shared" si="28"/>
        <v>0</v>
      </c>
      <c r="DJ8" s="228">
        <f>DI8-DA8</f>
        <v>0</v>
      </c>
      <c r="DK8" s="17">
        <v>0</v>
      </c>
      <c r="DL8" s="17"/>
      <c r="DM8" s="17"/>
      <c r="DN8" s="17"/>
      <c r="DO8" s="17"/>
      <c r="DP8" s="17"/>
      <c r="DQ8" s="17"/>
      <c r="DR8" s="15">
        <f t="shared" si="30"/>
        <v>0</v>
      </c>
      <c r="DS8" s="174">
        <f>DR8-DK8</f>
        <v>0</v>
      </c>
      <c r="DT8" s="17">
        <v>0</v>
      </c>
      <c r="DU8" s="17"/>
      <c r="DV8" s="17"/>
      <c r="DW8" s="17"/>
      <c r="DX8" s="17"/>
      <c r="DY8" s="17"/>
      <c r="DZ8" s="17"/>
      <c r="EA8" s="15">
        <f t="shared" si="32"/>
        <v>0</v>
      </c>
      <c r="EB8" s="174">
        <f>EA8-DT8</f>
        <v>0</v>
      </c>
      <c r="EC8" s="17">
        <v>0</v>
      </c>
      <c r="ED8" s="17"/>
      <c r="EE8" s="17"/>
      <c r="EF8" s="17"/>
      <c r="EG8" s="17"/>
      <c r="EH8" s="17"/>
      <c r="EI8" s="17"/>
      <c r="EJ8" s="15">
        <f t="shared" si="34"/>
        <v>0</v>
      </c>
      <c r="EK8" s="174">
        <f>EJ8-EC8</f>
        <v>0</v>
      </c>
      <c r="EL8" s="17">
        <v>0</v>
      </c>
      <c r="EM8" s="17"/>
      <c r="EN8" s="17"/>
      <c r="EO8" s="17"/>
      <c r="EP8" s="17"/>
      <c r="EQ8" s="17"/>
      <c r="ER8" s="17"/>
      <c r="ES8" s="15">
        <f t="shared" si="36"/>
        <v>0</v>
      </c>
      <c r="ET8" s="174">
        <f>ES8-EL8</f>
        <v>0</v>
      </c>
      <c r="EU8" s="229">
        <f t="shared" si="37"/>
        <v>0</v>
      </c>
      <c r="EV8" s="230">
        <f t="shared" si="38"/>
        <v>0</v>
      </c>
      <c r="EW8" s="230">
        <f t="shared" si="39"/>
        <v>0</v>
      </c>
      <c r="EX8" s="230">
        <f t="shared" si="40"/>
        <v>0</v>
      </c>
      <c r="EY8" s="230">
        <f t="shared" si="41"/>
        <v>0</v>
      </c>
      <c r="EZ8" s="230">
        <f t="shared" si="42"/>
        <v>0</v>
      </c>
      <c r="FA8" s="230">
        <f t="shared" si="43"/>
        <v>0</v>
      </c>
      <c r="FB8" s="224">
        <f t="shared" si="44"/>
        <v>0</v>
      </c>
      <c r="FC8" s="231">
        <f>FB8-EU8</f>
        <v>0</v>
      </c>
      <c r="FD8" s="195">
        <f t="shared" si="45"/>
        <v>0</v>
      </c>
      <c r="FE8" s="79">
        <f t="shared" si="46"/>
        <v>0</v>
      </c>
      <c r="FF8" s="80">
        <f t="shared" si="47"/>
        <v>0</v>
      </c>
      <c r="FG8" s="185">
        <v>489859309</v>
      </c>
      <c r="FH8" s="111"/>
      <c r="FI8" s="111"/>
      <c r="FJ8" s="111"/>
      <c r="FK8" s="111"/>
      <c r="FL8" s="111"/>
      <c r="FM8" s="111"/>
      <c r="FN8" s="111"/>
      <c r="FO8" s="111"/>
      <c r="FP8" s="111"/>
      <c r="FQ8" s="111"/>
      <c r="FR8" s="111"/>
      <c r="FS8" s="111"/>
      <c r="FT8" s="111">
        <v>10000</v>
      </c>
      <c r="FU8" s="111"/>
      <c r="FV8" s="111"/>
      <c r="FW8" s="111"/>
      <c r="FX8" s="111"/>
      <c r="FY8" s="111"/>
      <c r="FZ8" s="81">
        <f t="shared" si="49"/>
        <v>489869309</v>
      </c>
      <c r="GA8" s="18">
        <f>FZ8-FG8</f>
        <v>10000</v>
      </c>
      <c r="GB8" s="81">
        <f t="shared" si="50"/>
        <v>489859309</v>
      </c>
      <c r="GC8" s="81">
        <f t="shared" si="51"/>
        <v>489869309</v>
      </c>
      <c r="GD8" s="152">
        <f t="shared" si="52"/>
        <v>10000</v>
      </c>
      <c r="GE8" s="163">
        <f t="shared" si="53"/>
        <v>489859309</v>
      </c>
      <c r="GF8" s="19">
        <f t="shared" si="53"/>
        <v>489869309</v>
      </c>
      <c r="GG8" s="20">
        <f t="shared" si="54"/>
        <v>10000</v>
      </c>
    </row>
    <row r="9" spans="1:189" s="14" customFormat="1" ht="18" customHeight="1">
      <c r="A9" s="82" t="s">
        <v>1</v>
      </c>
      <c r="B9" s="17">
        <v>1500000</v>
      </c>
      <c r="C9" s="123"/>
      <c r="D9" s="123"/>
      <c r="E9" s="123"/>
      <c r="F9" s="123"/>
      <c r="G9" s="123"/>
      <c r="H9" s="123"/>
      <c r="I9" s="123"/>
      <c r="J9" s="17">
        <f t="shared" si="1"/>
        <v>1500000</v>
      </c>
      <c r="K9" s="18">
        <f>J9-B9</f>
        <v>0</v>
      </c>
      <c r="L9" s="138">
        <v>80740000</v>
      </c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>
        <f t="shared" si="3"/>
        <v>80740000</v>
      </c>
      <c r="Z9" s="18">
        <f>Y9-L9</f>
        <v>0</v>
      </c>
      <c r="AA9" s="17">
        <v>4000000</v>
      </c>
      <c r="AB9" s="17"/>
      <c r="AC9" s="17"/>
      <c r="AD9" s="17"/>
      <c r="AE9" s="17"/>
      <c r="AF9" s="17"/>
      <c r="AG9" s="17"/>
      <c r="AH9" s="17">
        <f t="shared" si="5"/>
        <v>4000000</v>
      </c>
      <c r="AI9" s="18">
        <f>AH9-AA9</f>
        <v>0</v>
      </c>
      <c r="AJ9" s="17">
        <v>1700000</v>
      </c>
      <c r="AK9" s="17"/>
      <c r="AL9" s="17"/>
      <c r="AM9" s="17"/>
      <c r="AN9" s="17"/>
      <c r="AO9" s="17"/>
      <c r="AP9" s="17"/>
      <c r="AQ9" s="17"/>
      <c r="AR9" s="17">
        <f t="shared" si="7"/>
        <v>1700000</v>
      </c>
      <c r="AS9" s="18">
        <f>AR9-AJ9</f>
        <v>0</v>
      </c>
      <c r="AT9" s="17">
        <v>56233710</v>
      </c>
      <c r="AU9" s="17"/>
      <c r="AV9" s="17"/>
      <c r="AW9" s="17"/>
      <c r="AX9" s="17"/>
      <c r="AY9" s="17"/>
      <c r="AZ9" s="17"/>
      <c r="BA9" s="17">
        <f t="shared" si="9"/>
        <v>56233710</v>
      </c>
      <c r="BB9" s="174">
        <f>BA9-AT9</f>
        <v>0</v>
      </c>
      <c r="BC9" s="17">
        <v>450000</v>
      </c>
      <c r="BD9" s="17"/>
      <c r="BE9" s="17"/>
      <c r="BF9" s="17"/>
      <c r="BG9" s="17"/>
      <c r="BH9" s="17"/>
      <c r="BI9" s="17"/>
      <c r="BJ9" s="17"/>
      <c r="BK9" s="17">
        <f t="shared" si="11"/>
        <v>450000</v>
      </c>
      <c r="BL9" s="174">
        <f>BK9-BC9</f>
        <v>0</v>
      </c>
      <c r="BM9" s="17"/>
      <c r="BN9" s="17"/>
      <c r="BO9" s="17"/>
      <c r="BP9" s="17"/>
      <c r="BQ9" s="17"/>
      <c r="BR9" s="17"/>
      <c r="BS9" s="17"/>
      <c r="BT9" s="17"/>
      <c r="BU9" s="17">
        <f t="shared" si="13"/>
        <v>0</v>
      </c>
      <c r="BV9" s="174">
        <f>BU9-BM9</f>
        <v>0</v>
      </c>
      <c r="BW9" s="17">
        <v>472000</v>
      </c>
      <c r="BX9" s="17"/>
      <c r="BY9" s="17"/>
      <c r="BZ9" s="17"/>
      <c r="CA9" s="17"/>
      <c r="CB9" s="17"/>
      <c r="CC9" s="17"/>
      <c r="CD9" s="17"/>
      <c r="CE9" s="17">
        <f t="shared" si="15"/>
        <v>472000</v>
      </c>
      <c r="CF9" s="174">
        <f>CE9-BW9</f>
        <v>0</v>
      </c>
      <c r="CG9" s="17"/>
      <c r="CH9" s="17"/>
      <c r="CI9" s="17"/>
      <c r="CJ9" s="17"/>
      <c r="CK9" s="17"/>
      <c r="CL9" s="17"/>
      <c r="CM9" s="17"/>
      <c r="CN9" s="17"/>
      <c r="CO9" s="17">
        <f t="shared" si="17"/>
        <v>0</v>
      </c>
      <c r="CP9" s="174">
        <f>CO9-CG9</f>
        <v>0</v>
      </c>
      <c r="CQ9" s="17"/>
      <c r="CR9" s="17"/>
      <c r="CS9" s="17"/>
      <c r="CT9" s="17"/>
      <c r="CU9" s="17"/>
      <c r="CV9" s="17"/>
      <c r="CW9" s="17"/>
      <c r="CX9" s="17"/>
      <c r="CY9" s="17">
        <f t="shared" si="19"/>
        <v>0</v>
      </c>
      <c r="CZ9" s="174">
        <f>CY9-CQ9</f>
        <v>0</v>
      </c>
      <c r="DA9" s="227">
        <f t="shared" si="20"/>
        <v>922000</v>
      </c>
      <c r="DB9" s="227">
        <f t="shared" si="21"/>
        <v>0</v>
      </c>
      <c r="DC9" s="227">
        <f t="shared" si="22"/>
        <v>0</v>
      </c>
      <c r="DD9" s="227">
        <f t="shared" si="23"/>
        <v>0</v>
      </c>
      <c r="DE9" s="227">
        <f t="shared" si="24"/>
        <v>0</v>
      </c>
      <c r="DF9" s="227">
        <f t="shared" si="25"/>
        <v>0</v>
      </c>
      <c r="DG9" s="227">
        <f t="shared" si="26"/>
        <v>0</v>
      </c>
      <c r="DH9" s="227">
        <f t="shared" si="27"/>
        <v>0</v>
      </c>
      <c r="DI9" s="227">
        <f t="shared" si="28"/>
        <v>922000</v>
      </c>
      <c r="DJ9" s="228">
        <f>DI9-DA9</f>
        <v>0</v>
      </c>
      <c r="DK9" s="17">
        <v>1400000</v>
      </c>
      <c r="DL9" s="17"/>
      <c r="DM9" s="17"/>
      <c r="DN9" s="17"/>
      <c r="DO9" s="17"/>
      <c r="DP9" s="17">
        <v>362905</v>
      </c>
      <c r="DQ9" s="17"/>
      <c r="DR9" s="17">
        <f t="shared" si="30"/>
        <v>1762905</v>
      </c>
      <c r="DS9" s="174">
        <f>DR9-DK9</f>
        <v>362905</v>
      </c>
      <c r="DT9" s="17">
        <v>150000</v>
      </c>
      <c r="DU9" s="17"/>
      <c r="DV9" s="17"/>
      <c r="DW9" s="17"/>
      <c r="DX9" s="17"/>
      <c r="DY9" s="17"/>
      <c r="DZ9" s="17"/>
      <c r="EA9" s="17">
        <f t="shared" si="32"/>
        <v>150000</v>
      </c>
      <c r="EB9" s="174">
        <f>EA9-DT9</f>
        <v>0</v>
      </c>
      <c r="EC9" s="17"/>
      <c r="ED9" s="17"/>
      <c r="EE9" s="17"/>
      <c r="EF9" s="17"/>
      <c r="EG9" s="17"/>
      <c r="EH9" s="17"/>
      <c r="EI9" s="17"/>
      <c r="EJ9" s="17">
        <f t="shared" si="34"/>
        <v>0</v>
      </c>
      <c r="EK9" s="174">
        <f>EJ9-EC9</f>
        <v>0</v>
      </c>
      <c r="EL9" s="17">
        <v>61600</v>
      </c>
      <c r="EM9" s="17"/>
      <c r="EN9" s="17"/>
      <c r="EO9" s="17"/>
      <c r="EP9" s="17"/>
      <c r="EQ9" s="17"/>
      <c r="ER9" s="17"/>
      <c r="ES9" s="17">
        <f t="shared" si="36"/>
        <v>61600</v>
      </c>
      <c r="ET9" s="174">
        <f>ES9-EL9</f>
        <v>0</v>
      </c>
      <c r="EU9" s="229">
        <f t="shared" si="37"/>
        <v>1611600</v>
      </c>
      <c r="EV9" s="230">
        <f t="shared" si="38"/>
        <v>0</v>
      </c>
      <c r="EW9" s="230">
        <f t="shared" si="39"/>
        <v>0</v>
      </c>
      <c r="EX9" s="230">
        <f t="shared" si="40"/>
        <v>0</v>
      </c>
      <c r="EY9" s="230">
        <f t="shared" si="41"/>
        <v>0</v>
      </c>
      <c r="EZ9" s="230">
        <f t="shared" si="42"/>
        <v>362905</v>
      </c>
      <c r="FA9" s="230">
        <f t="shared" si="43"/>
        <v>0</v>
      </c>
      <c r="FB9" s="229">
        <f t="shared" si="44"/>
        <v>1974505</v>
      </c>
      <c r="FC9" s="231">
        <f>FB9-EU9</f>
        <v>362905</v>
      </c>
      <c r="FD9" s="195">
        <f t="shared" si="45"/>
        <v>146707310</v>
      </c>
      <c r="FE9" s="79">
        <f t="shared" si="46"/>
        <v>147070215</v>
      </c>
      <c r="FF9" s="80">
        <f t="shared" si="47"/>
        <v>362905</v>
      </c>
      <c r="FG9" s="185">
        <v>111297880</v>
      </c>
      <c r="FH9" s="111"/>
      <c r="FI9" s="111"/>
      <c r="FJ9" s="111"/>
      <c r="FK9" s="111"/>
      <c r="FL9" s="111"/>
      <c r="FM9" s="111"/>
      <c r="FN9" s="111"/>
      <c r="FO9" s="111"/>
      <c r="FP9" s="111"/>
      <c r="FQ9" s="111"/>
      <c r="FR9" s="111"/>
      <c r="FS9" s="111"/>
      <c r="FT9" s="111"/>
      <c r="FU9" s="111"/>
      <c r="FV9" s="111"/>
      <c r="FW9" s="111"/>
      <c r="FX9" s="111"/>
      <c r="FY9" s="111"/>
      <c r="FZ9" s="81">
        <f t="shared" si="49"/>
        <v>111297880</v>
      </c>
      <c r="GA9" s="18">
        <f>FZ9-FG9</f>
        <v>0</v>
      </c>
      <c r="GB9" s="81">
        <f t="shared" si="50"/>
        <v>258005190</v>
      </c>
      <c r="GC9" s="81">
        <f t="shared" si="51"/>
        <v>258368095</v>
      </c>
      <c r="GD9" s="152">
        <f t="shared" si="52"/>
        <v>362905</v>
      </c>
      <c r="GE9" s="163">
        <f t="shared" si="53"/>
        <v>258005190</v>
      </c>
      <c r="GF9" s="19">
        <f t="shared" si="53"/>
        <v>258368095</v>
      </c>
      <c r="GG9" s="20">
        <f t="shared" si="54"/>
        <v>362905</v>
      </c>
    </row>
    <row r="10" spans="1:189" s="14" customFormat="1" ht="18" customHeight="1" thickBot="1">
      <c r="A10" s="84" t="s">
        <v>2</v>
      </c>
      <c r="B10" s="21">
        <v>0</v>
      </c>
      <c r="C10" s="125"/>
      <c r="D10" s="125"/>
      <c r="E10" s="125"/>
      <c r="F10" s="125"/>
      <c r="G10" s="125"/>
      <c r="H10" s="125"/>
      <c r="I10" s="125"/>
      <c r="J10" s="21">
        <f t="shared" si="1"/>
        <v>0</v>
      </c>
      <c r="K10" s="22">
        <f>J10-B10</f>
        <v>0</v>
      </c>
      <c r="L10" s="139">
        <v>23980486</v>
      </c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>
        <f t="shared" si="3"/>
        <v>23980486</v>
      </c>
      <c r="Z10" s="22">
        <f>Y10-L10</f>
        <v>0</v>
      </c>
      <c r="AA10" s="21"/>
      <c r="AB10" s="21"/>
      <c r="AC10" s="21"/>
      <c r="AD10" s="21"/>
      <c r="AE10" s="21"/>
      <c r="AF10" s="21"/>
      <c r="AG10" s="21"/>
      <c r="AH10" s="21">
        <f t="shared" si="5"/>
        <v>0</v>
      </c>
      <c r="AI10" s="22">
        <f>AH10-AA10</f>
        <v>0</v>
      </c>
      <c r="AJ10" s="21">
        <v>0</v>
      </c>
      <c r="AK10" s="21"/>
      <c r="AL10" s="21"/>
      <c r="AM10" s="21"/>
      <c r="AN10" s="21"/>
      <c r="AO10" s="21"/>
      <c r="AP10" s="21"/>
      <c r="AQ10" s="21"/>
      <c r="AR10" s="21">
        <f t="shared" si="7"/>
        <v>0</v>
      </c>
      <c r="AS10" s="22">
        <f>AR10-AJ10</f>
        <v>0</v>
      </c>
      <c r="AT10" s="21">
        <v>0</v>
      </c>
      <c r="AU10" s="21"/>
      <c r="AV10" s="21"/>
      <c r="AW10" s="21"/>
      <c r="AX10" s="21"/>
      <c r="AY10" s="21"/>
      <c r="AZ10" s="21"/>
      <c r="BA10" s="21">
        <f t="shared" si="9"/>
        <v>0</v>
      </c>
      <c r="BB10" s="175">
        <f>BA10-AT10</f>
        <v>0</v>
      </c>
      <c r="BC10" s="21">
        <v>0</v>
      </c>
      <c r="BD10" s="21"/>
      <c r="BE10" s="21"/>
      <c r="BF10" s="21"/>
      <c r="BG10" s="21"/>
      <c r="BH10" s="21"/>
      <c r="BI10" s="21"/>
      <c r="BJ10" s="21"/>
      <c r="BK10" s="21">
        <f t="shared" si="11"/>
        <v>0</v>
      </c>
      <c r="BL10" s="175">
        <f>BK10-BC10</f>
        <v>0</v>
      </c>
      <c r="BM10" s="21">
        <v>0</v>
      </c>
      <c r="BN10" s="21"/>
      <c r="BO10" s="21"/>
      <c r="BP10" s="21"/>
      <c r="BQ10" s="21"/>
      <c r="BR10" s="21"/>
      <c r="BS10" s="21"/>
      <c r="BT10" s="21"/>
      <c r="BU10" s="21">
        <f t="shared" si="13"/>
        <v>0</v>
      </c>
      <c r="BV10" s="175">
        <f>BU10-BM10</f>
        <v>0</v>
      </c>
      <c r="BW10" s="21">
        <v>0</v>
      </c>
      <c r="BX10" s="21"/>
      <c r="BY10" s="21"/>
      <c r="BZ10" s="21"/>
      <c r="CA10" s="21"/>
      <c r="CB10" s="21"/>
      <c r="CC10" s="21"/>
      <c r="CD10" s="21"/>
      <c r="CE10" s="21">
        <f t="shared" si="15"/>
        <v>0</v>
      </c>
      <c r="CF10" s="175">
        <f>CE10-BW10</f>
        <v>0</v>
      </c>
      <c r="CG10" s="21">
        <v>0</v>
      </c>
      <c r="CH10" s="21"/>
      <c r="CI10" s="21"/>
      <c r="CJ10" s="21"/>
      <c r="CK10" s="21"/>
      <c r="CL10" s="21"/>
      <c r="CM10" s="21"/>
      <c r="CN10" s="21"/>
      <c r="CO10" s="21">
        <f t="shared" si="17"/>
        <v>0</v>
      </c>
      <c r="CP10" s="175">
        <f>CO10-CG10</f>
        <v>0</v>
      </c>
      <c r="CQ10" s="21">
        <v>0</v>
      </c>
      <c r="CR10" s="21"/>
      <c r="CS10" s="21"/>
      <c r="CT10" s="21"/>
      <c r="CU10" s="21"/>
      <c r="CV10" s="21"/>
      <c r="CW10" s="21"/>
      <c r="CX10" s="21"/>
      <c r="CY10" s="21">
        <f t="shared" si="19"/>
        <v>0</v>
      </c>
      <c r="CZ10" s="175">
        <f>CY10-CQ10</f>
        <v>0</v>
      </c>
      <c r="DA10" s="232">
        <f t="shared" si="20"/>
        <v>0</v>
      </c>
      <c r="DB10" s="232">
        <f t="shared" si="21"/>
        <v>0</v>
      </c>
      <c r="DC10" s="232">
        <f t="shared" si="22"/>
        <v>0</v>
      </c>
      <c r="DD10" s="232">
        <f t="shared" si="23"/>
        <v>0</v>
      </c>
      <c r="DE10" s="232">
        <f t="shared" si="24"/>
        <v>0</v>
      </c>
      <c r="DF10" s="232">
        <f t="shared" si="25"/>
        <v>0</v>
      </c>
      <c r="DG10" s="232">
        <f t="shared" si="26"/>
        <v>0</v>
      </c>
      <c r="DH10" s="232">
        <f t="shared" si="27"/>
        <v>0</v>
      </c>
      <c r="DI10" s="232">
        <f t="shared" si="28"/>
        <v>0</v>
      </c>
      <c r="DJ10" s="233">
        <f>DI10-DA10</f>
        <v>0</v>
      </c>
      <c r="DK10" s="21">
        <v>0</v>
      </c>
      <c r="DL10" s="21"/>
      <c r="DM10" s="21"/>
      <c r="DN10" s="21"/>
      <c r="DO10" s="21"/>
      <c r="DP10" s="21"/>
      <c r="DQ10" s="21"/>
      <c r="DR10" s="21">
        <f t="shared" si="30"/>
        <v>0</v>
      </c>
      <c r="DS10" s="175">
        <f>DR10-DK10</f>
        <v>0</v>
      </c>
      <c r="DT10" s="21">
        <v>0</v>
      </c>
      <c r="DU10" s="21"/>
      <c r="DV10" s="21"/>
      <c r="DW10" s="21"/>
      <c r="DX10" s="21"/>
      <c r="DY10" s="21"/>
      <c r="DZ10" s="21"/>
      <c r="EA10" s="21">
        <f t="shared" si="32"/>
        <v>0</v>
      </c>
      <c r="EB10" s="175">
        <f>EA10-DT10</f>
        <v>0</v>
      </c>
      <c r="EC10" s="21">
        <v>0</v>
      </c>
      <c r="ED10" s="21"/>
      <c r="EE10" s="21"/>
      <c r="EF10" s="21"/>
      <c r="EG10" s="21"/>
      <c r="EH10" s="21"/>
      <c r="EI10" s="21"/>
      <c r="EJ10" s="21">
        <f t="shared" si="34"/>
        <v>0</v>
      </c>
      <c r="EK10" s="175">
        <f>EJ10-EC10</f>
        <v>0</v>
      </c>
      <c r="EL10" s="21">
        <v>0</v>
      </c>
      <c r="EM10" s="21"/>
      <c r="EN10" s="21"/>
      <c r="EO10" s="21"/>
      <c r="EP10" s="21"/>
      <c r="EQ10" s="21"/>
      <c r="ER10" s="21"/>
      <c r="ES10" s="21">
        <f t="shared" si="36"/>
        <v>0</v>
      </c>
      <c r="ET10" s="175">
        <f>ES10-EL10</f>
        <v>0</v>
      </c>
      <c r="EU10" s="234">
        <f t="shared" si="37"/>
        <v>0</v>
      </c>
      <c r="EV10" s="235">
        <f t="shared" si="38"/>
        <v>0</v>
      </c>
      <c r="EW10" s="235">
        <f t="shared" si="39"/>
        <v>0</v>
      </c>
      <c r="EX10" s="235">
        <f t="shared" si="40"/>
        <v>0</v>
      </c>
      <c r="EY10" s="235">
        <f t="shared" si="41"/>
        <v>0</v>
      </c>
      <c r="EZ10" s="235">
        <f t="shared" si="42"/>
        <v>0</v>
      </c>
      <c r="FA10" s="235">
        <f t="shared" si="43"/>
        <v>0</v>
      </c>
      <c r="FB10" s="234">
        <f t="shared" si="44"/>
        <v>0</v>
      </c>
      <c r="FC10" s="236">
        <f>FB10-EU10</f>
        <v>0</v>
      </c>
      <c r="FD10" s="195">
        <f t="shared" si="45"/>
        <v>23980486</v>
      </c>
      <c r="FE10" s="85">
        <f t="shared" si="46"/>
        <v>23980486</v>
      </c>
      <c r="FF10" s="86">
        <f t="shared" si="47"/>
        <v>0</v>
      </c>
      <c r="FG10" s="186"/>
      <c r="FH10" s="112"/>
      <c r="FI10" s="112"/>
      <c r="FJ10" s="112"/>
      <c r="FK10" s="112"/>
      <c r="FL10" s="112"/>
      <c r="FM10" s="112"/>
      <c r="FN10" s="112"/>
      <c r="FO10" s="112"/>
      <c r="FP10" s="112"/>
      <c r="FQ10" s="112"/>
      <c r="FR10" s="112"/>
      <c r="FS10" s="112"/>
      <c r="FT10" s="112"/>
      <c r="FU10" s="112"/>
      <c r="FV10" s="112"/>
      <c r="FW10" s="112"/>
      <c r="FX10" s="112"/>
      <c r="FY10" s="112"/>
      <c r="FZ10" s="87">
        <f t="shared" si="49"/>
        <v>0</v>
      </c>
      <c r="GA10" s="22">
        <f>FZ10-FG10</f>
        <v>0</v>
      </c>
      <c r="GB10" s="87">
        <f t="shared" si="50"/>
        <v>23980486</v>
      </c>
      <c r="GC10" s="87">
        <f t="shared" si="51"/>
        <v>23980486</v>
      </c>
      <c r="GD10" s="153">
        <f t="shared" si="52"/>
        <v>0</v>
      </c>
      <c r="GE10" s="164">
        <f t="shared" si="53"/>
        <v>23980486</v>
      </c>
      <c r="GF10" s="23">
        <f t="shared" si="53"/>
        <v>23980486</v>
      </c>
      <c r="GG10" s="24">
        <f t="shared" si="54"/>
        <v>0</v>
      </c>
    </row>
    <row r="11" spans="1:189" s="30" customFormat="1" ht="18" customHeight="1" thickBot="1">
      <c r="A11" s="88" t="s">
        <v>21</v>
      </c>
      <c r="B11" s="25">
        <f aca="true" t="shared" si="55" ref="B11:I11">B5+B8+B9+B10</f>
        <v>1500000</v>
      </c>
      <c r="C11" s="126">
        <f t="shared" si="55"/>
        <v>0</v>
      </c>
      <c r="D11" s="126">
        <f t="shared" si="55"/>
        <v>0</v>
      </c>
      <c r="E11" s="126">
        <f t="shared" si="55"/>
        <v>0</v>
      </c>
      <c r="F11" s="126">
        <f t="shared" si="55"/>
        <v>1610360</v>
      </c>
      <c r="G11" s="126">
        <f t="shared" si="55"/>
        <v>0</v>
      </c>
      <c r="H11" s="126">
        <f t="shared" si="55"/>
        <v>0</v>
      </c>
      <c r="I11" s="126">
        <f t="shared" si="55"/>
        <v>0</v>
      </c>
      <c r="J11" s="25">
        <f t="shared" si="1"/>
        <v>3110360</v>
      </c>
      <c r="K11" s="26">
        <f aca="true" t="shared" si="56" ref="K11:X11">K5+K8+K9+K10</f>
        <v>1610360</v>
      </c>
      <c r="L11" s="29">
        <f t="shared" si="56"/>
        <v>129720486</v>
      </c>
      <c r="M11" s="25">
        <f t="shared" si="56"/>
        <v>0</v>
      </c>
      <c r="N11" s="25">
        <f t="shared" si="56"/>
        <v>0</v>
      </c>
      <c r="O11" s="25">
        <f t="shared" si="56"/>
        <v>350832</v>
      </c>
      <c r="P11" s="25">
        <f t="shared" si="56"/>
        <v>0</v>
      </c>
      <c r="Q11" s="25">
        <f t="shared" si="56"/>
        <v>700000</v>
      </c>
      <c r="R11" s="25">
        <f t="shared" si="56"/>
        <v>0</v>
      </c>
      <c r="S11" s="25">
        <f t="shared" si="56"/>
        <v>0</v>
      </c>
      <c r="T11" s="25">
        <f t="shared" si="56"/>
        <v>1000000</v>
      </c>
      <c r="U11" s="25">
        <f t="shared" si="56"/>
        <v>353916</v>
      </c>
      <c r="V11" s="25">
        <f t="shared" si="56"/>
        <v>622341</v>
      </c>
      <c r="W11" s="25">
        <f t="shared" si="56"/>
        <v>21000000</v>
      </c>
      <c r="X11" s="25">
        <f t="shared" si="56"/>
        <v>0</v>
      </c>
      <c r="Y11" s="25">
        <f t="shared" si="3"/>
        <v>153747575</v>
      </c>
      <c r="Z11" s="26">
        <f aca="true" t="shared" si="57" ref="Z11:AG11">Z5+Z8+Z9+Z10</f>
        <v>24027089</v>
      </c>
      <c r="AA11" s="25">
        <f t="shared" si="57"/>
        <v>4000000</v>
      </c>
      <c r="AB11" s="25">
        <f t="shared" si="57"/>
        <v>0</v>
      </c>
      <c r="AC11" s="25">
        <f t="shared" si="57"/>
        <v>0</v>
      </c>
      <c r="AD11" s="25">
        <f t="shared" si="57"/>
        <v>618419</v>
      </c>
      <c r="AE11" s="25">
        <f t="shared" si="57"/>
        <v>0</v>
      </c>
      <c r="AF11" s="25">
        <f t="shared" si="57"/>
        <v>0</v>
      </c>
      <c r="AG11" s="25">
        <f t="shared" si="57"/>
        <v>0</v>
      </c>
      <c r="AH11" s="25">
        <f t="shared" si="5"/>
        <v>4618419</v>
      </c>
      <c r="AI11" s="26">
        <f aca="true" t="shared" si="58" ref="AI11:AQ11">AI5+AI8+AI9+AI10</f>
        <v>618419</v>
      </c>
      <c r="AJ11" s="25">
        <f t="shared" si="58"/>
        <v>5047121</v>
      </c>
      <c r="AK11" s="25">
        <f t="shared" si="58"/>
        <v>0</v>
      </c>
      <c r="AL11" s="25">
        <f t="shared" si="58"/>
        <v>112438</v>
      </c>
      <c r="AM11" s="25">
        <f t="shared" si="58"/>
        <v>806330</v>
      </c>
      <c r="AN11" s="25">
        <f t="shared" si="58"/>
        <v>0</v>
      </c>
      <c r="AO11" s="25">
        <f t="shared" si="58"/>
        <v>2714674</v>
      </c>
      <c r="AP11" s="25">
        <f t="shared" si="58"/>
        <v>0</v>
      </c>
      <c r="AQ11" s="25">
        <f t="shared" si="58"/>
        <v>374859</v>
      </c>
      <c r="AR11" s="25">
        <f t="shared" si="7"/>
        <v>9055422</v>
      </c>
      <c r="AS11" s="26">
        <f aca="true" t="shared" si="59" ref="AS11:AZ11">AS5+AS8+AS9+AS10</f>
        <v>4008301</v>
      </c>
      <c r="AT11" s="25">
        <f t="shared" si="59"/>
        <v>94453710</v>
      </c>
      <c r="AU11" s="25">
        <f t="shared" si="59"/>
        <v>0</v>
      </c>
      <c r="AV11" s="25">
        <f t="shared" si="59"/>
        <v>0</v>
      </c>
      <c r="AW11" s="25">
        <f t="shared" si="59"/>
        <v>0</v>
      </c>
      <c r="AX11" s="25">
        <f t="shared" si="59"/>
        <v>0</v>
      </c>
      <c r="AY11" s="25">
        <f t="shared" si="59"/>
        <v>0</v>
      </c>
      <c r="AZ11" s="25">
        <f t="shared" si="59"/>
        <v>0</v>
      </c>
      <c r="BA11" s="25">
        <f t="shared" si="9"/>
        <v>94453710</v>
      </c>
      <c r="BB11" s="176">
        <f aca="true" t="shared" si="60" ref="BB11:BJ11">BB5+BB8+BB9+BB10</f>
        <v>0</v>
      </c>
      <c r="BC11" s="25">
        <f t="shared" si="60"/>
        <v>450000</v>
      </c>
      <c r="BD11" s="25">
        <f t="shared" si="60"/>
        <v>15595</v>
      </c>
      <c r="BE11" s="25">
        <f t="shared" si="60"/>
        <v>0</v>
      </c>
      <c r="BF11" s="25">
        <f t="shared" si="60"/>
        <v>1900000</v>
      </c>
      <c r="BG11" s="25">
        <f t="shared" si="60"/>
        <v>0</v>
      </c>
      <c r="BH11" s="25">
        <f t="shared" si="60"/>
        <v>0</v>
      </c>
      <c r="BI11" s="25">
        <f t="shared" si="60"/>
        <v>0</v>
      </c>
      <c r="BJ11" s="25">
        <f t="shared" si="60"/>
        <v>0</v>
      </c>
      <c r="BK11" s="25">
        <f t="shared" si="11"/>
        <v>2365595</v>
      </c>
      <c r="BL11" s="176">
        <f aca="true" t="shared" si="61" ref="BL11:BT11">BL5+BL8+BL9+BL10</f>
        <v>1915595</v>
      </c>
      <c r="BM11" s="25">
        <f t="shared" si="61"/>
        <v>0</v>
      </c>
      <c r="BN11" s="25">
        <f t="shared" si="61"/>
        <v>0</v>
      </c>
      <c r="BO11" s="25">
        <f t="shared" si="61"/>
        <v>0</v>
      </c>
      <c r="BP11" s="25">
        <f t="shared" si="61"/>
        <v>0</v>
      </c>
      <c r="BQ11" s="25">
        <f t="shared" si="61"/>
        <v>0</v>
      </c>
      <c r="BR11" s="25">
        <f t="shared" si="61"/>
        <v>0</v>
      </c>
      <c r="BS11" s="25">
        <f t="shared" si="61"/>
        <v>0</v>
      </c>
      <c r="BT11" s="25">
        <f t="shared" si="61"/>
        <v>0</v>
      </c>
      <c r="BU11" s="25">
        <f t="shared" si="13"/>
        <v>0</v>
      </c>
      <c r="BV11" s="176">
        <f aca="true" t="shared" si="62" ref="BV11:CD11">BV5+BV8+BV9+BV10</f>
        <v>0</v>
      </c>
      <c r="BW11" s="25">
        <f t="shared" si="62"/>
        <v>472000</v>
      </c>
      <c r="BX11" s="25">
        <f t="shared" si="62"/>
        <v>0</v>
      </c>
      <c r="BY11" s="25">
        <f t="shared" si="62"/>
        <v>0</v>
      </c>
      <c r="BZ11" s="25">
        <f t="shared" si="62"/>
        <v>0</v>
      </c>
      <c r="CA11" s="25">
        <f t="shared" si="62"/>
        <v>0</v>
      </c>
      <c r="CB11" s="25">
        <f t="shared" si="62"/>
        <v>0</v>
      </c>
      <c r="CC11" s="25">
        <f t="shared" si="62"/>
        <v>0</v>
      </c>
      <c r="CD11" s="25">
        <f t="shared" si="62"/>
        <v>0</v>
      </c>
      <c r="CE11" s="25">
        <f t="shared" si="15"/>
        <v>472000</v>
      </c>
      <c r="CF11" s="176">
        <f aca="true" t="shared" si="63" ref="CF11:CN11">CF5+CF8+CF9+CF10</f>
        <v>0</v>
      </c>
      <c r="CG11" s="25">
        <f t="shared" si="63"/>
        <v>0</v>
      </c>
      <c r="CH11" s="25">
        <f t="shared" si="63"/>
        <v>0</v>
      </c>
      <c r="CI11" s="25">
        <f t="shared" si="63"/>
        <v>0</v>
      </c>
      <c r="CJ11" s="25">
        <f t="shared" si="63"/>
        <v>0</v>
      </c>
      <c r="CK11" s="25">
        <f t="shared" si="63"/>
        <v>0</v>
      </c>
      <c r="CL11" s="25">
        <f t="shared" si="63"/>
        <v>0</v>
      </c>
      <c r="CM11" s="25">
        <f t="shared" si="63"/>
        <v>0</v>
      </c>
      <c r="CN11" s="25">
        <f t="shared" si="63"/>
        <v>0</v>
      </c>
      <c r="CO11" s="25">
        <f t="shared" si="17"/>
        <v>0</v>
      </c>
      <c r="CP11" s="176">
        <f aca="true" t="shared" si="64" ref="CP11:CX11">CP5+CP8+CP9+CP10</f>
        <v>0</v>
      </c>
      <c r="CQ11" s="25">
        <f t="shared" si="64"/>
        <v>0</v>
      </c>
      <c r="CR11" s="25">
        <f t="shared" si="64"/>
        <v>0</v>
      </c>
      <c r="CS11" s="25">
        <f t="shared" si="64"/>
        <v>0</v>
      </c>
      <c r="CT11" s="25">
        <f t="shared" si="64"/>
        <v>0</v>
      </c>
      <c r="CU11" s="25">
        <f t="shared" si="64"/>
        <v>0</v>
      </c>
      <c r="CV11" s="25">
        <f t="shared" si="64"/>
        <v>0</v>
      </c>
      <c r="CW11" s="25">
        <f t="shared" si="64"/>
        <v>0</v>
      </c>
      <c r="CX11" s="25">
        <f t="shared" si="64"/>
        <v>0</v>
      </c>
      <c r="CY11" s="25">
        <f t="shared" si="19"/>
        <v>0</v>
      </c>
      <c r="CZ11" s="176">
        <f>CZ5+CZ8+CZ9+CZ10</f>
        <v>0</v>
      </c>
      <c r="DA11" s="237">
        <f t="shared" si="20"/>
        <v>922000</v>
      </c>
      <c r="DB11" s="237">
        <f t="shared" si="21"/>
        <v>15595</v>
      </c>
      <c r="DC11" s="237">
        <f t="shared" si="22"/>
        <v>0</v>
      </c>
      <c r="DD11" s="237">
        <f t="shared" si="23"/>
        <v>1900000</v>
      </c>
      <c r="DE11" s="237">
        <f t="shared" si="24"/>
        <v>0</v>
      </c>
      <c r="DF11" s="237">
        <f t="shared" si="25"/>
        <v>0</v>
      </c>
      <c r="DG11" s="237">
        <f t="shared" si="26"/>
        <v>0</v>
      </c>
      <c r="DH11" s="237">
        <f t="shared" si="27"/>
        <v>0</v>
      </c>
      <c r="DI11" s="237">
        <f t="shared" si="28"/>
        <v>2837595</v>
      </c>
      <c r="DJ11" s="238">
        <f aca="true" t="shared" si="65" ref="DJ11:DQ11">DJ5+DJ8+DJ9+DJ10</f>
        <v>1915595</v>
      </c>
      <c r="DK11" s="25">
        <f t="shared" si="65"/>
        <v>1400000</v>
      </c>
      <c r="DL11" s="25">
        <f t="shared" si="65"/>
        <v>10988</v>
      </c>
      <c r="DM11" s="25">
        <f t="shared" si="65"/>
        <v>0</v>
      </c>
      <c r="DN11" s="25">
        <f t="shared" si="65"/>
        <v>901337</v>
      </c>
      <c r="DO11" s="25">
        <f t="shared" si="65"/>
        <v>0</v>
      </c>
      <c r="DP11" s="25">
        <f t="shared" si="65"/>
        <v>362905</v>
      </c>
      <c r="DQ11" s="25">
        <f t="shared" si="65"/>
        <v>0</v>
      </c>
      <c r="DR11" s="25">
        <f t="shared" si="30"/>
        <v>2675230</v>
      </c>
      <c r="DS11" s="176">
        <f aca="true" t="shared" si="66" ref="DS11:DZ11">DS5+DS8+DS9+DS10</f>
        <v>1275230</v>
      </c>
      <c r="DT11" s="25">
        <f t="shared" si="66"/>
        <v>150000</v>
      </c>
      <c r="DU11" s="25">
        <f t="shared" si="66"/>
        <v>0</v>
      </c>
      <c r="DV11" s="25">
        <f t="shared" si="66"/>
        <v>0</v>
      </c>
      <c r="DW11" s="25">
        <f t="shared" si="66"/>
        <v>0</v>
      </c>
      <c r="DX11" s="25">
        <f t="shared" si="66"/>
        <v>0</v>
      </c>
      <c r="DY11" s="25">
        <f t="shared" si="66"/>
        <v>0</v>
      </c>
      <c r="DZ11" s="25">
        <f t="shared" si="66"/>
        <v>0</v>
      </c>
      <c r="EA11" s="25">
        <f t="shared" si="32"/>
        <v>150000</v>
      </c>
      <c r="EB11" s="176">
        <f aca="true" t="shared" si="67" ref="EB11:EI11">EB5+EB8+EB9+EB10</f>
        <v>0</v>
      </c>
      <c r="EC11" s="25">
        <f t="shared" si="67"/>
        <v>0</v>
      </c>
      <c r="ED11" s="25">
        <f t="shared" si="67"/>
        <v>0</v>
      </c>
      <c r="EE11" s="25">
        <f t="shared" si="67"/>
        <v>0</v>
      </c>
      <c r="EF11" s="25">
        <f t="shared" si="67"/>
        <v>0</v>
      </c>
      <c r="EG11" s="25">
        <f t="shared" si="67"/>
        <v>0</v>
      </c>
      <c r="EH11" s="25">
        <f t="shared" si="67"/>
        <v>0</v>
      </c>
      <c r="EI11" s="25">
        <f t="shared" si="67"/>
        <v>0</v>
      </c>
      <c r="EJ11" s="25">
        <f t="shared" si="34"/>
        <v>0</v>
      </c>
      <c r="EK11" s="176">
        <f aca="true" t="shared" si="68" ref="EK11:ER11">EK5+EK8+EK9+EK10</f>
        <v>0</v>
      </c>
      <c r="EL11" s="25">
        <f t="shared" si="68"/>
        <v>61600</v>
      </c>
      <c r="EM11" s="25">
        <f t="shared" si="68"/>
        <v>0</v>
      </c>
      <c r="EN11" s="25">
        <f t="shared" si="68"/>
        <v>0</v>
      </c>
      <c r="EO11" s="25">
        <f t="shared" si="68"/>
        <v>0</v>
      </c>
      <c r="EP11" s="25">
        <f t="shared" si="68"/>
        <v>0</v>
      </c>
      <c r="EQ11" s="25">
        <f t="shared" si="68"/>
        <v>0</v>
      </c>
      <c r="ER11" s="25">
        <f t="shared" si="68"/>
        <v>0</v>
      </c>
      <c r="ES11" s="25">
        <f t="shared" si="36"/>
        <v>61600</v>
      </c>
      <c r="ET11" s="176">
        <f>ET5+ET8+ET9+ET10</f>
        <v>0</v>
      </c>
      <c r="EU11" s="239">
        <f t="shared" si="37"/>
        <v>1611600</v>
      </c>
      <c r="EV11" s="240">
        <f t="shared" si="38"/>
        <v>10988</v>
      </c>
      <c r="EW11" s="240">
        <f t="shared" si="39"/>
        <v>0</v>
      </c>
      <c r="EX11" s="240">
        <f t="shared" si="40"/>
        <v>901337</v>
      </c>
      <c r="EY11" s="240">
        <f t="shared" si="41"/>
        <v>0</v>
      </c>
      <c r="EZ11" s="240">
        <f t="shared" si="42"/>
        <v>362905</v>
      </c>
      <c r="FA11" s="240">
        <f t="shared" si="43"/>
        <v>0</v>
      </c>
      <c r="FB11" s="239">
        <f t="shared" si="44"/>
        <v>2886830</v>
      </c>
      <c r="FC11" s="241">
        <f>FC5+FC8+FC9+FC10</f>
        <v>1275230</v>
      </c>
      <c r="FD11" s="196">
        <f t="shared" si="45"/>
        <v>237254917</v>
      </c>
      <c r="FE11" s="89">
        <f t="shared" si="46"/>
        <v>270709911</v>
      </c>
      <c r="FF11" s="90">
        <f aca="true" t="shared" si="69" ref="FF11:FY11">FF5+FF8+FF9+FF10</f>
        <v>33454994</v>
      </c>
      <c r="FG11" s="187">
        <f t="shared" si="69"/>
        <v>1489322109</v>
      </c>
      <c r="FH11" s="113">
        <f t="shared" si="69"/>
        <v>8208157</v>
      </c>
      <c r="FI11" s="113">
        <f t="shared" si="69"/>
        <v>1617067</v>
      </c>
      <c r="FJ11" s="113">
        <f t="shared" si="69"/>
        <v>89479</v>
      </c>
      <c r="FK11" s="113">
        <f t="shared" si="69"/>
        <v>0</v>
      </c>
      <c r="FL11" s="113">
        <f t="shared" si="69"/>
        <v>0</v>
      </c>
      <c r="FM11" s="113">
        <f t="shared" si="69"/>
        <v>0</v>
      </c>
      <c r="FN11" s="113">
        <f t="shared" si="69"/>
        <v>0</v>
      </c>
      <c r="FO11" s="113">
        <f t="shared" si="69"/>
        <v>350000</v>
      </c>
      <c r="FP11" s="113">
        <f t="shared" si="69"/>
        <v>0</v>
      </c>
      <c r="FQ11" s="113">
        <f t="shared" si="69"/>
        <v>315000</v>
      </c>
      <c r="FR11" s="113">
        <f t="shared" si="69"/>
        <v>0</v>
      </c>
      <c r="FS11" s="113">
        <f t="shared" si="69"/>
        <v>0</v>
      </c>
      <c r="FT11" s="113">
        <f t="shared" si="69"/>
        <v>8973230</v>
      </c>
      <c r="FU11" s="113">
        <f t="shared" si="69"/>
        <v>0</v>
      </c>
      <c r="FV11" s="113">
        <f t="shared" si="69"/>
        <v>0</v>
      </c>
      <c r="FW11" s="113">
        <f t="shared" si="69"/>
        <v>0</v>
      </c>
      <c r="FX11" s="113">
        <f t="shared" si="69"/>
        <v>0</v>
      </c>
      <c r="FY11" s="113">
        <f t="shared" si="69"/>
        <v>0</v>
      </c>
      <c r="FZ11" s="27">
        <f t="shared" si="49"/>
        <v>1508875042</v>
      </c>
      <c r="GA11" s="26">
        <f>GA5+GA8+GA9+GA10</f>
        <v>19552933</v>
      </c>
      <c r="GB11" s="27">
        <f>GB5+GB8+GB9+GB10</f>
        <v>1726577026</v>
      </c>
      <c r="GC11" s="27">
        <f t="shared" si="51"/>
        <v>1779584953</v>
      </c>
      <c r="GD11" s="154">
        <f>GD5+GD8+GD9+GD10</f>
        <v>53007927</v>
      </c>
      <c r="GE11" s="29">
        <f>GE5+GE8+GE9+GE10</f>
        <v>1726577026</v>
      </c>
      <c r="GF11" s="27">
        <f>GF5+GF8+GF9+GF10</f>
        <v>1779584953</v>
      </c>
      <c r="GG11" s="28">
        <f>GG5+GG8+GG9+GG10</f>
        <v>53007927</v>
      </c>
    </row>
    <row r="12" spans="1:189" s="14" customFormat="1" ht="18" customHeight="1">
      <c r="A12" s="74" t="s">
        <v>22</v>
      </c>
      <c r="B12" s="31">
        <v>0</v>
      </c>
      <c r="C12" s="127"/>
      <c r="D12" s="127"/>
      <c r="E12" s="127"/>
      <c r="F12" s="127">
        <v>32478274</v>
      </c>
      <c r="G12" s="127"/>
      <c r="H12" s="127"/>
      <c r="I12" s="127"/>
      <c r="J12" s="31">
        <f t="shared" si="1"/>
        <v>32478274</v>
      </c>
      <c r="K12" s="32">
        <f>J12-B12</f>
        <v>32478274</v>
      </c>
      <c r="L12" s="140">
        <v>0</v>
      </c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>
        <f t="shared" si="3"/>
        <v>0</v>
      </c>
      <c r="Z12" s="32">
        <f>Y12-L12</f>
        <v>0</v>
      </c>
      <c r="AA12" s="31">
        <v>0</v>
      </c>
      <c r="AB12" s="31"/>
      <c r="AC12" s="31"/>
      <c r="AD12" s="31"/>
      <c r="AE12" s="31"/>
      <c r="AF12" s="31"/>
      <c r="AG12" s="31"/>
      <c r="AH12" s="31">
        <f t="shared" si="5"/>
        <v>0</v>
      </c>
      <c r="AI12" s="32">
        <f>AH12-AA12</f>
        <v>0</v>
      </c>
      <c r="AJ12" s="31">
        <v>0</v>
      </c>
      <c r="AK12" s="31"/>
      <c r="AL12" s="31"/>
      <c r="AM12" s="31"/>
      <c r="AN12" s="31"/>
      <c r="AO12" s="31"/>
      <c r="AP12" s="31"/>
      <c r="AQ12" s="31"/>
      <c r="AR12" s="31">
        <f t="shared" si="7"/>
        <v>0</v>
      </c>
      <c r="AS12" s="32">
        <f>AR12-AJ12</f>
        <v>0</v>
      </c>
      <c r="AT12" s="31">
        <v>0</v>
      </c>
      <c r="AU12" s="31"/>
      <c r="AV12" s="31"/>
      <c r="AW12" s="31"/>
      <c r="AX12" s="31"/>
      <c r="AY12" s="31"/>
      <c r="AZ12" s="31"/>
      <c r="BA12" s="31">
        <f t="shared" si="9"/>
        <v>0</v>
      </c>
      <c r="BB12" s="177">
        <f>BA12-AT12</f>
        <v>0</v>
      </c>
      <c r="BC12" s="31">
        <v>0</v>
      </c>
      <c r="BD12" s="31"/>
      <c r="BE12" s="31"/>
      <c r="BF12" s="31"/>
      <c r="BG12" s="31"/>
      <c r="BH12" s="31"/>
      <c r="BI12" s="31"/>
      <c r="BJ12" s="31"/>
      <c r="BK12" s="31">
        <f t="shared" si="11"/>
        <v>0</v>
      </c>
      <c r="BL12" s="177">
        <f>BK12-BC12</f>
        <v>0</v>
      </c>
      <c r="BM12" s="31">
        <v>0</v>
      </c>
      <c r="BN12" s="31"/>
      <c r="BO12" s="31"/>
      <c r="BP12" s="31"/>
      <c r="BQ12" s="31"/>
      <c r="BR12" s="31"/>
      <c r="BS12" s="31"/>
      <c r="BT12" s="31"/>
      <c r="BU12" s="31">
        <f t="shared" si="13"/>
        <v>0</v>
      </c>
      <c r="BV12" s="177">
        <f>BU12-BM12</f>
        <v>0</v>
      </c>
      <c r="BW12" s="31">
        <v>0</v>
      </c>
      <c r="BX12" s="31"/>
      <c r="BY12" s="31"/>
      <c r="BZ12" s="31"/>
      <c r="CA12" s="31"/>
      <c r="CB12" s="31"/>
      <c r="CC12" s="31"/>
      <c r="CD12" s="31"/>
      <c r="CE12" s="31">
        <f t="shared" si="15"/>
        <v>0</v>
      </c>
      <c r="CF12" s="177">
        <f>CE12-BW12</f>
        <v>0</v>
      </c>
      <c r="CG12" s="31">
        <v>0</v>
      </c>
      <c r="CH12" s="31"/>
      <c r="CI12" s="31"/>
      <c r="CJ12" s="31"/>
      <c r="CK12" s="31"/>
      <c r="CL12" s="31"/>
      <c r="CM12" s="31"/>
      <c r="CN12" s="31"/>
      <c r="CO12" s="31">
        <f t="shared" si="17"/>
        <v>0</v>
      </c>
      <c r="CP12" s="177">
        <f>CO12-CG12</f>
        <v>0</v>
      </c>
      <c r="CQ12" s="31">
        <v>0</v>
      </c>
      <c r="CR12" s="31"/>
      <c r="CS12" s="31"/>
      <c r="CT12" s="31"/>
      <c r="CU12" s="31"/>
      <c r="CV12" s="31"/>
      <c r="CW12" s="31"/>
      <c r="CX12" s="31"/>
      <c r="CY12" s="31">
        <f t="shared" si="19"/>
        <v>0</v>
      </c>
      <c r="CZ12" s="177">
        <f>CY12-CQ12</f>
        <v>0</v>
      </c>
      <c r="DA12" s="242">
        <f t="shared" si="20"/>
        <v>0</v>
      </c>
      <c r="DB12" s="242">
        <f t="shared" si="21"/>
        <v>0</v>
      </c>
      <c r="DC12" s="242">
        <f t="shared" si="22"/>
        <v>0</v>
      </c>
      <c r="DD12" s="242">
        <f t="shared" si="23"/>
        <v>0</v>
      </c>
      <c r="DE12" s="242">
        <f t="shared" si="24"/>
        <v>0</v>
      </c>
      <c r="DF12" s="242">
        <f t="shared" si="25"/>
        <v>0</v>
      </c>
      <c r="DG12" s="242">
        <f t="shared" si="26"/>
        <v>0</v>
      </c>
      <c r="DH12" s="242">
        <f t="shared" si="27"/>
        <v>0</v>
      </c>
      <c r="DI12" s="242">
        <f t="shared" si="28"/>
        <v>0</v>
      </c>
      <c r="DJ12" s="243">
        <f>DI12-DA12</f>
        <v>0</v>
      </c>
      <c r="DK12" s="31">
        <v>0</v>
      </c>
      <c r="DL12" s="31"/>
      <c r="DM12" s="31"/>
      <c r="DN12" s="31"/>
      <c r="DO12" s="31"/>
      <c r="DP12" s="31"/>
      <c r="DQ12" s="31"/>
      <c r="DR12" s="31">
        <f t="shared" si="30"/>
        <v>0</v>
      </c>
      <c r="DS12" s="177">
        <f>DR12-DK12</f>
        <v>0</v>
      </c>
      <c r="DT12" s="31">
        <v>0</v>
      </c>
      <c r="DU12" s="31"/>
      <c r="DV12" s="31"/>
      <c r="DW12" s="31"/>
      <c r="DX12" s="31"/>
      <c r="DY12" s="31"/>
      <c r="DZ12" s="31"/>
      <c r="EA12" s="31">
        <f t="shared" si="32"/>
        <v>0</v>
      </c>
      <c r="EB12" s="177">
        <f>EA12-DT12</f>
        <v>0</v>
      </c>
      <c r="EC12" s="31">
        <v>0</v>
      </c>
      <c r="ED12" s="31"/>
      <c r="EE12" s="31"/>
      <c r="EF12" s="31"/>
      <c r="EG12" s="31"/>
      <c r="EH12" s="31"/>
      <c r="EI12" s="31"/>
      <c r="EJ12" s="31">
        <f t="shared" si="34"/>
        <v>0</v>
      </c>
      <c r="EK12" s="177">
        <f>EJ12-EC12</f>
        <v>0</v>
      </c>
      <c r="EL12" s="31">
        <v>0</v>
      </c>
      <c r="EM12" s="31"/>
      <c r="EN12" s="31"/>
      <c r="EO12" s="31"/>
      <c r="EP12" s="31"/>
      <c r="EQ12" s="31"/>
      <c r="ER12" s="31"/>
      <c r="ES12" s="31">
        <f t="shared" si="36"/>
        <v>0</v>
      </c>
      <c r="ET12" s="177">
        <f>ES12-EL12</f>
        <v>0</v>
      </c>
      <c r="EU12" s="244">
        <f t="shared" si="37"/>
        <v>0</v>
      </c>
      <c r="EV12" s="245">
        <f t="shared" si="38"/>
        <v>0</v>
      </c>
      <c r="EW12" s="245">
        <f t="shared" si="39"/>
        <v>0</v>
      </c>
      <c r="EX12" s="245">
        <f t="shared" si="40"/>
        <v>0</v>
      </c>
      <c r="EY12" s="245">
        <f t="shared" si="41"/>
        <v>0</v>
      </c>
      <c r="EZ12" s="245">
        <f t="shared" si="42"/>
        <v>0</v>
      </c>
      <c r="FA12" s="245">
        <f t="shared" si="43"/>
        <v>0</v>
      </c>
      <c r="FB12" s="244">
        <f t="shared" si="44"/>
        <v>0</v>
      </c>
      <c r="FC12" s="246">
        <f>FB12-EU12</f>
        <v>0</v>
      </c>
      <c r="FD12" s="197">
        <f t="shared" si="45"/>
        <v>0</v>
      </c>
      <c r="FE12" s="91">
        <f t="shared" si="46"/>
        <v>32478274</v>
      </c>
      <c r="FF12" s="92">
        <f aca="true" t="shared" si="70" ref="FF12:FF17">FE12-FD12</f>
        <v>32478274</v>
      </c>
      <c r="FG12" s="188">
        <v>178335518</v>
      </c>
      <c r="FH12" s="114"/>
      <c r="FI12" s="114"/>
      <c r="FJ12" s="114"/>
      <c r="FK12" s="114">
        <v>400000</v>
      </c>
      <c r="FL12" s="114">
        <v>3000000</v>
      </c>
      <c r="FM12" s="114"/>
      <c r="FN12" s="114"/>
      <c r="FO12" s="114">
        <v>150000</v>
      </c>
      <c r="FP12" s="114"/>
      <c r="FQ12" s="114"/>
      <c r="FR12" s="114"/>
      <c r="FS12" s="114">
        <v>30000000</v>
      </c>
      <c r="FT12" s="114"/>
      <c r="FU12" s="114"/>
      <c r="FV12" s="114"/>
      <c r="FW12" s="114"/>
      <c r="FX12" s="114"/>
      <c r="FY12" s="114">
        <f>14000000-14000000</f>
        <v>0</v>
      </c>
      <c r="FZ12" s="93">
        <f t="shared" si="49"/>
        <v>211885518</v>
      </c>
      <c r="GA12" s="32">
        <f>FZ12-FG12</f>
        <v>33550000</v>
      </c>
      <c r="GB12" s="93">
        <f aca="true" t="shared" si="71" ref="GB12:GB17">FD12+FG12</f>
        <v>178335518</v>
      </c>
      <c r="GC12" s="93">
        <f t="shared" si="51"/>
        <v>244363792</v>
      </c>
      <c r="GD12" s="155">
        <f aca="true" t="shared" si="72" ref="GD12:GD17">GC12-GB12</f>
        <v>66028274</v>
      </c>
      <c r="GE12" s="165">
        <f aca="true" t="shared" si="73" ref="GE12:GF17">GB12</f>
        <v>178335518</v>
      </c>
      <c r="GF12" s="33">
        <f t="shared" si="73"/>
        <v>244363792</v>
      </c>
      <c r="GG12" s="34">
        <f aca="true" t="shared" si="74" ref="GG12:GG17">GF12-GE12</f>
        <v>66028274</v>
      </c>
    </row>
    <row r="13" spans="1:189" s="14" customFormat="1" ht="18" customHeight="1">
      <c r="A13" s="95" t="s">
        <v>23</v>
      </c>
      <c r="B13" s="127">
        <v>0</v>
      </c>
      <c r="C13" s="127"/>
      <c r="D13" s="127"/>
      <c r="E13" s="127"/>
      <c r="F13" s="127"/>
      <c r="G13" s="127"/>
      <c r="H13" s="127"/>
      <c r="I13" s="127"/>
      <c r="J13" s="127">
        <f t="shared" si="1"/>
        <v>0</v>
      </c>
      <c r="K13" s="128">
        <f>J13-B13</f>
        <v>0</v>
      </c>
      <c r="L13" s="141">
        <v>0</v>
      </c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>
        <f t="shared" si="3"/>
        <v>0</v>
      </c>
      <c r="Z13" s="128">
        <f>Y13-L13</f>
        <v>0</v>
      </c>
      <c r="AA13" s="35">
        <v>0</v>
      </c>
      <c r="AB13" s="127"/>
      <c r="AC13" s="127"/>
      <c r="AD13" s="127"/>
      <c r="AE13" s="127"/>
      <c r="AF13" s="127"/>
      <c r="AG13" s="127"/>
      <c r="AH13" s="35">
        <f t="shared" si="5"/>
        <v>0</v>
      </c>
      <c r="AI13" s="36">
        <f>AH13-AA13</f>
        <v>0</v>
      </c>
      <c r="AJ13" s="35">
        <v>0</v>
      </c>
      <c r="AK13" s="127"/>
      <c r="AL13" s="127"/>
      <c r="AM13" s="127"/>
      <c r="AN13" s="127"/>
      <c r="AO13" s="127"/>
      <c r="AP13" s="127"/>
      <c r="AQ13" s="127"/>
      <c r="AR13" s="35">
        <f t="shared" si="7"/>
        <v>0</v>
      </c>
      <c r="AS13" s="36">
        <f>AR13-AJ13</f>
        <v>0</v>
      </c>
      <c r="AT13" s="35">
        <v>0</v>
      </c>
      <c r="AU13" s="127"/>
      <c r="AV13" s="127"/>
      <c r="AW13" s="127"/>
      <c r="AX13" s="127"/>
      <c r="AY13" s="127"/>
      <c r="AZ13" s="127"/>
      <c r="BA13" s="35">
        <f t="shared" si="9"/>
        <v>0</v>
      </c>
      <c r="BB13" s="178">
        <f>BA13-AT13</f>
        <v>0</v>
      </c>
      <c r="BC13" s="35">
        <v>0</v>
      </c>
      <c r="BD13" s="127"/>
      <c r="BE13" s="127"/>
      <c r="BF13" s="127"/>
      <c r="BG13" s="127"/>
      <c r="BH13" s="127"/>
      <c r="BI13" s="127"/>
      <c r="BJ13" s="127"/>
      <c r="BK13" s="35">
        <f t="shared" si="11"/>
        <v>0</v>
      </c>
      <c r="BL13" s="178">
        <f>BK13-BC13</f>
        <v>0</v>
      </c>
      <c r="BM13" s="35">
        <v>0</v>
      </c>
      <c r="BN13" s="127"/>
      <c r="BO13" s="127"/>
      <c r="BP13" s="127"/>
      <c r="BQ13" s="127"/>
      <c r="BR13" s="127"/>
      <c r="BS13" s="127"/>
      <c r="BT13" s="127"/>
      <c r="BU13" s="35">
        <f t="shared" si="13"/>
        <v>0</v>
      </c>
      <c r="BV13" s="178">
        <f>BU13-BM13</f>
        <v>0</v>
      </c>
      <c r="BW13" s="35">
        <v>0</v>
      </c>
      <c r="BX13" s="127"/>
      <c r="BY13" s="127"/>
      <c r="BZ13" s="127"/>
      <c r="CA13" s="127"/>
      <c r="CB13" s="127"/>
      <c r="CC13" s="127"/>
      <c r="CD13" s="127"/>
      <c r="CE13" s="35">
        <f t="shared" si="15"/>
        <v>0</v>
      </c>
      <c r="CF13" s="178">
        <f>CE13-BW13</f>
        <v>0</v>
      </c>
      <c r="CG13" s="35">
        <v>0</v>
      </c>
      <c r="CH13" s="127"/>
      <c r="CI13" s="127"/>
      <c r="CJ13" s="127"/>
      <c r="CK13" s="127"/>
      <c r="CL13" s="127"/>
      <c r="CM13" s="127"/>
      <c r="CN13" s="127"/>
      <c r="CO13" s="35">
        <f t="shared" si="17"/>
        <v>0</v>
      </c>
      <c r="CP13" s="178">
        <f>CO13-CG13</f>
        <v>0</v>
      </c>
      <c r="CQ13" s="35">
        <v>0</v>
      </c>
      <c r="CR13" s="127"/>
      <c r="CS13" s="127"/>
      <c r="CT13" s="127"/>
      <c r="CU13" s="127"/>
      <c r="CV13" s="127"/>
      <c r="CW13" s="127"/>
      <c r="CX13" s="127"/>
      <c r="CY13" s="35">
        <f t="shared" si="19"/>
        <v>0</v>
      </c>
      <c r="CZ13" s="178">
        <f>CY13-CQ13</f>
        <v>0</v>
      </c>
      <c r="DA13" s="247">
        <f t="shared" si="20"/>
        <v>0</v>
      </c>
      <c r="DB13" s="287">
        <f t="shared" si="21"/>
        <v>0</v>
      </c>
      <c r="DC13" s="287">
        <f t="shared" si="22"/>
        <v>0</v>
      </c>
      <c r="DD13" s="287">
        <f t="shared" si="23"/>
        <v>0</v>
      </c>
      <c r="DE13" s="287">
        <f t="shared" si="24"/>
        <v>0</v>
      </c>
      <c r="DF13" s="287">
        <f t="shared" si="25"/>
        <v>0</v>
      </c>
      <c r="DG13" s="287">
        <f t="shared" si="26"/>
        <v>0</v>
      </c>
      <c r="DH13" s="287">
        <f t="shared" si="27"/>
        <v>0</v>
      </c>
      <c r="DI13" s="247">
        <f t="shared" si="28"/>
        <v>0</v>
      </c>
      <c r="DJ13" s="248">
        <f>DI13-DA13</f>
        <v>0</v>
      </c>
      <c r="DK13" s="35">
        <v>0</v>
      </c>
      <c r="DL13" s="127"/>
      <c r="DM13" s="127"/>
      <c r="DN13" s="127"/>
      <c r="DO13" s="127"/>
      <c r="DP13" s="127"/>
      <c r="DQ13" s="127"/>
      <c r="DR13" s="35">
        <f t="shared" si="30"/>
        <v>0</v>
      </c>
      <c r="DS13" s="178">
        <f>DR13-DK13</f>
        <v>0</v>
      </c>
      <c r="DT13" s="35">
        <v>0</v>
      </c>
      <c r="DU13" s="127"/>
      <c r="DV13" s="127"/>
      <c r="DW13" s="127"/>
      <c r="DX13" s="127"/>
      <c r="DY13" s="127"/>
      <c r="DZ13" s="127"/>
      <c r="EA13" s="35">
        <f t="shared" si="32"/>
        <v>0</v>
      </c>
      <c r="EB13" s="178">
        <f>EA13-DT13</f>
        <v>0</v>
      </c>
      <c r="EC13" s="35">
        <v>0</v>
      </c>
      <c r="ED13" s="127"/>
      <c r="EE13" s="127"/>
      <c r="EF13" s="127"/>
      <c r="EG13" s="127"/>
      <c r="EH13" s="127"/>
      <c r="EI13" s="127"/>
      <c r="EJ13" s="35">
        <f t="shared" si="34"/>
        <v>0</v>
      </c>
      <c r="EK13" s="178">
        <f>EJ13-EC13</f>
        <v>0</v>
      </c>
      <c r="EL13" s="35">
        <v>0</v>
      </c>
      <c r="EM13" s="127"/>
      <c r="EN13" s="127"/>
      <c r="EO13" s="127"/>
      <c r="EP13" s="127"/>
      <c r="EQ13" s="127"/>
      <c r="ER13" s="127"/>
      <c r="ES13" s="35">
        <f t="shared" si="36"/>
        <v>0</v>
      </c>
      <c r="ET13" s="178">
        <f>ES13-EL13</f>
        <v>0</v>
      </c>
      <c r="EU13" s="249">
        <f t="shared" si="37"/>
        <v>0</v>
      </c>
      <c r="EV13" s="250">
        <f t="shared" si="38"/>
        <v>0</v>
      </c>
      <c r="EW13" s="250">
        <f t="shared" si="39"/>
        <v>0</v>
      </c>
      <c r="EX13" s="250">
        <f t="shared" si="40"/>
        <v>0</v>
      </c>
      <c r="EY13" s="250">
        <f t="shared" si="41"/>
        <v>0</v>
      </c>
      <c r="EZ13" s="250">
        <f t="shared" si="42"/>
        <v>0</v>
      </c>
      <c r="FA13" s="250">
        <f t="shared" si="43"/>
        <v>0</v>
      </c>
      <c r="FB13" s="249">
        <f t="shared" si="44"/>
        <v>0</v>
      </c>
      <c r="FC13" s="251">
        <f>FB13-EU13</f>
        <v>0</v>
      </c>
      <c r="FD13" s="197">
        <f t="shared" si="45"/>
        <v>0</v>
      </c>
      <c r="FE13" s="91">
        <f t="shared" si="46"/>
        <v>0</v>
      </c>
      <c r="FF13" s="92">
        <f t="shared" si="70"/>
        <v>0</v>
      </c>
      <c r="FG13" s="189">
        <v>96301000</v>
      </c>
      <c r="FH13" s="115"/>
      <c r="FI13" s="115"/>
      <c r="FJ13" s="115"/>
      <c r="FK13" s="115"/>
      <c r="FL13" s="115"/>
      <c r="FM13" s="115"/>
      <c r="FN13" s="115"/>
      <c r="FO13" s="115"/>
      <c r="FP13" s="115"/>
      <c r="FQ13" s="115"/>
      <c r="FR13" s="115"/>
      <c r="FS13" s="115">
        <v>30000000</v>
      </c>
      <c r="FT13" s="115"/>
      <c r="FU13" s="115"/>
      <c r="FV13" s="115"/>
      <c r="FW13" s="115"/>
      <c r="FX13" s="115"/>
      <c r="FY13" s="115"/>
      <c r="FZ13" s="93">
        <f t="shared" si="49"/>
        <v>126301000</v>
      </c>
      <c r="GA13" s="36">
        <f>FZ13-FG13</f>
        <v>30000000</v>
      </c>
      <c r="GB13" s="93">
        <f t="shared" si="71"/>
        <v>96301000</v>
      </c>
      <c r="GC13" s="91">
        <f t="shared" si="51"/>
        <v>126301000</v>
      </c>
      <c r="GD13" s="156">
        <f t="shared" si="72"/>
        <v>30000000</v>
      </c>
      <c r="GE13" s="166">
        <f t="shared" si="73"/>
        <v>96301000</v>
      </c>
      <c r="GF13" s="35">
        <f t="shared" si="73"/>
        <v>126301000</v>
      </c>
      <c r="GG13" s="36">
        <f t="shared" si="74"/>
        <v>30000000</v>
      </c>
    </row>
    <row r="14" spans="1:189" s="14" customFormat="1" ht="18" customHeight="1">
      <c r="A14" s="82" t="s">
        <v>3</v>
      </c>
      <c r="B14" s="17">
        <v>0</v>
      </c>
      <c r="C14" s="123"/>
      <c r="D14" s="123"/>
      <c r="E14" s="123"/>
      <c r="F14" s="123"/>
      <c r="G14" s="123"/>
      <c r="H14" s="123"/>
      <c r="I14" s="123"/>
      <c r="J14" s="17">
        <f t="shared" si="1"/>
        <v>0</v>
      </c>
      <c r="K14" s="18">
        <f>J14-B14</f>
        <v>0</v>
      </c>
      <c r="L14" s="138">
        <v>0</v>
      </c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>
        <f t="shared" si="3"/>
        <v>0</v>
      </c>
      <c r="Z14" s="18">
        <f>Y14-L14</f>
        <v>0</v>
      </c>
      <c r="AA14" s="17">
        <v>0</v>
      </c>
      <c r="AB14" s="17"/>
      <c r="AC14" s="17"/>
      <c r="AD14" s="17"/>
      <c r="AE14" s="17"/>
      <c r="AF14" s="17"/>
      <c r="AG14" s="17"/>
      <c r="AH14" s="17">
        <f t="shared" si="5"/>
        <v>0</v>
      </c>
      <c r="AI14" s="18">
        <f>AH14-AA14</f>
        <v>0</v>
      </c>
      <c r="AJ14" s="17">
        <v>0</v>
      </c>
      <c r="AK14" s="17"/>
      <c r="AL14" s="17"/>
      <c r="AM14" s="17"/>
      <c r="AN14" s="17"/>
      <c r="AO14" s="17"/>
      <c r="AP14" s="17"/>
      <c r="AQ14" s="17"/>
      <c r="AR14" s="17">
        <f t="shared" si="7"/>
        <v>0</v>
      </c>
      <c r="AS14" s="18">
        <f>AR14-AJ14</f>
        <v>0</v>
      </c>
      <c r="AT14" s="17">
        <v>0</v>
      </c>
      <c r="AU14" s="17"/>
      <c r="AV14" s="17"/>
      <c r="AW14" s="17"/>
      <c r="AX14" s="17"/>
      <c r="AY14" s="17"/>
      <c r="AZ14" s="17"/>
      <c r="BA14" s="17">
        <f t="shared" si="9"/>
        <v>0</v>
      </c>
      <c r="BB14" s="174">
        <f>BA14-AT14</f>
        <v>0</v>
      </c>
      <c r="BC14" s="17">
        <v>0</v>
      </c>
      <c r="BD14" s="17"/>
      <c r="BE14" s="17"/>
      <c r="BF14" s="17"/>
      <c r="BG14" s="17"/>
      <c r="BH14" s="17"/>
      <c r="BI14" s="17"/>
      <c r="BJ14" s="17"/>
      <c r="BK14" s="17">
        <f t="shared" si="11"/>
        <v>0</v>
      </c>
      <c r="BL14" s="174">
        <f>BK14-BC14</f>
        <v>0</v>
      </c>
      <c r="BM14" s="17">
        <v>0</v>
      </c>
      <c r="BN14" s="17"/>
      <c r="BO14" s="17"/>
      <c r="BP14" s="17"/>
      <c r="BQ14" s="17"/>
      <c r="BR14" s="17"/>
      <c r="BS14" s="17"/>
      <c r="BT14" s="17"/>
      <c r="BU14" s="17">
        <f t="shared" si="13"/>
        <v>0</v>
      </c>
      <c r="BV14" s="174">
        <f>BU14-BM14</f>
        <v>0</v>
      </c>
      <c r="BW14" s="17">
        <v>0</v>
      </c>
      <c r="BX14" s="17"/>
      <c r="BY14" s="17"/>
      <c r="BZ14" s="17"/>
      <c r="CA14" s="17"/>
      <c r="CB14" s="17"/>
      <c r="CC14" s="17"/>
      <c r="CD14" s="17"/>
      <c r="CE14" s="17">
        <f t="shared" si="15"/>
        <v>0</v>
      </c>
      <c r="CF14" s="174">
        <f>CE14-BW14</f>
        <v>0</v>
      </c>
      <c r="CG14" s="17">
        <v>0</v>
      </c>
      <c r="CH14" s="17"/>
      <c r="CI14" s="17"/>
      <c r="CJ14" s="17"/>
      <c r="CK14" s="17"/>
      <c r="CL14" s="17"/>
      <c r="CM14" s="17"/>
      <c r="CN14" s="17"/>
      <c r="CO14" s="17">
        <f t="shared" si="17"/>
        <v>0</v>
      </c>
      <c r="CP14" s="174">
        <f>CO14-CG14</f>
        <v>0</v>
      </c>
      <c r="CQ14" s="17">
        <v>0</v>
      </c>
      <c r="CR14" s="17"/>
      <c r="CS14" s="17"/>
      <c r="CT14" s="17"/>
      <c r="CU14" s="17"/>
      <c r="CV14" s="17"/>
      <c r="CW14" s="17"/>
      <c r="CX14" s="17"/>
      <c r="CY14" s="17">
        <f t="shared" si="19"/>
        <v>0</v>
      </c>
      <c r="CZ14" s="174">
        <f>CY14-CQ14</f>
        <v>0</v>
      </c>
      <c r="DA14" s="227">
        <f t="shared" si="20"/>
        <v>0</v>
      </c>
      <c r="DB14" s="227">
        <f t="shared" si="21"/>
        <v>0</v>
      </c>
      <c r="DC14" s="227">
        <f t="shared" si="22"/>
        <v>0</v>
      </c>
      <c r="DD14" s="227">
        <f t="shared" si="23"/>
        <v>0</v>
      </c>
      <c r="DE14" s="227">
        <f t="shared" si="24"/>
        <v>0</v>
      </c>
      <c r="DF14" s="227">
        <f t="shared" si="25"/>
        <v>0</v>
      </c>
      <c r="DG14" s="227">
        <f t="shared" si="26"/>
        <v>0</v>
      </c>
      <c r="DH14" s="227">
        <f t="shared" si="27"/>
        <v>0</v>
      </c>
      <c r="DI14" s="227">
        <f t="shared" si="28"/>
        <v>0</v>
      </c>
      <c r="DJ14" s="228">
        <f>DI14-DA14</f>
        <v>0</v>
      </c>
      <c r="DK14" s="17">
        <v>0</v>
      </c>
      <c r="DL14" s="17"/>
      <c r="DM14" s="17"/>
      <c r="DN14" s="17"/>
      <c r="DO14" s="17"/>
      <c r="DP14" s="17"/>
      <c r="DQ14" s="17"/>
      <c r="DR14" s="17">
        <f t="shared" si="30"/>
        <v>0</v>
      </c>
      <c r="DS14" s="174">
        <f>DR14-DK14</f>
        <v>0</v>
      </c>
      <c r="DT14" s="17">
        <v>0</v>
      </c>
      <c r="DU14" s="17"/>
      <c r="DV14" s="17"/>
      <c r="DW14" s="17"/>
      <c r="DX14" s="17"/>
      <c r="DY14" s="17"/>
      <c r="DZ14" s="17"/>
      <c r="EA14" s="17">
        <f t="shared" si="32"/>
        <v>0</v>
      </c>
      <c r="EB14" s="174">
        <f>EA14-DT14</f>
        <v>0</v>
      </c>
      <c r="EC14" s="17">
        <v>0</v>
      </c>
      <c r="ED14" s="17"/>
      <c r="EE14" s="17"/>
      <c r="EF14" s="17"/>
      <c r="EG14" s="17"/>
      <c r="EH14" s="17"/>
      <c r="EI14" s="17"/>
      <c r="EJ14" s="17">
        <f t="shared" si="34"/>
        <v>0</v>
      </c>
      <c r="EK14" s="174">
        <f>EJ14-EC14</f>
        <v>0</v>
      </c>
      <c r="EL14" s="17">
        <v>0</v>
      </c>
      <c r="EM14" s="17"/>
      <c r="EN14" s="17"/>
      <c r="EO14" s="17"/>
      <c r="EP14" s="17"/>
      <c r="EQ14" s="17"/>
      <c r="ER14" s="17"/>
      <c r="ES14" s="17">
        <f t="shared" si="36"/>
        <v>0</v>
      </c>
      <c r="ET14" s="174">
        <f>ES14-EL14</f>
        <v>0</v>
      </c>
      <c r="EU14" s="229">
        <f t="shared" si="37"/>
        <v>0</v>
      </c>
      <c r="EV14" s="230">
        <f t="shared" si="38"/>
        <v>0</v>
      </c>
      <c r="EW14" s="230">
        <f t="shared" si="39"/>
        <v>0</v>
      </c>
      <c r="EX14" s="230">
        <f t="shared" si="40"/>
        <v>0</v>
      </c>
      <c r="EY14" s="230">
        <f t="shared" si="41"/>
        <v>0</v>
      </c>
      <c r="EZ14" s="230">
        <f t="shared" si="42"/>
        <v>0</v>
      </c>
      <c r="FA14" s="230">
        <f t="shared" si="43"/>
        <v>0</v>
      </c>
      <c r="FB14" s="229">
        <f t="shared" si="44"/>
        <v>0</v>
      </c>
      <c r="FC14" s="231">
        <f>FB14-EU14</f>
        <v>0</v>
      </c>
      <c r="FD14" s="197">
        <f t="shared" si="45"/>
        <v>0</v>
      </c>
      <c r="FE14" s="79">
        <f t="shared" si="46"/>
        <v>0</v>
      </c>
      <c r="FF14" s="80">
        <f t="shared" si="70"/>
        <v>0</v>
      </c>
      <c r="FG14" s="185">
        <v>183353173</v>
      </c>
      <c r="FH14" s="111"/>
      <c r="FI14" s="111"/>
      <c r="FJ14" s="111"/>
      <c r="FK14" s="111"/>
      <c r="FL14" s="111"/>
      <c r="FM14" s="111"/>
      <c r="FN14" s="111"/>
      <c r="FO14" s="111"/>
      <c r="FP14" s="111"/>
      <c r="FQ14" s="111"/>
      <c r="FR14" s="111"/>
      <c r="FS14" s="111"/>
      <c r="FT14" s="111"/>
      <c r="FU14" s="111"/>
      <c r="FV14" s="111"/>
      <c r="FW14" s="111"/>
      <c r="FX14" s="111"/>
      <c r="FY14" s="111"/>
      <c r="FZ14" s="81">
        <f t="shared" si="49"/>
        <v>183353173</v>
      </c>
      <c r="GA14" s="18">
        <f>FZ14-FG14</f>
        <v>0</v>
      </c>
      <c r="GB14" s="81">
        <f t="shared" si="71"/>
        <v>183353173</v>
      </c>
      <c r="GC14" s="81">
        <f t="shared" si="51"/>
        <v>183353173</v>
      </c>
      <c r="GD14" s="152">
        <f t="shared" si="72"/>
        <v>0</v>
      </c>
      <c r="GE14" s="163">
        <f t="shared" si="73"/>
        <v>183353173</v>
      </c>
      <c r="GF14" s="19">
        <f t="shared" si="73"/>
        <v>183353173</v>
      </c>
      <c r="GG14" s="20">
        <f t="shared" si="74"/>
        <v>0</v>
      </c>
    </row>
    <row r="15" spans="1:189" s="14" customFormat="1" ht="18" customHeight="1">
      <c r="A15" s="82" t="s">
        <v>24</v>
      </c>
      <c r="B15" s="17">
        <f aca="true" t="shared" si="75" ref="B15:I15">SUM(B16:B17)</f>
        <v>0</v>
      </c>
      <c r="C15" s="123">
        <f t="shared" si="75"/>
        <v>0</v>
      </c>
      <c r="D15" s="123">
        <f t="shared" si="75"/>
        <v>0</v>
      </c>
      <c r="E15" s="123">
        <f t="shared" si="75"/>
        <v>0</v>
      </c>
      <c r="F15" s="123">
        <f t="shared" si="75"/>
        <v>0</v>
      </c>
      <c r="G15" s="123">
        <f t="shared" si="75"/>
        <v>0</v>
      </c>
      <c r="H15" s="123">
        <f t="shared" si="75"/>
        <v>0</v>
      </c>
      <c r="I15" s="123">
        <f t="shared" si="75"/>
        <v>0</v>
      </c>
      <c r="J15" s="17">
        <f t="shared" si="1"/>
        <v>0</v>
      </c>
      <c r="K15" s="18">
        <f aca="true" t="shared" si="76" ref="K15:X15">SUM(K16:K17)</f>
        <v>0</v>
      </c>
      <c r="L15" s="138">
        <f t="shared" si="76"/>
        <v>1478431</v>
      </c>
      <c r="M15" s="17">
        <f t="shared" si="76"/>
        <v>0</v>
      </c>
      <c r="N15" s="17">
        <f t="shared" si="76"/>
        <v>0</v>
      </c>
      <c r="O15" s="17">
        <f t="shared" si="76"/>
        <v>0</v>
      </c>
      <c r="P15" s="17">
        <f t="shared" si="76"/>
        <v>0</v>
      </c>
      <c r="Q15" s="17">
        <f t="shared" si="76"/>
        <v>0</v>
      </c>
      <c r="R15" s="17">
        <f t="shared" si="76"/>
        <v>0</v>
      </c>
      <c r="S15" s="17">
        <f t="shared" si="76"/>
        <v>0</v>
      </c>
      <c r="T15" s="17">
        <f t="shared" si="76"/>
        <v>0</v>
      </c>
      <c r="U15" s="17">
        <f t="shared" si="76"/>
        <v>0</v>
      </c>
      <c r="V15" s="17">
        <f t="shared" si="76"/>
        <v>0</v>
      </c>
      <c r="W15" s="17">
        <f t="shared" si="76"/>
        <v>0</v>
      </c>
      <c r="X15" s="17">
        <f t="shared" si="76"/>
        <v>0</v>
      </c>
      <c r="Y15" s="17">
        <f t="shared" si="3"/>
        <v>1478431</v>
      </c>
      <c r="Z15" s="18">
        <f aca="true" t="shared" si="77" ref="Z15:AG15">SUM(Z16:Z17)</f>
        <v>0</v>
      </c>
      <c r="AA15" s="17">
        <f t="shared" si="77"/>
        <v>0</v>
      </c>
      <c r="AB15" s="17">
        <f t="shared" si="77"/>
        <v>0</v>
      </c>
      <c r="AC15" s="17">
        <f t="shared" si="77"/>
        <v>0</v>
      </c>
      <c r="AD15" s="17">
        <f t="shared" si="77"/>
        <v>0</v>
      </c>
      <c r="AE15" s="17">
        <f t="shared" si="77"/>
        <v>0</v>
      </c>
      <c r="AF15" s="17">
        <f t="shared" si="77"/>
        <v>0</v>
      </c>
      <c r="AG15" s="17">
        <f t="shared" si="77"/>
        <v>0</v>
      </c>
      <c r="AH15" s="17">
        <f t="shared" si="5"/>
        <v>0</v>
      </c>
      <c r="AI15" s="18">
        <f aca="true" t="shared" si="78" ref="AI15:AQ15">SUM(AI16:AI17)</f>
        <v>0</v>
      </c>
      <c r="AJ15" s="17">
        <f t="shared" si="78"/>
        <v>0</v>
      </c>
      <c r="AK15" s="17">
        <f t="shared" si="78"/>
        <v>0</v>
      </c>
      <c r="AL15" s="17">
        <f t="shared" si="78"/>
        <v>0</v>
      </c>
      <c r="AM15" s="17">
        <f t="shared" si="78"/>
        <v>0</v>
      </c>
      <c r="AN15" s="17">
        <f t="shared" si="78"/>
        <v>0</v>
      </c>
      <c r="AO15" s="17">
        <f t="shared" si="78"/>
        <v>0</v>
      </c>
      <c r="AP15" s="17">
        <f t="shared" si="78"/>
        <v>0</v>
      </c>
      <c r="AQ15" s="17">
        <f t="shared" si="78"/>
        <v>0</v>
      </c>
      <c r="AR15" s="17">
        <f t="shared" si="7"/>
        <v>0</v>
      </c>
      <c r="AS15" s="18">
        <f aca="true" t="shared" si="79" ref="AS15:AZ15">SUM(AS16:AS17)</f>
        <v>0</v>
      </c>
      <c r="AT15" s="17">
        <f t="shared" si="79"/>
        <v>0</v>
      </c>
      <c r="AU15" s="17">
        <f t="shared" si="79"/>
        <v>0</v>
      </c>
      <c r="AV15" s="17">
        <f t="shared" si="79"/>
        <v>0</v>
      </c>
      <c r="AW15" s="17">
        <f t="shared" si="79"/>
        <v>0</v>
      </c>
      <c r="AX15" s="17">
        <f t="shared" si="79"/>
        <v>0</v>
      </c>
      <c r="AY15" s="17">
        <f t="shared" si="79"/>
        <v>0</v>
      </c>
      <c r="AZ15" s="17">
        <f t="shared" si="79"/>
        <v>0</v>
      </c>
      <c r="BA15" s="17">
        <f t="shared" si="9"/>
        <v>0</v>
      </c>
      <c r="BB15" s="174">
        <f aca="true" t="shared" si="80" ref="BB15:BJ15">SUM(BB16:BB17)</f>
        <v>0</v>
      </c>
      <c r="BC15" s="17">
        <f t="shared" si="80"/>
        <v>0</v>
      </c>
      <c r="BD15" s="17">
        <f t="shared" si="80"/>
        <v>0</v>
      </c>
      <c r="BE15" s="17">
        <f t="shared" si="80"/>
        <v>0</v>
      </c>
      <c r="BF15" s="17">
        <f t="shared" si="80"/>
        <v>0</v>
      </c>
      <c r="BG15" s="17">
        <f t="shared" si="80"/>
        <v>0</v>
      </c>
      <c r="BH15" s="17">
        <f t="shared" si="80"/>
        <v>0</v>
      </c>
      <c r="BI15" s="17">
        <f t="shared" si="80"/>
        <v>0</v>
      </c>
      <c r="BJ15" s="17">
        <f t="shared" si="80"/>
        <v>0</v>
      </c>
      <c r="BK15" s="17">
        <f t="shared" si="11"/>
        <v>0</v>
      </c>
      <c r="BL15" s="174">
        <f aca="true" t="shared" si="81" ref="BL15:BT15">SUM(BL16:BL17)</f>
        <v>0</v>
      </c>
      <c r="BM15" s="17">
        <f t="shared" si="81"/>
        <v>0</v>
      </c>
      <c r="BN15" s="17">
        <f t="shared" si="81"/>
        <v>0</v>
      </c>
      <c r="BO15" s="17">
        <f t="shared" si="81"/>
        <v>0</v>
      </c>
      <c r="BP15" s="17">
        <f t="shared" si="81"/>
        <v>0</v>
      </c>
      <c r="BQ15" s="17">
        <f t="shared" si="81"/>
        <v>0</v>
      </c>
      <c r="BR15" s="17">
        <f t="shared" si="81"/>
        <v>0</v>
      </c>
      <c r="BS15" s="17">
        <f t="shared" si="81"/>
        <v>0</v>
      </c>
      <c r="BT15" s="17">
        <f t="shared" si="81"/>
        <v>0</v>
      </c>
      <c r="BU15" s="17">
        <f t="shared" si="13"/>
        <v>0</v>
      </c>
      <c r="BV15" s="174">
        <f aca="true" t="shared" si="82" ref="BV15:CD15">SUM(BV16:BV17)</f>
        <v>0</v>
      </c>
      <c r="BW15" s="17">
        <f t="shared" si="82"/>
        <v>0</v>
      </c>
      <c r="BX15" s="17">
        <f t="shared" si="82"/>
        <v>0</v>
      </c>
      <c r="BY15" s="17">
        <f t="shared" si="82"/>
        <v>0</v>
      </c>
      <c r="BZ15" s="17">
        <f t="shared" si="82"/>
        <v>0</v>
      </c>
      <c r="CA15" s="17">
        <f t="shared" si="82"/>
        <v>0</v>
      </c>
      <c r="CB15" s="17">
        <f t="shared" si="82"/>
        <v>0</v>
      </c>
      <c r="CC15" s="17">
        <f t="shared" si="82"/>
        <v>0</v>
      </c>
      <c r="CD15" s="17">
        <f t="shared" si="82"/>
        <v>0</v>
      </c>
      <c r="CE15" s="17">
        <f t="shared" si="15"/>
        <v>0</v>
      </c>
      <c r="CF15" s="174">
        <f aca="true" t="shared" si="83" ref="CF15:CN15">SUM(CF16:CF17)</f>
        <v>0</v>
      </c>
      <c r="CG15" s="17">
        <f t="shared" si="83"/>
        <v>0</v>
      </c>
      <c r="CH15" s="17">
        <f t="shared" si="83"/>
        <v>0</v>
      </c>
      <c r="CI15" s="17">
        <f t="shared" si="83"/>
        <v>0</v>
      </c>
      <c r="CJ15" s="17">
        <f t="shared" si="83"/>
        <v>0</v>
      </c>
      <c r="CK15" s="17">
        <f t="shared" si="83"/>
        <v>0</v>
      </c>
      <c r="CL15" s="17">
        <f t="shared" si="83"/>
        <v>0</v>
      </c>
      <c r="CM15" s="17">
        <f t="shared" si="83"/>
        <v>0</v>
      </c>
      <c r="CN15" s="17">
        <f t="shared" si="83"/>
        <v>0</v>
      </c>
      <c r="CO15" s="17">
        <f t="shared" si="17"/>
        <v>0</v>
      </c>
      <c r="CP15" s="174">
        <f aca="true" t="shared" si="84" ref="CP15:CX15">SUM(CP16:CP17)</f>
        <v>0</v>
      </c>
      <c r="CQ15" s="17">
        <f t="shared" si="84"/>
        <v>0</v>
      </c>
      <c r="CR15" s="17">
        <f t="shared" si="84"/>
        <v>0</v>
      </c>
      <c r="CS15" s="17">
        <f t="shared" si="84"/>
        <v>0</v>
      </c>
      <c r="CT15" s="17">
        <f t="shared" si="84"/>
        <v>0</v>
      </c>
      <c r="CU15" s="17">
        <f t="shared" si="84"/>
        <v>0</v>
      </c>
      <c r="CV15" s="17">
        <f t="shared" si="84"/>
        <v>0</v>
      </c>
      <c r="CW15" s="17">
        <f t="shared" si="84"/>
        <v>0</v>
      </c>
      <c r="CX15" s="17">
        <f t="shared" si="84"/>
        <v>0</v>
      </c>
      <c r="CY15" s="17">
        <f t="shared" si="19"/>
        <v>0</v>
      </c>
      <c r="CZ15" s="174">
        <f>SUM(CZ16:CZ17)</f>
        <v>0</v>
      </c>
      <c r="DA15" s="227">
        <f t="shared" si="20"/>
        <v>0</v>
      </c>
      <c r="DB15" s="227">
        <f t="shared" si="21"/>
        <v>0</v>
      </c>
      <c r="DC15" s="227">
        <f t="shared" si="22"/>
        <v>0</v>
      </c>
      <c r="DD15" s="227">
        <f t="shared" si="23"/>
        <v>0</v>
      </c>
      <c r="DE15" s="227">
        <f t="shared" si="24"/>
        <v>0</v>
      </c>
      <c r="DF15" s="227">
        <f t="shared" si="25"/>
        <v>0</v>
      </c>
      <c r="DG15" s="227">
        <f t="shared" si="26"/>
        <v>0</v>
      </c>
      <c r="DH15" s="227">
        <f t="shared" si="27"/>
        <v>0</v>
      </c>
      <c r="DI15" s="227">
        <f t="shared" si="28"/>
        <v>0</v>
      </c>
      <c r="DJ15" s="228">
        <f aca="true" t="shared" si="85" ref="DJ15:DQ15">SUM(DJ16:DJ17)</f>
        <v>0</v>
      </c>
      <c r="DK15" s="17">
        <f t="shared" si="85"/>
        <v>0</v>
      </c>
      <c r="DL15" s="17">
        <f t="shared" si="85"/>
        <v>0</v>
      </c>
      <c r="DM15" s="17">
        <f t="shared" si="85"/>
        <v>0</v>
      </c>
      <c r="DN15" s="17">
        <f t="shared" si="85"/>
        <v>0</v>
      </c>
      <c r="DO15" s="17">
        <f t="shared" si="85"/>
        <v>0</v>
      </c>
      <c r="DP15" s="17">
        <f t="shared" si="85"/>
        <v>0</v>
      </c>
      <c r="DQ15" s="17">
        <f t="shared" si="85"/>
        <v>0</v>
      </c>
      <c r="DR15" s="17">
        <f t="shared" si="30"/>
        <v>0</v>
      </c>
      <c r="DS15" s="174">
        <f aca="true" t="shared" si="86" ref="DS15:DZ15">SUM(DS16:DS17)</f>
        <v>0</v>
      </c>
      <c r="DT15" s="17">
        <f t="shared" si="86"/>
        <v>0</v>
      </c>
      <c r="DU15" s="17">
        <f t="shared" si="86"/>
        <v>0</v>
      </c>
      <c r="DV15" s="17">
        <f t="shared" si="86"/>
        <v>0</v>
      </c>
      <c r="DW15" s="17">
        <f t="shared" si="86"/>
        <v>0</v>
      </c>
      <c r="DX15" s="17">
        <f t="shared" si="86"/>
        <v>0</v>
      </c>
      <c r="DY15" s="17">
        <f t="shared" si="86"/>
        <v>0</v>
      </c>
      <c r="DZ15" s="17">
        <f t="shared" si="86"/>
        <v>0</v>
      </c>
      <c r="EA15" s="17">
        <f t="shared" si="32"/>
        <v>0</v>
      </c>
      <c r="EB15" s="174">
        <f aca="true" t="shared" si="87" ref="EB15:EI15">SUM(EB16:EB17)</f>
        <v>0</v>
      </c>
      <c r="EC15" s="17">
        <f t="shared" si="87"/>
        <v>0</v>
      </c>
      <c r="ED15" s="17">
        <f t="shared" si="87"/>
        <v>0</v>
      </c>
      <c r="EE15" s="17">
        <f t="shared" si="87"/>
        <v>0</v>
      </c>
      <c r="EF15" s="17">
        <f t="shared" si="87"/>
        <v>0</v>
      </c>
      <c r="EG15" s="17">
        <f t="shared" si="87"/>
        <v>0</v>
      </c>
      <c r="EH15" s="17">
        <f t="shared" si="87"/>
        <v>0</v>
      </c>
      <c r="EI15" s="17">
        <f t="shared" si="87"/>
        <v>0</v>
      </c>
      <c r="EJ15" s="17">
        <f t="shared" si="34"/>
        <v>0</v>
      </c>
      <c r="EK15" s="174">
        <f aca="true" t="shared" si="88" ref="EK15:ER15">SUM(EK16:EK17)</f>
        <v>0</v>
      </c>
      <c r="EL15" s="17">
        <f t="shared" si="88"/>
        <v>0</v>
      </c>
      <c r="EM15" s="17">
        <f t="shared" si="88"/>
        <v>0</v>
      </c>
      <c r="EN15" s="17">
        <f t="shared" si="88"/>
        <v>0</v>
      </c>
      <c r="EO15" s="17">
        <f t="shared" si="88"/>
        <v>0</v>
      </c>
      <c r="EP15" s="17">
        <f t="shared" si="88"/>
        <v>0</v>
      </c>
      <c r="EQ15" s="17">
        <f t="shared" si="88"/>
        <v>0</v>
      </c>
      <c r="ER15" s="17">
        <f t="shared" si="88"/>
        <v>0</v>
      </c>
      <c r="ES15" s="17">
        <f t="shared" si="36"/>
        <v>0</v>
      </c>
      <c r="ET15" s="174">
        <f>SUM(ET16:ET17)</f>
        <v>0</v>
      </c>
      <c r="EU15" s="229">
        <f t="shared" si="37"/>
        <v>0</v>
      </c>
      <c r="EV15" s="230">
        <f t="shared" si="38"/>
        <v>0</v>
      </c>
      <c r="EW15" s="230">
        <f t="shared" si="39"/>
        <v>0</v>
      </c>
      <c r="EX15" s="230">
        <f t="shared" si="40"/>
        <v>0</v>
      </c>
      <c r="EY15" s="230">
        <f t="shared" si="41"/>
        <v>0</v>
      </c>
      <c r="EZ15" s="230">
        <f t="shared" si="42"/>
        <v>0</v>
      </c>
      <c r="FA15" s="230">
        <f t="shared" si="43"/>
        <v>0</v>
      </c>
      <c r="FB15" s="229">
        <f t="shared" si="44"/>
        <v>0</v>
      </c>
      <c r="FC15" s="231">
        <f>SUM(FC16:FC17)</f>
        <v>0</v>
      </c>
      <c r="FD15" s="195">
        <f t="shared" si="45"/>
        <v>1478431</v>
      </c>
      <c r="FE15" s="79">
        <f t="shared" si="46"/>
        <v>1478431</v>
      </c>
      <c r="FF15" s="80">
        <f t="shared" si="70"/>
        <v>0</v>
      </c>
      <c r="FG15" s="185">
        <f aca="true" t="shared" si="89" ref="FG15:FY15">SUM(FG16:FG17)</f>
        <v>12815928</v>
      </c>
      <c r="FH15" s="111">
        <f t="shared" si="89"/>
        <v>0</v>
      </c>
      <c r="FI15" s="111">
        <f t="shared" si="89"/>
        <v>0</v>
      </c>
      <c r="FJ15" s="111">
        <f t="shared" si="89"/>
        <v>0</v>
      </c>
      <c r="FK15" s="111">
        <f t="shared" si="89"/>
        <v>0</v>
      </c>
      <c r="FL15" s="111">
        <f t="shared" si="89"/>
        <v>0</v>
      </c>
      <c r="FM15" s="111">
        <f t="shared" si="89"/>
        <v>0</v>
      </c>
      <c r="FN15" s="111">
        <f t="shared" si="89"/>
        <v>0</v>
      </c>
      <c r="FO15" s="111">
        <f t="shared" si="89"/>
        <v>0</v>
      </c>
      <c r="FP15" s="111">
        <f t="shared" si="89"/>
        <v>0</v>
      </c>
      <c r="FQ15" s="111">
        <f t="shared" si="89"/>
        <v>0</v>
      </c>
      <c r="FR15" s="111">
        <f t="shared" si="89"/>
        <v>0</v>
      </c>
      <c r="FS15" s="111">
        <f t="shared" si="89"/>
        <v>0</v>
      </c>
      <c r="FT15" s="111">
        <f t="shared" si="89"/>
        <v>0</v>
      </c>
      <c r="FU15" s="111">
        <f t="shared" si="89"/>
        <v>0</v>
      </c>
      <c r="FV15" s="111">
        <f t="shared" si="89"/>
        <v>0</v>
      </c>
      <c r="FW15" s="111">
        <f t="shared" si="89"/>
        <v>0</v>
      </c>
      <c r="FX15" s="111">
        <f t="shared" si="89"/>
        <v>861000</v>
      </c>
      <c r="FY15" s="111">
        <f t="shared" si="89"/>
        <v>0</v>
      </c>
      <c r="FZ15" s="81">
        <f t="shared" si="49"/>
        <v>13676928</v>
      </c>
      <c r="GA15" s="18">
        <f>SUM(GA16:GA17)</f>
        <v>861000</v>
      </c>
      <c r="GB15" s="81">
        <f t="shared" si="71"/>
        <v>14294359</v>
      </c>
      <c r="GC15" s="81">
        <f t="shared" si="51"/>
        <v>15155359</v>
      </c>
      <c r="GD15" s="152">
        <f t="shared" si="72"/>
        <v>861000</v>
      </c>
      <c r="GE15" s="163">
        <f t="shared" si="73"/>
        <v>14294359</v>
      </c>
      <c r="GF15" s="19">
        <f t="shared" si="73"/>
        <v>15155359</v>
      </c>
      <c r="GG15" s="20">
        <f t="shared" si="74"/>
        <v>861000</v>
      </c>
    </row>
    <row r="16" spans="1:189" s="14" customFormat="1" ht="18" customHeight="1">
      <c r="A16" s="96" t="s">
        <v>25</v>
      </c>
      <c r="B16" s="123">
        <v>0</v>
      </c>
      <c r="C16" s="123"/>
      <c r="D16" s="123"/>
      <c r="E16" s="123"/>
      <c r="F16" s="123"/>
      <c r="G16" s="123"/>
      <c r="H16" s="123"/>
      <c r="I16" s="123"/>
      <c r="J16" s="123">
        <f t="shared" si="1"/>
        <v>0</v>
      </c>
      <c r="K16" s="124">
        <f>J16-B16</f>
        <v>0</v>
      </c>
      <c r="L16" s="137">
        <v>0</v>
      </c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>
        <f t="shared" si="3"/>
        <v>0</v>
      </c>
      <c r="Z16" s="124">
        <f>Y16-L16</f>
        <v>0</v>
      </c>
      <c r="AA16" s="15">
        <v>0</v>
      </c>
      <c r="AB16" s="123"/>
      <c r="AC16" s="123"/>
      <c r="AD16" s="123"/>
      <c r="AE16" s="123"/>
      <c r="AF16" s="123"/>
      <c r="AG16" s="123"/>
      <c r="AH16" s="15">
        <f t="shared" si="5"/>
        <v>0</v>
      </c>
      <c r="AI16" s="16">
        <f>AH16-AA16</f>
        <v>0</v>
      </c>
      <c r="AJ16" s="15">
        <v>0</v>
      </c>
      <c r="AK16" s="123"/>
      <c r="AL16" s="123"/>
      <c r="AM16" s="123"/>
      <c r="AN16" s="123"/>
      <c r="AO16" s="123"/>
      <c r="AP16" s="123"/>
      <c r="AQ16" s="123"/>
      <c r="AR16" s="15">
        <f t="shared" si="7"/>
        <v>0</v>
      </c>
      <c r="AS16" s="16">
        <f>AR16-AJ16</f>
        <v>0</v>
      </c>
      <c r="AT16" s="15">
        <v>0</v>
      </c>
      <c r="AU16" s="123"/>
      <c r="AV16" s="123"/>
      <c r="AW16" s="123"/>
      <c r="AX16" s="123"/>
      <c r="AY16" s="123"/>
      <c r="AZ16" s="123"/>
      <c r="BA16" s="15">
        <f t="shared" si="9"/>
        <v>0</v>
      </c>
      <c r="BB16" s="173">
        <f>BA16-AT16</f>
        <v>0</v>
      </c>
      <c r="BC16" s="15">
        <v>0</v>
      </c>
      <c r="BD16" s="123"/>
      <c r="BE16" s="123"/>
      <c r="BF16" s="123"/>
      <c r="BG16" s="123"/>
      <c r="BH16" s="123"/>
      <c r="BI16" s="123"/>
      <c r="BJ16" s="123"/>
      <c r="BK16" s="15">
        <f t="shared" si="11"/>
        <v>0</v>
      </c>
      <c r="BL16" s="173">
        <f>BK16-BC16</f>
        <v>0</v>
      </c>
      <c r="BM16" s="15">
        <v>0</v>
      </c>
      <c r="BN16" s="123"/>
      <c r="BO16" s="123"/>
      <c r="BP16" s="123"/>
      <c r="BQ16" s="123"/>
      <c r="BR16" s="123"/>
      <c r="BS16" s="123"/>
      <c r="BT16" s="123"/>
      <c r="BU16" s="15">
        <f t="shared" si="13"/>
        <v>0</v>
      </c>
      <c r="BV16" s="173">
        <f>BU16-BM16</f>
        <v>0</v>
      </c>
      <c r="BW16" s="15">
        <v>0</v>
      </c>
      <c r="BX16" s="123"/>
      <c r="BY16" s="123"/>
      <c r="BZ16" s="123"/>
      <c r="CA16" s="123"/>
      <c r="CB16" s="123"/>
      <c r="CC16" s="123"/>
      <c r="CD16" s="123"/>
      <c r="CE16" s="15">
        <f t="shared" si="15"/>
        <v>0</v>
      </c>
      <c r="CF16" s="173">
        <f>CE16-BW16</f>
        <v>0</v>
      </c>
      <c r="CG16" s="15">
        <v>0</v>
      </c>
      <c r="CH16" s="123"/>
      <c r="CI16" s="123"/>
      <c r="CJ16" s="123"/>
      <c r="CK16" s="123"/>
      <c r="CL16" s="123"/>
      <c r="CM16" s="123"/>
      <c r="CN16" s="123"/>
      <c r="CO16" s="15">
        <f t="shared" si="17"/>
        <v>0</v>
      </c>
      <c r="CP16" s="173">
        <f>CO16-CG16</f>
        <v>0</v>
      </c>
      <c r="CQ16" s="15">
        <v>0</v>
      </c>
      <c r="CR16" s="123"/>
      <c r="CS16" s="123"/>
      <c r="CT16" s="123"/>
      <c r="CU16" s="123"/>
      <c r="CV16" s="123"/>
      <c r="CW16" s="123"/>
      <c r="CX16" s="123"/>
      <c r="CY16" s="15">
        <f t="shared" si="19"/>
        <v>0</v>
      </c>
      <c r="CZ16" s="173">
        <f>CY16-CQ16</f>
        <v>0</v>
      </c>
      <c r="DA16" s="222">
        <f t="shared" si="20"/>
        <v>0</v>
      </c>
      <c r="DB16" s="286">
        <f t="shared" si="21"/>
        <v>0</v>
      </c>
      <c r="DC16" s="286">
        <f t="shared" si="22"/>
        <v>0</v>
      </c>
      <c r="DD16" s="286">
        <f t="shared" si="23"/>
        <v>0</v>
      </c>
      <c r="DE16" s="286">
        <f t="shared" si="24"/>
        <v>0</v>
      </c>
      <c r="DF16" s="286">
        <f t="shared" si="25"/>
        <v>0</v>
      </c>
      <c r="DG16" s="286">
        <f t="shared" si="26"/>
        <v>0</v>
      </c>
      <c r="DH16" s="286">
        <f t="shared" si="27"/>
        <v>0</v>
      </c>
      <c r="DI16" s="222">
        <f t="shared" si="28"/>
        <v>0</v>
      </c>
      <c r="DJ16" s="223">
        <f>DI16-DA16</f>
        <v>0</v>
      </c>
      <c r="DK16" s="15">
        <v>0</v>
      </c>
      <c r="DL16" s="123"/>
      <c r="DM16" s="123"/>
      <c r="DN16" s="123"/>
      <c r="DO16" s="123"/>
      <c r="DP16" s="123"/>
      <c r="DQ16" s="123"/>
      <c r="DR16" s="15">
        <f t="shared" si="30"/>
        <v>0</v>
      </c>
      <c r="DS16" s="173">
        <f>DR16-DK16</f>
        <v>0</v>
      </c>
      <c r="DT16" s="15">
        <v>0</v>
      </c>
      <c r="DU16" s="123"/>
      <c r="DV16" s="123"/>
      <c r="DW16" s="123"/>
      <c r="DX16" s="123"/>
      <c r="DY16" s="123"/>
      <c r="DZ16" s="123"/>
      <c r="EA16" s="15">
        <f t="shared" si="32"/>
        <v>0</v>
      </c>
      <c r="EB16" s="173">
        <f>EA16-DT16</f>
        <v>0</v>
      </c>
      <c r="EC16" s="15">
        <v>0</v>
      </c>
      <c r="ED16" s="123"/>
      <c r="EE16" s="123"/>
      <c r="EF16" s="123"/>
      <c r="EG16" s="123"/>
      <c r="EH16" s="123"/>
      <c r="EI16" s="123"/>
      <c r="EJ16" s="15">
        <f t="shared" si="34"/>
        <v>0</v>
      </c>
      <c r="EK16" s="173">
        <f>EJ16-EC16</f>
        <v>0</v>
      </c>
      <c r="EL16" s="15">
        <v>0</v>
      </c>
      <c r="EM16" s="123"/>
      <c r="EN16" s="123"/>
      <c r="EO16" s="123"/>
      <c r="EP16" s="123"/>
      <c r="EQ16" s="123"/>
      <c r="ER16" s="123"/>
      <c r="ES16" s="15">
        <f t="shared" si="36"/>
        <v>0</v>
      </c>
      <c r="ET16" s="173">
        <f>ES16-EL16</f>
        <v>0</v>
      </c>
      <c r="EU16" s="224">
        <f t="shared" si="37"/>
        <v>0</v>
      </c>
      <c r="EV16" s="225">
        <f t="shared" si="38"/>
        <v>0</v>
      </c>
      <c r="EW16" s="225">
        <f t="shared" si="39"/>
        <v>0</v>
      </c>
      <c r="EX16" s="225">
        <f t="shared" si="40"/>
        <v>0</v>
      </c>
      <c r="EY16" s="225">
        <f t="shared" si="41"/>
        <v>0</v>
      </c>
      <c r="EZ16" s="225">
        <f t="shared" si="42"/>
        <v>0</v>
      </c>
      <c r="FA16" s="225">
        <f t="shared" si="43"/>
        <v>0</v>
      </c>
      <c r="FB16" s="224">
        <f t="shared" si="44"/>
        <v>0</v>
      </c>
      <c r="FC16" s="226">
        <f>FB16-EU16</f>
        <v>0</v>
      </c>
      <c r="FD16" s="195">
        <f t="shared" si="45"/>
        <v>0</v>
      </c>
      <c r="FE16" s="79">
        <f t="shared" si="46"/>
        <v>0</v>
      </c>
      <c r="FF16" s="80">
        <f t="shared" si="70"/>
        <v>0</v>
      </c>
      <c r="FG16" s="184">
        <v>12815928</v>
      </c>
      <c r="FH16" s="110"/>
      <c r="FI16" s="110"/>
      <c r="FJ16" s="110"/>
      <c r="FK16" s="110"/>
      <c r="FL16" s="110"/>
      <c r="FM16" s="110"/>
      <c r="FN16" s="110"/>
      <c r="FO16" s="110"/>
      <c r="FP16" s="110"/>
      <c r="FQ16" s="110"/>
      <c r="FR16" s="110"/>
      <c r="FS16" s="110"/>
      <c r="FT16" s="110"/>
      <c r="FU16" s="110"/>
      <c r="FV16" s="110"/>
      <c r="FW16" s="110"/>
      <c r="FX16" s="110">
        <v>861000</v>
      </c>
      <c r="FY16" s="110"/>
      <c r="FZ16" s="81">
        <f t="shared" si="49"/>
        <v>13676928</v>
      </c>
      <c r="GA16" s="16">
        <f>FZ16-FG16</f>
        <v>861000</v>
      </c>
      <c r="GB16" s="81">
        <f t="shared" si="71"/>
        <v>12815928</v>
      </c>
      <c r="GC16" s="79">
        <f t="shared" si="51"/>
        <v>13676928</v>
      </c>
      <c r="GD16" s="151">
        <f t="shared" si="72"/>
        <v>861000</v>
      </c>
      <c r="GE16" s="162">
        <f t="shared" si="73"/>
        <v>12815928</v>
      </c>
      <c r="GF16" s="15">
        <f t="shared" si="73"/>
        <v>13676928</v>
      </c>
      <c r="GG16" s="16">
        <f t="shared" si="74"/>
        <v>861000</v>
      </c>
    </row>
    <row r="17" spans="1:189" s="14" customFormat="1" ht="18" customHeight="1" thickBot="1">
      <c r="A17" s="96" t="s">
        <v>26</v>
      </c>
      <c r="B17" s="125">
        <v>0</v>
      </c>
      <c r="C17" s="125"/>
      <c r="D17" s="125"/>
      <c r="E17" s="125"/>
      <c r="F17" s="125"/>
      <c r="G17" s="125"/>
      <c r="H17" s="125"/>
      <c r="I17" s="125"/>
      <c r="J17" s="125">
        <f t="shared" si="1"/>
        <v>0</v>
      </c>
      <c r="K17" s="129">
        <f>J17-B17</f>
        <v>0</v>
      </c>
      <c r="L17" s="142">
        <v>1478431</v>
      </c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>
        <f t="shared" si="3"/>
        <v>1478431</v>
      </c>
      <c r="Z17" s="129">
        <f>Y17-L17</f>
        <v>0</v>
      </c>
      <c r="AA17" s="37">
        <v>0</v>
      </c>
      <c r="AB17" s="125"/>
      <c r="AC17" s="125"/>
      <c r="AD17" s="125"/>
      <c r="AE17" s="125"/>
      <c r="AF17" s="125"/>
      <c r="AG17" s="125"/>
      <c r="AH17" s="37">
        <f t="shared" si="5"/>
        <v>0</v>
      </c>
      <c r="AI17" s="38">
        <f>AH17-AA17</f>
        <v>0</v>
      </c>
      <c r="AJ17" s="37">
        <v>0</v>
      </c>
      <c r="AK17" s="125"/>
      <c r="AL17" s="125"/>
      <c r="AM17" s="125"/>
      <c r="AN17" s="125"/>
      <c r="AO17" s="125"/>
      <c r="AP17" s="125"/>
      <c r="AQ17" s="125"/>
      <c r="AR17" s="37">
        <f t="shared" si="7"/>
        <v>0</v>
      </c>
      <c r="AS17" s="38">
        <f>AR17-AJ17</f>
        <v>0</v>
      </c>
      <c r="AT17" s="37">
        <v>0</v>
      </c>
      <c r="AU17" s="125"/>
      <c r="AV17" s="125"/>
      <c r="AW17" s="125"/>
      <c r="AX17" s="125"/>
      <c r="AY17" s="125"/>
      <c r="AZ17" s="125"/>
      <c r="BA17" s="37">
        <f t="shared" si="9"/>
        <v>0</v>
      </c>
      <c r="BB17" s="179">
        <f>BA17-AT17</f>
        <v>0</v>
      </c>
      <c r="BC17" s="37">
        <v>0</v>
      </c>
      <c r="BD17" s="125"/>
      <c r="BE17" s="125"/>
      <c r="BF17" s="125"/>
      <c r="BG17" s="125"/>
      <c r="BH17" s="125"/>
      <c r="BI17" s="125"/>
      <c r="BJ17" s="125"/>
      <c r="BK17" s="37">
        <f t="shared" si="11"/>
        <v>0</v>
      </c>
      <c r="BL17" s="179">
        <f>BK17-BC17</f>
        <v>0</v>
      </c>
      <c r="BM17" s="37">
        <v>0</v>
      </c>
      <c r="BN17" s="125"/>
      <c r="BO17" s="125"/>
      <c r="BP17" s="125"/>
      <c r="BQ17" s="125"/>
      <c r="BR17" s="125"/>
      <c r="BS17" s="125"/>
      <c r="BT17" s="125"/>
      <c r="BU17" s="37">
        <f t="shared" si="13"/>
        <v>0</v>
      </c>
      <c r="BV17" s="179">
        <f>BU17-BM17</f>
        <v>0</v>
      </c>
      <c r="BW17" s="37">
        <v>0</v>
      </c>
      <c r="BX17" s="125"/>
      <c r="BY17" s="125"/>
      <c r="BZ17" s="125"/>
      <c r="CA17" s="125"/>
      <c r="CB17" s="125"/>
      <c r="CC17" s="125"/>
      <c r="CD17" s="125"/>
      <c r="CE17" s="37">
        <f t="shared" si="15"/>
        <v>0</v>
      </c>
      <c r="CF17" s="179">
        <f>CE17-BW17</f>
        <v>0</v>
      </c>
      <c r="CG17" s="37">
        <v>0</v>
      </c>
      <c r="CH17" s="125"/>
      <c r="CI17" s="125"/>
      <c r="CJ17" s="125"/>
      <c r="CK17" s="125"/>
      <c r="CL17" s="125"/>
      <c r="CM17" s="125"/>
      <c r="CN17" s="125"/>
      <c r="CO17" s="37">
        <f t="shared" si="17"/>
        <v>0</v>
      </c>
      <c r="CP17" s="179">
        <f>CO17-CG17</f>
        <v>0</v>
      </c>
      <c r="CQ17" s="37">
        <v>0</v>
      </c>
      <c r="CR17" s="125"/>
      <c r="CS17" s="125"/>
      <c r="CT17" s="125"/>
      <c r="CU17" s="125"/>
      <c r="CV17" s="125"/>
      <c r="CW17" s="125"/>
      <c r="CX17" s="125"/>
      <c r="CY17" s="37">
        <f t="shared" si="19"/>
        <v>0</v>
      </c>
      <c r="CZ17" s="179">
        <f>CY17-CQ17</f>
        <v>0</v>
      </c>
      <c r="DA17" s="252">
        <f t="shared" si="20"/>
        <v>0</v>
      </c>
      <c r="DB17" s="288">
        <f t="shared" si="21"/>
        <v>0</v>
      </c>
      <c r="DC17" s="288">
        <f t="shared" si="22"/>
        <v>0</v>
      </c>
      <c r="DD17" s="288">
        <f t="shared" si="23"/>
        <v>0</v>
      </c>
      <c r="DE17" s="288">
        <f t="shared" si="24"/>
        <v>0</v>
      </c>
      <c r="DF17" s="288">
        <f t="shared" si="25"/>
        <v>0</v>
      </c>
      <c r="DG17" s="288">
        <f t="shared" si="26"/>
        <v>0</v>
      </c>
      <c r="DH17" s="288">
        <f t="shared" si="27"/>
        <v>0</v>
      </c>
      <c r="DI17" s="252">
        <f t="shared" si="28"/>
        <v>0</v>
      </c>
      <c r="DJ17" s="253">
        <f>DI17-DA17</f>
        <v>0</v>
      </c>
      <c r="DK17" s="37">
        <v>0</v>
      </c>
      <c r="DL17" s="125"/>
      <c r="DM17" s="125"/>
      <c r="DN17" s="125"/>
      <c r="DO17" s="125"/>
      <c r="DP17" s="125"/>
      <c r="DQ17" s="125"/>
      <c r="DR17" s="37">
        <f t="shared" si="30"/>
        <v>0</v>
      </c>
      <c r="DS17" s="179">
        <f>DR17-DK17</f>
        <v>0</v>
      </c>
      <c r="DT17" s="37">
        <v>0</v>
      </c>
      <c r="DU17" s="125"/>
      <c r="DV17" s="125"/>
      <c r="DW17" s="125"/>
      <c r="DX17" s="125"/>
      <c r="DY17" s="125"/>
      <c r="DZ17" s="125"/>
      <c r="EA17" s="37">
        <f t="shared" si="32"/>
        <v>0</v>
      </c>
      <c r="EB17" s="179">
        <f>EA17-DT17</f>
        <v>0</v>
      </c>
      <c r="EC17" s="37">
        <v>0</v>
      </c>
      <c r="ED17" s="125"/>
      <c r="EE17" s="125"/>
      <c r="EF17" s="125"/>
      <c r="EG17" s="125"/>
      <c r="EH17" s="125"/>
      <c r="EI17" s="125"/>
      <c r="EJ17" s="37">
        <f t="shared" si="34"/>
        <v>0</v>
      </c>
      <c r="EK17" s="179">
        <f>EJ17-EC17</f>
        <v>0</v>
      </c>
      <c r="EL17" s="37">
        <v>0</v>
      </c>
      <c r="EM17" s="125"/>
      <c r="EN17" s="125"/>
      <c r="EO17" s="125"/>
      <c r="EP17" s="125"/>
      <c r="EQ17" s="125"/>
      <c r="ER17" s="125"/>
      <c r="ES17" s="37">
        <f t="shared" si="36"/>
        <v>0</v>
      </c>
      <c r="ET17" s="179">
        <f>ES17-EL17</f>
        <v>0</v>
      </c>
      <c r="EU17" s="254">
        <f t="shared" si="37"/>
        <v>0</v>
      </c>
      <c r="EV17" s="255">
        <f t="shared" si="38"/>
        <v>0</v>
      </c>
      <c r="EW17" s="255">
        <f t="shared" si="39"/>
        <v>0</v>
      </c>
      <c r="EX17" s="255">
        <f t="shared" si="40"/>
        <v>0</v>
      </c>
      <c r="EY17" s="255">
        <f t="shared" si="41"/>
        <v>0</v>
      </c>
      <c r="EZ17" s="255">
        <f t="shared" si="42"/>
        <v>0</v>
      </c>
      <c r="FA17" s="255">
        <f t="shared" si="43"/>
        <v>0</v>
      </c>
      <c r="FB17" s="254">
        <f t="shared" si="44"/>
        <v>0</v>
      </c>
      <c r="FC17" s="256">
        <f>FB17-EU17</f>
        <v>0</v>
      </c>
      <c r="FD17" s="195">
        <f t="shared" si="45"/>
        <v>1478431</v>
      </c>
      <c r="FE17" s="85">
        <f t="shared" si="46"/>
        <v>1478431</v>
      </c>
      <c r="FF17" s="86">
        <f t="shared" si="70"/>
        <v>0</v>
      </c>
      <c r="FG17" s="190">
        <v>0</v>
      </c>
      <c r="FH17" s="116"/>
      <c r="FI17" s="116"/>
      <c r="FJ17" s="116"/>
      <c r="FK17" s="116"/>
      <c r="FL17" s="116"/>
      <c r="FM17" s="116"/>
      <c r="FN17" s="116"/>
      <c r="FO17" s="116"/>
      <c r="FP17" s="116"/>
      <c r="FQ17" s="116"/>
      <c r="FR17" s="116"/>
      <c r="FS17" s="116"/>
      <c r="FT17" s="116"/>
      <c r="FU17" s="116"/>
      <c r="FV17" s="116"/>
      <c r="FW17" s="116"/>
      <c r="FX17" s="116"/>
      <c r="FY17" s="116"/>
      <c r="FZ17" s="87">
        <f t="shared" si="49"/>
        <v>0</v>
      </c>
      <c r="GA17" s="38">
        <f>FZ17-FG17</f>
        <v>0</v>
      </c>
      <c r="GB17" s="87">
        <f t="shared" si="71"/>
        <v>1478431</v>
      </c>
      <c r="GC17" s="85">
        <f t="shared" si="51"/>
        <v>1478431</v>
      </c>
      <c r="GD17" s="157">
        <f t="shared" si="72"/>
        <v>0</v>
      </c>
      <c r="GE17" s="167">
        <f t="shared" si="73"/>
        <v>1478431</v>
      </c>
      <c r="GF17" s="37">
        <f t="shared" si="73"/>
        <v>1478431</v>
      </c>
      <c r="GG17" s="38">
        <f t="shared" si="74"/>
        <v>0</v>
      </c>
    </row>
    <row r="18" spans="1:189" s="30" customFormat="1" ht="18" customHeight="1" thickBot="1">
      <c r="A18" s="88" t="s">
        <v>27</v>
      </c>
      <c r="B18" s="25">
        <f aca="true" t="shared" si="90" ref="B18:I18">B15+B14+B12</f>
        <v>0</v>
      </c>
      <c r="C18" s="126">
        <f t="shared" si="90"/>
        <v>0</v>
      </c>
      <c r="D18" s="126">
        <f t="shared" si="90"/>
        <v>0</v>
      </c>
      <c r="E18" s="126">
        <f t="shared" si="90"/>
        <v>0</v>
      </c>
      <c r="F18" s="126">
        <f t="shared" si="90"/>
        <v>32478274</v>
      </c>
      <c r="G18" s="126">
        <f t="shared" si="90"/>
        <v>0</v>
      </c>
      <c r="H18" s="126">
        <f t="shared" si="90"/>
        <v>0</v>
      </c>
      <c r="I18" s="126">
        <f t="shared" si="90"/>
        <v>0</v>
      </c>
      <c r="J18" s="25">
        <f t="shared" si="1"/>
        <v>32478274</v>
      </c>
      <c r="K18" s="26">
        <f aca="true" t="shared" si="91" ref="K18:X18">K15+K14+K12</f>
        <v>32478274</v>
      </c>
      <c r="L18" s="29">
        <f t="shared" si="91"/>
        <v>1478431</v>
      </c>
      <c r="M18" s="25">
        <f t="shared" si="91"/>
        <v>0</v>
      </c>
      <c r="N18" s="25">
        <f t="shared" si="91"/>
        <v>0</v>
      </c>
      <c r="O18" s="25">
        <f t="shared" si="91"/>
        <v>0</v>
      </c>
      <c r="P18" s="25">
        <f t="shared" si="91"/>
        <v>0</v>
      </c>
      <c r="Q18" s="25">
        <f t="shared" si="91"/>
        <v>0</v>
      </c>
      <c r="R18" s="25">
        <f t="shared" si="91"/>
        <v>0</v>
      </c>
      <c r="S18" s="25">
        <f t="shared" si="91"/>
        <v>0</v>
      </c>
      <c r="T18" s="25">
        <f t="shared" si="91"/>
        <v>0</v>
      </c>
      <c r="U18" s="25">
        <f t="shared" si="91"/>
        <v>0</v>
      </c>
      <c r="V18" s="25">
        <f t="shared" si="91"/>
        <v>0</v>
      </c>
      <c r="W18" s="25">
        <f t="shared" si="91"/>
        <v>0</v>
      </c>
      <c r="X18" s="25">
        <f t="shared" si="91"/>
        <v>0</v>
      </c>
      <c r="Y18" s="25">
        <f t="shared" si="3"/>
        <v>1478431</v>
      </c>
      <c r="Z18" s="26">
        <f aca="true" t="shared" si="92" ref="Z18:AG18">Z15+Z14+Z12</f>
        <v>0</v>
      </c>
      <c r="AA18" s="25">
        <f t="shared" si="92"/>
        <v>0</v>
      </c>
      <c r="AB18" s="25">
        <f t="shared" si="92"/>
        <v>0</v>
      </c>
      <c r="AC18" s="25">
        <f t="shared" si="92"/>
        <v>0</v>
      </c>
      <c r="AD18" s="25">
        <f t="shared" si="92"/>
        <v>0</v>
      </c>
      <c r="AE18" s="25">
        <f t="shared" si="92"/>
        <v>0</v>
      </c>
      <c r="AF18" s="25">
        <f t="shared" si="92"/>
        <v>0</v>
      </c>
      <c r="AG18" s="25">
        <f t="shared" si="92"/>
        <v>0</v>
      </c>
      <c r="AH18" s="25">
        <f t="shared" si="5"/>
        <v>0</v>
      </c>
      <c r="AI18" s="26">
        <f aca="true" t="shared" si="93" ref="AI18:AQ18">AI15+AI14+AI12</f>
        <v>0</v>
      </c>
      <c r="AJ18" s="25">
        <f t="shared" si="93"/>
        <v>0</v>
      </c>
      <c r="AK18" s="25">
        <f t="shared" si="93"/>
        <v>0</v>
      </c>
      <c r="AL18" s="25">
        <f t="shared" si="93"/>
        <v>0</v>
      </c>
      <c r="AM18" s="25">
        <f t="shared" si="93"/>
        <v>0</v>
      </c>
      <c r="AN18" s="25">
        <f t="shared" si="93"/>
        <v>0</v>
      </c>
      <c r="AO18" s="25">
        <f t="shared" si="93"/>
        <v>0</v>
      </c>
      <c r="AP18" s="25">
        <f t="shared" si="93"/>
        <v>0</v>
      </c>
      <c r="AQ18" s="25">
        <f t="shared" si="93"/>
        <v>0</v>
      </c>
      <c r="AR18" s="25">
        <f t="shared" si="7"/>
        <v>0</v>
      </c>
      <c r="AS18" s="26">
        <f aca="true" t="shared" si="94" ref="AS18:AZ18">AS15+AS14+AS12</f>
        <v>0</v>
      </c>
      <c r="AT18" s="25">
        <f t="shared" si="94"/>
        <v>0</v>
      </c>
      <c r="AU18" s="25">
        <f t="shared" si="94"/>
        <v>0</v>
      </c>
      <c r="AV18" s="25">
        <f t="shared" si="94"/>
        <v>0</v>
      </c>
      <c r="AW18" s="25">
        <f t="shared" si="94"/>
        <v>0</v>
      </c>
      <c r="AX18" s="25">
        <f t="shared" si="94"/>
        <v>0</v>
      </c>
      <c r="AY18" s="25">
        <f t="shared" si="94"/>
        <v>0</v>
      </c>
      <c r="AZ18" s="25">
        <f t="shared" si="94"/>
        <v>0</v>
      </c>
      <c r="BA18" s="25">
        <f t="shared" si="9"/>
        <v>0</v>
      </c>
      <c r="BB18" s="176">
        <f aca="true" t="shared" si="95" ref="BB18:BJ18">BB15+BB14+BB12</f>
        <v>0</v>
      </c>
      <c r="BC18" s="25">
        <f t="shared" si="95"/>
        <v>0</v>
      </c>
      <c r="BD18" s="25">
        <f t="shared" si="95"/>
        <v>0</v>
      </c>
      <c r="BE18" s="25">
        <f t="shared" si="95"/>
        <v>0</v>
      </c>
      <c r="BF18" s="25">
        <f t="shared" si="95"/>
        <v>0</v>
      </c>
      <c r="BG18" s="25">
        <f t="shared" si="95"/>
        <v>0</v>
      </c>
      <c r="BH18" s="25">
        <f t="shared" si="95"/>
        <v>0</v>
      </c>
      <c r="BI18" s="25">
        <f t="shared" si="95"/>
        <v>0</v>
      </c>
      <c r="BJ18" s="25">
        <f t="shared" si="95"/>
        <v>0</v>
      </c>
      <c r="BK18" s="25">
        <f t="shared" si="11"/>
        <v>0</v>
      </c>
      <c r="BL18" s="176">
        <f aca="true" t="shared" si="96" ref="BL18:BT18">BL15+BL14+BL12</f>
        <v>0</v>
      </c>
      <c r="BM18" s="25">
        <f t="shared" si="96"/>
        <v>0</v>
      </c>
      <c r="BN18" s="25">
        <f t="shared" si="96"/>
        <v>0</v>
      </c>
      <c r="BO18" s="25">
        <f t="shared" si="96"/>
        <v>0</v>
      </c>
      <c r="BP18" s="25">
        <f t="shared" si="96"/>
        <v>0</v>
      </c>
      <c r="BQ18" s="25">
        <f t="shared" si="96"/>
        <v>0</v>
      </c>
      <c r="BR18" s="25">
        <f t="shared" si="96"/>
        <v>0</v>
      </c>
      <c r="BS18" s="25">
        <f t="shared" si="96"/>
        <v>0</v>
      </c>
      <c r="BT18" s="25">
        <f t="shared" si="96"/>
        <v>0</v>
      </c>
      <c r="BU18" s="25">
        <f t="shared" si="13"/>
        <v>0</v>
      </c>
      <c r="BV18" s="176">
        <f aca="true" t="shared" si="97" ref="BV18:CD18">BV15+BV14+BV12</f>
        <v>0</v>
      </c>
      <c r="BW18" s="25">
        <f t="shared" si="97"/>
        <v>0</v>
      </c>
      <c r="BX18" s="25">
        <f t="shared" si="97"/>
        <v>0</v>
      </c>
      <c r="BY18" s="25">
        <f t="shared" si="97"/>
        <v>0</v>
      </c>
      <c r="BZ18" s="25">
        <f t="shared" si="97"/>
        <v>0</v>
      </c>
      <c r="CA18" s="25">
        <f t="shared" si="97"/>
        <v>0</v>
      </c>
      <c r="CB18" s="25">
        <f t="shared" si="97"/>
        <v>0</v>
      </c>
      <c r="CC18" s="25">
        <f t="shared" si="97"/>
        <v>0</v>
      </c>
      <c r="CD18" s="25">
        <f t="shared" si="97"/>
        <v>0</v>
      </c>
      <c r="CE18" s="25">
        <f t="shared" si="15"/>
        <v>0</v>
      </c>
      <c r="CF18" s="176">
        <f aca="true" t="shared" si="98" ref="CF18:CN18">CF15+CF14+CF12</f>
        <v>0</v>
      </c>
      <c r="CG18" s="25">
        <f t="shared" si="98"/>
        <v>0</v>
      </c>
      <c r="CH18" s="25">
        <f t="shared" si="98"/>
        <v>0</v>
      </c>
      <c r="CI18" s="25">
        <f t="shared" si="98"/>
        <v>0</v>
      </c>
      <c r="CJ18" s="25">
        <f t="shared" si="98"/>
        <v>0</v>
      </c>
      <c r="CK18" s="25">
        <f t="shared" si="98"/>
        <v>0</v>
      </c>
      <c r="CL18" s="25">
        <f t="shared" si="98"/>
        <v>0</v>
      </c>
      <c r="CM18" s="25">
        <f t="shared" si="98"/>
        <v>0</v>
      </c>
      <c r="CN18" s="25">
        <f t="shared" si="98"/>
        <v>0</v>
      </c>
      <c r="CO18" s="25">
        <f t="shared" si="17"/>
        <v>0</v>
      </c>
      <c r="CP18" s="176">
        <f aca="true" t="shared" si="99" ref="CP18:CX18">CP15+CP14+CP12</f>
        <v>0</v>
      </c>
      <c r="CQ18" s="25">
        <f t="shared" si="99"/>
        <v>0</v>
      </c>
      <c r="CR18" s="25">
        <f t="shared" si="99"/>
        <v>0</v>
      </c>
      <c r="CS18" s="25">
        <f t="shared" si="99"/>
        <v>0</v>
      </c>
      <c r="CT18" s="25">
        <f t="shared" si="99"/>
        <v>0</v>
      </c>
      <c r="CU18" s="25">
        <f t="shared" si="99"/>
        <v>0</v>
      </c>
      <c r="CV18" s="25">
        <f t="shared" si="99"/>
        <v>0</v>
      </c>
      <c r="CW18" s="25">
        <f t="shared" si="99"/>
        <v>0</v>
      </c>
      <c r="CX18" s="25">
        <f t="shared" si="99"/>
        <v>0</v>
      </c>
      <c r="CY18" s="25">
        <f t="shared" si="19"/>
        <v>0</v>
      </c>
      <c r="CZ18" s="176">
        <f>CZ15+CZ14+CZ12</f>
        <v>0</v>
      </c>
      <c r="DA18" s="237">
        <f t="shared" si="20"/>
        <v>0</v>
      </c>
      <c r="DB18" s="237">
        <f t="shared" si="21"/>
        <v>0</v>
      </c>
      <c r="DC18" s="237">
        <f t="shared" si="22"/>
        <v>0</v>
      </c>
      <c r="DD18" s="237">
        <f t="shared" si="23"/>
        <v>0</v>
      </c>
      <c r="DE18" s="237">
        <f t="shared" si="24"/>
        <v>0</v>
      </c>
      <c r="DF18" s="237">
        <f t="shared" si="25"/>
        <v>0</v>
      </c>
      <c r="DG18" s="237">
        <f t="shared" si="26"/>
        <v>0</v>
      </c>
      <c r="DH18" s="237">
        <f t="shared" si="27"/>
        <v>0</v>
      </c>
      <c r="DI18" s="237">
        <f t="shared" si="28"/>
        <v>0</v>
      </c>
      <c r="DJ18" s="238">
        <f aca="true" t="shared" si="100" ref="DJ18:DQ18">DJ15+DJ14+DJ12</f>
        <v>0</v>
      </c>
      <c r="DK18" s="25">
        <f t="shared" si="100"/>
        <v>0</v>
      </c>
      <c r="DL18" s="25">
        <f t="shared" si="100"/>
        <v>0</v>
      </c>
      <c r="DM18" s="25">
        <f t="shared" si="100"/>
        <v>0</v>
      </c>
      <c r="DN18" s="25">
        <f t="shared" si="100"/>
        <v>0</v>
      </c>
      <c r="DO18" s="25">
        <f t="shared" si="100"/>
        <v>0</v>
      </c>
      <c r="DP18" s="25">
        <f t="shared" si="100"/>
        <v>0</v>
      </c>
      <c r="DQ18" s="25">
        <f t="shared" si="100"/>
        <v>0</v>
      </c>
      <c r="DR18" s="25">
        <f t="shared" si="30"/>
        <v>0</v>
      </c>
      <c r="DS18" s="176">
        <f aca="true" t="shared" si="101" ref="DS18:DZ18">DS15+DS14+DS12</f>
        <v>0</v>
      </c>
      <c r="DT18" s="25">
        <f t="shared" si="101"/>
        <v>0</v>
      </c>
      <c r="DU18" s="25">
        <f t="shared" si="101"/>
        <v>0</v>
      </c>
      <c r="DV18" s="25">
        <f t="shared" si="101"/>
        <v>0</v>
      </c>
      <c r="DW18" s="25">
        <f t="shared" si="101"/>
        <v>0</v>
      </c>
      <c r="DX18" s="25">
        <f t="shared" si="101"/>
        <v>0</v>
      </c>
      <c r="DY18" s="25">
        <f t="shared" si="101"/>
        <v>0</v>
      </c>
      <c r="DZ18" s="25">
        <f t="shared" si="101"/>
        <v>0</v>
      </c>
      <c r="EA18" s="25">
        <f t="shared" si="32"/>
        <v>0</v>
      </c>
      <c r="EB18" s="176">
        <f aca="true" t="shared" si="102" ref="EB18:EI18">EB15+EB14+EB12</f>
        <v>0</v>
      </c>
      <c r="EC18" s="25">
        <f t="shared" si="102"/>
        <v>0</v>
      </c>
      <c r="ED18" s="25">
        <f t="shared" si="102"/>
        <v>0</v>
      </c>
      <c r="EE18" s="25">
        <f t="shared" si="102"/>
        <v>0</v>
      </c>
      <c r="EF18" s="25">
        <f t="shared" si="102"/>
        <v>0</v>
      </c>
      <c r="EG18" s="25">
        <f t="shared" si="102"/>
        <v>0</v>
      </c>
      <c r="EH18" s="25">
        <f t="shared" si="102"/>
        <v>0</v>
      </c>
      <c r="EI18" s="25">
        <f t="shared" si="102"/>
        <v>0</v>
      </c>
      <c r="EJ18" s="25">
        <f t="shared" si="34"/>
        <v>0</v>
      </c>
      <c r="EK18" s="176">
        <f aca="true" t="shared" si="103" ref="EK18:ER18">EK15+EK14+EK12</f>
        <v>0</v>
      </c>
      <c r="EL18" s="25">
        <f t="shared" si="103"/>
        <v>0</v>
      </c>
      <c r="EM18" s="25">
        <f t="shared" si="103"/>
        <v>0</v>
      </c>
      <c r="EN18" s="25">
        <f t="shared" si="103"/>
        <v>0</v>
      </c>
      <c r="EO18" s="25">
        <f t="shared" si="103"/>
        <v>0</v>
      </c>
      <c r="EP18" s="25">
        <f t="shared" si="103"/>
        <v>0</v>
      </c>
      <c r="EQ18" s="25">
        <f t="shared" si="103"/>
        <v>0</v>
      </c>
      <c r="ER18" s="25">
        <f t="shared" si="103"/>
        <v>0</v>
      </c>
      <c r="ES18" s="25">
        <f t="shared" si="36"/>
        <v>0</v>
      </c>
      <c r="ET18" s="176">
        <f>ET15+ET14+ET12</f>
        <v>0</v>
      </c>
      <c r="EU18" s="239">
        <f t="shared" si="37"/>
        <v>0</v>
      </c>
      <c r="EV18" s="240">
        <f t="shared" si="38"/>
        <v>0</v>
      </c>
      <c r="EW18" s="240">
        <f t="shared" si="39"/>
        <v>0</v>
      </c>
      <c r="EX18" s="240">
        <f t="shared" si="40"/>
        <v>0</v>
      </c>
      <c r="EY18" s="240">
        <f t="shared" si="41"/>
        <v>0</v>
      </c>
      <c r="EZ18" s="240">
        <f t="shared" si="42"/>
        <v>0</v>
      </c>
      <c r="FA18" s="240">
        <f t="shared" si="43"/>
        <v>0</v>
      </c>
      <c r="FB18" s="239">
        <f t="shared" si="44"/>
        <v>0</v>
      </c>
      <c r="FC18" s="241">
        <f>FC15+FC14+FC12</f>
        <v>0</v>
      </c>
      <c r="FD18" s="196">
        <f t="shared" si="45"/>
        <v>1478431</v>
      </c>
      <c r="FE18" s="89">
        <f t="shared" si="46"/>
        <v>33956705</v>
      </c>
      <c r="FF18" s="90">
        <f aca="true" t="shared" si="104" ref="FF18:FY18">FF15+FF14+FF12</f>
        <v>32478274</v>
      </c>
      <c r="FG18" s="187">
        <f t="shared" si="104"/>
        <v>374504619</v>
      </c>
      <c r="FH18" s="113">
        <f t="shared" si="104"/>
        <v>0</v>
      </c>
      <c r="FI18" s="113">
        <f t="shared" si="104"/>
        <v>0</v>
      </c>
      <c r="FJ18" s="113">
        <f t="shared" si="104"/>
        <v>0</v>
      </c>
      <c r="FK18" s="113">
        <f t="shared" si="104"/>
        <v>400000</v>
      </c>
      <c r="FL18" s="113">
        <f t="shared" si="104"/>
        <v>3000000</v>
      </c>
      <c r="FM18" s="113">
        <f t="shared" si="104"/>
        <v>0</v>
      </c>
      <c r="FN18" s="113">
        <f t="shared" si="104"/>
        <v>0</v>
      </c>
      <c r="FO18" s="113">
        <f t="shared" si="104"/>
        <v>150000</v>
      </c>
      <c r="FP18" s="113">
        <f t="shared" si="104"/>
        <v>0</v>
      </c>
      <c r="FQ18" s="113">
        <f t="shared" si="104"/>
        <v>0</v>
      </c>
      <c r="FR18" s="113">
        <f t="shared" si="104"/>
        <v>0</v>
      </c>
      <c r="FS18" s="113">
        <f t="shared" si="104"/>
        <v>30000000</v>
      </c>
      <c r="FT18" s="113">
        <f t="shared" si="104"/>
        <v>0</v>
      </c>
      <c r="FU18" s="113">
        <f t="shared" si="104"/>
        <v>0</v>
      </c>
      <c r="FV18" s="113">
        <f t="shared" si="104"/>
        <v>0</v>
      </c>
      <c r="FW18" s="113">
        <f t="shared" si="104"/>
        <v>0</v>
      </c>
      <c r="FX18" s="113">
        <f t="shared" si="104"/>
        <v>861000</v>
      </c>
      <c r="FY18" s="113">
        <f t="shared" si="104"/>
        <v>0</v>
      </c>
      <c r="FZ18" s="27">
        <f t="shared" si="49"/>
        <v>408915619</v>
      </c>
      <c r="GA18" s="26">
        <f>GA15+GA14+GA12</f>
        <v>34411000</v>
      </c>
      <c r="GB18" s="27">
        <f>GB15+GB14+GB12</f>
        <v>375983050</v>
      </c>
      <c r="GC18" s="27">
        <f t="shared" si="51"/>
        <v>442872324</v>
      </c>
      <c r="GD18" s="154">
        <f>GD15+GD14+GD12</f>
        <v>66889274</v>
      </c>
      <c r="GE18" s="29">
        <f>GE15+GE14+GE12</f>
        <v>375983050</v>
      </c>
      <c r="GF18" s="27">
        <f>GF15+GF14+GF12</f>
        <v>442872324</v>
      </c>
      <c r="GG18" s="28">
        <f>GG15+GG14+GG12</f>
        <v>66889274</v>
      </c>
    </row>
    <row r="19" spans="1:189" s="30" customFormat="1" ht="18" customHeight="1" thickBot="1">
      <c r="A19" s="97" t="s">
        <v>28</v>
      </c>
      <c r="B19" s="39">
        <f aca="true" t="shared" si="105" ref="B19:I19">B18+B11</f>
        <v>1500000</v>
      </c>
      <c r="C19" s="130">
        <f t="shared" si="105"/>
        <v>0</v>
      </c>
      <c r="D19" s="130">
        <f t="shared" si="105"/>
        <v>0</v>
      </c>
      <c r="E19" s="130">
        <f t="shared" si="105"/>
        <v>0</v>
      </c>
      <c r="F19" s="130">
        <f t="shared" si="105"/>
        <v>34088634</v>
      </c>
      <c r="G19" s="130">
        <f t="shared" si="105"/>
        <v>0</v>
      </c>
      <c r="H19" s="130">
        <f t="shared" si="105"/>
        <v>0</v>
      </c>
      <c r="I19" s="130">
        <f t="shared" si="105"/>
        <v>0</v>
      </c>
      <c r="J19" s="39">
        <f t="shared" si="1"/>
        <v>35588634</v>
      </c>
      <c r="K19" s="40">
        <f aca="true" t="shared" si="106" ref="K19:X19">K18+K11</f>
        <v>34088634</v>
      </c>
      <c r="L19" s="143">
        <f t="shared" si="106"/>
        <v>131198917</v>
      </c>
      <c r="M19" s="39">
        <f t="shared" si="106"/>
        <v>0</v>
      </c>
      <c r="N19" s="39">
        <f t="shared" si="106"/>
        <v>0</v>
      </c>
      <c r="O19" s="39">
        <f t="shared" si="106"/>
        <v>350832</v>
      </c>
      <c r="P19" s="39">
        <f t="shared" si="106"/>
        <v>0</v>
      </c>
      <c r="Q19" s="39">
        <f t="shared" si="106"/>
        <v>700000</v>
      </c>
      <c r="R19" s="39">
        <f t="shared" si="106"/>
        <v>0</v>
      </c>
      <c r="S19" s="39">
        <f t="shared" si="106"/>
        <v>0</v>
      </c>
      <c r="T19" s="39">
        <f t="shared" si="106"/>
        <v>1000000</v>
      </c>
      <c r="U19" s="39">
        <f t="shared" si="106"/>
        <v>353916</v>
      </c>
      <c r="V19" s="39">
        <f t="shared" si="106"/>
        <v>622341</v>
      </c>
      <c r="W19" s="39">
        <f t="shared" si="106"/>
        <v>21000000</v>
      </c>
      <c r="X19" s="39">
        <f t="shared" si="106"/>
        <v>0</v>
      </c>
      <c r="Y19" s="39">
        <f t="shared" si="3"/>
        <v>155226006</v>
      </c>
      <c r="Z19" s="40">
        <f aca="true" t="shared" si="107" ref="Z19:AG19">Z18+Z11</f>
        <v>24027089</v>
      </c>
      <c r="AA19" s="39">
        <f t="shared" si="107"/>
        <v>4000000</v>
      </c>
      <c r="AB19" s="39">
        <f t="shared" si="107"/>
        <v>0</v>
      </c>
      <c r="AC19" s="39">
        <f t="shared" si="107"/>
        <v>0</v>
      </c>
      <c r="AD19" s="39">
        <f t="shared" si="107"/>
        <v>618419</v>
      </c>
      <c r="AE19" s="39">
        <f t="shared" si="107"/>
        <v>0</v>
      </c>
      <c r="AF19" s="39">
        <f t="shared" si="107"/>
        <v>0</v>
      </c>
      <c r="AG19" s="39">
        <f t="shared" si="107"/>
        <v>0</v>
      </c>
      <c r="AH19" s="39">
        <f t="shared" si="5"/>
        <v>4618419</v>
      </c>
      <c r="AI19" s="40">
        <f aca="true" t="shared" si="108" ref="AI19:AQ19">AI18+AI11</f>
        <v>618419</v>
      </c>
      <c r="AJ19" s="39">
        <f t="shared" si="108"/>
        <v>5047121</v>
      </c>
      <c r="AK19" s="39">
        <f t="shared" si="108"/>
        <v>0</v>
      </c>
      <c r="AL19" s="39">
        <f t="shared" si="108"/>
        <v>112438</v>
      </c>
      <c r="AM19" s="39">
        <f t="shared" si="108"/>
        <v>806330</v>
      </c>
      <c r="AN19" s="39">
        <f t="shared" si="108"/>
        <v>0</v>
      </c>
      <c r="AO19" s="39">
        <f t="shared" si="108"/>
        <v>2714674</v>
      </c>
      <c r="AP19" s="39">
        <f t="shared" si="108"/>
        <v>0</v>
      </c>
      <c r="AQ19" s="39">
        <f t="shared" si="108"/>
        <v>374859</v>
      </c>
      <c r="AR19" s="39">
        <f t="shared" si="7"/>
        <v>9055422</v>
      </c>
      <c r="AS19" s="40">
        <f aca="true" t="shared" si="109" ref="AS19:AZ19">AS18+AS11</f>
        <v>4008301</v>
      </c>
      <c r="AT19" s="39">
        <f t="shared" si="109"/>
        <v>94453710</v>
      </c>
      <c r="AU19" s="39">
        <f t="shared" si="109"/>
        <v>0</v>
      </c>
      <c r="AV19" s="39">
        <f t="shared" si="109"/>
        <v>0</v>
      </c>
      <c r="AW19" s="39">
        <f t="shared" si="109"/>
        <v>0</v>
      </c>
      <c r="AX19" s="39">
        <f t="shared" si="109"/>
        <v>0</v>
      </c>
      <c r="AY19" s="39">
        <f t="shared" si="109"/>
        <v>0</v>
      </c>
      <c r="AZ19" s="39">
        <f t="shared" si="109"/>
        <v>0</v>
      </c>
      <c r="BA19" s="39">
        <f t="shared" si="9"/>
        <v>94453710</v>
      </c>
      <c r="BB19" s="180">
        <f aca="true" t="shared" si="110" ref="BB19:BJ19">BB18+BB11</f>
        <v>0</v>
      </c>
      <c r="BC19" s="39">
        <f t="shared" si="110"/>
        <v>450000</v>
      </c>
      <c r="BD19" s="39">
        <f t="shared" si="110"/>
        <v>15595</v>
      </c>
      <c r="BE19" s="39">
        <f t="shared" si="110"/>
        <v>0</v>
      </c>
      <c r="BF19" s="39">
        <f t="shared" si="110"/>
        <v>1900000</v>
      </c>
      <c r="BG19" s="39">
        <f t="shared" si="110"/>
        <v>0</v>
      </c>
      <c r="BH19" s="39">
        <f t="shared" si="110"/>
        <v>0</v>
      </c>
      <c r="BI19" s="39">
        <f t="shared" si="110"/>
        <v>0</v>
      </c>
      <c r="BJ19" s="39">
        <f t="shared" si="110"/>
        <v>0</v>
      </c>
      <c r="BK19" s="39">
        <f t="shared" si="11"/>
        <v>2365595</v>
      </c>
      <c r="BL19" s="180">
        <f aca="true" t="shared" si="111" ref="BL19:BT19">BL18+BL11</f>
        <v>1915595</v>
      </c>
      <c r="BM19" s="39">
        <f t="shared" si="111"/>
        <v>0</v>
      </c>
      <c r="BN19" s="39">
        <f t="shared" si="111"/>
        <v>0</v>
      </c>
      <c r="BO19" s="39">
        <f t="shared" si="111"/>
        <v>0</v>
      </c>
      <c r="BP19" s="39">
        <f t="shared" si="111"/>
        <v>0</v>
      </c>
      <c r="BQ19" s="39">
        <f t="shared" si="111"/>
        <v>0</v>
      </c>
      <c r="BR19" s="39">
        <f t="shared" si="111"/>
        <v>0</v>
      </c>
      <c r="BS19" s="39">
        <f t="shared" si="111"/>
        <v>0</v>
      </c>
      <c r="BT19" s="39">
        <f t="shared" si="111"/>
        <v>0</v>
      </c>
      <c r="BU19" s="39">
        <f t="shared" si="13"/>
        <v>0</v>
      </c>
      <c r="BV19" s="180">
        <f aca="true" t="shared" si="112" ref="BV19:CD19">BV18+BV11</f>
        <v>0</v>
      </c>
      <c r="BW19" s="39">
        <f t="shared" si="112"/>
        <v>472000</v>
      </c>
      <c r="BX19" s="39">
        <f t="shared" si="112"/>
        <v>0</v>
      </c>
      <c r="BY19" s="39">
        <f t="shared" si="112"/>
        <v>0</v>
      </c>
      <c r="BZ19" s="39">
        <f t="shared" si="112"/>
        <v>0</v>
      </c>
      <c r="CA19" s="39">
        <f t="shared" si="112"/>
        <v>0</v>
      </c>
      <c r="CB19" s="39">
        <f t="shared" si="112"/>
        <v>0</v>
      </c>
      <c r="CC19" s="39">
        <f t="shared" si="112"/>
        <v>0</v>
      </c>
      <c r="CD19" s="39">
        <f t="shared" si="112"/>
        <v>0</v>
      </c>
      <c r="CE19" s="39">
        <f t="shared" si="15"/>
        <v>472000</v>
      </c>
      <c r="CF19" s="180">
        <f aca="true" t="shared" si="113" ref="CF19:CN19">CF18+CF11</f>
        <v>0</v>
      </c>
      <c r="CG19" s="39">
        <f t="shared" si="113"/>
        <v>0</v>
      </c>
      <c r="CH19" s="39">
        <f t="shared" si="113"/>
        <v>0</v>
      </c>
      <c r="CI19" s="39">
        <f t="shared" si="113"/>
        <v>0</v>
      </c>
      <c r="CJ19" s="39">
        <f t="shared" si="113"/>
        <v>0</v>
      </c>
      <c r="CK19" s="39">
        <f t="shared" si="113"/>
        <v>0</v>
      </c>
      <c r="CL19" s="39">
        <f t="shared" si="113"/>
        <v>0</v>
      </c>
      <c r="CM19" s="39">
        <f t="shared" si="113"/>
        <v>0</v>
      </c>
      <c r="CN19" s="39">
        <f t="shared" si="113"/>
        <v>0</v>
      </c>
      <c r="CO19" s="39">
        <f t="shared" si="17"/>
        <v>0</v>
      </c>
      <c r="CP19" s="180">
        <f aca="true" t="shared" si="114" ref="CP19:CX19">CP18+CP11</f>
        <v>0</v>
      </c>
      <c r="CQ19" s="39">
        <f t="shared" si="114"/>
        <v>0</v>
      </c>
      <c r="CR19" s="39">
        <f t="shared" si="114"/>
        <v>0</v>
      </c>
      <c r="CS19" s="39">
        <f t="shared" si="114"/>
        <v>0</v>
      </c>
      <c r="CT19" s="39">
        <f t="shared" si="114"/>
        <v>0</v>
      </c>
      <c r="CU19" s="39">
        <f t="shared" si="114"/>
        <v>0</v>
      </c>
      <c r="CV19" s="39">
        <f t="shared" si="114"/>
        <v>0</v>
      </c>
      <c r="CW19" s="39">
        <f t="shared" si="114"/>
        <v>0</v>
      </c>
      <c r="CX19" s="39">
        <f t="shared" si="114"/>
        <v>0</v>
      </c>
      <c r="CY19" s="39">
        <f t="shared" si="19"/>
        <v>0</v>
      </c>
      <c r="CZ19" s="180">
        <f>CZ18+CZ11</f>
        <v>0</v>
      </c>
      <c r="DA19" s="257">
        <f t="shared" si="20"/>
        <v>922000</v>
      </c>
      <c r="DB19" s="257">
        <f t="shared" si="21"/>
        <v>15595</v>
      </c>
      <c r="DC19" s="257">
        <f t="shared" si="22"/>
        <v>0</v>
      </c>
      <c r="DD19" s="257">
        <f t="shared" si="23"/>
        <v>1900000</v>
      </c>
      <c r="DE19" s="257">
        <f t="shared" si="24"/>
        <v>0</v>
      </c>
      <c r="DF19" s="257">
        <f t="shared" si="25"/>
        <v>0</v>
      </c>
      <c r="DG19" s="257">
        <f t="shared" si="26"/>
        <v>0</v>
      </c>
      <c r="DH19" s="257">
        <f t="shared" si="27"/>
        <v>0</v>
      </c>
      <c r="DI19" s="257">
        <f t="shared" si="28"/>
        <v>2837595</v>
      </c>
      <c r="DJ19" s="258">
        <f aca="true" t="shared" si="115" ref="DJ19:DQ19">DJ18+DJ11</f>
        <v>1915595</v>
      </c>
      <c r="DK19" s="39">
        <f t="shared" si="115"/>
        <v>1400000</v>
      </c>
      <c r="DL19" s="39">
        <f t="shared" si="115"/>
        <v>10988</v>
      </c>
      <c r="DM19" s="39">
        <f t="shared" si="115"/>
        <v>0</v>
      </c>
      <c r="DN19" s="39">
        <f t="shared" si="115"/>
        <v>901337</v>
      </c>
      <c r="DO19" s="39">
        <f t="shared" si="115"/>
        <v>0</v>
      </c>
      <c r="DP19" s="39">
        <f t="shared" si="115"/>
        <v>362905</v>
      </c>
      <c r="DQ19" s="39">
        <f t="shared" si="115"/>
        <v>0</v>
      </c>
      <c r="DR19" s="39">
        <f t="shared" si="30"/>
        <v>2675230</v>
      </c>
      <c r="DS19" s="180">
        <f aca="true" t="shared" si="116" ref="DS19:DZ19">DS18+DS11</f>
        <v>1275230</v>
      </c>
      <c r="DT19" s="39">
        <f t="shared" si="116"/>
        <v>150000</v>
      </c>
      <c r="DU19" s="39">
        <f t="shared" si="116"/>
        <v>0</v>
      </c>
      <c r="DV19" s="39">
        <f t="shared" si="116"/>
        <v>0</v>
      </c>
      <c r="DW19" s="39">
        <f t="shared" si="116"/>
        <v>0</v>
      </c>
      <c r="DX19" s="39">
        <f t="shared" si="116"/>
        <v>0</v>
      </c>
      <c r="DY19" s="39">
        <f t="shared" si="116"/>
        <v>0</v>
      </c>
      <c r="DZ19" s="39">
        <f t="shared" si="116"/>
        <v>0</v>
      </c>
      <c r="EA19" s="39">
        <f t="shared" si="32"/>
        <v>150000</v>
      </c>
      <c r="EB19" s="180">
        <f aca="true" t="shared" si="117" ref="EB19:EI19">EB18+EB11</f>
        <v>0</v>
      </c>
      <c r="EC19" s="39">
        <f t="shared" si="117"/>
        <v>0</v>
      </c>
      <c r="ED19" s="39">
        <f t="shared" si="117"/>
        <v>0</v>
      </c>
      <c r="EE19" s="39">
        <f t="shared" si="117"/>
        <v>0</v>
      </c>
      <c r="EF19" s="39">
        <f t="shared" si="117"/>
        <v>0</v>
      </c>
      <c r="EG19" s="39">
        <f t="shared" si="117"/>
        <v>0</v>
      </c>
      <c r="EH19" s="39">
        <f t="shared" si="117"/>
        <v>0</v>
      </c>
      <c r="EI19" s="39">
        <f t="shared" si="117"/>
        <v>0</v>
      </c>
      <c r="EJ19" s="39">
        <f t="shared" si="34"/>
        <v>0</v>
      </c>
      <c r="EK19" s="180">
        <f aca="true" t="shared" si="118" ref="EK19:ER19">EK18+EK11</f>
        <v>0</v>
      </c>
      <c r="EL19" s="39">
        <f t="shared" si="118"/>
        <v>61600</v>
      </c>
      <c r="EM19" s="39">
        <f t="shared" si="118"/>
        <v>0</v>
      </c>
      <c r="EN19" s="39">
        <f t="shared" si="118"/>
        <v>0</v>
      </c>
      <c r="EO19" s="39">
        <f t="shared" si="118"/>
        <v>0</v>
      </c>
      <c r="EP19" s="39">
        <f t="shared" si="118"/>
        <v>0</v>
      </c>
      <c r="EQ19" s="39">
        <f t="shared" si="118"/>
        <v>0</v>
      </c>
      <c r="ER19" s="39">
        <f t="shared" si="118"/>
        <v>0</v>
      </c>
      <c r="ES19" s="39">
        <f t="shared" si="36"/>
        <v>61600</v>
      </c>
      <c r="ET19" s="180">
        <f>ET18+ET11</f>
        <v>0</v>
      </c>
      <c r="EU19" s="259">
        <f t="shared" si="37"/>
        <v>1611600</v>
      </c>
      <c r="EV19" s="260">
        <f t="shared" si="38"/>
        <v>10988</v>
      </c>
      <c r="EW19" s="260">
        <f t="shared" si="39"/>
        <v>0</v>
      </c>
      <c r="EX19" s="260">
        <f t="shared" si="40"/>
        <v>901337</v>
      </c>
      <c r="EY19" s="260">
        <f t="shared" si="41"/>
        <v>0</v>
      </c>
      <c r="EZ19" s="260">
        <f t="shared" si="42"/>
        <v>362905</v>
      </c>
      <c r="FA19" s="260">
        <f t="shared" si="43"/>
        <v>0</v>
      </c>
      <c r="FB19" s="259">
        <f t="shared" si="44"/>
        <v>2886830</v>
      </c>
      <c r="FC19" s="261">
        <f>FC18+FC11</f>
        <v>1275230</v>
      </c>
      <c r="FD19" s="198">
        <f t="shared" si="45"/>
        <v>238733348</v>
      </c>
      <c r="FE19" s="98">
        <f t="shared" si="46"/>
        <v>304666616</v>
      </c>
      <c r="FF19" s="199">
        <f aca="true" t="shared" si="119" ref="FF19:FY19">FF18+FF11</f>
        <v>65933268</v>
      </c>
      <c r="FG19" s="191">
        <f t="shared" si="119"/>
        <v>1863826728</v>
      </c>
      <c r="FH19" s="117">
        <f t="shared" si="119"/>
        <v>8208157</v>
      </c>
      <c r="FI19" s="117">
        <f t="shared" si="119"/>
        <v>1617067</v>
      </c>
      <c r="FJ19" s="117">
        <f t="shared" si="119"/>
        <v>89479</v>
      </c>
      <c r="FK19" s="117">
        <f t="shared" si="119"/>
        <v>400000</v>
      </c>
      <c r="FL19" s="117">
        <f t="shared" si="119"/>
        <v>3000000</v>
      </c>
      <c r="FM19" s="117">
        <f t="shared" si="119"/>
        <v>0</v>
      </c>
      <c r="FN19" s="117">
        <f t="shared" si="119"/>
        <v>0</v>
      </c>
      <c r="FO19" s="117">
        <f t="shared" si="119"/>
        <v>500000</v>
      </c>
      <c r="FP19" s="117">
        <f t="shared" si="119"/>
        <v>0</v>
      </c>
      <c r="FQ19" s="117">
        <f t="shared" si="119"/>
        <v>315000</v>
      </c>
      <c r="FR19" s="117">
        <f t="shared" si="119"/>
        <v>0</v>
      </c>
      <c r="FS19" s="117">
        <f t="shared" si="119"/>
        <v>30000000</v>
      </c>
      <c r="FT19" s="117">
        <f t="shared" si="119"/>
        <v>8973230</v>
      </c>
      <c r="FU19" s="117">
        <f t="shared" si="119"/>
        <v>0</v>
      </c>
      <c r="FV19" s="117">
        <f t="shared" si="119"/>
        <v>0</v>
      </c>
      <c r="FW19" s="117">
        <f t="shared" si="119"/>
        <v>0</v>
      </c>
      <c r="FX19" s="117">
        <f t="shared" si="119"/>
        <v>861000</v>
      </c>
      <c r="FY19" s="117">
        <f t="shared" si="119"/>
        <v>0</v>
      </c>
      <c r="FZ19" s="41">
        <f t="shared" si="49"/>
        <v>1917790661</v>
      </c>
      <c r="GA19" s="40">
        <f>GA18+GA11</f>
        <v>53963933</v>
      </c>
      <c r="GB19" s="41">
        <f>GB18+GB11</f>
        <v>2102560076</v>
      </c>
      <c r="GC19" s="41">
        <f t="shared" si="51"/>
        <v>2222457277</v>
      </c>
      <c r="GD19" s="158">
        <f>GD18+GD11</f>
        <v>119897201</v>
      </c>
      <c r="GE19" s="143">
        <f>GE18+GE11</f>
        <v>2102560076</v>
      </c>
      <c r="GF19" s="41">
        <f>GF18+GF11</f>
        <v>2222457277</v>
      </c>
      <c r="GG19" s="42">
        <f>GG18+GG11</f>
        <v>119897201</v>
      </c>
    </row>
    <row r="20" spans="1:189" s="14" customFormat="1" ht="18" customHeight="1">
      <c r="A20" s="99" t="s">
        <v>4</v>
      </c>
      <c r="B20" s="10">
        <f aca="true" t="shared" si="120" ref="B20:I20">SUM(B21:B22)</f>
        <v>178626</v>
      </c>
      <c r="C20" s="122">
        <f t="shared" si="120"/>
        <v>0</v>
      </c>
      <c r="D20" s="122">
        <f t="shared" si="120"/>
        <v>0</v>
      </c>
      <c r="E20" s="122">
        <f t="shared" si="120"/>
        <v>0</v>
      </c>
      <c r="F20" s="122">
        <f t="shared" si="120"/>
        <v>0</v>
      </c>
      <c r="G20" s="122">
        <f t="shared" si="120"/>
        <v>0</v>
      </c>
      <c r="H20" s="122">
        <f t="shared" si="120"/>
        <v>0</v>
      </c>
      <c r="I20" s="122">
        <f t="shared" si="120"/>
        <v>0</v>
      </c>
      <c r="J20" s="10">
        <f t="shared" si="1"/>
        <v>178626</v>
      </c>
      <c r="K20" s="11">
        <f>J20-B20</f>
        <v>0</v>
      </c>
      <c r="L20" s="136">
        <f aca="true" t="shared" si="121" ref="L20:X20">SUM(L21:L22)</f>
        <v>13173309</v>
      </c>
      <c r="M20" s="10">
        <f t="shared" si="121"/>
        <v>0</v>
      </c>
      <c r="N20" s="10">
        <f t="shared" si="121"/>
        <v>0</v>
      </c>
      <c r="O20" s="10">
        <f t="shared" si="121"/>
        <v>0</v>
      </c>
      <c r="P20" s="10">
        <f t="shared" si="121"/>
        <v>0</v>
      </c>
      <c r="Q20" s="10">
        <f t="shared" si="121"/>
        <v>0</v>
      </c>
      <c r="R20" s="10">
        <f t="shared" si="121"/>
        <v>0</v>
      </c>
      <c r="S20" s="10">
        <f t="shared" si="121"/>
        <v>0</v>
      </c>
      <c r="T20" s="10">
        <f t="shared" si="121"/>
        <v>0</v>
      </c>
      <c r="U20" s="10">
        <f t="shared" si="121"/>
        <v>0</v>
      </c>
      <c r="V20" s="10">
        <f t="shared" si="121"/>
        <v>0</v>
      </c>
      <c r="W20" s="10">
        <f t="shared" si="121"/>
        <v>0</v>
      </c>
      <c r="X20" s="10">
        <f t="shared" si="121"/>
        <v>0</v>
      </c>
      <c r="Y20" s="10">
        <f t="shared" si="3"/>
        <v>13173309</v>
      </c>
      <c r="Z20" s="11">
        <f>Y20-L20</f>
        <v>0</v>
      </c>
      <c r="AA20" s="10">
        <f aca="true" t="shared" si="122" ref="AA20:AG20">SUM(AA21:AA22)</f>
        <v>10137507</v>
      </c>
      <c r="AB20" s="10">
        <f t="shared" si="122"/>
        <v>0</v>
      </c>
      <c r="AC20" s="10">
        <f t="shared" si="122"/>
        <v>0</v>
      </c>
      <c r="AD20" s="10">
        <f t="shared" si="122"/>
        <v>0</v>
      </c>
      <c r="AE20" s="10">
        <f t="shared" si="122"/>
        <v>0</v>
      </c>
      <c r="AF20" s="10">
        <f t="shared" si="122"/>
        <v>0</v>
      </c>
      <c r="AG20" s="10">
        <f t="shared" si="122"/>
        <v>0</v>
      </c>
      <c r="AH20" s="10">
        <f t="shared" si="5"/>
        <v>10137507</v>
      </c>
      <c r="AI20" s="11">
        <f>AH20-AA20</f>
        <v>0</v>
      </c>
      <c r="AJ20" s="10">
        <f aca="true" t="shared" si="123" ref="AJ20:AQ20">SUM(AJ21:AJ22)</f>
        <v>17165396</v>
      </c>
      <c r="AK20" s="10">
        <f t="shared" si="123"/>
        <v>0</v>
      </c>
      <c r="AL20" s="10">
        <f t="shared" si="123"/>
        <v>0</v>
      </c>
      <c r="AM20" s="10">
        <f t="shared" si="123"/>
        <v>0</v>
      </c>
      <c r="AN20" s="10">
        <f t="shared" si="123"/>
        <v>0</v>
      </c>
      <c r="AO20" s="10">
        <f t="shared" si="123"/>
        <v>0</v>
      </c>
      <c r="AP20" s="10">
        <f t="shared" si="123"/>
        <v>0</v>
      </c>
      <c r="AQ20" s="10">
        <f t="shared" si="123"/>
        <v>0</v>
      </c>
      <c r="AR20" s="10">
        <f t="shared" si="7"/>
        <v>17165396</v>
      </c>
      <c r="AS20" s="11">
        <f>AR20-AJ20</f>
        <v>0</v>
      </c>
      <c r="AT20" s="10">
        <f aca="true" t="shared" si="124" ref="AT20:AZ20">SUM(AT21:AT22)</f>
        <v>8636768</v>
      </c>
      <c r="AU20" s="10">
        <f t="shared" si="124"/>
        <v>0</v>
      </c>
      <c r="AV20" s="10">
        <f t="shared" si="124"/>
        <v>0</v>
      </c>
      <c r="AW20" s="10">
        <f t="shared" si="124"/>
        <v>0</v>
      </c>
      <c r="AX20" s="10">
        <f t="shared" si="124"/>
        <v>0</v>
      </c>
      <c r="AY20" s="10">
        <f t="shared" si="124"/>
        <v>0</v>
      </c>
      <c r="AZ20" s="10">
        <f t="shared" si="124"/>
        <v>0</v>
      </c>
      <c r="BA20" s="10">
        <f t="shared" si="9"/>
        <v>8636768</v>
      </c>
      <c r="BB20" s="172">
        <f>BA20-AT20</f>
        <v>0</v>
      </c>
      <c r="BC20" s="10">
        <f aca="true" t="shared" si="125" ref="BC20:BJ20">SUM(BC21:BC22)</f>
        <v>4603502</v>
      </c>
      <c r="BD20" s="10">
        <f t="shared" si="125"/>
        <v>0</v>
      </c>
      <c r="BE20" s="10">
        <f t="shared" si="125"/>
        <v>0</v>
      </c>
      <c r="BF20" s="10">
        <f t="shared" si="125"/>
        <v>0</v>
      </c>
      <c r="BG20" s="10">
        <f t="shared" si="125"/>
        <v>0</v>
      </c>
      <c r="BH20" s="10">
        <f t="shared" si="125"/>
        <v>0</v>
      </c>
      <c r="BI20" s="10">
        <f t="shared" si="125"/>
        <v>0</v>
      </c>
      <c r="BJ20" s="10">
        <f t="shared" si="125"/>
        <v>0</v>
      </c>
      <c r="BK20" s="10">
        <f t="shared" si="11"/>
        <v>4603502</v>
      </c>
      <c r="BL20" s="172">
        <f>BK20-BC20</f>
        <v>0</v>
      </c>
      <c r="BM20" s="10">
        <f aca="true" t="shared" si="126" ref="BM20:BT20">SUM(BM21:BM22)</f>
        <v>796843</v>
      </c>
      <c r="BN20" s="10">
        <f t="shared" si="126"/>
        <v>0</v>
      </c>
      <c r="BO20" s="10">
        <f t="shared" si="126"/>
        <v>0</v>
      </c>
      <c r="BP20" s="10">
        <f t="shared" si="126"/>
        <v>0</v>
      </c>
      <c r="BQ20" s="10">
        <f t="shared" si="126"/>
        <v>0</v>
      </c>
      <c r="BR20" s="10">
        <f t="shared" si="126"/>
        <v>0</v>
      </c>
      <c r="BS20" s="10">
        <f t="shared" si="126"/>
        <v>0</v>
      </c>
      <c r="BT20" s="10">
        <f t="shared" si="126"/>
        <v>0</v>
      </c>
      <c r="BU20" s="10">
        <f t="shared" si="13"/>
        <v>796843</v>
      </c>
      <c r="BV20" s="172">
        <f>BU20-BM20</f>
        <v>0</v>
      </c>
      <c r="BW20" s="10">
        <f aca="true" t="shared" si="127" ref="BW20:CD20">SUM(BW21:BW22)</f>
        <v>3404677</v>
      </c>
      <c r="BX20" s="10">
        <f t="shared" si="127"/>
        <v>0</v>
      </c>
      <c r="BY20" s="10">
        <f t="shared" si="127"/>
        <v>0</v>
      </c>
      <c r="BZ20" s="10">
        <f t="shared" si="127"/>
        <v>0</v>
      </c>
      <c r="CA20" s="10">
        <f t="shared" si="127"/>
        <v>0</v>
      </c>
      <c r="CB20" s="10">
        <f t="shared" si="127"/>
        <v>0</v>
      </c>
      <c r="CC20" s="10">
        <f t="shared" si="127"/>
        <v>0</v>
      </c>
      <c r="CD20" s="10">
        <f t="shared" si="127"/>
        <v>0</v>
      </c>
      <c r="CE20" s="10">
        <f t="shared" si="15"/>
        <v>3404677</v>
      </c>
      <c r="CF20" s="172">
        <f>CE20-BW20</f>
        <v>0</v>
      </c>
      <c r="CG20" s="10">
        <f aca="true" t="shared" si="128" ref="CG20:CN20">SUM(CG21:CG22)</f>
        <v>1848434</v>
      </c>
      <c r="CH20" s="10">
        <f t="shared" si="128"/>
        <v>0</v>
      </c>
      <c r="CI20" s="10">
        <f t="shared" si="128"/>
        <v>0</v>
      </c>
      <c r="CJ20" s="10">
        <f t="shared" si="128"/>
        <v>0</v>
      </c>
      <c r="CK20" s="10">
        <f t="shared" si="128"/>
        <v>0</v>
      </c>
      <c r="CL20" s="10">
        <f t="shared" si="128"/>
        <v>0</v>
      </c>
      <c r="CM20" s="10">
        <f t="shared" si="128"/>
        <v>0</v>
      </c>
      <c r="CN20" s="10">
        <f t="shared" si="128"/>
        <v>0</v>
      </c>
      <c r="CO20" s="10">
        <f t="shared" si="17"/>
        <v>1848434</v>
      </c>
      <c r="CP20" s="172">
        <f>CO20-CG20</f>
        <v>0</v>
      </c>
      <c r="CQ20" s="10">
        <f aca="true" t="shared" si="129" ref="CQ20:CX20">SUM(CQ21:CQ22)</f>
        <v>1454934</v>
      </c>
      <c r="CR20" s="10">
        <f t="shared" si="129"/>
        <v>0</v>
      </c>
      <c r="CS20" s="10">
        <f t="shared" si="129"/>
        <v>0</v>
      </c>
      <c r="CT20" s="10">
        <f t="shared" si="129"/>
        <v>0</v>
      </c>
      <c r="CU20" s="10">
        <f t="shared" si="129"/>
        <v>0</v>
      </c>
      <c r="CV20" s="10">
        <f t="shared" si="129"/>
        <v>0</v>
      </c>
      <c r="CW20" s="10">
        <f t="shared" si="129"/>
        <v>0</v>
      </c>
      <c r="CX20" s="10">
        <f t="shared" si="129"/>
        <v>0</v>
      </c>
      <c r="CY20" s="10">
        <f t="shared" si="19"/>
        <v>1454934</v>
      </c>
      <c r="CZ20" s="172">
        <f>CY20-CQ20</f>
        <v>0</v>
      </c>
      <c r="DA20" s="217">
        <f t="shared" si="20"/>
        <v>12108390</v>
      </c>
      <c r="DB20" s="217">
        <f t="shared" si="21"/>
        <v>0</v>
      </c>
      <c r="DC20" s="217">
        <f t="shared" si="22"/>
        <v>0</v>
      </c>
      <c r="DD20" s="217">
        <f t="shared" si="23"/>
        <v>0</v>
      </c>
      <c r="DE20" s="217">
        <f t="shared" si="24"/>
        <v>0</v>
      </c>
      <c r="DF20" s="217">
        <f t="shared" si="25"/>
        <v>0</v>
      </c>
      <c r="DG20" s="217">
        <f t="shared" si="26"/>
        <v>0</v>
      </c>
      <c r="DH20" s="217">
        <f t="shared" si="27"/>
        <v>0</v>
      </c>
      <c r="DI20" s="217">
        <f t="shared" si="28"/>
        <v>12108390</v>
      </c>
      <c r="DJ20" s="218">
        <f>DI20-DA20</f>
        <v>0</v>
      </c>
      <c r="DK20" s="10">
        <f aca="true" t="shared" si="130" ref="DK20:DQ20">SUM(DK21:DK22)</f>
        <v>4488003</v>
      </c>
      <c r="DL20" s="10">
        <f t="shared" si="130"/>
        <v>0</v>
      </c>
      <c r="DM20" s="10">
        <f t="shared" si="130"/>
        <v>0</v>
      </c>
      <c r="DN20" s="10">
        <f t="shared" si="130"/>
        <v>0</v>
      </c>
      <c r="DO20" s="10">
        <f t="shared" si="130"/>
        <v>0</v>
      </c>
      <c r="DP20" s="10">
        <f t="shared" si="130"/>
        <v>0</v>
      </c>
      <c r="DQ20" s="10">
        <f t="shared" si="130"/>
        <v>0</v>
      </c>
      <c r="DR20" s="10">
        <f t="shared" si="30"/>
        <v>4488003</v>
      </c>
      <c r="DS20" s="172">
        <f>DR20-DK20</f>
        <v>0</v>
      </c>
      <c r="DT20" s="10">
        <f aca="true" t="shared" si="131" ref="DT20:DZ20">SUM(DT21:DT22)</f>
        <v>963255</v>
      </c>
      <c r="DU20" s="10">
        <f t="shared" si="131"/>
        <v>0</v>
      </c>
      <c r="DV20" s="10">
        <f t="shared" si="131"/>
        <v>0</v>
      </c>
      <c r="DW20" s="10">
        <f t="shared" si="131"/>
        <v>0</v>
      </c>
      <c r="DX20" s="10">
        <f t="shared" si="131"/>
        <v>0</v>
      </c>
      <c r="DY20" s="10">
        <f t="shared" si="131"/>
        <v>0</v>
      </c>
      <c r="DZ20" s="10">
        <f t="shared" si="131"/>
        <v>0</v>
      </c>
      <c r="EA20" s="10">
        <f t="shared" si="32"/>
        <v>963255</v>
      </c>
      <c r="EB20" s="172">
        <f>EA20-DT20</f>
        <v>0</v>
      </c>
      <c r="EC20" s="10">
        <f aca="true" t="shared" si="132" ref="EC20:EI20">SUM(EC21:EC22)</f>
        <v>1180425</v>
      </c>
      <c r="ED20" s="10">
        <f t="shared" si="132"/>
        <v>0</v>
      </c>
      <c r="EE20" s="10">
        <f t="shared" si="132"/>
        <v>0</v>
      </c>
      <c r="EF20" s="10">
        <f t="shared" si="132"/>
        <v>0</v>
      </c>
      <c r="EG20" s="10">
        <f t="shared" si="132"/>
        <v>0</v>
      </c>
      <c r="EH20" s="10">
        <f t="shared" si="132"/>
        <v>0</v>
      </c>
      <c r="EI20" s="10">
        <f t="shared" si="132"/>
        <v>0</v>
      </c>
      <c r="EJ20" s="10">
        <f t="shared" si="34"/>
        <v>1180425</v>
      </c>
      <c r="EK20" s="172">
        <f>EJ20-EC20</f>
        <v>0</v>
      </c>
      <c r="EL20" s="10">
        <f aca="true" t="shared" si="133" ref="EL20:ER20">SUM(EL21:EL22)</f>
        <v>1059947</v>
      </c>
      <c r="EM20" s="10">
        <f t="shared" si="133"/>
        <v>0</v>
      </c>
      <c r="EN20" s="10">
        <f t="shared" si="133"/>
        <v>0</v>
      </c>
      <c r="EO20" s="10">
        <f t="shared" si="133"/>
        <v>0</v>
      </c>
      <c r="EP20" s="10">
        <f t="shared" si="133"/>
        <v>0</v>
      </c>
      <c r="EQ20" s="10">
        <f t="shared" si="133"/>
        <v>0</v>
      </c>
      <c r="ER20" s="10">
        <f t="shared" si="133"/>
        <v>0</v>
      </c>
      <c r="ES20" s="10">
        <f t="shared" si="36"/>
        <v>1059947</v>
      </c>
      <c r="ET20" s="172">
        <f>ES20-EL20</f>
        <v>0</v>
      </c>
      <c r="EU20" s="219">
        <f t="shared" si="37"/>
        <v>7691630</v>
      </c>
      <c r="EV20" s="220">
        <f t="shared" si="38"/>
        <v>0</v>
      </c>
      <c r="EW20" s="220">
        <f t="shared" si="39"/>
        <v>0</v>
      </c>
      <c r="EX20" s="220">
        <f t="shared" si="40"/>
        <v>0</v>
      </c>
      <c r="EY20" s="220">
        <f t="shared" si="41"/>
        <v>0</v>
      </c>
      <c r="EZ20" s="220">
        <f t="shared" si="42"/>
        <v>0</v>
      </c>
      <c r="FA20" s="220">
        <f t="shared" si="43"/>
        <v>0</v>
      </c>
      <c r="FB20" s="219">
        <f t="shared" si="44"/>
        <v>7691630</v>
      </c>
      <c r="FC20" s="221">
        <f>FB20-EU20</f>
        <v>0</v>
      </c>
      <c r="FD20" s="194">
        <f t="shared" si="45"/>
        <v>69091626</v>
      </c>
      <c r="FE20" s="75">
        <f t="shared" si="46"/>
        <v>69091626</v>
      </c>
      <c r="FF20" s="76">
        <f>FE20-FD20</f>
        <v>0</v>
      </c>
      <c r="FG20" s="183">
        <f aca="true" t="shared" si="134" ref="FG20:FY20">SUM(FG21:FG22)</f>
        <v>1398082216</v>
      </c>
      <c r="FH20" s="61">
        <f t="shared" si="134"/>
        <v>0</v>
      </c>
      <c r="FI20" s="61">
        <f t="shared" si="134"/>
        <v>0</v>
      </c>
      <c r="FJ20" s="61">
        <f t="shared" si="134"/>
        <v>0</v>
      </c>
      <c r="FK20" s="61">
        <f t="shared" si="134"/>
        <v>0</v>
      </c>
      <c r="FL20" s="61">
        <f t="shared" si="134"/>
        <v>0</v>
      </c>
      <c r="FM20" s="61">
        <f t="shared" si="134"/>
        <v>0</v>
      </c>
      <c r="FN20" s="61">
        <f t="shared" si="134"/>
        <v>0</v>
      </c>
      <c r="FO20" s="61">
        <f t="shared" si="134"/>
        <v>0</v>
      </c>
      <c r="FP20" s="61">
        <f t="shared" si="134"/>
        <v>0</v>
      </c>
      <c r="FQ20" s="61">
        <f t="shared" si="134"/>
        <v>0</v>
      </c>
      <c r="FR20" s="61">
        <f t="shared" si="134"/>
        <v>0</v>
      </c>
      <c r="FS20" s="61">
        <f t="shared" si="134"/>
        <v>0</v>
      </c>
      <c r="FT20" s="61">
        <f t="shared" si="134"/>
        <v>0</v>
      </c>
      <c r="FU20" s="61">
        <f t="shared" si="134"/>
        <v>0</v>
      </c>
      <c r="FV20" s="61">
        <f t="shared" si="134"/>
        <v>0</v>
      </c>
      <c r="FW20" s="61">
        <f t="shared" si="134"/>
        <v>0</v>
      </c>
      <c r="FX20" s="61">
        <f t="shared" si="134"/>
        <v>0</v>
      </c>
      <c r="FY20" s="61">
        <f t="shared" si="134"/>
        <v>0</v>
      </c>
      <c r="FZ20" s="77">
        <f t="shared" si="49"/>
        <v>1398082216</v>
      </c>
      <c r="GA20" s="11">
        <f>FZ20-FG20</f>
        <v>0</v>
      </c>
      <c r="GB20" s="77">
        <f>FD20+FG20</f>
        <v>1467173842</v>
      </c>
      <c r="GC20" s="77">
        <f t="shared" si="51"/>
        <v>1467173842</v>
      </c>
      <c r="GD20" s="150">
        <f>GC20-GB20</f>
        <v>0</v>
      </c>
      <c r="GE20" s="161">
        <f aca="true" t="shared" si="135" ref="GE20:GF22">GB20</f>
        <v>1467173842</v>
      </c>
      <c r="GF20" s="12">
        <f t="shared" si="135"/>
        <v>1467173842</v>
      </c>
      <c r="GG20" s="13">
        <f>GF20-GE20</f>
        <v>0</v>
      </c>
    </row>
    <row r="21" spans="1:189" s="14" customFormat="1" ht="18" customHeight="1">
      <c r="A21" s="95" t="s">
        <v>29</v>
      </c>
      <c r="B21" s="123">
        <v>178626</v>
      </c>
      <c r="C21" s="123"/>
      <c r="D21" s="123"/>
      <c r="E21" s="123"/>
      <c r="F21" s="123"/>
      <c r="G21" s="123"/>
      <c r="H21" s="123"/>
      <c r="I21" s="123"/>
      <c r="J21" s="123">
        <f t="shared" si="1"/>
        <v>178626</v>
      </c>
      <c r="K21" s="124">
        <f>J21-B21</f>
        <v>0</v>
      </c>
      <c r="L21" s="137">
        <v>13173309</v>
      </c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>
        <f t="shared" si="3"/>
        <v>13173309</v>
      </c>
      <c r="Z21" s="124">
        <f>Y21-L21</f>
        <v>0</v>
      </c>
      <c r="AA21" s="15">
        <v>10137507</v>
      </c>
      <c r="AB21" s="123"/>
      <c r="AC21" s="123"/>
      <c r="AD21" s="123"/>
      <c r="AE21" s="123"/>
      <c r="AF21" s="123"/>
      <c r="AG21" s="123"/>
      <c r="AH21" s="15">
        <f t="shared" si="5"/>
        <v>10137507</v>
      </c>
      <c r="AI21" s="16">
        <f>AH21-AA21</f>
        <v>0</v>
      </c>
      <c r="AJ21" s="15">
        <v>17165396</v>
      </c>
      <c r="AK21" s="123"/>
      <c r="AL21" s="123"/>
      <c r="AM21" s="123"/>
      <c r="AN21" s="123"/>
      <c r="AO21" s="123"/>
      <c r="AP21" s="123"/>
      <c r="AQ21" s="123"/>
      <c r="AR21" s="15">
        <f t="shared" si="7"/>
        <v>17165396</v>
      </c>
      <c r="AS21" s="16">
        <f>AR21-AJ21</f>
        <v>0</v>
      </c>
      <c r="AT21" s="15">
        <v>8636768</v>
      </c>
      <c r="AU21" s="123"/>
      <c r="AV21" s="123"/>
      <c r="AW21" s="123"/>
      <c r="AX21" s="123"/>
      <c r="AY21" s="123"/>
      <c r="AZ21" s="123"/>
      <c r="BA21" s="15">
        <f t="shared" si="9"/>
        <v>8636768</v>
      </c>
      <c r="BB21" s="173">
        <f>BA21-AT21</f>
        <v>0</v>
      </c>
      <c r="BC21" s="15">
        <v>4603502</v>
      </c>
      <c r="BD21" s="123"/>
      <c r="BE21" s="123"/>
      <c r="BF21" s="123"/>
      <c r="BG21" s="123"/>
      <c r="BH21" s="123"/>
      <c r="BI21" s="123"/>
      <c r="BJ21" s="123"/>
      <c r="BK21" s="15">
        <f t="shared" si="11"/>
        <v>4603502</v>
      </c>
      <c r="BL21" s="173">
        <f>BK21-BC21</f>
        <v>0</v>
      </c>
      <c r="BM21" s="15">
        <v>796843</v>
      </c>
      <c r="BN21" s="123"/>
      <c r="BO21" s="123"/>
      <c r="BP21" s="123"/>
      <c r="BQ21" s="123"/>
      <c r="BR21" s="123"/>
      <c r="BS21" s="123"/>
      <c r="BT21" s="123"/>
      <c r="BU21" s="15">
        <f t="shared" si="13"/>
        <v>796843</v>
      </c>
      <c r="BV21" s="173">
        <f>BU21-BM21</f>
        <v>0</v>
      </c>
      <c r="BW21" s="15">
        <v>3404677</v>
      </c>
      <c r="BX21" s="123"/>
      <c r="BY21" s="123"/>
      <c r="BZ21" s="123"/>
      <c r="CA21" s="123"/>
      <c r="CB21" s="123"/>
      <c r="CC21" s="123"/>
      <c r="CD21" s="123"/>
      <c r="CE21" s="15">
        <f t="shared" si="15"/>
        <v>3404677</v>
      </c>
      <c r="CF21" s="173">
        <f>CE21-BW21</f>
        <v>0</v>
      </c>
      <c r="CG21" s="15">
        <v>1848434</v>
      </c>
      <c r="CH21" s="123"/>
      <c r="CI21" s="123"/>
      <c r="CJ21" s="123"/>
      <c r="CK21" s="123"/>
      <c r="CL21" s="123"/>
      <c r="CM21" s="123"/>
      <c r="CN21" s="123"/>
      <c r="CO21" s="15">
        <f t="shared" si="17"/>
        <v>1848434</v>
      </c>
      <c r="CP21" s="173">
        <f>CO21-CG21</f>
        <v>0</v>
      </c>
      <c r="CQ21" s="15">
        <v>1454934</v>
      </c>
      <c r="CR21" s="123"/>
      <c r="CS21" s="123"/>
      <c r="CT21" s="123"/>
      <c r="CU21" s="123"/>
      <c r="CV21" s="123"/>
      <c r="CW21" s="123"/>
      <c r="CX21" s="123"/>
      <c r="CY21" s="15">
        <f t="shared" si="19"/>
        <v>1454934</v>
      </c>
      <c r="CZ21" s="173">
        <f>CY21-CQ21</f>
        <v>0</v>
      </c>
      <c r="DA21" s="222">
        <f t="shared" si="20"/>
        <v>12108390</v>
      </c>
      <c r="DB21" s="286">
        <f t="shared" si="21"/>
        <v>0</v>
      </c>
      <c r="DC21" s="286">
        <f t="shared" si="22"/>
        <v>0</v>
      </c>
      <c r="DD21" s="286">
        <f t="shared" si="23"/>
        <v>0</v>
      </c>
      <c r="DE21" s="286">
        <f t="shared" si="24"/>
        <v>0</v>
      </c>
      <c r="DF21" s="286">
        <f t="shared" si="25"/>
        <v>0</v>
      </c>
      <c r="DG21" s="286">
        <f t="shared" si="26"/>
        <v>0</v>
      </c>
      <c r="DH21" s="286">
        <f t="shared" si="27"/>
        <v>0</v>
      </c>
      <c r="DI21" s="222">
        <f t="shared" si="28"/>
        <v>12108390</v>
      </c>
      <c r="DJ21" s="223">
        <f>DI21-DA21</f>
        <v>0</v>
      </c>
      <c r="DK21" s="15">
        <v>4488003</v>
      </c>
      <c r="DL21" s="123"/>
      <c r="DM21" s="123"/>
      <c r="DN21" s="123"/>
      <c r="DO21" s="123"/>
      <c r="DP21" s="123"/>
      <c r="DQ21" s="123"/>
      <c r="DR21" s="15">
        <f t="shared" si="30"/>
        <v>4488003</v>
      </c>
      <c r="DS21" s="173">
        <f>DR21-DK21</f>
        <v>0</v>
      </c>
      <c r="DT21" s="15">
        <v>963255</v>
      </c>
      <c r="DU21" s="123"/>
      <c r="DV21" s="123"/>
      <c r="DW21" s="123"/>
      <c r="DX21" s="123"/>
      <c r="DY21" s="123"/>
      <c r="DZ21" s="123"/>
      <c r="EA21" s="15">
        <f t="shared" si="32"/>
        <v>963255</v>
      </c>
      <c r="EB21" s="173">
        <f>EA21-DT21</f>
        <v>0</v>
      </c>
      <c r="EC21" s="15">
        <v>1180425</v>
      </c>
      <c r="ED21" s="123"/>
      <c r="EE21" s="123"/>
      <c r="EF21" s="123"/>
      <c r="EG21" s="123"/>
      <c r="EH21" s="123"/>
      <c r="EI21" s="123"/>
      <c r="EJ21" s="15">
        <f t="shared" si="34"/>
        <v>1180425</v>
      </c>
      <c r="EK21" s="173">
        <f>EJ21-EC21</f>
        <v>0</v>
      </c>
      <c r="EL21" s="15">
        <v>1059947</v>
      </c>
      <c r="EM21" s="123"/>
      <c r="EN21" s="123"/>
      <c r="EO21" s="123"/>
      <c r="EP21" s="123"/>
      <c r="EQ21" s="123"/>
      <c r="ER21" s="123"/>
      <c r="ES21" s="15">
        <f t="shared" si="36"/>
        <v>1059947</v>
      </c>
      <c r="ET21" s="173">
        <f>ES21-EL21</f>
        <v>0</v>
      </c>
      <c r="EU21" s="224">
        <f t="shared" si="37"/>
        <v>7691630</v>
      </c>
      <c r="EV21" s="225">
        <f t="shared" si="38"/>
        <v>0</v>
      </c>
      <c r="EW21" s="225">
        <f t="shared" si="39"/>
        <v>0</v>
      </c>
      <c r="EX21" s="225">
        <f t="shared" si="40"/>
        <v>0</v>
      </c>
      <c r="EY21" s="225">
        <f t="shared" si="41"/>
        <v>0</v>
      </c>
      <c r="EZ21" s="225">
        <f t="shared" si="42"/>
        <v>0</v>
      </c>
      <c r="FA21" s="225">
        <f t="shared" si="43"/>
        <v>0</v>
      </c>
      <c r="FB21" s="224">
        <f t="shared" si="44"/>
        <v>7691630</v>
      </c>
      <c r="FC21" s="226">
        <f>FB21-EU21</f>
        <v>0</v>
      </c>
      <c r="FD21" s="195">
        <f t="shared" si="45"/>
        <v>69091626</v>
      </c>
      <c r="FE21" s="79">
        <f t="shared" si="46"/>
        <v>69091626</v>
      </c>
      <c r="FF21" s="80">
        <f>FE21-FD21</f>
        <v>0</v>
      </c>
      <c r="FG21" s="184">
        <v>258607245</v>
      </c>
      <c r="FH21" s="110"/>
      <c r="FI21" s="110"/>
      <c r="FJ21" s="110"/>
      <c r="FK21" s="110"/>
      <c r="FL21" s="110"/>
      <c r="FM21" s="110"/>
      <c r="FN21" s="110"/>
      <c r="FO21" s="110"/>
      <c r="FP21" s="110"/>
      <c r="FQ21" s="110"/>
      <c r="FR21" s="110"/>
      <c r="FS21" s="110"/>
      <c r="FT21" s="110"/>
      <c r="FU21" s="110"/>
      <c r="FV21" s="110"/>
      <c r="FW21" s="110"/>
      <c r="FX21" s="110"/>
      <c r="FY21" s="110"/>
      <c r="FZ21" s="81">
        <f t="shared" si="49"/>
        <v>258607245</v>
      </c>
      <c r="GA21" s="16">
        <f>FZ21-FG21</f>
        <v>0</v>
      </c>
      <c r="GB21" s="81">
        <f>FD21+FG21</f>
        <v>327698871</v>
      </c>
      <c r="GC21" s="79">
        <f t="shared" si="51"/>
        <v>327698871</v>
      </c>
      <c r="GD21" s="151">
        <f>GC21-GB21</f>
        <v>0</v>
      </c>
      <c r="GE21" s="162">
        <f t="shared" si="135"/>
        <v>327698871</v>
      </c>
      <c r="GF21" s="15">
        <f t="shared" si="135"/>
        <v>327698871</v>
      </c>
      <c r="GG21" s="16">
        <f>GF21-GE21</f>
        <v>0</v>
      </c>
    </row>
    <row r="22" spans="1:189" s="14" customFormat="1" ht="18" customHeight="1">
      <c r="A22" s="100" t="s">
        <v>30</v>
      </c>
      <c r="B22" s="125">
        <v>0</v>
      </c>
      <c r="C22" s="125"/>
      <c r="D22" s="125"/>
      <c r="E22" s="125"/>
      <c r="F22" s="125"/>
      <c r="G22" s="125"/>
      <c r="H22" s="125"/>
      <c r="I22" s="125"/>
      <c r="J22" s="125">
        <f t="shared" si="1"/>
        <v>0</v>
      </c>
      <c r="K22" s="129">
        <f>J22-B22</f>
        <v>0</v>
      </c>
      <c r="L22" s="142">
        <v>0</v>
      </c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>
        <f t="shared" si="3"/>
        <v>0</v>
      </c>
      <c r="Z22" s="129">
        <f>Y22-L22</f>
        <v>0</v>
      </c>
      <c r="AA22" s="37">
        <v>0</v>
      </c>
      <c r="AB22" s="125"/>
      <c r="AC22" s="125"/>
      <c r="AD22" s="125"/>
      <c r="AE22" s="125"/>
      <c r="AF22" s="125"/>
      <c r="AG22" s="125"/>
      <c r="AH22" s="37">
        <f t="shared" si="5"/>
        <v>0</v>
      </c>
      <c r="AI22" s="38">
        <f>AH22-AA22</f>
        <v>0</v>
      </c>
      <c r="AJ22" s="37">
        <v>0</v>
      </c>
      <c r="AK22" s="125"/>
      <c r="AL22" s="125"/>
      <c r="AM22" s="125"/>
      <c r="AN22" s="125"/>
      <c r="AO22" s="125"/>
      <c r="AP22" s="125"/>
      <c r="AQ22" s="125"/>
      <c r="AR22" s="37">
        <f t="shared" si="7"/>
        <v>0</v>
      </c>
      <c r="AS22" s="38">
        <f>AR22-AJ22</f>
        <v>0</v>
      </c>
      <c r="AT22" s="37">
        <v>0</v>
      </c>
      <c r="AU22" s="125"/>
      <c r="AV22" s="125"/>
      <c r="AW22" s="125"/>
      <c r="AX22" s="125"/>
      <c r="AY22" s="125"/>
      <c r="AZ22" s="125"/>
      <c r="BA22" s="37">
        <f t="shared" si="9"/>
        <v>0</v>
      </c>
      <c r="BB22" s="179">
        <f>BA22-AT22</f>
        <v>0</v>
      </c>
      <c r="BC22" s="37">
        <v>0</v>
      </c>
      <c r="BD22" s="125"/>
      <c r="BE22" s="125"/>
      <c r="BF22" s="125"/>
      <c r="BG22" s="125"/>
      <c r="BH22" s="125"/>
      <c r="BI22" s="125"/>
      <c r="BJ22" s="125"/>
      <c r="BK22" s="37">
        <f t="shared" si="11"/>
        <v>0</v>
      </c>
      <c r="BL22" s="179">
        <f>BK22-BC22</f>
        <v>0</v>
      </c>
      <c r="BM22" s="37">
        <v>0</v>
      </c>
      <c r="BN22" s="125"/>
      <c r="BO22" s="125"/>
      <c r="BP22" s="125"/>
      <c r="BQ22" s="125"/>
      <c r="BR22" s="125"/>
      <c r="BS22" s="125"/>
      <c r="BT22" s="125"/>
      <c r="BU22" s="37">
        <f t="shared" si="13"/>
        <v>0</v>
      </c>
      <c r="BV22" s="179">
        <f>BU22-BM22</f>
        <v>0</v>
      </c>
      <c r="BW22" s="37">
        <v>0</v>
      </c>
      <c r="BX22" s="125"/>
      <c r="BY22" s="125"/>
      <c r="BZ22" s="125"/>
      <c r="CA22" s="125"/>
      <c r="CB22" s="125"/>
      <c r="CC22" s="125"/>
      <c r="CD22" s="125"/>
      <c r="CE22" s="37">
        <f t="shared" si="15"/>
        <v>0</v>
      </c>
      <c r="CF22" s="179">
        <f>CE22-BW22</f>
        <v>0</v>
      </c>
      <c r="CG22" s="37">
        <v>0</v>
      </c>
      <c r="CH22" s="125"/>
      <c r="CI22" s="125"/>
      <c r="CJ22" s="125"/>
      <c r="CK22" s="125"/>
      <c r="CL22" s="125"/>
      <c r="CM22" s="125"/>
      <c r="CN22" s="125"/>
      <c r="CO22" s="37">
        <f t="shared" si="17"/>
        <v>0</v>
      </c>
      <c r="CP22" s="179">
        <f>CO22-CG22</f>
        <v>0</v>
      </c>
      <c r="CQ22" s="37">
        <v>0</v>
      </c>
      <c r="CR22" s="125"/>
      <c r="CS22" s="125"/>
      <c r="CT22" s="125"/>
      <c r="CU22" s="125"/>
      <c r="CV22" s="125"/>
      <c r="CW22" s="125"/>
      <c r="CX22" s="125"/>
      <c r="CY22" s="37">
        <f t="shared" si="19"/>
        <v>0</v>
      </c>
      <c r="CZ22" s="179">
        <f>CY22-CQ22</f>
        <v>0</v>
      </c>
      <c r="DA22" s="252">
        <f t="shared" si="20"/>
        <v>0</v>
      </c>
      <c r="DB22" s="288">
        <f t="shared" si="21"/>
        <v>0</v>
      </c>
      <c r="DC22" s="288">
        <f t="shared" si="22"/>
        <v>0</v>
      </c>
      <c r="DD22" s="288">
        <f t="shared" si="23"/>
        <v>0</v>
      </c>
      <c r="DE22" s="288">
        <f t="shared" si="24"/>
        <v>0</v>
      </c>
      <c r="DF22" s="288">
        <f t="shared" si="25"/>
        <v>0</v>
      </c>
      <c r="DG22" s="288">
        <f t="shared" si="26"/>
        <v>0</v>
      </c>
      <c r="DH22" s="288">
        <f t="shared" si="27"/>
        <v>0</v>
      </c>
      <c r="DI22" s="252">
        <f t="shared" si="28"/>
        <v>0</v>
      </c>
      <c r="DJ22" s="253">
        <f>DI22-DA22</f>
        <v>0</v>
      </c>
      <c r="DK22" s="37">
        <v>0</v>
      </c>
      <c r="DL22" s="125"/>
      <c r="DM22" s="125"/>
      <c r="DN22" s="125"/>
      <c r="DO22" s="125"/>
      <c r="DP22" s="125"/>
      <c r="DQ22" s="125"/>
      <c r="DR22" s="37">
        <f t="shared" si="30"/>
        <v>0</v>
      </c>
      <c r="DS22" s="179">
        <f>DR22-DK22</f>
        <v>0</v>
      </c>
      <c r="DT22" s="37">
        <v>0</v>
      </c>
      <c r="DU22" s="125"/>
      <c r="DV22" s="125"/>
      <c r="DW22" s="125"/>
      <c r="DX22" s="125"/>
      <c r="DY22" s="125"/>
      <c r="DZ22" s="125"/>
      <c r="EA22" s="37">
        <f t="shared" si="32"/>
        <v>0</v>
      </c>
      <c r="EB22" s="179">
        <f>EA22-DT22</f>
        <v>0</v>
      </c>
      <c r="EC22" s="37">
        <v>0</v>
      </c>
      <c r="ED22" s="125"/>
      <c r="EE22" s="125"/>
      <c r="EF22" s="125"/>
      <c r="EG22" s="125"/>
      <c r="EH22" s="125"/>
      <c r="EI22" s="125"/>
      <c r="EJ22" s="37">
        <f t="shared" si="34"/>
        <v>0</v>
      </c>
      <c r="EK22" s="179">
        <f>EJ22-EC22</f>
        <v>0</v>
      </c>
      <c r="EL22" s="37">
        <v>0</v>
      </c>
      <c r="EM22" s="125"/>
      <c r="EN22" s="125"/>
      <c r="EO22" s="125"/>
      <c r="EP22" s="125"/>
      <c r="EQ22" s="125"/>
      <c r="ER22" s="125"/>
      <c r="ES22" s="37">
        <f t="shared" si="36"/>
        <v>0</v>
      </c>
      <c r="ET22" s="179">
        <f>ES22-EL22</f>
        <v>0</v>
      </c>
      <c r="EU22" s="254">
        <f t="shared" si="37"/>
        <v>0</v>
      </c>
      <c r="EV22" s="255">
        <f t="shared" si="38"/>
        <v>0</v>
      </c>
      <c r="EW22" s="255">
        <f t="shared" si="39"/>
        <v>0</v>
      </c>
      <c r="EX22" s="255">
        <f t="shared" si="40"/>
        <v>0</v>
      </c>
      <c r="EY22" s="255">
        <f t="shared" si="41"/>
        <v>0</v>
      </c>
      <c r="EZ22" s="255">
        <f t="shared" si="42"/>
        <v>0</v>
      </c>
      <c r="FA22" s="255">
        <f t="shared" si="43"/>
        <v>0</v>
      </c>
      <c r="FB22" s="254">
        <f t="shared" si="44"/>
        <v>0</v>
      </c>
      <c r="FC22" s="256">
        <f>FB22-EU22</f>
        <v>0</v>
      </c>
      <c r="FD22" s="200">
        <f t="shared" si="45"/>
        <v>0</v>
      </c>
      <c r="FE22" s="85">
        <f t="shared" si="46"/>
        <v>0</v>
      </c>
      <c r="FF22" s="86">
        <f>FE22-FD22</f>
        <v>0</v>
      </c>
      <c r="FG22" s="190">
        <v>1139474971</v>
      </c>
      <c r="FH22" s="116"/>
      <c r="FI22" s="116"/>
      <c r="FJ22" s="116"/>
      <c r="FK22" s="116"/>
      <c r="FL22" s="116"/>
      <c r="FM22" s="116"/>
      <c r="FN22" s="116"/>
      <c r="FO22" s="116"/>
      <c r="FP22" s="116"/>
      <c r="FQ22" s="116"/>
      <c r="FR22" s="116"/>
      <c r="FS22" s="116"/>
      <c r="FT22" s="116"/>
      <c r="FU22" s="116"/>
      <c r="FV22" s="116"/>
      <c r="FW22" s="116"/>
      <c r="FX22" s="116"/>
      <c r="FY22" s="116"/>
      <c r="FZ22" s="87">
        <f t="shared" si="49"/>
        <v>1139474971</v>
      </c>
      <c r="GA22" s="38">
        <f>FZ22-FG22</f>
        <v>0</v>
      </c>
      <c r="GB22" s="87">
        <f>FD22+FG22</f>
        <v>1139474971</v>
      </c>
      <c r="GC22" s="85">
        <f t="shared" si="51"/>
        <v>1139474971</v>
      </c>
      <c r="GD22" s="157">
        <f>GC22-GB22</f>
        <v>0</v>
      </c>
      <c r="GE22" s="167">
        <f t="shared" si="135"/>
        <v>1139474971</v>
      </c>
      <c r="GF22" s="37">
        <f t="shared" si="135"/>
        <v>1139474971</v>
      </c>
      <c r="GG22" s="38">
        <f>GF22-GE22</f>
        <v>0</v>
      </c>
    </row>
    <row r="23" spans="1:189" s="14" customFormat="1" ht="18" customHeight="1" thickBot="1">
      <c r="A23" s="101" t="s">
        <v>31</v>
      </c>
      <c r="B23" s="43">
        <v>44973733</v>
      </c>
      <c r="C23" s="123">
        <f>211136+20076+209837+20076+195411+20076</f>
        <v>676612</v>
      </c>
      <c r="D23" s="131"/>
      <c r="E23" s="131"/>
      <c r="F23" s="131"/>
      <c r="G23" s="131"/>
      <c r="H23" s="131"/>
      <c r="I23" s="131"/>
      <c r="J23" s="43">
        <f t="shared" si="1"/>
        <v>45650345</v>
      </c>
      <c r="K23" s="44">
        <f>J23-B23</f>
        <v>676612</v>
      </c>
      <c r="L23" s="144">
        <v>68113284</v>
      </c>
      <c r="M23" s="123">
        <v>756623</v>
      </c>
      <c r="N23" s="43"/>
      <c r="O23" s="43"/>
      <c r="P23" s="43"/>
      <c r="Q23" s="43"/>
      <c r="R23" s="43"/>
      <c r="S23" s="43"/>
      <c r="T23" s="43"/>
      <c r="U23" s="43"/>
      <c r="V23" s="43"/>
      <c r="W23" s="43">
        <v>-17999999</v>
      </c>
      <c r="X23" s="43">
        <v>0</v>
      </c>
      <c r="Y23" s="43">
        <f t="shared" si="3"/>
        <v>50869908</v>
      </c>
      <c r="Z23" s="44">
        <f>Y23-L23</f>
        <v>-17243376</v>
      </c>
      <c r="AA23" s="43">
        <v>43586770</v>
      </c>
      <c r="AB23" s="123">
        <v>538467</v>
      </c>
      <c r="AC23" s="43"/>
      <c r="AD23" s="43"/>
      <c r="AE23" s="43">
        <f>750956+1900000</f>
        <v>2650956</v>
      </c>
      <c r="AF23" s="43"/>
      <c r="AG23" s="43"/>
      <c r="AH23" s="43">
        <f t="shared" si="5"/>
        <v>46776193</v>
      </c>
      <c r="AI23" s="44">
        <f>AH23-AA23</f>
        <v>3189423</v>
      </c>
      <c r="AJ23" s="43">
        <v>310955783</v>
      </c>
      <c r="AK23" s="123">
        <v>179370</v>
      </c>
      <c r="AL23" s="43"/>
      <c r="AM23" s="43"/>
      <c r="AN23" s="43"/>
      <c r="AO23" s="43"/>
      <c r="AP23" s="43"/>
      <c r="AQ23" s="43"/>
      <c r="AR23" s="43">
        <f t="shared" si="7"/>
        <v>311135153</v>
      </c>
      <c r="AS23" s="44">
        <f>AR23-AJ23</f>
        <v>179370</v>
      </c>
      <c r="AT23" s="43">
        <v>150464340</v>
      </c>
      <c r="AU23" s="123">
        <f>1701492+195502+1773122+195501+1698770+195501</f>
        <v>5759888</v>
      </c>
      <c r="AV23" s="43"/>
      <c r="AW23" s="43">
        <v>500000</v>
      </c>
      <c r="AX23" s="43"/>
      <c r="AY23" s="43">
        <v>3626264</v>
      </c>
      <c r="AZ23" s="43"/>
      <c r="BA23" s="43">
        <f t="shared" si="9"/>
        <v>160350492</v>
      </c>
      <c r="BB23" s="181">
        <f>BA23-AT23</f>
        <v>9886152</v>
      </c>
      <c r="BC23" s="43">
        <v>85117403</v>
      </c>
      <c r="BD23" s="43">
        <v>78868</v>
      </c>
      <c r="BE23" s="43"/>
      <c r="BF23" s="43"/>
      <c r="BG23" s="43"/>
      <c r="BH23" s="43"/>
      <c r="BI23" s="43"/>
      <c r="BJ23" s="43"/>
      <c r="BK23" s="43">
        <f t="shared" si="11"/>
        <v>85196271</v>
      </c>
      <c r="BL23" s="181">
        <f>BK23-BC23</f>
        <v>78868</v>
      </c>
      <c r="BM23" s="43">
        <v>27589723</v>
      </c>
      <c r="BN23" s="43">
        <v>33342</v>
      </c>
      <c r="BO23" s="43"/>
      <c r="BP23" s="43"/>
      <c r="BQ23" s="43"/>
      <c r="BR23" s="43"/>
      <c r="BS23" s="43"/>
      <c r="BT23" s="43"/>
      <c r="BU23" s="43">
        <f t="shared" si="13"/>
        <v>27623065</v>
      </c>
      <c r="BV23" s="181">
        <f>BU23-BM23</f>
        <v>33342</v>
      </c>
      <c r="BW23" s="43">
        <v>51565203</v>
      </c>
      <c r="BX23" s="43">
        <v>49473</v>
      </c>
      <c r="BY23" s="43"/>
      <c r="BZ23" s="43"/>
      <c r="CA23" s="43"/>
      <c r="CB23" s="43"/>
      <c r="CC23" s="43"/>
      <c r="CD23" s="43"/>
      <c r="CE23" s="43">
        <f t="shared" si="15"/>
        <v>51614676</v>
      </c>
      <c r="CF23" s="181">
        <f>CE23-BW23</f>
        <v>49473</v>
      </c>
      <c r="CG23" s="43">
        <v>19415684</v>
      </c>
      <c r="CH23" s="43">
        <v>39435</v>
      </c>
      <c r="CI23" s="43"/>
      <c r="CJ23" s="43"/>
      <c r="CK23" s="43"/>
      <c r="CL23" s="43"/>
      <c r="CM23" s="43"/>
      <c r="CN23" s="43"/>
      <c r="CO23" s="43">
        <f t="shared" si="17"/>
        <v>19455119</v>
      </c>
      <c r="CP23" s="181">
        <f>CO23-CG23</f>
        <v>39435</v>
      </c>
      <c r="CQ23" s="43">
        <v>14208750</v>
      </c>
      <c r="CR23" s="43"/>
      <c r="CS23" s="43"/>
      <c r="CT23" s="43"/>
      <c r="CU23" s="43"/>
      <c r="CV23" s="43"/>
      <c r="CW23" s="43"/>
      <c r="CX23" s="43"/>
      <c r="CY23" s="43">
        <f t="shared" si="19"/>
        <v>14208750</v>
      </c>
      <c r="CZ23" s="181">
        <f>CY23-CQ23</f>
        <v>0</v>
      </c>
      <c r="DA23" s="262">
        <f t="shared" si="20"/>
        <v>197896763</v>
      </c>
      <c r="DB23" s="262">
        <f t="shared" si="21"/>
        <v>201118</v>
      </c>
      <c r="DC23" s="262">
        <f t="shared" si="22"/>
        <v>0</v>
      </c>
      <c r="DD23" s="262">
        <f t="shared" si="23"/>
        <v>0</v>
      </c>
      <c r="DE23" s="262">
        <f t="shared" si="24"/>
        <v>0</v>
      </c>
      <c r="DF23" s="262">
        <f t="shared" si="25"/>
        <v>0</v>
      </c>
      <c r="DG23" s="262">
        <f t="shared" si="26"/>
        <v>0</v>
      </c>
      <c r="DH23" s="262">
        <f t="shared" si="27"/>
        <v>0</v>
      </c>
      <c r="DI23" s="262">
        <f t="shared" si="28"/>
        <v>198097881</v>
      </c>
      <c r="DJ23" s="263">
        <f>DI23-DA23</f>
        <v>201118</v>
      </c>
      <c r="DK23" s="43">
        <v>82788054</v>
      </c>
      <c r="DL23" s="43">
        <v>80305</v>
      </c>
      <c r="DM23" s="43"/>
      <c r="DN23" s="43"/>
      <c r="DO23" s="43"/>
      <c r="DP23" s="43"/>
      <c r="DQ23" s="43"/>
      <c r="DR23" s="43">
        <f t="shared" si="30"/>
        <v>82868359</v>
      </c>
      <c r="DS23" s="181">
        <f>DR23-DK23</f>
        <v>80305</v>
      </c>
      <c r="DT23" s="43">
        <v>22861904</v>
      </c>
      <c r="DU23" s="43">
        <v>15774</v>
      </c>
      <c r="DV23" s="43"/>
      <c r="DW23" s="43"/>
      <c r="DX23" s="43"/>
      <c r="DY23" s="43"/>
      <c r="DZ23" s="43"/>
      <c r="EA23" s="43">
        <f t="shared" si="32"/>
        <v>22877678</v>
      </c>
      <c r="EB23" s="181">
        <f>EA23-DT23</f>
        <v>15774</v>
      </c>
      <c r="EC23" s="43"/>
      <c r="ED23" s="43"/>
      <c r="EE23" s="43"/>
      <c r="EF23" s="43"/>
      <c r="EG23" s="43"/>
      <c r="EH23" s="43"/>
      <c r="EI23" s="43"/>
      <c r="EJ23" s="43">
        <f t="shared" si="34"/>
        <v>0</v>
      </c>
      <c r="EK23" s="181">
        <f>EJ23-EC23</f>
        <v>0</v>
      </c>
      <c r="EL23" s="43">
        <v>14950977</v>
      </c>
      <c r="EM23" s="43"/>
      <c r="EN23" s="43"/>
      <c r="EO23" s="43"/>
      <c r="EP23" s="43"/>
      <c r="EQ23" s="43"/>
      <c r="ER23" s="43"/>
      <c r="ES23" s="43">
        <f t="shared" si="36"/>
        <v>14950977</v>
      </c>
      <c r="ET23" s="181">
        <f>ES23-EL23</f>
        <v>0</v>
      </c>
      <c r="EU23" s="264">
        <f t="shared" si="37"/>
        <v>120600935</v>
      </c>
      <c r="EV23" s="265">
        <f t="shared" si="38"/>
        <v>96079</v>
      </c>
      <c r="EW23" s="265">
        <f t="shared" si="39"/>
        <v>0</v>
      </c>
      <c r="EX23" s="265">
        <f t="shared" si="40"/>
        <v>0</v>
      </c>
      <c r="EY23" s="265">
        <f t="shared" si="41"/>
        <v>0</v>
      </c>
      <c r="EZ23" s="265">
        <f t="shared" si="42"/>
        <v>0</v>
      </c>
      <c r="FA23" s="265">
        <f t="shared" si="43"/>
        <v>0</v>
      </c>
      <c r="FB23" s="264">
        <f t="shared" si="44"/>
        <v>120697014</v>
      </c>
      <c r="FC23" s="266">
        <f>FB23-EU23</f>
        <v>96079</v>
      </c>
      <c r="FD23" s="201">
        <f t="shared" si="45"/>
        <v>936591608</v>
      </c>
      <c r="FE23" s="102">
        <f t="shared" si="46"/>
        <v>933576986</v>
      </c>
      <c r="FF23" s="103">
        <f>FE23-FD23</f>
        <v>-3014622</v>
      </c>
      <c r="FG23" s="192">
        <v>0</v>
      </c>
      <c r="FH23" s="118"/>
      <c r="FI23" s="118"/>
      <c r="FJ23" s="118"/>
      <c r="FK23" s="118"/>
      <c r="FL23" s="118"/>
      <c r="FM23" s="118"/>
      <c r="FN23" s="118"/>
      <c r="FO23" s="118"/>
      <c r="FP23" s="118"/>
      <c r="FQ23" s="118"/>
      <c r="FR23" s="118"/>
      <c r="FS23" s="118"/>
      <c r="FT23" s="118"/>
      <c r="FU23" s="118"/>
      <c r="FV23" s="118"/>
      <c r="FW23" s="118"/>
      <c r="FX23" s="118"/>
      <c r="FY23" s="118"/>
      <c r="FZ23" s="104">
        <f t="shared" si="49"/>
        <v>0</v>
      </c>
      <c r="GA23" s="44">
        <f>FZ23-FG23</f>
        <v>0</v>
      </c>
      <c r="GB23" s="104">
        <f>FD23+FG23</f>
        <v>936591608</v>
      </c>
      <c r="GC23" s="104">
        <f t="shared" si="51"/>
        <v>933576986</v>
      </c>
      <c r="GD23" s="159">
        <f>GC23-GB23</f>
        <v>-3014622</v>
      </c>
      <c r="GE23" s="168">
        <f>GB23-FD23</f>
        <v>0</v>
      </c>
      <c r="GF23" s="45">
        <f>GC23-FE23</f>
        <v>0</v>
      </c>
      <c r="GG23" s="46">
        <f>GF23-GE23</f>
        <v>0</v>
      </c>
    </row>
    <row r="24" spans="1:189" s="30" customFormat="1" ht="18" customHeight="1" thickBot="1">
      <c r="A24" s="88" t="s">
        <v>32</v>
      </c>
      <c r="B24" s="25">
        <f aca="true" t="shared" si="136" ref="B24:I24">SUM(B20+B23)</f>
        <v>45152359</v>
      </c>
      <c r="C24" s="126">
        <f t="shared" si="136"/>
        <v>676612</v>
      </c>
      <c r="D24" s="126">
        <f t="shared" si="136"/>
        <v>0</v>
      </c>
      <c r="E24" s="126">
        <f t="shared" si="136"/>
        <v>0</v>
      </c>
      <c r="F24" s="126">
        <f t="shared" si="136"/>
        <v>0</v>
      </c>
      <c r="G24" s="126">
        <f t="shared" si="136"/>
        <v>0</v>
      </c>
      <c r="H24" s="126">
        <f t="shared" si="136"/>
        <v>0</v>
      </c>
      <c r="I24" s="126">
        <f t="shared" si="136"/>
        <v>0</v>
      </c>
      <c r="J24" s="25">
        <f t="shared" si="1"/>
        <v>45828971</v>
      </c>
      <c r="K24" s="26">
        <f aca="true" t="shared" si="137" ref="K24:X24">SUM(K20+K23)</f>
        <v>676612</v>
      </c>
      <c r="L24" s="29">
        <f t="shared" si="137"/>
        <v>81286593</v>
      </c>
      <c r="M24" s="25">
        <f t="shared" si="137"/>
        <v>756623</v>
      </c>
      <c r="N24" s="25">
        <f t="shared" si="137"/>
        <v>0</v>
      </c>
      <c r="O24" s="25">
        <f t="shared" si="137"/>
        <v>0</v>
      </c>
      <c r="P24" s="25">
        <f t="shared" si="137"/>
        <v>0</v>
      </c>
      <c r="Q24" s="25">
        <f t="shared" si="137"/>
        <v>0</v>
      </c>
      <c r="R24" s="25">
        <f t="shared" si="137"/>
        <v>0</v>
      </c>
      <c r="S24" s="25">
        <f t="shared" si="137"/>
        <v>0</v>
      </c>
      <c r="T24" s="25">
        <f t="shared" si="137"/>
        <v>0</v>
      </c>
      <c r="U24" s="25">
        <f t="shared" si="137"/>
        <v>0</v>
      </c>
      <c r="V24" s="25">
        <f t="shared" si="137"/>
        <v>0</v>
      </c>
      <c r="W24" s="25">
        <f t="shared" si="137"/>
        <v>-17999999</v>
      </c>
      <c r="X24" s="25">
        <f t="shared" si="137"/>
        <v>0</v>
      </c>
      <c r="Y24" s="25">
        <f t="shared" si="3"/>
        <v>64043217</v>
      </c>
      <c r="Z24" s="26">
        <f aca="true" t="shared" si="138" ref="Z24:AG24">SUM(Z20+Z23)</f>
        <v>-17243376</v>
      </c>
      <c r="AA24" s="25">
        <f t="shared" si="138"/>
        <v>53724277</v>
      </c>
      <c r="AB24" s="25">
        <f t="shared" si="138"/>
        <v>538467</v>
      </c>
      <c r="AC24" s="25">
        <f t="shared" si="138"/>
        <v>0</v>
      </c>
      <c r="AD24" s="25">
        <f t="shared" si="138"/>
        <v>0</v>
      </c>
      <c r="AE24" s="25">
        <f t="shared" si="138"/>
        <v>2650956</v>
      </c>
      <c r="AF24" s="25">
        <f t="shared" si="138"/>
        <v>0</v>
      </c>
      <c r="AG24" s="25">
        <f t="shared" si="138"/>
        <v>0</v>
      </c>
      <c r="AH24" s="25">
        <f t="shared" si="5"/>
        <v>56913700</v>
      </c>
      <c r="AI24" s="26">
        <f aca="true" t="shared" si="139" ref="AI24:AQ24">SUM(AI20+AI23)</f>
        <v>3189423</v>
      </c>
      <c r="AJ24" s="25">
        <f t="shared" si="139"/>
        <v>328121179</v>
      </c>
      <c r="AK24" s="25">
        <f t="shared" si="139"/>
        <v>179370</v>
      </c>
      <c r="AL24" s="25">
        <f t="shared" si="139"/>
        <v>0</v>
      </c>
      <c r="AM24" s="25">
        <f t="shared" si="139"/>
        <v>0</v>
      </c>
      <c r="AN24" s="25">
        <f t="shared" si="139"/>
        <v>0</v>
      </c>
      <c r="AO24" s="25">
        <f t="shared" si="139"/>
        <v>0</v>
      </c>
      <c r="AP24" s="25">
        <f t="shared" si="139"/>
        <v>0</v>
      </c>
      <c r="AQ24" s="25">
        <f t="shared" si="139"/>
        <v>0</v>
      </c>
      <c r="AR24" s="25">
        <f t="shared" si="7"/>
        <v>328300549</v>
      </c>
      <c r="AS24" s="26">
        <f aca="true" t="shared" si="140" ref="AS24:AZ24">SUM(AS20+AS23)</f>
        <v>179370</v>
      </c>
      <c r="AT24" s="25">
        <f t="shared" si="140"/>
        <v>159101108</v>
      </c>
      <c r="AU24" s="25">
        <f t="shared" si="140"/>
        <v>5759888</v>
      </c>
      <c r="AV24" s="25">
        <f t="shared" si="140"/>
        <v>0</v>
      </c>
      <c r="AW24" s="25">
        <f t="shared" si="140"/>
        <v>500000</v>
      </c>
      <c r="AX24" s="25">
        <f t="shared" si="140"/>
        <v>0</v>
      </c>
      <c r="AY24" s="25">
        <f t="shared" si="140"/>
        <v>3626264</v>
      </c>
      <c r="AZ24" s="25">
        <f t="shared" si="140"/>
        <v>0</v>
      </c>
      <c r="BA24" s="25">
        <f t="shared" si="9"/>
        <v>168987260</v>
      </c>
      <c r="BB24" s="176">
        <f aca="true" t="shared" si="141" ref="BB24:BJ24">SUM(BB20+BB23)</f>
        <v>9886152</v>
      </c>
      <c r="BC24" s="25">
        <f t="shared" si="141"/>
        <v>89720905</v>
      </c>
      <c r="BD24" s="25">
        <f t="shared" si="141"/>
        <v>78868</v>
      </c>
      <c r="BE24" s="25">
        <f t="shared" si="141"/>
        <v>0</v>
      </c>
      <c r="BF24" s="25">
        <f t="shared" si="141"/>
        <v>0</v>
      </c>
      <c r="BG24" s="25">
        <f t="shared" si="141"/>
        <v>0</v>
      </c>
      <c r="BH24" s="25">
        <f t="shared" si="141"/>
        <v>0</v>
      </c>
      <c r="BI24" s="25">
        <f t="shared" si="141"/>
        <v>0</v>
      </c>
      <c r="BJ24" s="25">
        <f t="shared" si="141"/>
        <v>0</v>
      </c>
      <c r="BK24" s="25">
        <f t="shared" si="11"/>
        <v>89799773</v>
      </c>
      <c r="BL24" s="176">
        <f aca="true" t="shared" si="142" ref="BL24:BT24">SUM(BL20+BL23)</f>
        <v>78868</v>
      </c>
      <c r="BM24" s="25">
        <f t="shared" si="142"/>
        <v>28386566</v>
      </c>
      <c r="BN24" s="25">
        <f t="shared" si="142"/>
        <v>33342</v>
      </c>
      <c r="BO24" s="25">
        <f t="shared" si="142"/>
        <v>0</v>
      </c>
      <c r="BP24" s="25">
        <f t="shared" si="142"/>
        <v>0</v>
      </c>
      <c r="BQ24" s="25">
        <f t="shared" si="142"/>
        <v>0</v>
      </c>
      <c r="BR24" s="25">
        <f t="shared" si="142"/>
        <v>0</v>
      </c>
      <c r="BS24" s="25">
        <f t="shared" si="142"/>
        <v>0</v>
      </c>
      <c r="BT24" s="25">
        <f t="shared" si="142"/>
        <v>0</v>
      </c>
      <c r="BU24" s="25">
        <f t="shared" si="13"/>
        <v>28419908</v>
      </c>
      <c r="BV24" s="176">
        <f aca="true" t="shared" si="143" ref="BV24:CD24">SUM(BV20+BV23)</f>
        <v>33342</v>
      </c>
      <c r="BW24" s="25">
        <f t="shared" si="143"/>
        <v>54969880</v>
      </c>
      <c r="BX24" s="25">
        <f t="shared" si="143"/>
        <v>49473</v>
      </c>
      <c r="BY24" s="25">
        <f t="shared" si="143"/>
        <v>0</v>
      </c>
      <c r="BZ24" s="25">
        <f t="shared" si="143"/>
        <v>0</v>
      </c>
      <c r="CA24" s="25">
        <f t="shared" si="143"/>
        <v>0</v>
      </c>
      <c r="CB24" s="25">
        <f t="shared" si="143"/>
        <v>0</v>
      </c>
      <c r="CC24" s="25">
        <f t="shared" si="143"/>
        <v>0</v>
      </c>
      <c r="CD24" s="25">
        <f t="shared" si="143"/>
        <v>0</v>
      </c>
      <c r="CE24" s="25">
        <f t="shared" si="15"/>
        <v>55019353</v>
      </c>
      <c r="CF24" s="176">
        <f aca="true" t="shared" si="144" ref="CF24:CN24">SUM(CF20+CF23)</f>
        <v>49473</v>
      </c>
      <c r="CG24" s="25">
        <f t="shared" si="144"/>
        <v>21264118</v>
      </c>
      <c r="CH24" s="25">
        <f t="shared" si="144"/>
        <v>39435</v>
      </c>
      <c r="CI24" s="25">
        <f t="shared" si="144"/>
        <v>0</v>
      </c>
      <c r="CJ24" s="25">
        <f t="shared" si="144"/>
        <v>0</v>
      </c>
      <c r="CK24" s="25">
        <f t="shared" si="144"/>
        <v>0</v>
      </c>
      <c r="CL24" s="25">
        <f t="shared" si="144"/>
        <v>0</v>
      </c>
      <c r="CM24" s="25">
        <f t="shared" si="144"/>
        <v>0</v>
      </c>
      <c r="CN24" s="25">
        <f t="shared" si="144"/>
        <v>0</v>
      </c>
      <c r="CO24" s="25">
        <f t="shared" si="17"/>
        <v>21303553</v>
      </c>
      <c r="CP24" s="176">
        <f aca="true" t="shared" si="145" ref="CP24:CX24">SUM(CP20+CP23)</f>
        <v>39435</v>
      </c>
      <c r="CQ24" s="25">
        <f t="shared" si="145"/>
        <v>15663684</v>
      </c>
      <c r="CR24" s="25">
        <f t="shared" si="145"/>
        <v>0</v>
      </c>
      <c r="CS24" s="25">
        <f t="shared" si="145"/>
        <v>0</v>
      </c>
      <c r="CT24" s="25">
        <f t="shared" si="145"/>
        <v>0</v>
      </c>
      <c r="CU24" s="25">
        <f t="shared" si="145"/>
        <v>0</v>
      </c>
      <c r="CV24" s="25">
        <f t="shared" si="145"/>
        <v>0</v>
      </c>
      <c r="CW24" s="25">
        <f t="shared" si="145"/>
        <v>0</v>
      </c>
      <c r="CX24" s="25">
        <f t="shared" si="145"/>
        <v>0</v>
      </c>
      <c r="CY24" s="25">
        <f t="shared" si="19"/>
        <v>15663684</v>
      </c>
      <c r="CZ24" s="176">
        <f>SUM(CZ20+CZ23)</f>
        <v>0</v>
      </c>
      <c r="DA24" s="237">
        <f t="shared" si="20"/>
        <v>210005153</v>
      </c>
      <c r="DB24" s="237">
        <f t="shared" si="21"/>
        <v>201118</v>
      </c>
      <c r="DC24" s="237">
        <f t="shared" si="22"/>
        <v>0</v>
      </c>
      <c r="DD24" s="237">
        <f t="shared" si="23"/>
        <v>0</v>
      </c>
      <c r="DE24" s="237">
        <f t="shared" si="24"/>
        <v>0</v>
      </c>
      <c r="DF24" s="237">
        <f t="shared" si="25"/>
        <v>0</v>
      </c>
      <c r="DG24" s="237">
        <f t="shared" si="26"/>
        <v>0</v>
      </c>
      <c r="DH24" s="237">
        <f t="shared" si="27"/>
        <v>0</v>
      </c>
      <c r="DI24" s="237">
        <f t="shared" si="28"/>
        <v>210206271</v>
      </c>
      <c r="DJ24" s="238">
        <f aca="true" t="shared" si="146" ref="DJ24:DQ24">SUM(DJ20+DJ23)</f>
        <v>201118</v>
      </c>
      <c r="DK24" s="25">
        <f t="shared" si="146"/>
        <v>87276057</v>
      </c>
      <c r="DL24" s="25">
        <f t="shared" si="146"/>
        <v>80305</v>
      </c>
      <c r="DM24" s="25">
        <f t="shared" si="146"/>
        <v>0</v>
      </c>
      <c r="DN24" s="25">
        <f t="shared" si="146"/>
        <v>0</v>
      </c>
      <c r="DO24" s="25">
        <f t="shared" si="146"/>
        <v>0</v>
      </c>
      <c r="DP24" s="25">
        <f t="shared" si="146"/>
        <v>0</v>
      </c>
      <c r="DQ24" s="25">
        <f t="shared" si="146"/>
        <v>0</v>
      </c>
      <c r="DR24" s="25">
        <f t="shared" si="30"/>
        <v>87356362</v>
      </c>
      <c r="DS24" s="176">
        <f aca="true" t="shared" si="147" ref="DS24:DZ24">SUM(DS20+DS23)</f>
        <v>80305</v>
      </c>
      <c r="DT24" s="25">
        <f t="shared" si="147"/>
        <v>23825159</v>
      </c>
      <c r="DU24" s="25">
        <f t="shared" si="147"/>
        <v>15774</v>
      </c>
      <c r="DV24" s="25">
        <f t="shared" si="147"/>
        <v>0</v>
      </c>
      <c r="DW24" s="25">
        <f t="shared" si="147"/>
        <v>0</v>
      </c>
      <c r="DX24" s="25">
        <f t="shared" si="147"/>
        <v>0</v>
      </c>
      <c r="DY24" s="25">
        <f t="shared" si="147"/>
        <v>0</v>
      </c>
      <c r="DZ24" s="25">
        <f t="shared" si="147"/>
        <v>0</v>
      </c>
      <c r="EA24" s="25">
        <f t="shared" si="32"/>
        <v>23840933</v>
      </c>
      <c r="EB24" s="176">
        <f aca="true" t="shared" si="148" ref="EB24:EI24">SUM(EB20+EB23)</f>
        <v>15774</v>
      </c>
      <c r="EC24" s="25">
        <f t="shared" si="148"/>
        <v>1180425</v>
      </c>
      <c r="ED24" s="25">
        <f t="shared" si="148"/>
        <v>0</v>
      </c>
      <c r="EE24" s="25">
        <f t="shared" si="148"/>
        <v>0</v>
      </c>
      <c r="EF24" s="25">
        <f t="shared" si="148"/>
        <v>0</v>
      </c>
      <c r="EG24" s="25">
        <f t="shared" si="148"/>
        <v>0</v>
      </c>
      <c r="EH24" s="25">
        <f t="shared" si="148"/>
        <v>0</v>
      </c>
      <c r="EI24" s="25">
        <f t="shared" si="148"/>
        <v>0</v>
      </c>
      <c r="EJ24" s="25">
        <f t="shared" si="34"/>
        <v>1180425</v>
      </c>
      <c r="EK24" s="176">
        <f aca="true" t="shared" si="149" ref="EK24:ER24">SUM(EK20+EK23)</f>
        <v>0</v>
      </c>
      <c r="EL24" s="25">
        <f t="shared" si="149"/>
        <v>16010924</v>
      </c>
      <c r="EM24" s="25">
        <f t="shared" si="149"/>
        <v>0</v>
      </c>
      <c r="EN24" s="25">
        <f t="shared" si="149"/>
        <v>0</v>
      </c>
      <c r="EO24" s="25">
        <f t="shared" si="149"/>
        <v>0</v>
      </c>
      <c r="EP24" s="25">
        <f t="shared" si="149"/>
        <v>0</v>
      </c>
      <c r="EQ24" s="25">
        <f t="shared" si="149"/>
        <v>0</v>
      </c>
      <c r="ER24" s="25">
        <f t="shared" si="149"/>
        <v>0</v>
      </c>
      <c r="ES24" s="25">
        <f t="shared" si="36"/>
        <v>16010924</v>
      </c>
      <c r="ET24" s="176">
        <f>SUM(ET20+ET23)</f>
        <v>0</v>
      </c>
      <c r="EU24" s="239">
        <f t="shared" si="37"/>
        <v>128292565</v>
      </c>
      <c r="EV24" s="240">
        <f t="shared" si="38"/>
        <v>96079</v>
      </c>
      <c r="EW24" s="240">
        <f t="shared" si="39"/>
        <v>0</v>
      </c>
      <c r="EX24" s="240">
        <f t="shared" si="40"/>
        <v>0</v>
      </c>
      <c r="EY24" s="240">
        <f t="shared" si="41"/>
        <v>0</v>
      </c>
      <c r="EZ24" s="240">
        <f t="shared" si="42"/>
        <v>0</v>
      </c>
      <c r="FA24" s="240">
        <f t="shared" si="43"/>
        <v>0</v>
      </c>
      <c r="FB24" s="239">
        <f t="shared" si="44"/>
        <v>128388644</v>
      </c>
      <c r="FC24" s="241">
        <f>SUM(FC20+FC23)</f>
        <v>96079</v>
      </c>
      <c r="FD24" s="196">
        <f t="shared" si="45"/>
        <v>1005683234</v>
      </c>
      <c r="FE24" s="89">
        <f t="shared" si="46"/>
        <v>1002668612</v>
      </c>
      <c r="FF24" s="90">
        <f aca="true" t="shared" si="150" ref="FF24:FY24">SUM(FF20+FF23)</f>
        <v>-3014622</v>
      </c>
      <c r="FG24" s="187">
        <f t="shared" si="150"/>
        <v>1398082216</v>
      </c>
      <c r="FH24" s="113">
        <f t="shared" si="150"/>
        <v>0</v>
      </c>
      <c r="FI24" s="113">
        <f t="shared" si="150"/>
        <v>0</v>
      </c>
      <c r="FJ24" s="113">
        <f t="shared" si="150"/>
        <v>0</v>
      </c>
      <c r="FK24" s="113">
        <f t="shared" si="150"/>
        <v>0</v>
      </c>
      <c r="FL24" s="113">
        <f t="shared" si="150"/>
        <v>0</v>
      </c>
      <c r="FM24" s="113">
        <f t="shared" si="150"/>
        <v>0</v>
      </c>
      <c r="FN24" s="113">
        <f t="shared" si="150"/>
        <v>0</v>
      </c>
      <c r="FO24" s="113">
        <f t="shared" si="150"/>
        <v>0</v>
      </c>
      <c r="FP24" s="113">
        <f t="shared" si="150"/>
        <v>0</v>
      </c>
      <c r="FQ24" s="113">
        <f t="shared" si="150"/>
        <v>0</v>
      </c>
      <c r="FR24" s="113">
        <f t="shared" si="150"/>
        <v>0</v>
      </c>
      <c r="FS24" s="113">
        <f t="shared" si="150"/>
        <v>0</v>
      </c>
      <c r="FT24" s="113">
        <f t="shared" si="150"/>
        <v>0</v>
      </c>
      <c r="FU24" s="113">
        <f t="shared" si="150"/>
        <v>0</v>
      </c>
      <c r="FV24" s="113">
        <f t="shared" si="150"/>
        <v>0</v>
      </c>
      <c r="FW24" s="113">
        <f t="shared" si="150"/>
        <v>0</v>
      </c>
      <c r="FX24" s="113">
        <f t="shared" si="150"/>
        <v>0</v>
      </c>
      <c r="FY24" s="113">
        <f t="shared" si="150"/>
        <v>0</v>
      </c>
      <c r="FZ24" s="27">
        <f t="shared" si="49"/>
        <v>1398082216</v>
      </c>
      <c r="GA24" s="26">
        <f>SUM(GA20+GA23)</f>
        <v>0</v>
      </c>
      <c r="GB24" s="27">
        <f>SUM(GB20+GB23)</f>
        <v>2403765450</v>
      </c>
      <c r="GC24" s="27">
        <f t="shared" si="51"/>
        <v>2400750828</v>
      </c>
      <c r="GD24" s="154">
        <f>SUM(GD20+GD23)</f>
        <v>-3014622</v>
      </c>
      <c r="GE24" s="29">
        <f>SUM(GE20+GE23)</f>
        <v>1467173842</v>
      </c>
      <c r="GF24" s="27">
        <f>SUM(GF20+GF23)</f>
        <v>1467173842</v>
      </c>
      <c r="GG24" s="28">
        <f>SUM(GG20+GG23)</f>
        <v>0</v>
      </c>
    </row>
    <row r="25" spans="1:189" s="30" customFormat="1" ht="18" customHeight="1" thickBot="1">
      <c r="A25" s="106" t="s">
        <v>33</v>
      </c>
      <c r="B25" s="47">
        <f aca="true" t="shared" si="151" ref="B25:I25">B11+B18+B24</f>
        <v>46652359</v>
      </c>
      <c r="C25" s="132">
        <f t="shared" si="151"/>
        <v>676612</v>
      </c>
      <c r="D25" s="132">
        <f t="shared" si="151"/>
        <v>0</v>
      </c>
      <c r="E25" s="132">
        <f t="shared" si="151"/>
        <v>0</v>
      </c>
      <c r="F25" s="132">
        <f t="shared" si="151"/>
        <v>34088634</v>
      </c>
      <c r="G25" s="132">
        <f t="shared" si="151"/>
        <v>0</v>
      </c>
      <c r="H25" s="132">
        <f t="shared" si="151"/>
        <v>0</v>
      </c>
      <c r="I25" s="132">
        <f t="shared" si="151"/>
        <v>0</v>
      </c>
      <c r="J25" s="47">
        <f t="shared" si="1"/>
        <v>81417605</v>
      </c>
      <c r="K25" s="48">
        <f aca="true" t="shared" si="152" ref="K25:X25">K11+K18+K24</f>
        <v>34765246</v>
      </c>
      <c r="L25" s="145">
        <f t="shared" si="152"/>
        <v>212485510</v>
      </c>
      <c r="M25" s="47">
        <f t="shared" si="152"/>
        <v>756623</v>
      </c>
      <c r="N25" s="47">
        <f t="shared" si="152"/>
        <v>0</v>
      </c>
      <c r="O25" s="47">
        <f t="shared" si="152"/>
        <v>350832</v>
      </c>
      <c r="P25" s="47">
        <f t="shared" si="152"/>
        <v>0</v>
      </c>
      <c r="Q25" s="47">
        <f t="shared" si="152"/>
        <v>700000</v>
      </c>
      <c r="R25" s="47">
        <f t="shared" si="152"/>
        <v>0</v>
      </c>
      <c r="S25" s="47">
        <f t="shared" si="152"/>
        <v>0</v>
      </c>
      <c r="T25" s="47">
        <f t="shared" si="152"/>
        <v>1000000</v>
      </c>
      <c r="U25" s="47">
        <f t="shared" si="152"/>
        <v>353916</v>
      </c>
      <c r="V25" s="47">
        <f t="shared" si="152"/>
        <v>622341</v>
      </c>
      <c r="W25" s="47">
        <f t="shared" si="152"/>
        <v>3000001</v>
      </c>
      <c r="X25" s="47">
        <f t="shared" si="152"/>
        <v>0</v>
      </c>
      <c r="Y25" s="47">
        <f t="shared" si="3"/>
        <v>219269223</v>
      </c>
      <c r="Z25" s="48">
        <f aca="true" t="shared" si="153" ref="Z25:AG25">Z11+Z18+Z24</f>
        <v>6783713</v>
      </c>
      <c r="AA25" s="47">
        <f t="shared" si="153"/>
        <v>57724277</v>
      </c>
      <c r="AB25" s="47">
        <f t="shared" si="153"/>
        <v>538467</v>
      </c>
      <c r="AC25" s="47">
        <f t="shared" si="153"/>
        <v>0</v>
      </c>
      <c r="AD25" s="47">
        <f t="shared" si="153"/>
        <v>618419</v>
      </c>
      <c r="AE25" s="47">
        <f t="shared" si="153"/>
        <v>2650956</v>
      </c>
      <c r="AF25" s="47">
        <f t="shared" si="153"/>
        <v>0</v>
      </c>
      <c r="AG25" s="47">
        <f t="shared" si="153"/>
        <v>0</v>
      </c>
      <c r="AH25" s="47">
        <f t="shared" si="5"/>
        <v>61532119</v>
      </c>
      <c r="AI25" s="48">
        <f aca="true" t="shared" si="154" ref="AI25:AQ25">AI11+AI18+AI24</f>
        <v>3807842</v>
      </c>
      <c r="AJ25" s="47">
        <f t="shared" si="154"/>
        <v>333168300</v>
      </c>
      <c r="AK25" s="47">
        <f t="shared" si="154"/>
        <v>179370</v>
      </c>
      <c r="AL25" s="47">
        <f t="shared" si="154"/>
        <v>112438</v>
      </c>
      <c r="AM25" s="47">
        <f t="shared" si="154"/>
        <v>806330</v>
      </c>
      <c r="AN25" s="47">
        <f t="shared" si="154"/>
        <v>0</v>
      </c>
      <c r="AO25" s="47">
        <f t="shared" si="154"/>
        <v>2714674</v>
      </c>
      <c r="AP25" s="47">
        <f t="shared" si="154"/>
        <v>0</v>
      </c>
      <c r="AQ25" s="47">
        <f t="shared" si="154"/>
        <v>374859</v>
      </c>
      <c r="AR25" s="47">
        <f t="shared" si="7"/>
        <v>337355971</v>
      </c>
      <c r="AS25" s="48">
        <f aca="true" t="shared" si="155" ref="AS25:AZ25">AS11+AS18+AS24</f>
        <v>4187671</v>
      </c>
      <c r="AT25" s="47">
        <f t="shared" si="155"/>
        <v>253554818</v>
      </c>
      <c r="AU25" s="47">
        <f t="shared" si="155"/>
        <v>5759888</v>
      </c>
      <c r="AV25" s="47">
        <f t="shared" si="155"/>
        <v>0</v>
      </c>
      <c r="AW25" s="47">
        <f t="shared" si="155"/>
        <v>500000</v>
      </c>
      <c r="AX25" s="47">
        <f t="shared" si="155"/>
        <v>0</v>
      </c>
      <c r="AY25" s="47">
        <f t="shared" si="155"/>
        <v>3626264</v>
      </c>
      <c r="AZ25" s="47">
        <f t="shared" si="155"/>
        <v>0</v>
      </c>
      <c r="BA25" s="47">
        <f t="shared" si="9"/>
        <v>263440970</v>
      </c>
      <c r="BB25" s="182">
        <f aca="true" t="shared" si="156" ref="BB25:BJ25">BB11+BB18+BB24</f>
        <v>9886152</v>
      </c>
      <c r="BC25" s="47">
        <f t="shared" si="156"/>
        <v>90170905</v>
      </c>
      <c r="BD25" s="47">
        <f t="shared" si="156"/>
        <v>94463</v>
      </c>
      <c r="BE25" s="47">
        <f t="shared" si="156"/>
        <v>0</v>
      </c>
      <c r="BF25" s="47">
        <f t="shared" si="156"/>
        <v>1900000</v>
      </c>
      <c r="BG25" s="47">
        <f t="shared" si="156"/>
        <v>0</v>
      </c>
      <c r="BH25" s="47">
        <f t="shared" si="156"/>
        <v>0</v>
      </c>
      <c r="BI25" s="47">
        <f t="shared" si="156"/>
        <v>0</v>
      </c>
      <c r="BJ25" s="47">
        <f t="shared" si="156"/>
        <v>0</v>
      </c>
      <c r="BK25" s="47">
        <f t="shared" si="11"/>
        <v>92165368</v>
      </c>
      <c r="BL25" s="182">
        <f aca="true" t="shared" si="157" ref="BL25:BT25">BL11+BL18+BL24</f>
        <v>1994463</v>
      </c>
      <c r="BM25" s="47">
        <f t="shared" si="157"/>
        <v>28386566</v>
      </c>
      <c r="BN25" s="47">
        <f t="shared" si="157"/>
        <v>33342</v>
      </c>
      <c r="BO25" s="47">
        <f t="shared" si="157"/>
        <v>0</v>
      </c>
      <c r="BP25" s="47">
        <f t="shared" si="157"/>
        <v>0</v>
      </c>
      <c r="BQ25" s="47">
        <f t="shared" si="157"/>
        <v>0</v>
      </c>
      <c r="BR25" s="47">
        <f t="shared" si="157"/>
        <v>0</v>
      </c>
      <c r="BS25" s="47">
        <f t="shared" si="157"/>
        <v>0</v>
      </c>
      <c r="BT25" s="47">
        <f t="shared" si="157"/>
        <v>0</v>
      </c>
      <c r="BU25" s="47">
        <f t="shared" si="13"/>
        <v>28419908</v>
      </c>
      <c r="BV25" s="182">
        <f aca="true" t="shared" si="158" ref="BV25:CD25">BV11+BV18+BV24</f>
        <v>33342</v>
      </c>
      <c r="BW25" s="47">
        <f t="shared" si="158"/>
        <v>55441880</v>
      </c>
      <c r="BX25" s="47">
        <f t="shared" si="158"/>
        <v>49473</v>
      </c>
      <c r="BY25" s="47">
        <f t="shared" si="158"/>
        <v>0</v>
      </c>
      <c r="BZ25" s="47">
        <f t="shared" si="158"/>
        <v>0</v>
      </c>
      <c r="CA25" s="47">
        <f t="shared" si="158"/>
        <v>0</v>
      </c>
      <c r="CB25" s="47">
        <f t="shared" si="158"/>
        <v>0</v>
      </c>
      <c r="CC25" s="47">
        <f t="shared" si="158"/>
        <v>0</v>
      </c>
      <c r="CD25" s="47">
        <f t="shared" si="158"/>
        <v>0</v>
      </c>
      <c r="CE25" s="47">
        <f t="shared" si="15"/>
        <v>55491353</v>
      </c>
      <c r="CF25" s="182">
        <f aca="true" t="shared" si="159" ref="CF25:CN25">CF11+CF18+CF24</f>
        <v>49473</v>
      </c>
      <c r="CG25" s="47">
        <f t="shared" si="159"/>
        <v>21264118</v>
      </c>
      <c r="CH25" s="47">
        <f t="shared" si="159"/>
        <v>39435</v>
      </c>
      <c r="CI25" s="47">
        <f t="shared" si="159"/>
        <v>0</v>
      </c>
      <c r="CJ25" s="47">
        <f t="shared" si="159"/>
        <v>0</v>
      </c>
      <c r="CK25" s="47">
        <f t="shared" si="159"/>
        <v>0</v>
      </c>
      <c r="CL25" s="47">
        <f t="shared" si="159"/>
        <v>0</v>
      </c>
      <c r="CM25" s="47">
        <f t="shared" si="159"/>
        <v>0</v>
      </c>
      <c r="CN25" s="47">
        <f t="shared" si="159"/>
        <v>0</v>
      </c>
      <c r="CO25" s="47">
        <f t="shared" si="17"/>
        <v>21303553</v>
      </c>
      <c r="CP25" s="182">
        <f aca="true" t="shared" si="160" ref="CP25:CX25">CP11+CP18+CP24</f>
        <v>39435</v>
      </c>
      <c r="CQ25" s="47">
        <f t="shared" si="160"/>
        <v>15663684</v>
      </c>
      <c r="CR25" s="47">
        <f t="shared" si="160"/>
        <v>0</v>
      </c>
      <c r="CS25" s="47">
        <f t="shared" si="160"/>
        <v>0</v>
      </c>
      <c r="CT25" s="47">
        <f t="shared" si="160"/>
        <v>0</v>
      </c>
      <c r="CU25" s="47">
        <f t="shared" si="160"/>
        <v>0</v>
      </c>
      <c r="CV25" s="47">
        <f t="shared" si="160"/>
        <v>0</v>
      </c>
      <c r="CW25" s="47">
        <f t="shared" si="160"/>
        <v>0</v>
      </c>
      <c r="CX25" s="47">
        <f t="shared" si="160"/>
        <v>0</v>
      </c>
      <c r="CY25" s="47">
        <f t="shared" si="19"/>
        <v>15663684</v>
      </c>
      <c r="CZ25" s="182">
        <f>CZ11+CZ18+CZ24</f>
        <v>0</v>
      </c>
      <c r="DA25" s="267">
        <f t="shared" si="20"/>
        <v>210927153</v>
      </c>
      <c r="DB25" s="267">
        <f t="shared" si="21"/>
        <v>216713</v>
      </c>
      <c r="DC25" s="267">
        <f t="shared" si="22"/>
        <v>0</v>
      </c>
      <c r="DD25" s="267">
        <f t="shared" si="23"/>
        <v>1900000</v>
      </c>
      <c r="DE25" s="267">
        <f t="shared" si="24"/>
        <v>0</v>
      </c>
      <c r="DF25" s="267">
        <f t="shared" si="25"/>
        <v>0</v>
      </c>
      <c r="DG25" s="267">
        <f t="shared" si="26"/>
        <v>0</v>
      </c>
      <c r="DH25" s="267">
        <f t="shared" si="27"/>
        <v>0</v>
      </c>
      <c r="DI25" s="267">
        <f t="shared" si="28"/>
        <v>213043866</v>
      </c>
      <c r="DJ25" s="268">
        <f aca="true" t="shared" si="161" ref="DJ25:DQ25">DJ11+DJ18+DJ24</f>
        <v>2116713</v>
      </c>
      <c r="DK25" s="47">
        <f t="shared" si="161"/>
        <v>88676057</v>
      </c>
      <c r="DL25" s="47">
        <f t="shared" si="161"/>
        <v>91293</v>
      </c>
      <c r="DM25" s="47">
        <f t="shared" si="161"/>
        <v>0</v>
      </c>
      <c r="DN25" s="47">
        <f t="shared" si="161"/>
        <v>901337</v>
      </c>
      <c r="DO25" s="47">
        <f t="shared" si="161"/>
        <v>0</v>
      </c>
      <c r="DP25" s="47">
        <f t="shared" si="161"/>
        <v>362905</v>
      </c>
      <c r="DQ25" s="47">
        <f t="shared" si="161"/>
        <v>0</v>
      </c>
      <c r="DR25" s="47">
        <f t="shared" si="30"/>
        <v>90031592</v>
      </c>
      <c r="DS25" s="182">
        <f aca="true" t="shared" si="162" ref="DS25:DZ25">DS11+DS18+DS24</f>
        <v>1355535</v>
      </c>
      <c r="DT25" s="47">
        <f t="shared" si="162"/>
        <v>23975159</v>
      </c>
      <c r="DU25" s="47">
        <f t="shared" si="162"/>
        <v>15774</v>
      </c>
      <c r="DV25" s="47">
        <f t="shared" si="162"/>
        <v>0</v>
      </c>
      <c r="DW25" s="47">
        <f t="shared" si="162"/>
        <v>0</v>
      </c>
      <c r="DX25" s="47">
        <f t="shared" si="162"/>
        <v>0</v>
      </c>
      <c r="DY25" s="47">
        <f t="shared" si="162"/>
        <v>0</v>
      </c>
      <c r="DZ25" s="47">
        <f t="shared" si="162"/>
        <v>0</v>
      </c>
      <c r="EA25" s="47">
        <f t="shared" si="32"/>
        <v>23990933</v>
      </c>
      <c r="EB25" s="182">
        <f aca="true" t="shared" si="163" ref="EB25:EI25">EB11+EB18+EB24</f>
        <v>15774</v>
      </c>
      <c r="EC25" s="47">
        <f t="shared" si="163"/>
        <v>1180425</v>
      </c>
      <c r="ED25" s="47">
        <f t="shared" si="163"/>
        <v>0</v>
      </c>
      <c r="EE25" s="47">
        <f t="shared" si="163"/>
        <v>0</v>
      </c>
      <c r="EF25" s="47">
        <f t="shared" si="163"/>
        <v>0</v>
      </c>
      <c r="EG25" s="47">
        <f t="shared" si="163"/>
        <v>0</v>
      </c>
      <c r="EH25" s="47">
        <f t="shared" si="163"/>
        <v>0</v>
      </c>
      <c r="EI25" s="47">
        <f t="shared" si="163"/>
        <v>0</v>
      </c>
      <c r="EJ25" s="47">
        <f t="shared" si="34"/>
        <v>1180425</v>
      </c>
      <c r="EK25" s="182">
        <f aca="true" t="shared" si="164" ref="EK25:ER25">EK11+EK18+EK24</f>
        <v>0</v>
      </c>
      <c r="EL25" s="47">
        <f t="shared" si="164"/>
        <v>16072524</v>
      </c>
      <c r="EM25" s="47">
        <f t="shared" si="164"/>
        <v>0</v>
      </c>
      <c r="EN25" s="47">
        <f t="shared" si="164"/>
        <v>0</v>
      </c>
      <c r="EO25" s="47">
        <f t="shared" si="164"/>
        <v>0</v>
      </c>
      <c r="EP25" s="47">
        <f t="shared" si="164"/>
        <v>0</v>
      </c>
      <c r="EQ25" s="47">
        <f t="shared" si="164"/>
        <v>0</v>
      </c>
      <c r="ER25" s="47">
        <f t="shared" si="164"/>
        <v>0</v>
      </c>
      <c r="ES25" s="47">
        <f t="shared" si="36"/>
        <v>16072524</v>
      </c>
      <c r="ET25" s="182">
        <f>ET11+ET18+ET24</f>
        <v>0</v>
      </c>
      <c r="EU25" s="269">
        <f t="shared" si="37"/>
        <v>129904165</v>
      </c>
      <c r="EV25" s="270">
        <f t="shared" si="38"/>
        <v>107067</v>
      </c>
      <c r="EW25" s="270">
        <f t="shared" si="39"/>
        <v>0</v>
      </c>
      <c r="EX25" s="270">
        <f t="shared" si="40"/>
        <v>901337</v>
      </c>
      <c r="EY25" s="270">
        <f t="shared" si="41"/>
        <v>0</v>
      </c>
      <c r="EZ25" s="270">
        <f t="shared" si="42"/>
        <v>362905</v>
      </c>
      <c r="FA25" s="270">
        <f t="shared" si="43"/>
        <v>0</v>
      </c>
      <c r="FB25" s="269">
        <f t="shared" si="44"/>
        <v>131275474</v>
      </c>
      <c r="FC25" s="271">
        <f>FC11+FC18+FC24</f>
        <v>1371309</v>
      </c>
      <c r="FD25" s="202">
        <f t="shared" si="45"/>
        <v>1244416582</v>
      </c>
      <c r="FE25" s="107">
        <f t="shared" si="46"/>
        <v>1307335228</v>
      </c>
      <c r="FF25" s="203">
        <f aca="true" t="shared" si="165" ref="FF25:FY25">FF11+FF18+FF24</f>
        <v>62918646</v>
      </c>
      <c r="FG25" s="193">
        <f t="shared" si="165"/>
        <v>3261908944</v>
      </c>
      <c r="FH25" s="119">
        <f t="shared" si="165"/>
        <v>8208157</v>
      </c>
      <c r="FI25" s="119">
        <f t="shared" si="165"/>
        <v>1617067</v>
      </c>
      <c r="FJ25" s="119">
        <f t="shared" si="165"/>
        <v>89479</v>
      </c>
      <c r="FK25" s="119">
        <f t="shared" si="165"/>
        <v>400000</v>
      </c>
      <c r="FL25" s="119">
        <f t="shared" si="165"/>
        <v>3000000</v>
      </c>
      <c r="FM25" s="119">
        <f t="shared" si="165"/>
        <v>0</v>
      </c>
      <c r="FN25" s="119">
        <f t="shared" si="165"/>
        <v>0</v>
      </c>
      <c r="FO25" s="119">
        <f t="shared" si="165"/>
        <v>500000</v>
      </c>
      <c r="FP25" s="119">
        <f t="shared" si="165"/>
        <v>0</v>
      </c>
      <c r="FQ25" s="119">
        <f t="shared" si="165"/>
        <v>315000</v>
      </c>
      <c r="FR25" s="119">
        <f t="shared" si="165"/>
        <v>0</v>
      </c>
      <c r="FS25" s="119">
        <f t="shared" si="165"/>
        <v>30000000</v>
      </c>
      <c r="FT25" s="119">
        <f t="shared" si="165"/>
        <v>8973230</v>
      </c>
      <c r="FU25" s="119">
        <f t="shared" si="165"/>
        <v>0</v>
      </c>
      <c r="FV25" s="119">
        <f t="shared" si="165"/>
        <v>0</v>
      </c>
      <c r="FW25" s="119">
        <f t="shared" si="165"/>
        <v>0</v>
      </c>
      <c r="FX25" s="119">
        <f t="shared" si="165"/>
        <v>861000</v>
      </c>
      <c r="FY25" s="119">
        <f t="shared" si="165"/>
        <v>0</v>
      </c>
      <c r="FZ25" s="49">
        <f t="shared" si="49"/>
        <v>3315872877</v>
      </c>
      <c r="GA25" s="48">
        <f>GA11+GA18+GA24</f>
        <v>53963933</v>
      </c>
      <c r="GB25" s="49">
        <f>GB11+GB18+GB24</f>
        <v>4506325526</v>
      </c>
      <c r="GC25" s="49">
        <f t="shared" si="51"/>
        <v>4623208105</v>
      </c>
      <c r="GD25" s="160">
        <f>GD11+GD18+GD24</f>
        <v>116882579</v>
      </c>
      <c r="GE25" s="145">
        <f>GE11+GE18+GE24</f>
        <v>3569733918</v>
      </c>
      <c r="GF25" s="49">
        <f>GF11+GF18+GF24</f>
        <v>3689631119</v>
      </c>
      <c r="GG25" s="50">
        <f>GG11+GG18+GG24</f>
        <v>119897201</v>
      </c>
    </row>
    <row r="26" spans="160:189" s="52" customFormat="1" ht="14.25" thickBot="1">
      <c r="FD26" s="51"/>
      <c r="FE26" s="51"/>
      <c r="FF26" s="51"/>
      <c r="FZ26" s="53"/>
      <c r="GB26" s="53"/>
      <c r="GC26" s="53"/>
      <c r="GD26" s="53"/>
      <c r="GF26" s="53"/>
      <c r="GG26" s="53"/>
    </row>
    <row r="27" spans="1:189" s="14" customFormat="1" ht="38.25" customHeight="1" thickBot="1">
      <c r="A27" s="65" t="s">
        <v>67</v>
      </c>
      <c r="B27" s="317" t="s">
        <v>10</v>
      </c>
      <c r="C27" s="318"/>
      <c r="D27" s="318"/>
      <c r="E27" s="318"/>
      <c r="F27" s="318"/>
      <c r="G27" s="318"/>
      <c r="H27" s="318"/>
      <c r="I27" s="318"/>
      <c r="J27" s="319"/>
      <c r="K27" s="320"/>
      <c r="L27" s="310" t="s">
        <v>11</v>
      </c>
      <c r="M27" s="311"/>
      <c r="N27" s="311"/>
      <c r="O27" s="311"/>
      <c r="P27" s="311"/>
      <c r="Q27" s="311"/>
      <c r="R27" s="311"/>
      <c r="S27" s="311"/>
      <c r="T27" s="311"/>
      <c r="U27" s="311"/>
      <c r="V27" s="311"/>
      <c r="W27" s="311"/>
      <c r="X27" s="311"/>
      <c r="Y27" s="311"/>
      <c r="Z27" s="312"/>
      <c r="AA27" s="321" t="s">
        <v>12</v>
      </c>
      <c r="AB27" s="322"/>
      <c r="AC27" s="322"/>
      <c r="AD27" s="322"/>
      <c r="AE27" s="322"/>
      <c r="AF27" s="322"/>
      <c r="AG27" s="322"/>
      <c r="AH27" s="322"/>
      <c r="AI27" s="323"/>
      <c r="AJ27" s="310" t="s">
        <v>13</v>
      </c>
      <c r="AK27" s="311"/>
      <c r="AL27" s="311"/>
      <c r="AM27" s="311"/>
      <c r="AN27" s="311"/>
      <c r="AO27" s="311"/>
      <c r="AP27" s="311"/>
      <c r="AQ27" s="311"/>
      <c r="AR27" s="311"/>
      <c r="AS27" s="324"/>
      <c r="AT27" s="310" t="s">
        <v>53</v>
      </c>
      <c r="AU27" s="311"/>
      <c r="AV27" s="311"/>
      <c r="AW27" s="311"/>
      <c r="AX27" s="311"/>
      <c r="AY27" s="311"/>
      <c r="AZ27" s="311"/>
      <c r="BA27" s="311"/>
      <c r="BB27" s="311"/>
      <c r="BC27" s="310" t="s">
        <v>55</v>
      </c>
      <c r="BD27" s="311"/>
      <c r="BE27" s="311"/>
      <c r="BF27" s="311"/>
      <c r="BG27" s="311"/>
      <c r="BH27" s="311"/>
      <c r="BI27" s="311"/>
      <c r="BJ27" s="311"/>
      <c r="BK27" s="311"/>
      <c r="BL27" s="311"/>
      <c r="BM27" s="310" t="s">
        <v>56</v>
      </c>
      <c r="BN27" s="311"/>
      <c r="BO27" s="311"/>
      <c r="BP27" s="311"/>
      <c r="BQ27" s="311"/>
      <c r="BR27" s="311"/>
      <c r="BS27" s="311"/>
      <c r="BT27" s="311"/>
      <c r="BU27" s="311"/>
      <c r="BV27" s="311"/>
      <c r="BW27" s="310" t="s">
        <v>57</v>
      </c>
      <c r="BX27" s="311"/>
      <c r="BY27" s="311"/>
      <c r="BZ27" s="311"/>
      <c r="CA27" s="311"/>
      <c r="CB27" s="311"/>
      <c r="CC27" s="311"/>
      <c r="CD27" s="311"/>
      <c r="CE27" s="311"/>
      <c r="CF27" s="311"/>
      <c r="CG27" s="310" t="s">
        <v>58</v>
      </c>
      <c r="CH27" s="311"/>
      <c r="CI27" s="311"/>
      <c r="CJ27" s="311"/>
      <c r="CK27" s="311"/>
      <c r="CL27" s="311"/>
      <c r="CM27" s="311"/>
      <c r="CN27" s="311"/>
      <c r="CO27" s="311"/>
      <c r="CP27" s="311"/>
      <c r="CQ27" s="310" t="s">
        <v>59</v>
      </c>
      <c r="CR27" s="311"/>
      <c r="CS27" s="311"/>
      <c r="CT27" s="311"/>
      <c r="CU27" s="311"/>
      <c r="CV27" s="311"/>
      <c r="CW27" s="311"/>
      <c r="CX27" s="311"/>
      <c r="CY27" s="311"/>
      <c r="CZ27" s="311"/>
      <c r="DA27" s="303" t="s">
        <v>60</v>
      </c>
      <c r="DB27" s="304"/>
      <c r="DC27" s="304"/>
      <c r="DD27" s="304"/>
      <c r="DE27" s="304"/>
      <c r="DF27" s="304"/>
      <c r="DG27" s="304"/>
      <c r="DH27" s="304"/>
      <c r="DI27" s="304"/>
      <c r="DJ27" s="304"/>
      <c r="DK27" s="310" t="s">
        <v>61</v>
      </c>
      <c r="DL27" s="311"/>
      <c r="DM27" s="311"/>
      <c r="DN27" s="311"/>
      <c r="DO27" s="311"/>
      <c r="DP27" s="311"/>
      <c r="DQ27" s="311"/>
      <c r="DR27" s="311"/>
      <c r="DS27" s="311"/>
      <c r="DT27" s="310" t="s">
        <v>62</v>
      </c>
      <c r="DU27" s="311"/>
      <c r="DV27" s="311"/>
      <c r="DW27" s="311"/>
      <c r="DX27" s="311"/>
      <c r="DY27" s="311"/>
      <c r="DZ27" s="311"/>
      <c r="EA27" s="311"/>
      <c r="EB27" s="311"/>
      <c r="EC27" s="310" t="s">
        <v>63</v>
      </c>
      <c r="ED27" s="311"/>
      <c r="EE27" s="311"/>
      <c r="EF27" s="311"/>
      <c r="EG27" s="311"/>
      <c r="EH27" s="311"/>
      <c r="EI27" s="311"/>
      <c r="EJ27" s="311"/>
      <c r="EK27" s="311"/>
      <c r="EL27" s="310" t="s">
        <v>64</v>
      </c>
      <c r="EM27" s="311"/>
      <c r="EN27" s="311"/>
      <c r="EO27" s="311"/>
      <c r="EP27" s="311"/>
      <c r="EQ27" s="311"/>
      <c r="ER27" s="311"/>
      <c r="ES27" s="311"/>
      <c r="ET27" s="311"/>
      <c r="EU27" s="305" t="s">
        <v>65</v>
      </c>
      <c r="EV27" s="306"/>
      <c r="EW27" s="306"/>
      <c r="EX27" s="306"/>
      <c r="EY27" s="306"/>
      <c r="EZ27" s="306"/>
      <c r="FA27" s="306"/>
      <c r="FB27" s="306"/>
      <c r="FC27" s="306"/>
      <c r="FD27" s="307" t="s">
        <v>9</v>
      </c>
      <c r="FE27" s="308"/>
      <c r="FF27" s="309"/>
      <c r="FG27" s="311"/>
      <c r="FH27" s="311"/>
      <c r="FI27" s="311"/>
      <c r="FJ27" s="311"/>
      <c r="FK27" s="311"/>
      <c r="FL27" s="311"/>
      <c r="FM27" s="311"/>
      <c r="FN27" s="311"/>
      <c r="FO27" s="311"/>
      <c r="FP27" s="311"/>
      <c r="FQ27" s="324"/>
      <c r="FR27" s="55"/>
      <c r="FS27" s="55"/>
      <c r="FT27" s="55"/>
      <c r="FU27" s="55"/>
      <c r="FV27" s="55"/>
      <c r="FW27" s="55"/>
      <c r="FX27" s="55"/>
      <c r="FY27" s="55"/>
      <c r="FZ27" s="55"/>
      <c r="GA27" s="55"/>
      <c r="GB27" s="310" t="s">
        <v>15</v>
      </c>
      <c r="GC27" s="311"/>
      <c r="GD27" s="312"/>
      <c r="GE27" s="313" t="s">
        <v>16</v>
      </c>
      <c r="GF27" s="314"/>
      <c r="GG27" s="316"/>
    </row>
    <row r="28" spans="1:189" s="9" customFormat="1" ht="96" customHeight="1" thickBot="1">
      <c r="A28" s="272"/>
      <c r="B28" s="66" t="s">
        <v>84</v>
      </c>
      <c r="C28" s="121" t="s">
        <v>51</v>
      </c>
      <c r="D28" s="121" t="s">
        <v>68</v>
      </c>
      <c r="E28" s="121" t="s">
        <v>52</v>
      </c>
      <c r="F28" s="121" t="s">
        <v>74</v>
      </c>
      <c r="G28" s="121" t="s">
        <v>49</v>
      </c>
      <c r="H28" s="121" t="s">
        <v>50</v>
      </c>
      <c r="I28" s="121"/>
      <c r="J28" s="67" t="s">
        <v>83</v>
      </c>
      <c r="K28" s="68" t="s">
        <v>17</v>
      </c>
      <c r="L28" s="148" t="s">
        <v>84</v>
      </c>
      <c r="M28" s="121" t="s">
        <v>51</v>
      </c>
      <c r="N28" s="121" t="s">
        <v>100</v>
      </c>
      <c r="O28" s="121" t="s">
        <v>52</v>
      </c>
      <c r="P28" s="121" t="s">
        <v>73</v>
      </c>
      <c r="Q28" s="121" t="s">
        <v>99</v>
      </c>
      <c r="R28" s="121" t="s">
        <v>50</v>
      </c>
      <c r="S28" s="121" t="s">
        <v>74</v>
      </c>
      <c r="T28" s="121" t="s">
        <v>96</v>
      </c>
      <c r="U28" s="121" t="s">
        <v>88</v>
      </c>
      <c r="V28" s="121" t="s">
        <v>97</v>
      </c>
      <c r="W28" s="121" t="s">
        <v>98</v>
      </c>
      <c r="X28" s="121" t="s">
        <v>69</v>
      </c>
      <c r="Y28" s="67" t="s">
        <v>83</v>
      </c>
      <c r="Z28" s="68" t="s">
        <v>17</v>
      </c>
      <c r="AA28" s="67" t="s">
        <v>84</v>
      </c>
      <c r="AB28" s="121" t="s">
        <v>51</v>
      </c>
      <c r="AC28" s="121" t="s">
        <v>68</v>
      </c>
      <c r="AD28" s="121" t="s">
        <v>88</v>
      </c>
      <c r="AE28" s="121" t="s">
        <v>94</v>
      </c>
      <c r="AF28" s="121" t="s">
        <v>49</v>
      </c>
      <c r="AG28" s="121" t="s">
        <v>50</v>
      </c>
      <c r="AH28" s="67" t="s">
        <v>83</v>
      </c>
      <c r="AI28" s="68" t="s">
        <v>17</v>
      </c>
      <c r="AJ28" s="66" t="s">
        <v>84</v>
      </c>
      <c r="AK28" s="121" t="s">
        <v>51</v>
      </c>
      <c r="AL28" s="121" t="s">
        <v>88</v>
      </c>
      <c r="AM28" s="121" t="s">
        <v>52</v>
      </c>
      <c r="AN28" s="121" t="s">
        <v>73</v>
      </c>
      <c r="AO28" s="121" t="s">
        <v>86</v>
      </c>
      <c r="AP28" s="121" t="s">
        <v>50</v>
      </c>
      <c r="AQ28" s="121" t="s">
        <v>87</v>
      </c>
      <c r="AR28" s="67" t="s">
        <v>83</v>
      </c>
      <c r="AS28" s="68" t="s">
        <v>17</v>
      </c>
      <c r="AT28" s="66" t="s">
        <v>84</v>
      </c>
      <c r="AU28" s="121" t="s">
        <v>75</v>
      </c>
      <c r="AV28" s="121" t="s">
        <v>68</v>
      </c>
      <c r="AW28" s="121" t="s">
        <v>90</v>
      </c>
      <c r="AX28" s="121" t="s">
        <v>73</v>
      </c>
      <c r="AY28" s="121" t="s">
        <v>89</v>
      </c>
      <c r="AZ28" s="121" t="s">
        <v>50</v>
      </c>
      <c r="BA28" s="67" t="s">
        <v>83</v>
      </c>
      <c r="BB28" s="68" t="s">
        <v>17</v>
      </c>
      <c r="BC28" s="66" t="s">
        <v>84</v>
      </c>
      <c r="BD28" s="121" t="s">
        <v>93</v>
      </c>
      <c r="BE28" s="121" t="s">
        <v>68</v>
      </c>
      <c r="BF28" s="121" t="s">
        <v>52</v>
      </c>
      <c r="BG28" s="121" t="s">
        <v>73</v>
      </c>
      <c r="BH28" s="121"/>
      <c r="BI28" s="121" t="s">
        <v>50</v>
      </c>
      <c r="BJ28" s="120"/>
      <c r="BK28" s="67" t="s">
        <v>83</v>
      </c>
      <c r="BL28" s="68" t="s">
        <v>17</v>
      </c>
      <c r="BM28" s="66" t="s">
        <v>84</v>
      </c>
      <c r="BN28" s="121" t="s">
        <v>76</v>
      </c>
      <c r="BO28" s="121" t="s">
        <v>68</v>
      </c>
      <c r="BP28" s="121" t="s">
        <v>52</v>
      </c>
      <c r="BQ28" s="121" t="s">
        <v>73</v>
      </c>
      <c r="BR28" s="121"/>
      <c r="BS28" s="121" t="s">
        <v>50</v>
      </c>
      <c r="BT28" s="121"/>
      <c r="BU28" s="68" t="s">
        <v>83</v>
      </c>
      <c r="BV28" s="285" t="s">
        <v>17</v>
      </c>
      <c r="BW28" s="66" t="s">
        <v>84</v>
      </c>
      <c r="BX28" s="121" t="s">
        <v>77</v>
      </c>
      <c r="BY28" s="121" t="s">
        <v>68</v>
      </c>
      <c r="BZ28" s="121" t="s">
        <v>52</v>
      </c>
      <c r="CA28" s="121" t="s">
        <v>73</v>
      </c>
      <c r="CB28" s="121"/>
      <c r="CC28" s="121" t="s">
        <v>50</v>
      </c>
      <c r="CD28" s="120"/>
      <c r="CE28" s="67" t="s">
        <v>83</v>
      </c>
      <c r="CF28" s="68" t="s">
        <v>17</v>
      </c>
      <c r="CG28" s="66" t="s">
        <v>84</v>
      </c>
      <c r="CH28" s="121" t="s">
        <v>76</v>
      </c>
      <c r="CI28" s="121" t="s">
        <v>68</v>
      </c>
      <c r="CJ28" s="121" t="s">
        <v>52</v>
      </c>
      <c r="CK28" s="121" t="s">
        <v>73</v>
      </c>
      <c r="CL28" s="121"/>
      <c r="CM28" s="121" t="s">
        <v>50</v>
      </c>
      <c r="CN28" s="120"/>
      <c r="CO28" s="67" t="s">
        <v>83</v>
      </c>
      <c r="CP28" s="68" t="s">
        <v>17</v>
      </c>
      <c r="CQ28" s="66" t="s">
        <v>84</v>
      </c>
      <c r="CR28" s="121" t="s">
        <v>76</v>
      </c>
      <c r="CS28" s="121" t="s">
        <v>68</v>
      </c>
      <c r="CT28" s="121" t="s">
        <v>52</v>
      </c>
      <c r="CU28" s="121" t="s">
        <v>73</v>
      </c>
      <c r="CV28" s="121"/>
      <c r="CW28" s="121" t="s">
        <v>50</v>
      </c>
      <c r="CX28" s="120"/>
      <c r="CY28" s="67" t="s">
        <v>83</v>
      </c>
      <c r="CZ28" s="68" t="s">
        <v>17</v>
      </c>
      <c r="DA28" s="273" t="s">
        <v>84</v>
      </c>
      <c r="DB28" s="274" t="s">
        <v>76</v>
      </c>
      <c r="DC28" s="210" t="s">
        <v>68</v>
      </c>
      <c r="DD28" s="210" t="s">
        <v>52</v>
      </c>
      <c r="DE28" s="274" t="s">
        <v>73</v>
      </c>
      <c r="DF28" s="274"/>
      <c r="DG28" s="274" t="s">
        <v>50</v>
      </c>
      <c r="DH28" s="274"/>
      <c r="DI28" s="275" t="s">
        <v>83</v>
      </c>
      <c r="DJ28" s="276" t="s">
        <v>17</v>
      </c>
      <c r="DK28" s="66" t="s">
        <v>84</v>
      </c>
      <c r="DL28" s="121" t="s">
        <v>93</v>
      </c>
      <c r="DM28" s="121" t="s">
        <v>68</v>
      </c>
      <c r="DN28" s="121" t="s">
        <v>52</v>
      </c>
      <c r="DO28" s="121" t="s">
        <v>73</v>
      </c>
      <c r="DP28" s="121" t="s">
        <v>92</v>
      </c>
      <c r="DQ28" s="121" t="s">
        <v>50</v>
      </c>
      <c r="DR28" s="67" t="s">
        <v>83</v>
      </c>
      <c r="DS28" s="68" t="s">
        <v>17</v>
      </c>
      <c r="DT28" s="66" t="s">
        <v>84</v>
      </c>
      <c r="DU28" s="121" t="s">
        <v>76</v>
      </c>
      <c r="DV28" s="121" t="s">
        <v>68</v>
      </c>
      <c r="DW28" s="121" t="s">
        <v>52</v>
      </c>
      <c r="DX28" s="121" t="s">
        <v>73</v>
      </c>
      <c r="DY28" s="121"/>
      <c r="DZ28" s="121" t="s">
        <v>50</v>
      </c>
      <c r="EA28" s="67" t="s">
        <v>83</v>
      </c>
      <c r="EB28" s="68" t="s">
        <v>17</v>
      </c>
      <c r="EC28" s="66" t="s">
        <v>84</v>
      </c>
      <c r="ED28" s="121" t="s">
        <v>76</v>
      </c>
      <c r="EE28" s="121" t="s">
        <v>68</v>
      </c>
      <c r="EF28" s="121" t="s">
        <v>52</v>
      </c>
      <c r="EG28" s="121" t="s">
        <v>73</v>
      </c>
      <c r="EH28" s="121"/>
      <c r="EI28" s="121" t="s">
        <v>50</v>
      </c>
      <c r="EJ28" s="67" t="s">
        <v>83</v>
      </c>
      <c r="EK28" s="68" t="s">
        <v>17</v>
      </c>
      <c r="EL28" s="66" t="s">
        <v>84</v>
      </c>
      <c r="EM28" s="121" t="s">
        <v>76</v>
      </c>
      <c r="EN28" s="121" t="s">
        <v>68</v>
      </c>
      <c r="EO28" s="121" t="s">
        <v>52</v>
      </c>
      <c r="EP28" s="121" t="s">
        <v>73</v>
      </c>
      <c r="EQ28" s="121"/>
      <c r="ER28" s="121" t="s">
        <v>50</v>
      </c>
      <c r="ES28" s="67" t="s">
        <v>83</v>
      </c>
      <c r="ET28" s="68" t="s">
        <v>17</v>
      </c>
      <c r="EU28" s="212" t="s">
        <v>84</v>
      </c>
      <c r="EV28" s="213" t="s">
        <v>76</v>
      </c>
      <c r="EW28" s="214" t="s">
        <v>68</v>
      </c>
      <c r="EX28" s="214" t="s">
        <v>52</v>
      </c>
      <c r="EY28" s="213" t="s">
        <v>73</v>
      </c>
      <c r="EZ28" s="213" t="s">
        <v>92</v>
      </c>
      <c r="FA28" s="213" t="s">
        <v>50</v>
      </c>
      <c r="FB28" s="215" t="s">
        <v>83</v>
      </c>
      <c r="FC28" s="216" t="s">
        <v>17</v>
      </c>
      <c r="FD28" s="72" t="s">
        <v>84</v>
      </c>
      <c r="FE28" s="69" t="s">
        <v>83</v>
      </c>
      <c r="FF28" s="73" t="s">
        <v>17</v>
      </c>
      <c r="FG28" s="148" t="s">
        <v>84</v>
      </c>
      <c r="FH28" s="120" t="s">
        <v>80</v>
      </c>
      <c r="FI28" s="120" t="s">
        <v>103</v>
      </c>
      <c r="FJ28" s="120" t="s">
        <v>108</v>
      </c>
      <c r="FK28" s="120" t="s">
        <v>110</v>
      </c>
      <c r="FL28" s="120" t="s">
        <v>111</v>
      </c>
      <c r="FM28" s="120" t="s">
        <v>102</v>
      </c>
      <c r="FN28" s="120" t="s">
        <v>105</v>
      </c>
      <c r="FO28" s="120" t="s">
        <v>91</v>
      </c>
      <c r="FP28" s="120" t="s">
        <v>101</v>
      </c>
      <c r="FQ28" s="120" t="s">
        <v>78</v>
      </c>
      <c r="FR28" s="120" t="s">
        <v>109</v>
      </c>
      <c r="FS28" s="120" t="s">
        <v>104</v>
      </c>
      <c r="FT28" s="120" t="s">
        <v>112</v>
      </c>
      <c r="FU28" s="120" t="s">
        <v>81</v>
      </c>
      <c r="FV28" s="120" t="s">
        <v>106</v>
      </c>
      <c r="FW28" s="120" t="s">
        <v>95</v>
      </c>
      <c r="FX28" s="120" t="s">
        <v>107</v>
      </c>
      <c r="FY28" s="120" t="s">
        <v>82</v>
      </c>
      <c r="FZ28" s="4" t="s">
        <v>83</v>
      </c>
      <c r="GA28" s="68" t="s">
        <v>17</v>
      </c>
      <c r="GB28" s="55" t="s">
        <v>84</v>
      </c>
      <c r="GC28" s="4" t="s">
        <v>83</v>
      </c>
      <c r="GD28" s="5" t="s">
        <v>17</v>
      </c>
      <c r="GE28" s="55" t="s">
        <v>84</v>
      </c>
      <c r="GF28" s="4" t="s">
        <v>83</v>
      </c>
      <c r="GG28" s="5" t="s">
        <v>17</v>
      </c>
    </row>
    <row r="29" spans="1:189" s="14" customFormat="1" ht="18" customHeight="1">
      <c r="A29" s="74" t="s">
        <v>5</v>
      </c>
      <c r="B29" s="31">
        <v>26104751</v>
      </c>
      <c r="C29" s="127">
        <v>566201</v>
      </c>
      <c r="D29" s="127"/>
      <c r="E29" s="127"/>
      <c r="F29" s="127"/>
      <c r="G29" s="127"/>
      <c r="H29" s="127"/>
      <c r="I29" s="127"/>
      <c r="J29" s="31">
        <f aca="true" t="shared" si="166" ref="J29:J48">SUM(B29:I29)</f>
        <v>26670952</v>
      </c>
      <c r="K29" s="32">
        <f>J29-B29</f>
        <v>566201</v>
      </c>
      <c r="L29" s="140">
        <v>58871882</v>
      </c>
      <c r="M29" s="123">
        <f>209229+208728+215201</f>
        <v>633158</v>
      </c>
      <c r="N29" s="31"/>
      <c r="O29" s="31">
        <v>319664</v>
      </c>
      <c r="P29" s="31"/>
      <c r="Q29" s="31"/>
      <c r="R29" s="31"/>
      <c r="S29" s="31"/>
      <c r="T29" s="31"/>
      <c r="U29" s="31">
        <v>296163</v>
      </c>
      <c r="V29" s="31">
        <v>519396</v>
      </c>
      <c r="W29" s="31">
        <v>2510461</v>
      </c>
      <c r="X29" s="31"/>
      <c r="Y29" s="31">
        <f aca="true" t="shared" si="167" ref="Y29:Y48">SUM(L29:X29)</f>
        <v>63150724</v>
      </c>
      <c r="Z29" s="32">
        <f>Y29-L29</f>
        <v>4278842</v>
      </c>
      <c r="AA29" s="31">
        <v>32080945</v>
      </c>
      <c r="AB29" s="123">
        <f>147300+2900+147301+2900+147300+2900</f>
        <v>450601</v>
      </c>
      <c r="AC29" s="31"/>
      <c r="AD29" s="31">
        <f>310504+207000</f>
        <v>517504</v>
      </c>
      <c r="AE29" s="31"/>
      <c r="AF29" s="31"/>
      <c r="AG29" s="31"/>
      <c r="AH29" s="31">
        <f aca="true" t="shared" si="168" ref="AH29:AH48">SUM(AA29:AG29)</f>
        <v>33049050</v>
      </c>
      <c r="AI29" s="32">
        <f>AH29-AA29</f>
        <v>968105</v>
      </c>
      <c r="AJ29" s="31">
        <v>215969509</v>
      </c>
      <c r="AK29" s="35">
        <v>150100</v>
      </c>
      <c r="AL29" s="33">
        <v>94090</v>
      </c>
      <c r="AM29" s="33">
        <v>733770</v>
      </c>
      <c r="AN29" s="33"/>
      <c r="AO29" s="33"/>
      <c r="AP29" s="31"/>
      <c r="AQ29" s="31">
        <v>313689</v>
      </c>
      <c r="AR29" s="31">
        <f aca="true" t="shared" si="169" ref="AR29:AR48">SUM(AJ29:AQ29)</f>
        <v>217261158</v>
      </c>
      <c r="AS29" s="32">
        <f>AR29-AJ29</f>
        <v>1291649</v>
      </c>
      <c r="AT29" s="31">
        <v>141475382</v>
      </c>
      <c r="AU29" s="35">
        <f>1421570+163600+1483789+163600+1423843+163600</f>
        <v>4820002</v>
      </c>
      <c r="AV29" s="33"/>
      <c r="AW29" s="33"/>
      <c r="AX29" s="33"/>
      <c r="AY29" s="33"/>
      <c r="AZ29" s="33"/>
      <c r="BA29" s="31">
        <f aca="true" t="shared" si="170" ref="BA29:BA48">SUM(AT29:AZ29)</f>
        <v>146295384</v>
      </c>
      <c r="BB29" s="177">
        <f>BA29-AT29</f>
        <v>4820002</v>
      </c>
      <c r="BC29" s="31">
        <v>63259026</v>
      </c>
      <c r="BD29" s="31">
        <f>22000+22000+22000+13050</f>
        <v>79050</v>
      </c>
      <c r="BE29" s="31"/>
      <c r="BF29" s="31">
        <v>1589958</v>
      </c>
      <c r="BG29" s="31"/>
      <c r="BH29" s="31"/>
      <c r="BI29" s="31"/>
      <c r="BJ29" s="31"/>
      <c r="BK29" s="31">
        <f aca="true" t="shared" si="171" ref="BK29:BK48">SUM(BC29:BJ29)</f>
        <v>64928034</v>
      </c>
      <c r="BL29" s="177">
        <f>BK29-BC29</f>
        <v>1669008</v>
      </c>
      <c r="BM29" s="136">
        <v>20158522</v>
      </c>
      <c r="BN29" s="33">
        <f>9300+9300+9300</f>
        <v>27900</v>
      </c>
      <c r="BO29" s="33"/>
      <c r="BP29" s="33"/>
      <c r="BQ29" s="33"/>
      <c r="BR29" s="33"/>
      <c r="BS29" s="33"/>
      <c r="BT29" s="33"/>
      <c r="BU29" s="31">
        <f aca="true" t="shared" si="172" ref="BU29:BU48">SUM(BM29:BT29)</f>
        <v>20186422</v>
      </c>
      <c r="BV29" s="177">
        <f>BU29-BM29</f>
        <v>27900</v>
      </c>
      <c r="BW29" s="31">
        <v>40538491</v>
      </c>
      <c r="BX29" s="31">
        <f>13800+13800+13800</f>
        <v>41400</v>
      </c>
      <c r="BY29" s="31"/>
      <c r="BZ29" s="31"/>
      <c r="CA29" s="31"/>
      <c r="CB29" s="31"/>
      <c r="CC29" s="31"/>
      <c r="CD29" s="31"/>
      <c r="CE29" s="31">
        <f aca="true" t="shared" si="173" ref="CE29:CE48">SUM(BW29:CD29)</f>
        <v>40579891</v>
      </c>
      <c r="CF29" s="177">
        <f>CE29-BW29</f>
        <v>41400</v>
      </c>
      <c r="CG29" s="31">
        <v>14490808</v>
      </c>
      <c r="CH29" s="31">
        <f>11000+11000+11000</f>
        <v>33000</v>
      </c>
      <c r="CI29" s="31"/>
      <c r="CJ29" s="31"/>
      <c r="CK29" s="31"/>
      <c r="CL29" s="31"/>
      <c r="CM29" s="31"/>
      <c r="CN29" s="31"/>
      <c r="CO29" s="31">
        <f aca="true" t="shared" si="174" ref="CO29:CO48">SUM(CG29:CN29)</f>
        <v>14523808</v>
      </c>
      <c r="CP29" s="177">
        <f>CO29-CG29</f>
        <v>33000</v>
      </c>
      <c r="CQ29" s="31">
        <v>10455016</v>
      </c>
      <c r="CR29" s="31"/>
      <c r="CS29" s="31"/>
      <c r="CT29" s="31"/>
      <c r="CU29" s="31"/>
      <c r="CV29" s="31"/>
      <c r="CW29" s="31"/>
      <c r="CX29" s="31"/>
      <c r="CY29" s="31">
        <f aca="true" t="shared" si="175" ref="CY29:CY48">SUM(CQ29:CX29)</f>
        <v>10455016</v>
      </c>
      <c r="CZ29" s="177">
        <f>CY29-CQ29</f>
        <v>0</v>
      </c>
      <c r="DA29" s="242">
        <f aca="true" t="shared" si="176" ref="DA29:DA48">BC29+BM29+BW29+CG29+CQ29</f>
        <v>148901863</v>
      </c>
      <c r="DB29" s="242">
        <f aca="true" t="shared" si="177" ref="DB29:DB48">BD29+BN29+BX29+CH29+CR29</f>
        <v>181350</v>
      </c>
      <c r="DC29" s="242">
        <f aca="true" t="shared" si="178" ref="DC29:DC48">BE29+BO29+BY29+CI29+CS29</f>
        <v>0</v>
      </c>
      <c r="DD29" s="242">
        <f aca="true" t="shared" si="179" ref="DD29:DD48">BF29+BP29+BZ29+CJ29+CT29</f>
        <v>1589958</v>
      </c>
      <c r="DE29" s="242">
        <f aca="true" t="shared" si="180" ref="DE29:DE48">BG29+BQ29+CA29+CK29+CU29</f>
        <v>0</v>
      </c>
      <c r="DF29" s="242">
        <f aca="true" t="shared" si="181" ref="DF29:DF48">BH29+BR29+CB29+CL29+CV29</f>
        <v>0</v>
      </c>
      <c r="DG29" s="242">
        <f aca="true" t="shared" si="182" ref="DG29:DG48">BI29+BS29+CC29+CM29+CW29</f>
        <v>0</v>
      </c>
      <c r="DH29" s="242">
        <f aca="true" t="shared" si="183" ref="DH29:DH48">BJ29+BT29+CD29+CN29+CX29</f>
        <v>0</v>
      </c>
      <c r="DI29" s="242">
        <f aca="true" t="shared" si="184" ref="DI29:DI48">BK29+BU29+CE29+CO29+CY29</f>
        <v>150673171</v>
      </c>
      <c r="DJ29" s="243">
        <f>DI29-DA29</f>
        <v>1771308</v>
      </c>
      <c r="DK29" s="31">
        <v>64271559</v>
      </c>
      <c r="DL29" s="31">
        <f>22400+22400+22400+9195</f>
        <v>76395</v>
      </c>
      <c r="DM29" s="31"/>
      <c r="DN29" s="31">
        <f>658205+163060</f>
        <v>821265</v>
      </c>
      <c r="DO29" s="31"/>
      <c r="DP29" s="31"/>
      <c r="DQ29" s="31"/>
      <c r="DR29" s="31">
        <f aca="true" t="shared" si="185" ref="DR29:DR48">SUM(DK29:DQ29)</f>
        <v>65169219</v>
      </c>
      <c r="DS29" s="177">
        <f>DR29-DK29</f>
        <v>897660</v>
      </c>
      <c r="DT29" s="31">
        <v>16644005</v>
      </c>
      <c r="DU29" s="31">
        <f>4400+4400+4400</f>
        <v>13200</v>
      </c>
      <c r="DV29" s="31"/>
      <c r="DW29" s="31"/>
      <c r="DX29" s="31"/>
      <c r="DY29" s="31"/>
      <c r="DZ29" s="31"/>
      <c r="EA29" s="31">
        <f aca="true" t="shared" si="186" ref="EA29:EA48">SUM(DT29:DZ29)</f>
        <v>16657205</v>
      </c>
      <c r="EB29" s="177">
        <f>EA29-DT29</f>
        <v>13200</v>
      </c>
      <c r="EC29" s="31"/>
      <c r="ED29" s="31"/>
      <c r="EE29" s="31"/>
      <c r="EF29" s="31"/>
      <c r="EG29" s="31"/>
      <c r="EH29" s="31"/>
      <c r="EI29" s="31"/>
      <c r="EJ29" s="31">
        <f aca="true" t="shared" si="187" ref="EJ29:EJ48">SUM(EC29:EI29)</f>
        <v>0</v>
      </c>
      <c r="EK29" s="177">
        <f>EJ29-EC29</f>
        <v>0</v>
      </c>
      <c r="EL29" s="31">
        <v>10727495</v>
      </c>
      <c r="EM29" s="31"/>
      <c r="EN29" s="31"/>
      <c r="EO29" s="31"/>
      <c r="EP29" s="31"/>
      <c r="EQ29" s="31"/>
      <c r="ER29" s="31"/>
      <c r="ES29" s="31">
        <f aca="true" t="shared" si="188" ref="ES29:ES48">SUM(EL29:ER29)</f>
        <v>10727495</v>
      </c>
      <c r="ET29" s="177">
        <f>ES29-EL29</f>
        <v>0</v>
      </c>
      <c r="EU29" s="244">
        <f aca="true" t="shared" si="189" ref="EU29:FA32">DK29+DT29+EC29+EL29</f>
        <v>91643059</v>
      </c>
      <c r="EV29" s="244">
        <f t="shared" si="189"/>
        <v>89595</v>
      </c>
      <c r="EW29" s="244">
        <f t="shared" si="189"/>
        <v>0</v>
      </c>
      <c r="EX29" s="244">
        <f t="shared" si="189"/>
        <v>821265</v>
      </c>
      <c r="EY29" s="244">
        <f t="shared" si="189"/>
        <v>0</v>
      </c>
      <c r="EZ29" s="244">
        <f t="shared" si="189"/>
        <v>0</v>
      </c>
      <c r="FA29" s="244">
        <f t="shared" si="189"/>
        <v>0</v>
      </c>
      <c r="FB29" s="244">
        <f aca="true" t="shared" si="190" ref="FB29:FB48">SUM(EU29:FA29)</f>
        <v>92553919</v>
      </c>
      <c r="FC29" s="246">
        <f>FB29-EU29</f>
        <v>910860</v>
      </c>
      <c r="FD29" s="197">
        <f aca="true" t="shared" si="191" ref="FD29:FD48">B29+L29+AA29+AJ29+EU29+DA29+AT29</f>
        <v>715047391</v>
      </c>
      <c r="FE29" s="91">
        <f aca="true" t="shared" si="192" ref="FE29:FE48">FB29+DI29+BA29+AR29+AH29+Y29+J29</f>
        <v>729654358</v>
      </c>
      <c r="FF29" s="92">
        <f>FE29-FD29</f>
        <v>14606967</v>
      </c>
      <c r="FG29" s="188">
        <v>50603927</v>
      </c>
      <c r="FH29" s="31"/>
      <c r="FI29" s="31"/>
      <c r="FJ29" s="31">
        <f>319188+81530</f>
        <v>400718</v>
      </c>
      <c r="FK29" s="31"/>
      <c r="FL29" s="31"/>
      <c r="FM29" s="31"/>
      <c r="FN29" s="31"/>
      <c r="FO29" s="31"/>
      <c r="FP29" s="31"/>
      <c r="FQ29" s="31"/>
      <c r="FR29" s="31"/>
      <c r="FS29" s="31"/>
      <c r="FT29" s="31"/>
      <c r="FU29" s="31"/>
      <c r="FV29" s="31"/>
      <c r="FW29" s="31"/>
      <c r="FX29" s="31"/>
      <c r="FY29" s="31">
        <f>-520000+520000</f>
        <v>0</v>
      </c>
      <c r="FZ29" s="77">
        <f aca="true" t="shared" si="193" ref="FZ29:FZ48">SUM(FG29:FY29)</f>
        <v>51004645</v>
      </c>
      <c r="GA29" s="32">
        <f>FZ29-FG29</f>
        <v>400718</v>
      </c>
      <c r="GB29" s="93">
        <f>FD29+FG29</f>
        <v>765651318</v>
      </c>
      <c r="GC29" s="93">
        <f aca="true" t="shared" si="194" ref="GC29:GC48">FZ29+FE29</f>
        <v>780659003</v>
      </c>
      <c r="GD29" s="94">
        <f>GC29-GB29</f>
        <v>15007685</v>
      </c>
      <c r="GE29" s="165">
        <f aca="true" t="shared" si="195" ref="GE29:GF32">GB29</f>
        <v>765651318</v>
      </c>
      <c r="GF29" s="33">
        <f t="shared" si="195"/>
        <v>780659003</v>
      </c>
      <c r="GG29" s="34">
        <f>GF29-GE29</f>
        <v>15007685</v>
      </c>
    </row>
    <row r="30" spans="1:189" s="14" customFormat="1" ht="18" customHeight="1">
      <c r="A30" s="82" t="s">
        <v>6</v>
      </c>
      <c r="B30" s="17">
        <v>5387663</v>
      </c>
      <c r="C30" s="123">
        <v>110411</v>
      </c>
      <c r="D30" s="123"/>
      <c r="E30" s="123"/>
      <c r="F30" s="123"/>
      <c r="G30" s="123"/>
      <c r="H30" s="123"/>
      <c r="I30" s="123"/>
      <c r="J30" s="17">
        <f t="shared" si="166"/>
        <v>5498074</v>
      </c>
      <c r="K30" s="18">
        <f>J30-B30</f>
        <v>110411</v>
      </c>
      <c r="L30" s="138">
        <v>12681314</v>
      </c>
      <c r="M30" s="17">
        <f>40803+40700+41962</f>
        <v>123465</v>
      </c>
      <c r="N30" s="17"/>
      <c r="O30" s="17">
        <v>31168</v>
      </c>
      <c r="P30" s="17"/>
      <c r="Q30" s="17"/>
      <c r="R30" s="17"/>
      <c r="S30" s="17"/>
      <c r="T30" s="17"/>
      <c r="U30" s="17">
        <v>57753</v>
      </c>
      <c r="V30" s="17">
        <v>102945</v>
      </c>
      <c r="W30" s="17">
        <v>489540</v>
      </c>
      <c r="X30" s="17"/>
      <c r="Y30" s="17">
        <f t="shared" si="167"/>
        <v>13486185</v>
      </c>
      <c r="Z30" s="18">
        <f>Y30-L30</f>
        <v>804871</v>
      </c>
      <c r="AA30" s="17">
        <v>6659611</v>
      </c>
      <c r="AB30" s="17">
        <f>28723+565+28723+565+28725+565</f>
        <v>87866</v>
      </c>
      <c r="AC30" s="17"/>
      <c r="AD30" s="17">
        <f>60549+40366</f>
        <v>100915</v>
      </c>
      <c r="AE30" s="17"/>
      <c r="AF30" s="17"/>
      <c r="AG30" s="17"/>
      <c r="AH30" s="17">
        <f t="shared" si="168"/>
        <v>6848392</v>
      </c>
      <c r="AI30" s="18">
        <f>AH30-AA30</f>
        <v>188781</v>
      </c>
      <c r="AJ30" s="17">
        <v>51014146</v>
      </c>
      <c r="AK30" s="19">
        <v>29270</v>
      </c>
      <c r="AL30" s="19">
        <v>18348</v>
      </c>
      <c r="AM30" s="19">
        <v>72560</v>
      </c>
      <c r="AN30" s="19"/>
      <c r="AO30" s="19"/>
      <c r="AP30" s="17"/>
      <c r="AQ30" s="17">
        <v>61170</v>
      </c>
      <c r="AR30" s="17">
        <f t="shared" si="169"/>
        <v>51195494</v>
      </c>
      <c r="AS30" s="18">
        <f>AR30-AJ30</f>
        <v>181348</v>
      </c>
      <c r="AT30" s="17">
        <v>33230864</v>
      </c>
      <c r="AU30" s="19">
        <f>277200+31901+289333+31901+277649+31902</f>
        <v>939886</v>
      </c>
      <c r="AV30" s="19"/>
      <c r="AW30" s="19"/>
      <c r="AX30" s="19"/>
      <c r="AY30" s="19"/>
      <c r="AZ30" s="19"/>
      <c r="BA30" s="17">
        <f t="shared" si="170"/>
        <v>34170750</v>
      </c>
      <c r="BB30" s="174">
        <f>BA30-AT30</f>
        <v>939886</v>
      </c>
      <c r="BC30" s="17">
        <v>14771739</v>
      </c>
      <c r="BD30" s="17">
        <f>4289+4290+4289+2545</f>
        <v>15413</v>
      </c>
      <c r="BE30" s="17"/>
      <c r="BF30" s="17">
        <v>310042</v>
      </c>
      <c r="BG30" s="17"/>
      <c r="BH30" s="17"/>
      <c r="BI30" s="17"/>
      <c r="BJ30" s="17"/>
      <c r="BK30" s="17">
        <f t="shared" si="171"/>
        <v>15097194</v>
      </c>
      <c r="BL30" s="174">
        <f>BK30-BC30</f>
        <v>325455</v>
      </c>
      <c r="BM30" s="138">
        <v>4155053</v>
      </c>
      <c r="BN30" s="19">
        <f>1814+1814+1814</f>
        <v>5442</v>
      </c>
      <c r="BO30" s="19"/>
      <c r="BP30" s="19"/>
      <c r="BQ30" s="19"/>
      <c r="BR30" s="19"/>
      <c r="BS30" s="19"/>
      <c r="BT30" s="19"/>
      <c r="BU30" s="17">
        <f t="shared" si="172"/>
        <v>4160495</v>
      </c>
      <c r="BV30" s="174">
        <f>BU30-BM30</f>
        <v>5442</v>
      </c>
      <c r="BW30" s="17">
        <v>8194297</v>
      </c>
      <c r="BX30" s="17">
        <f>2691+2691+2691</f>
        <v>8073</v>
      </c>
      <c r="BY30" s="17"/>
      <c r="BZ30" s="17"/>
      <c r="CA30" s="17"/>
      <c r="CB30" s="17"/>
      <c r="CC30" s="17"/>
      <c r="CD30" s="17"/>
      <c r="CE30" s="17">
        <f t="shared" si="173"/>
        <v>8202370</v>
      </c>
      <c r="CF30" s="174">
        <f>CE30-BW30</f>
        <v>8073</v>
      </c>
      <c r="CG30" s="17">
        <v>2965068</v>
      </c>
      <c r="CH30" s="17">
        <f>2145+2145+2145</f>
        <v>6435</v>
      </c>
      <c r="CI30" s="17"/>
      <c r="CJ30" s="17"/>
      <c r="CK30" s="17"/>
      <c r="CL30" s="17"/>
      <c r="CM30" s="17"/>
      <c r="CN30" s="17"/>
      <c r="CO30" s="17">
        <f t="shared" si="174"/>
        <v>2971503</v>
      </c>
      <c r="CP30" s="174">
        <f>CO30-CG30</f>
        <v>6435</v>
      </c>
      <c r="CQ30" s="17">
        <v>2123466</v>
      </c>
      <c r="CR30" s="17"/>
      <c r="CS30" s="17"/>
      <c r="CT30" s="17"/>
      <c r="CU30" s="17"/>
      <c r="CV30" s="17"/>
      <c r="CW30" s="17"/>
      <c r="CX30" s="17"/>
      <c r="CY30" s="17">
        <f t="shared" si="175"/>
        <v>2123466</v>
      </c>
      <c r="CZ30" s="174">
        <f>CY30-CQ30</f>
        <v>0</v>
      </c>
      <c r="DA30" s="227">
        <f t="shared" si="176"/>
        <v>32209623</v>
      </c>
      <c r="DB30" s="227">
        <f t="shared" si="177"/>
        <v>35363</v>
      </c>
      <c r="DC30" s="227">
        <f t="shared" si="178"/>
        <v>0</v>
      </c>
      <c r="DD30" s="227">
        <f t="shared" si="179"/>
        <v>310042</v>
      </c>
      <c r="DE30" s="227">
        <f t="shared" si="180"/>
        <v>0</v>
      </c>
      <c r="DF30" s="227">
        <f t="shared" si="181"/>
        <v>0</v>
      </c>
      <c r="DG30" s="227">
        <f t="shared" si="182"/>
        <v>0</v>
      </c>
      <c r="DH30" s="227">
        <f t="shared" si="183"/>
        <v>0</v>
      </c>
      <c r="DI30" s="227">
        <f t="shared" si="184"/>
        <v>32555028</v>
      </c>
      <c r="DJ30" s="228">
        <f>DI30-DA30</f>
        <v>345405</v>
      </c>
      <c r="DK30" s="17">
        <v>13104828</v>
      </c>
      <c r="DL30" s="17">
        <f>4369+4367+4369+1793</f>
        <v>14898</v>
      </c>
      <c r="DM30" s="17"/>
      <c r="DN30" s="17">
        <f>64174+15898</f>
        <v>80072</v>
      </c>
      <c r="DO30" s="17"/>
      <c r="DP30" s="17"/>
      <c r="DQ30" s="17"/>
      <c r="DR30" s="17">
        <f t="shared" si="185"/>
        <v>13199798</v>
      </c>
      <c r="DS30" s="174">
        <f>DR30-DK30</f>
        <v>94970</v>
      </c>
      <c r="DT30" s="17">
        <v>3358069</v>
      </c>
      <c r="DU30" s="17">
        <f>858+858+858</f>
        <v>2574</v>
      </c>
      <c r="DV30" s="17"/>
      <c r="DW30" s="17"/>
      <c r="DX30" s="17"/>
      <c r="DY30" s="17"/>
      <c r="DZ30" s="17"/>
      <c r="EA30" s="17">
        <f t="shared" si="186"/>
        <v>3360643</v>
      </c>
      <c r="EB30" s="174">
        <f>EA30-DT30</f>
        <v>2574</v>
      </c>
      <c r="EC30" s="17"/>
      <c r="ED30" s="17"/>
      <c r="EE30" s="17"/>
      <c r="EF30" s="17"/>
      <c r="EG30" s="17"/>
      <c r="EH30" s="17"/>
      <c r="EI30" s="17"/>
      <c r="EJ30" s="17">
        <f t="shared" si="187"/>
        <v>0</v>
      </c>
      <c r="EK30" s="174">
        <f>EJ30-EC30</f>
        <v>0</v>
      </c>
      <c r="EL30" s="17">
        <v>2179592</v>
      </c>
      <c r="EM30" s="17"/>
      <c r="EN30" s="17"/>
      <c r="EO30" s="17"/>
      <c r="EP30" s="17"/>
      <c r="EQ30" s="17"/>
      <c r="ER30" s="17"/>
      <c r="ES30" s="17">
        <f t="shared" si="188"/>
        <v>2179592</v>
      </c>
      <c r="ET30" s="174">
        <f>ES30-EL30</f>
        <v>0</v>
      </c>
      <c r="EU30" s="229">
        <f t="shared" si="189"/>
        <v>18642489</v>
      </c>
      <c r="EV30" s="229">
        <f t="shared" si="189"/>
        <v>17472</v>
      </c>
      <c r="EW30" s="229">
        <f t="shared" si="189"/>
        <v>0</v>
      </c>
      <c r="EX30" s="229">
        <f t="shared" si="189"/>
        <v>80072</v>
      </c>
      <c r="EY30" s="229">
        <f t="shared" si="189"/>
        <v>0</v>
      </c>
      <c r="EZ30" s="229">
        <f t="shared" si="189"/>
        <v>0</v>
      </c>
      <c r="FA30" s="229">
        <f t="shared" si="189"/>
        <v>0</v>
      </c>
      <c r="FB30" s="229">
        <f t="shared" si="190"/>
        <v>18740033</v>
      </c>
      <c r="FC30" s="231">
        <f>FB30-EU30</f>
        <v>97544</v>
      </c>
      <c r="FD30" s="197">
        <f t="shared" si="191"/>
        <v>159825710</v>
      </c>
      <c r="FE30" s="79">
        <f t="shared" si="192"/>
        <v>162493956</v>
      </c>
      <c r="FF30" s="80">
        <f>FE30-FD30</f>
        <v>2668246</v>
      </c>
      <c r="FG30" s="185">
        <v>11322582</v>
      </c>
      <c r="FH30" s="17"/>
      <c r="FI30" s="17"/>
      <c r="FJ30" s="17">
        <f>8694+7949</f>
        <v>16643</v>
      </c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81">
        <f t="shared" si="193"/>
        <v>11339225</v>
      </c>
      <c r="GA30" s="18">
        <f>FZ30-FG30</f>
        <v>16643</v>
      </c>
      <c r="GB30" s="81">
        <f>FD30+FG30</f>
        <v>171148292</v>
      </c>
      <c r="GC30" s="81">
        <f t="shared" si="194"/>
        <v>173833181</v>
      </c>
      <c r="GD30" s="83">
        <f>GC30-GB30</f>
        <v>2684889</v>
      </c>
      <c r="GE30" s="163">
        <f t="shared" si="195"/>
        <v>171148292</v>
      </c>
      <c r="GF30" s="19">
        <f t="shared" si="195"/>
        <v>173833181</v>
      </c>
      <c r="GG30" s="20">
        <f>GF30-GE30</f>
        <v>2684889</v>
      </c>
    </row>
    <row r="31" spans="1:189" s="14" customFormat="1" ht="18" customHeight="1">
      <c r="A31" s="82" t="s">
        <v>7</v>
      </c>
      <c r="B31" s="17">
        <v>14970842</v>
      </c>
      <c r="C31" s="123"/>
      <c r="D31" s="123"/>
      <c r="E31" s="123"/>
      <c r="F31" s="123">
        <v>1610360</v>
      </c>
      <c r="G31" s="123"/>
      <c r="H31" s="123"/>
      <c r="I31" s="123"/>
      <c r="J31" s="17">
        <f t="shared" si="166"/>
        <v>16581202</v>
      </c>
      <c r="K31" s="18">
        <f>J31-B31</f>
        <v>1610360</v>
      </c>
      <c r="L31" s="138">
        <v>129424196</v>
      </c>
      <c r="M31" s="17"/>
      <c r="N31" s="17"/>
      <c r="O31" s="17"/>
      <c r="P31" s="17"/>
      <c r="Q31" s="17">
        <v>700000</v>
      </c>
      <c r="R31" s="17"/>
      <c r="S31" s="17"/>
      <c r="T31" s="17">
        <v>1000000</v>
      </c>
      <c r="U31" s="17"/>
      <c r="V31" s="17"/>
      <c r="W31" s="17"/>
      <c r="X31" s="17"/>
      <c r="Y31" s="17">
        <f t="shared" si="167"/>
        <v>131124196</v>
      </c>
      <c r="Z31" s="18">
        <f>Y31-L31</f>
        <v>1700000</v>
      </c>
      <c r="AA31" s="17">
        <v>15762721</v>
      </c>
      <c r="AB31" s="17"/>
      <c r="AC31" s="17"/>
      <c r="AD31" s="17"/>
      <c r="AE31" s="17">
        <v>750956</v>
      </c>
      <c r="AF31" s="17"/>
      <c r="AG31" s="17">
        <f>-388475-25000</f>
        <v>-413475</v>
      </c>
      <c r="AH31" s="17">
        <f t="shared" si="168"/>
        <v>16100202</v>
      </c>
      <c r="AI31" s="18">
        <f>AH31-AA31</f>
        <v>337481</v>
      </c>
      <c r="AJ31" s="17">
        <v>63439897</v>
      </c>
      <c r="AK31" s="19"/>
      <c r="AL31" s="19"/>
      <c r="AM31" s="19"/>
      <c r="AN31" s="19"/>
      <c r="AO31" s="19">
        <f>452308+905442+452308+452308+452308</f>
        <v>2714674</v>
      </c>
      <c r="AP31" s="17">
        <f>-1357750-452308-452308-452308</f>
        <v>-2714674</v>
      </c>
      <c r="AQ31" s="17"/>
      <c r="AR31" s="17">
        <f t="shared" si="169"/>
        <v>63439897</v>
      </c>
      <c r="AS31" s="18">
        <f>AR31-AJ31</f>
        <v>0</v>
      </c>
      <c r="AT31" s="17">
        <v>73139402</v>
      </c>
      <c r="AU31" s="19"/>
      <c r="AV31" s="19"/>
      <c r="AW31" s="19">
        <v>350000</v>
      </c>
      <c r="AX31" s="19"/>
      <c r="AY31" s="19"/>
      <c r="AZ31" s="19">
        <v>-700000</v>
      </c>
      <c r="BA31" s="17">
        <f t="shared" si="170"/>
        <v>72789402</v>
      </c>
      <c r="BB31" s="174">
        <f>BA31-AT31</f>
        <v>-350000</v>
      </c>
      <c r="BC31" s="17">
        <v>9038350</v>
      </c>
      <c r="BD31" s="17"/>
      <c r="BE31" s="17"/>
      <c r="BF31" s="17"/>
      <c r="BG31" s="17"/>
      <c r="BH31" s="17"/>
      <c r="BI31" s="17"/>
      <c r="BJ31" s="17"/>
      <c r="BK31" s="17">
        <f t="shared" si="171"/>
        <v>9038350</v>
      </c>
      <c r="BL31" s="174">
        <f>BK31-BC31</f>
        <v>0</v>
      </c>
      <c r="BM31" s="138">
        <v>3188460</v>
      </c>
      <c r="BN31" s="19"/>
      <c r="BO31" s="19"/>
      <c r="BP31" s="19"/>
      <c r="BQ31" s="19"/>
      <c r="BR31" s="19"/>
      <c r="BS31" s="19">
        <v>-65900</v>
      </c>
      <c r="BT31" s="19"/>
      <c r="BU31" s="17">
        <f t="shared" si="172"/>
        <v>3122560</v>
      </c>
      <c r="BV31" s="174">
        <f>BU31-BM31</f>
        <v>-65900</v>
      </c>
      <c r="BW31" s="17">
        <v>4532210</v>
      </c>
      <c r="BX31" s="17"/>
      <c r="BY31" s="17"/>
      <c r="BZ31" s="17"/>
      <c r="CA31" s="17"/>
      <c r="CB31" s="17"/>
      <c r="CC31" s="17">
        <v>-150324</v>
      </c>
      <c r="CD31" s="17"/>
      <c r="CE31" s="17">
        <f t="shared" si="173"/>
        <v>4381886</v>
      </c>
      <c r="CF31" s="174">
        <f>CE31-BW31</f>
        <v>-150324</v>
      </c>
      <c r="CG31" s="17">
        <v>2028250</v>
      </c>
      <c r="CH31" s="17"/>
      <c r="CI31" s="17"/>
      <c r="CJ31" s="17"/>
      <c r="CK31" s="17"/>
      <c r="CL31" s="17"/>
      <c r="CM31" s="17"/>
      <c r="CN31" s="17"/>
      <c r="CO31" s="17">
        <f t="shared" si="174"/>
        <v>2028250</v>
      </c>
      <c r="CP31" s="174">
        <f>CO31-CG31</f>
        <v>0</v>
      </c>
      <c r="CQ31" s="17">
        <v>1698710</v>
      </c>
      <c r="CR31" s="17"/>
      <c r="CS31" s="17"/>
      <c r="CT31" s="17"/>
      <c r="CU31" s="17"/>
      <c r="CV31" s="17"/>
      <c r="CW31" s="17">
        <v>-54864</v>
      </c>
      <c r="CX31" s="17"/>
      <c r="CY31" s="17">
        <f t="shared" si="175"/>
        <v>1643846</v>
      </c>
      <c r="CZ31" s="174">
        <f>CY31-CQ31</f>
        <v>-54864</v>
      </c>
      <c r="DA31" s="227">
        <f t="shared" si="176"/>
        <v>20485980</v>
      </c>
      <c r="DB31" s="227">
        <f t="shared" si="177"/>
        <v>0</v>
      </c>
      <c r="DC31" s="227">
        <f t="shared" si="178"/>
        <v>0</v>
      </c>
      <c r="DD31" s="227">
        <f t="shared" si="179"/>
        <v>0</v>
      </c>
      <c r="DE31" s="227">
        <f t="shared" si="180"/>
        <v>0</v>
      </c>
      <c r="DF31" s="227">
        <f t="shared" si="181"/>
        <v>0</v>
      </c>
      <c r="DG31" s="227">
        <f t="shared" si="182"/>
        <v>-271088</v>
      </c>
      <c r="DH31" s="227">
        <f t="shared" si="183"/>
        <v>0</v>
      </c>
      <c r="DI31" s="227">
        <f t="shared" si="184"/>
        <v>20214892</v>
      </c>
      <c r="DJ31" s="228">
        <f>DI31-DA31</f>
        <v>-271088</v>
      </c>
      <c r="DK31" s="17">
        <v>10299670</v>
      </c>
      <c r="DL31" s="17"/>
      <c r="DM31" s="17"/>
      <c r="DN31" s="17"/>
      <c r="DO31" s="17"/>
      <c r="DP31" s="17">
        <v>362905</v>
      </c>
      <c r="DQ31" s="17"/>
      <c r="DR31" s="17">
        <f t="shared" si="185"/>
        <v>10662575</v>
      </c>
      <c r="DS31" s="174">
        <f>DR31-DK31</f>
        <v>362905</v>
      </c>
      <c r="DT31" s="17">
        <v>3646085</v>
      </c>
      <c r="DU31" s="17"/>
      <c r="DV31" s="17"/>
      <c r="DW31" s="17"/>
      <c r="DX31" s="17"/>
      <c r="DY31" s="17"/>
      <c r="DZ31" s="17"/>
      <c r="EA31" s="17">
        <f t="shared" si="186"/>
        <v>3646085</v>
      </c>
      <c r="EB31" s="174">
        <f>EA31-DT31</f>
        <v>0</v>
      </c>
      <c r="EC31" s="17"/>
      <c r="ED31" s="17"/>
      <c r="EE31" s="17"/>
      <c r="EF31" s="17"/>
      <c r="EG31" s="17"/>
      <c r="EH31" s="17"/>
      <c r="EI31" s="17"/>
      <c r="EJ31" s="17">
        <f t="shared" si="187"/>
        <v>0</v>
      </c>
      <c r="EK31" s="174">
        <f>EJ31-EC31</f>
        <v>0</v>
      </c>
      <c r="EL31" s="17">
        <v>2405490</v>
      </c>
      <c r="EM31" s="17"/>
      <c r="EN31" s="17"/>
      <c r="EO31" s="17"/>
      <c r="EP31" s="17"/>
      <c r="EQ31" s="17"/>
      <c r="ER31" s="17"/>
      <c r="ES31" s="17">
        <f t="shared" si="188"/>
        <v>2405490</v>
      </c>
      <c r="ET31" s="174">
        <f>ES31-EL31</f>
        <v>0</v>
      </c>
      <c r="EU31" s="229">
        <f t="shared" si="189"/>
        <v>16351245</v>
      </c>
      <c r="EV31" s="229">
        <f t="shared" si="189"/>
        <v>0</v>
      </c>
      <c r="EW31" s="229">
        <f t="shared" si="189"/>
        <v>0</v>
      </c>
      <c r="EX31" s="229">
        <f t="shared" si="189"/>
        <v>0</v>
      </c>
      <c r="EY31" s="229">
        <f t="shared" si="189"/>
        <v>0</v>
      </c>
      <c r="EZ31" s="229">
        <f t="shared" si="189"/>
        <v>362905</v>
      </c>
      <c r="FA31" s="229">
        <f t="shared" si="189"/>
        <v>0</v>
      </c>
      <c r="FB31" s="229">
        <f t="shared" si="190"/>
        <v>16714150</v>
      </c>
      <c r="FC31" s="231">
        <f>FB31-EU31</f>
        <v>362905</v>
      </c>
      <c r="FD31" s="197">
        <f t="shared" si="191"/>
        <v>333574283</v>
      </c>
      <c r="FE31" s="79">
        <f t="shared" si="192"/>
        <v>336963941</v>
      </c>
      <c r="FF31" s="80">
        <f>FE31-FD31</f>
        <v>3389658</v>
      </c>
      <c r="FG31" s="185">
        <v>602599523</v>
      </c>
      <c r="FH31" s="17"/>
      <c r="FI31" s="17"/>
      <c r="FJ31" s="17"/>
      <c r="FK31" s="17"/>
      <c r="FL31" s="17"/>
      <c r="FM31" s="17"/>
      <c r="FN31" s="17">
        <v>300000</v>
      </c>
      <c r="FO31" s="17"/>
      <c r="FP31" s="17"/>
      <c r="FQ31" s="17">
        <f>685000+315000</f>
        <v>1000000</v>
      </c>
      <c r="FR31" s="17"/>
      <c r="FS31" s="17"/>
      <c r="FT31" s="17"/>
      <c r="FU31" s="17">
        <v>11634911</v>
      </c>
      <c r="FV31" s="17">
        <v>350000</v>
      </c>
      <c r="FW31" s="17"/>
      <c r="FX31" s="17"/>
      <c r="FY31" s="17"/>
      <c r="FZ31" s="81">
        <f t="shared" si="193"/>
        <v>615884434</v>
      </c>
      <c r="GA31" s="18">
        <f>FZ31-FG31</f>
        <v>13284911</v>
      </c>
      <c r="GB31" s="81">
        <f>FD31+FG31</f>
        <v>936173806</v>
      </c>
      <c r="GC31" s="81">
        <f t="shared" si="194"/>
        <v>952848375</v>
      </c>
      <c r="GD31" s="83">
        <f>GC31-GB31</f>
        <v>16674569</v>
      </c>
      <c r="GE31" s="163">
        <f t="shared" si="195"/>
        <v>936173806</v>
      </c>
      <c r="GF31" s="19">
        <f t="shared" si="195"/>
        <v>952848375</v>
      </c>
      <c r="GG31" s="20">
        <f>GF31-GE31</f>
        <v>16674569</v>
      </c>
    </row>
    <row r="32" spans="1:189" s="14" customFormat="1" ht="18" customHeight="1">
      <c r="A32" s="82" t="s">
        <v>8</v>
      </c>
      <c r="B32" s="17">
        <v>0</v>
      </c>
      <c r="C32" s="123"/>
      <c r="D32" s="123"/>
      <c r="E32" s="123"/>
      <c r="F32" s="123"/>
      <c r="G32" s="123"/>
      <c r="H32" s="123"/>
      <c r="I32" s="123"/>
      <c r="J32" s="17">
        <f t="shared" si="166"/>
        <v>0</v>
      </c>
      <c r="K32" s="18">
        <f>J32-B32</f>
        <v>0</v>
      </c>
      <c r="L32" s="138">
        <v>0</v>
      </c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>
        <f t="shared" si="167"/>
        <v>0</v>
      </c>
      <c r="Z32" s="18">
        <f>Y32-L32</f>
        <v>0</v>
      </c>
      <c r="AA32" s="17">
        <v>0</v>
      </c>
      <c r="AB32" s="17"/>
      <c r="AC32" s="17"/>
      <c r="AD32" s="17"/>
      <c r="AE32" s="17"/>
      <c r="AF32" s="17"/>
      <c r="AG32" s="17"/>
      <c r="AH32" s="17">
        <f t="shared" si="168"/>
        <v>0</v>
      </c>
      <c r="AI32" s="18">
        <f>AH32-AA32</f>
        <v>0</v>
      </c>
      <c r="AJ32" s="17">
        <v>0</v>
      </c>
      <c r="AK32" s="19"/>
      <c r="AL32" s="19"/>
      <c r="AM32" s="19"/>
      <c r="AN32" s="19"/>
      <c r="AO32" s="19"/>
      <c r="AP32" s="17"/>
      <c r="AQ32" s="17"/>
      <c r="AR32" s="17">
        <f t="shared" si="169"/>
        <v>0</v>
      </c>
      <c r="AS32" s="18">
        <f>AR32-AJ32</f>
        <v>0</v>
      </c>
      <c r="AT32" s="17">
        <v>0</v>
      </c>
      <c r="AU32" s="19"/>
      <c r="AV32" s="19"/>
      <c r="AW32" s="19"/>
      <c r="AX32" s="19"/>
      <c r="AY32" s="19"/>
      <c r="AZ32" s="19"/>
      <c r="BA32" s="17">
        <f t="shared" si="170"/>
        <v>0</v>
      </c>
      <c r="BB32" s="174">
        <f>BA32-AT32</f>
        <v>0</v>
      </c>
      <c r="BC32" s="17">
        <v>0</v>
      </c>
      <c r="BD32" s="17"/>
      <c r="BE32" s="17"/>
      <c r="BF32" s="17"/>
      <c r="BG32" s="17"/>
      <c r="BH32" s="17"/>
      <c r="BI32" s="17"/>
      <c r="BJ32" s="17"/>
      <c r="BK32" s="17">
        <f t="shared" si="171"/>
        <v>0</v>
      </c>
      <c r="BL32" s="174">
        <f>BK32-BC32</f>
        <v>0</v>
      </c>
      <c r="BM32" s="138">
        <v>0</v>
      </c>
      <c r="BN32" s="19"/>
      <c r="BO32" s="19"/>
      <c r="BP32" s="19"/>
      <c r="BQ32" s="19"/>
      <c r="BR32" s="19"/>
      <c r="BS32" s="19"/>
      <c r="BT32" s="19"/>
      <c r="BU32" s="17">
        <f t="shared" si="172"/>
        <v>0</v>
      </c>
      <c r="BV32" s="174">
        <f>BU32-BM32</f>
        <v>0</v>
      </c>
      <c r="BW32" s="17">
        <v>0</v>
      </c>
      <c r="BX32" s="17"/>
      <c r="BY32" s="17"/>
      <c r="BZ32" s="17"/>
      <c r="CA32" s="17"/>
      <c r="CB32" s="17"/>
      <c r="CC32" s="17"/>
      <c r="CD32" s="17"/>
      <c r="CE32" s="17">
        <f t="shared" si="173"/>
        <v>0</v>
      </c>
      <c r="CF32" s="174">
        <f>CE32-BW32</f>
        <v>0</v>
      </c>
      <c r="CG32" s="17">
        <v>0</v>
      </c>
      <c r="CH32" s="17"/>
      <c r="CI32" s="17"/>
      <c r="CJ32" s="17"/>
      <c r="CK32" s="17"/>
      <c r="CL32" s="17"/>
      <c r="CM32" s="17"/>
      <c r="CN32" s="17"/>
      <c r="CO32" s="17">
        <f t="shared" si="174"/>
        <v>0</v>
      </c>
      <c r="CP32" s="174">
        <f>CO32-CG32</f>
        <v>0</v>
      </c>
      <c r="CQ32" s="17">
        <v>0</v>
      </c>
      <c r="CR32" s="17"/>
      <c r="CS32" s="17"/>
      <c r="CT32" s="17"/>
      <c r="CU32" s="17"/>
      <c r="CV32" s="17"/>
      <c r="CW32" s="17"/>
      <c r="CX32" s="17"/>
      <c r="CY32" s="17">
        <f t="shared" si="175"/>
        <v>0</v>
      </c>
      <c r="CZ32" s="174">
        <f>CY32-CQ32</f>
        <v>0</v>
      </c>
      <c r="DA32" s="227">
        <f t="shared" si="176"/>
        <v>0</v>
      </c>
      <c r="DB32" s="227">
        <f t="shared" si="177"/>
        <v>0</v>
      </c>
      <c r="DC32" s="227">
        <f t="shared" si="178"/>
        <v>0</v>
      </c>
      <c r="DD32" s="227">
        <f t="shared" si="179"/>
        <v>0</v>
      </c>
      <c r="DE32" s="227">
        <f t="shared" si="180"/>
        <v>0</v>
      </c>
      <c r="DF32" s="227">
        <f t="shared" si="181"/>
        <v>0</v>
      </c>
      <c r="DG32" s="227">
        <f t="shared" si="182"/>
        <v>0</v>
      </c>
      <c r="DH32" s="227">
        <f t="shared" si="183"/>
        <v>0</v>
      </c>
      <c r="DI32" s="227">
        <f t="shared" si="184"/>
        <v>0</v>
      </c>
      <c r="DJ32" s="228">
        <f>DI32-DA32</f>
        <v>0</v>
      </c>
      <c r="DK32" s="17">
        <v>0</v>
      </c>
      <c r="DL32" s="17"/>
      <c r="DM32" s="17"/>
      <c r="DN32" s="17"/>
      <c r="DO32" s="17"/>
      <c r="DP32" s="17"/>
      <c r="DQ32" s="17"/>
      <c r="DR32" s="17">
        <f t="shared" si="185"/>
        <v>0</v>
      </c>
      <c r="DS32" s="174">
        <f>DR32-DK32</f>
        <v>0</v>
      </c>
      <c r="DT32" s="17">
        <v>0</v>
      </c>
      <c r="DU32" s="17"/>
      <c r="DV32" s="17"/>
      <c r="DW32" s="17"/>
      <c r="DX32" s="17"/>
      <c r="DY32" s="17"/>
      <c r="DZ32" s="17"/>
      <c r="EA32" s="17">
        <f t="shared" si="186"/>
        <v>0</v>
      </c>
      <c r="EB32" s="174">
        <f>EA32-DT32</f>
        <v>0</v>
      </c>
      <c r="EC32" s="17">
        <v>0</v>
      </c>
      <c r="ED32" s="17"/>
      <c r="EE32" s="17"/>
      <c r="EF32" s="17"/>
      <c r="EG32" s="17"/>
      <c r="EH32" s="17"/>
      <c r="EI32" s="17"/>
      <c r="EJ32" s="17">
        <f t="shared" si="187"/>
        <v>0</v>
      </c>
      <c r="EK32" s="174">
        <f>EJ32-EC32</f>
        <v>0</v>
      </c>
      <c r="EL32" s="17">
        <v>0</v>
      </c>
      <c r="EM32" s="17"/>
      <c r="EN32" s="17"/>
      <c r="EO32" s="17"/>
      <c r="EP32" s="17"/>
      <c r="EQ32" s="17"/>
      <c r="ER32" s="17"/>
      <c r="ES32" s="17">
        <f t="shared" si="188"/>
        <v>0</v>
      </c>
      <c r="ET32" s="174">
        <f>ES32-EL32</f>
        <v>0</v>
      </c>
      <c r="EU32" s="229">
        <f t="shared" si="189"/>
        <v>0</v>
      </c>
      <c r="EV32" s="229">
        <f t="shared" si="189"/>
        <v>0</v>
      </c>
      <c r="EW32" s="229">
        <f t="shared" si="189"/>
        <v>0</v>
      </c>
      <c r="EX32" s="229">
        <f t="shared" si="189"/>
        <v>0</v>
      </c>
      <c r="EY32" s="229">
        <f t="shared" si="189"/>
        <v>0</v>
      </c>
      <c r="EZ32" s="229">
        <f t="shared" si="189"/>
        <v>0</v>
      </c>
      <c r="FA32" s="229">
        <f t="shared" si="189"/>
        <v>0</v>
      </c>
      <c r="FB32" s="229">
        <f t="shared" si="190"/>
        <v>0</v>
      </c>
      <c r="FC32" s="231">
        <f>FB32-EU32</f>
        <v>0</v>
      </c>
      <c r="FD32" s="197">
        <f t="shared" si="191"/>
        <v>0</v>
      </c>
      <c r="FE32" s="79">
        <f t="shared" si="192"/>
        <v>0</v>
      </c>
      <c r="FF32" s="80">
        <f>FE32-FD32</f>
        <v>0</v>
      </c>
      <c r="FG32" s="185">
        <v>24500000</v>
      </c>
      <c r="FH32" s="17"/>
      <c r="FI32" s="17"/>
      <c r="FJ32" s="17"/>
      <c r="FK32" s="17"/>
      <c r="FL32" s="17"/>
      <c r="FM32" s="17"/>
      <c r="FN32" s="17"/>
      <c r="FO32" s="17"/>
      <c r="FP32" s="17"/>
      <c r="FQ32" s="17"/>
      <c r="FR32" s="17"/>
      <c r="FS32" s="17"/>
      <c r="FT32" s="17"/>
      <c r="FU32" s="17"/>
      <c r="FV32" s="17"/>
      <c r="FW32" s="17"/>
      <c r="FX32" s="17"/>
      <c r="FY32" s="17"/>
      <c r="FZ32" s="81">
        <f t="shared" si="193"/>
        <v>24500000</v>
      </c>
      <c r="GA32" s="18">
        <f>FZ32-FG32</f>
        <v>0</v>
      </c>
      <c r="GB32" s="81">
        <f>FD32+FG32</f>
        <v>24500000</v>
      </c>
      <c r="GC32" s="81">
        <f t="shared" si="194"/>
        <v>24500000</v>
      </c>
      <c r="GD32" s="83">
        <f>GC32-GB32</f>
        <v>0</v>
      </c>
      <c r="GE32" s="163">
        <f t="shared" si="195"/>
        <v>24500000</v>
      </c>
      <c r="GF32" s="19">
        <f t="shared" si="195"/>
        <v>24500000</v>
      </c>
      <c r="GG32" s="20">
        <f>GF32-GE32</f>
        <v>0</v>
      </c>
    </row>
    <row r="33" spans="1:189" s="14" customFormat="1" ht="18" customHeight="1">
      <c r="A33" s="82" t="s">
        <v>34</v>
      </c>
      <c r="B33" s="17">
        <f aca="true" t="shared" si="196" ref="B33:I33">SUM(B34:B37)</f>
        <v>0</v>
      </c>
      <c r="C33" s="123">
        <f t="shared" si="196"/>
        <v>0</v>
      </c>
      <c r="D33" s="123">
        <f t="shared" si="196"/>
        <v>0</v>
      </c>
      <c r="E33" s="123">
        <f t="shared" si="196"/>
        <v>0</v>
      </c>
      <c r="F33" s="123">
        <f t="shared" si="196"/>
        <v>0</v>
      </c>
      <c r="G33" s="123">
        <f t="shared" si="196"/>
        <v>0</v>
      </c>
      <c r="H33" s="123">
        <f t="shared" si="196"/>
        <v>0</v>
      </c>
      <c r="I33" s="123">
        <f t="shared" si="196"/>
        <v>0</v>
      </c>
      <c r="J33" s="17">
        <f t="shared" si="166"/>
        <v>0</v>
      </c>
      <c r="K33" s="18">
        <f aca="true" t="shared" si="197" ref="K33:X33">SUM(K34:K37)</f>
        <v>0</v>
      </c>
      <c r="L33" s="138">
        <f t="shared" si="197"/>
        <v>3887187</v>
      </c>
      <c r="M33" s="17">
        <f t="shared" si="197"/>
        <v>0</v>
      </c>
      <c r="N33" s="17">
        <f t="shared" si="197"/>
        <v>0</v>
      </c>
      <c r="O33" s="17">
        <f t="shared" si="197"/>
        <v>0</v>
      </c>
      <c r="P33" s="17">
        <f t="shared" si="197"/>
        <v>0</v>
      </c>
      <c r="Q33" s="17">
        <f t="shared" si="197"/>
        <v>0</v>
      </c>
      <c r="R33" s="17">
        <f t="shared" si="197"/>
        <v>0</v>
      </c>
      <c r="S33" s="17">
        <f t="shared" si="197"/>
        <v>0</v>
      </c>
      <c r="T33" s="17">
        <f t="shared" si="197"/>
        <v>0</v>
      </c>
      <c r="U33" s="17">
        <f t="shared" si="197"/>
        <v>0</v>
      </c>
      <c r="V33" s="17">
        <f t="shared" si="197"/>
        <v>0</v>
      </c>
      <c r="W33" s="17">
        <f t="shared" si="197"/>
        <v>0</v>
      </c>
      <c r="X33" s="17">
        <f t="shared" si="197"/>
        <v>0</v>
      </c>
      <c r="Y33" s="17">
        <f t="shared" si="167"/>
        <v>3887187</v>
      </c>
      <c r="Z33" s="18">
        <f aca="true" t="shared" si="198" ref="Z33:AG33">SUM(Z34:Z37)</f>
        <v>0</v>
      </c>
      <c r="AA33" s="17">
        <f t="shared" si="198"/>
        <v>400000</v>
      </c>
      <c r="AB33" s="17">
        <f t="shared" si="198"/>
        <v>0</v>
      </c>
      <c r="AC33" s="17">
        <f t="shared" si="198"/>
        <v>0</v>
      </c>
      <c r="AD33" s="17">
        <f t="shared" si="198"/>
        <v>0</v>
      </c>
      <c r="AE33" s="17">
        <f t="shared" si="198"/>
        <v>0</v>
      </c>
      <c r="AF33" s="17">
        <f t="shared" si="198"/>
        <v>0</v>
      </c>
      <c r="AG33" s="17">
        <f t="shared" si="198"/>
        <v>25000</v>
      </c>
      <c r="AH33" s="17">
        <f t="shared" si="168"/>
        <v>425000</v>
      </c>
      <c r="AI33" s="18">
        <f aca="true" t="shared" si="199" ref="AI33:AQ33">SUM(AI34:AI37)</f>
        <v>25000</v>
      </c>
      <c r="AJ33" s="17">
        <f t="shared" si="199"/>
        <v>74138</v>
      </c>
      <c r="AK33" s="19">
        <f t="shared" si="199"/>
        <v>0</v>
      </c>
      <c r="AL33" s="19">
        <f t="shared" si="199"/>
        <v>0</v>
      </c>
      <c r="AM33" s="19">
        <f t="shared" si="199"/>
        <v>0</v>
      </c>
      <c r="AN33" s="19">
        <f t="shared" si="199"/>
        <v>0</v>
      </c>
      <c r="AO33" s="19">
        <f t="shared" si="199"/>
        <v>0</v>
      </c>
      <c r="AP33" s="17">
        <f t="shared" si="199"/>
        <v>0</v>
      </c>
      <c r="AQ33" s="17">
        <f t="shared" si="199"/>
        <v>0</v>
      </c>
      <c r="AR33" s="17">
        <f t="shared" si="169"/>
        <v>74138</v>
      </c>
      <c r="AS33" s="18">
        <f aca="true" t="shared" si="200" ref="AS33:AZ33">SUM(AS34:AS37)</f>
        <v>0</v>
      </c>
      <c r="AT33" s="17">
        <f t="shared" si="200"/>
        <v>3551964</v>
      </c>
      <c r="AU33" s="19">
        <f t="shared" si="200"/>
        <v>0</v>
      </c>
      <c r="AV33" s="19">
        <f t="shared" si="200"/>
        <v>0</v>
      </c>
      <c r="AW33" s="19">
        <f t="shared" si="200"/>
        <v>0</v>
      </c>
      <c r="AX33" s="19">
        <f t="shared" si="200"/>
        <v>0</v>
      </c>
      <c r="AY33" s="19">
        <f t="shared" si="200"/>
        <v>0</v>
      </c>
      <c r="AZ33" s="19">
        <f t="shared" si="200"/>
        <v>0</v>
      </c>
      <c r="BA33" s="17">
        <f t="shared" si="170"/>
        <v>3551964</v>
      </c>
      <c r="BB33" s="174">
        <f aca="true" t="shared" si="201" ref="BB33:BJ33">SUM(BB34:BB37)</f>
        <v>0</v>
      </c>
      <c r="BC33" s="17">
        <f t="shared" si="201"/>
        <v>1236890</v>
      </c>
      <c r="BD33" s="17">
        <f t="shared" si="201"/>
        <v>0</v>
      </c>
      <c r="BE33" s="17">
        <f t="shared" si="201"/>
        <v>0</v>
      </c>
      <c r="BF33" s="17">
        <f t="shared" si="201"/>
        <v>0</v>
      </c>
      <c r="BG33" s="17">
        <f t="shared" si="201"/>
        <v>0</v>
      </c>
      <c r="BH33" s="17">
        <f t="shared" si="201"/>
        <v>0</v>
      </c>
      <c r="BI33" s="17">
        <f t="shared" si="201"/>
        <v>0</v>
      </c>
      <c r="BJ33" s="17">
        <f t="shared" si="201"/>
        <v>0</v>
      </c>
      <c r="BK33" s="17">
        <f t="shared" si="171"/>
        <v>1236890</v>
      </c>
      <c r="BL33" s="174">
        <f aca="true" t="shared" si="202" ref="BL33:BT33">SUM(BL34:BL37)</f>
        <v>0</v>
      </c>
      <c r="BM33" s="138">
        <f t="shared" si="202"/>
        <v>734531</v>
      </c>
      <c r="BN33" s="19">
        <f t="shared" si="202"/>
        <v>0</v>
      </c>
      <c r="BO33" s="19">
        <f t="shared" si="202"/>
        <v>0</v>
      </c>
      <c r="BP33" s="19">
        <f t="shared" si="202"/>
        <v>0</v>
      </c>
      <c r="BQ33" s="19">
        <f t="shared" si="202"/>
        <v>0</v>
      </c>
      <c r="BR33" s="19">
        <f t="shared" si="202"/>
        <v>0</v>
      </c>
      <c r="BS33" s="19">
        <f t="shared" si="202"/>
        <v>0</v>
      </c>
      <c r="BT33" s="19">
        <f t="shared" si="202"/>
        <v>0</v>
      </c>
      <c r="BU33" s="17">
        <f t="shared" si="172"/>
        <v>734531</v>
      </c>
      <c r="BV33" s="174">
        <f aca="true" t="shared" si="203" ref="BV33:CD33">SUM(BV34:BV37)</f>
        <v>0</v>
      </c>
      <c r="BW33" s="17">
        <f t="shared" si="203"/>
        <v>2176882</v>
      </c>
      <c r="BX33" s="17">
        <f t="shared" si="203"/>
        <v>0</v>
      </c>
      <c r="BY33" s="17">
        <f t="shared" si="203"/>
        <v>0</v>
      </c>
      <c r="BZ33" s="17">
        <f t="shared" si="203"/>
        <v>0</v>
      </c>
      <c r="CA33" s="17">
        <f t="shared" si="203"/>
        <v>0</v>
      </c>
      <c r="CB33" s="17">
        <f t="shared" si="203"/>
        <v>0</v>
      </c>
      <c r="CC33" s="17">
        <f t="shared" si="203"/>
        <v>0</v>
      </c>
      <c r="CD33" s="17">
        <f t="shared" si="203"/>
        <v>0</v>
      </c>
      <c r="CE33" s="17">
        <f t="shared" si="173"/>
        <v>2176882</v>
      </c>
      <c r="CF33" s="174">
        <f aca="true" t="shared" si="204" ref="CF33:CN33">SUM(CF34:CF37)</f>
        <v>0</v>
      </c>
      <c r="CG33" s="17">
        <f t="shared" si="204"/>
        <v>0</v>
      </c>
      <c r="CH33" s="17">
        <f t="shared" si="204"/>
        <v>0</v>
      </c>
      <c r="CI33" s="17">
        <f t="shared" si="204"/>
        <v>0</v>
      </c>
      <c r="CJ33" s="17">
        <f t="shared" si="204"/>
        <v>0</v>
      </c>
      <c r="CK33" s="17">
        <f t="shared" si="204"/>
        <v>0</v>
      </c>
      <c r="CL33" s="17">
        <f t="shared" si="204"/>
        <v>0</v>
      </c>
      <c r="CM33" s="17">
        <f t="shared" si="204"/>
        <v>0</v>
      </c>
      <c r="CN33" s="17">
        <f t="shared" si="204"/>
        <v>0</v>
      </c>
      <c r="CO33" s="17">
        <f t="shared" si="174"/>
        <v>0</v>
      </c>
      <c r="CP33" s="174">
        <f aca="true" t="shared" si="205" ref="CP33:CX33">SUM(CP34:CP37)</f>
        <v>0</v>
      </c>
      <c r="CQ33" s="17">
        <f t="shared" si="205"/>
        <v>1386492</v>
      </c>
      <c r="CR33" s="17">
        <f t="shared" si="205"/>
        <v>0</v>
      </c>
      <c r="CS33" s="17">
        <f t="shared" si="205"/>
        <v>0</v>
      </c>
      <c r="CT33" s="17">
        <f t="shared" si="205"/>
        <v>0</v>
      </c>
      <c r="CU33" s="17">
        <f t="shared" si="205"/>
        <v>0</v>
      </c>
      <c r="CV33" s="17">
        <f t="shared" si="205"/>
        <v>0</v>
      </c>
      <c r="CW33" s="17">
        <f t="shared" si="205"/>
        <v>0</v>
      </c>
      <c r="CX33" s="17">
        <f t="shared" si="205"/>
        <v>0</v>
      </c>
      <c r="CY33" s="17">
        <f t="shared" si="175"/>
        <v>1386492</v>
      </c>
      <c r="CZ33" s="174">
        <f>SUM(CZ34:CZ37)</f>
        <v>0</v>
      </c>
      <c r="DA33" s="227">
        <f t="shared" si="176"/>
        <v>5534795</v>
      </c>
      <c r="DB33" s="227">
        <f t="shared" si="177"/>
        <v>0</v>
      </c>
      <c r="DC33" s="227">
        <f t="shared" si="178"/>
        <v>0</v>
      </c>
      <c r="DD33" s="227">
        <f t="shared" si="179"/>
        <v>0</v>
      </c>
      <c r="DE33" s="227">
        <f t="shared" si="180"/>
        <v>0</v>
      </c>
      <c r="DF33" s="227">
        <f t="shared" si="181"/>
        <v>0</v>
      </c>
      <c r="DG33" s="227">
        <f t="shared" si="182"/>
        <v>0</v>
      </c>
      <c r="DH33" s="227">
        <f t="shared" si="183"/>
        <v>0</v>
      </c>
      <c r="DI33" s="227">
        <f t="shared" si="184"/>
        <v>5534795</v>
      </c>
      <c r="DJ33" s="228">
        <f aca="true" t="shared" si="206" ref="DJ33:DQ33">SUM(DJ34:DJ37)</f>
        <v>0</v>
      </c>
      <c r="DK33" s="17">
        <f t="shared" si="206"/>
        <v>0</v>
      </c>
      <c r="DL33" s="17">
        <f t="shared" si="206"/>
        <v>0</v>
      </c>
      <c r="DM33" s="17">
        <f t="shared" si="206"/>
        <v>0</v>
      </c>
      <c r="DN33" s="17">
        <f t="shared" si="206"/>
        <v>0</v>
      </c>
      <c r="DO33" s="17">
        <f t="shared" si="206"/>
        <v>0</v>
      </c>
      <c r="DP33" s="17">
        <f t="shared" si="206"/>
        <v>0</v>
      </c>
      <c r="DQ33" s="17">
        <f t="shared" si="206"/>
        <v>0</v>
      </c>
      <c r="DR33" s="17">
        <f t="shared" si="185"/>
        <v>0</v>
      </c>
      <c r="DS33" s="174">
        <f aca="true" t="shared" si="207" ref="DS33:DZ33">SUM(DS34:DS37)</f>
        <v>0</v>
      </c>
      <c r="DT33" s="17">
        <f t="shared" si="207"/>
        <v>0</v>
      </c>
      <c r="DU33" s="17">
        <f t="shared" si="207"/>
        <v>0</v>
      </c>
      <c r="DV33" s="17">
        <f t="shared" si="207"/>
        <v>0</v>
      </c>
      <c r="DW33" s="17">
        <f t="shared" si="207"/>
        <v>0</v>
      </c>
      <c r="DX33" s="17">
        <f t="shared" si="207"/>
        <v>0</v>
      </c>
      <c r="DY33" s="17">
        <f t="shared" si="207"/>
        <v>0</v>
      </c>
      <c r="DZ33" s="17">
        <f t="shared" si="207"/>
        <v>0</v>
      </c>
      <c r="EA33" s="17">
        <f t="shared" si="186"/>
        <v>0</v>
      </c>
      <c r="EB33" s="174">
        <f aca="true" t="shared" si="208" ref="EB33:EI33">SUM(EB34:EB37)</f>
        <v>0</v>
      </c>
      <c r="EC33" s="17">
        <f t="shared" si="208"/>
        <v>1180425</v>
      </c>
      <c r="ED33" s="17">
        <f t="shared" si="208"/>
        <v>0</v>
      </c>
      <c r="EE33" s="17">
        <f t="shared" si="208"/>
        <v>0</v>
      </c>
      <c r="EF33" s="17">
        <f t="shared" si="208"/>
        <v>0</v>
      </c>
      <c r="EG33" s="17">
        <f t="shared" si="208"/>
        <v>0</v>
      </c>
      <c r="EH33" s="17">
        <f t="shared" si="208"/>
        <v>0</v>
      </c>
      <c r="EI33" s="17">
        <f t="shared" si="208"/>
        <v>0</v>
      </c>
      <c r="EJ33" s="17">
        <f t="shared" si="187"/>
        <v>1180425</v>
      </c>
      <c r="EK33" s="174">
        <f aca="true" t="shared" si="209" ref="EK33:ER33">SUM(EK34:EK37)</f>
        <v>0</v>
      </c>
      <c r="EL33" s="17">
        <f t="shared" si="209"/>
        <v>759947</v>
      </c>
      <c r="EM33" s="17">
        <f t="shared" si="209"/>
        <v>0</v>
      </c>
      <c r="EN33" s="17">
        <f t="shared" si="209"/>
        <v>0</v>
      </c>
      <c r="EO33" s="17">
        <f t="shared" si="209"/>
        <v>0</v>
      </c>
      <c r="EP33" s="17">
        <f t="shared" si="209"/>
        <v>0</v>
      </c>
      <c r="EQ33" s="17">
        <f t="shared" si="209"/>
        <v>0</v>
      </c>
      <c r="ER33" s="17">
        <f t="shared" si="209"/>
        <v>0</v>
      </c>
      <c r="ES33" s="17">
        <f t="shared" si="188"/>
        <v>759947</v>
      </c>
      <c r="ET33" s="174">
        <f>SUM(ET34:ET37)</f>
        <v>0</v>
      </c>
      <c r="EU33" s="229">
        <f aca="true" t="shared" si="210" ref="EU33:EU48">DK33+DT33+EC33+EL33</f>
        <v>1940372</v>
      </c>
      <c r="EV33" s="229">
        <f aca="true" t="shared" si="211" ref="EV33:EV48">DL33+DU33+ED33+EM33</f>
        <v>0</v>
      </c>
      <c r="EW33" s="229">
        <f aca="true" t="shared" si="212" ref="EW33:EW48">DM33+DV33+EE33+EN33</f>
        <v>0</v>
      </c>
      <c r="EX33" s="229">
        <f aca="true" t="shared" si="213" ref="EX33:EX48">DN33+DW33+EF33+EO33</f>
        <v>0</v>
      </c>
      <c r="EY33" s="229">
        <f aca="true" t="shared" si="214" ref="EY33:EY48">DO33+DX33+EG33+EP33</f>
        <v>0</v>
      </c>
      <c r="EZ33" s="229">
        <f>SUM(EZ34:EZ37)</f>
        <v>0</v>
      </c>
      <c r="FA33" s="229">
        <f>SUM(FA34:FA37)</f>
        <v>0</v>
      </c>
      <c r="FB33" s="229">
        <f t="shared" si="190"/>
        <v>1940372</v>
      </c>
      <c r="FC33" s="231">
        <f>SUM(FC34:FC37)</f>
        <v>0</v>
      </c>
      <c r="FD33" s="195">
        <f t="shared" si="191"/>
        <v>15388456</v>
      </c>
      <c r="FE33" s="79">
        <f t="shared" si="192"/>
        <v>15413456</v>
      </c>
      <c r="FF33" s="80">
        <f aca="true" t="shared" si="215" ref="FF33:FY33">SUM(FF34:FF37)</f>
        <v>25000</v>
      </c>
      <c r="FG33" s="185">
        <f t="shared" si="215"/>
        <v>133178541</v>
      </c>
      <c r="FH33" s="17">
        <f t="shared" si="215"/>
        <v>0</v>
      </c>
      <c r="FI33" s="17">
        <f t="shared" si="215"/>
        <v>1617067</v>
      </c>
      <c r="FJ33" s="17">
        <f t="shared" si="215"/>
        <v>0</v>
      </c>
      <c r="FK33" s="17">
        <f t="shared" si="215"/>
        <v>0</v>
      </c>
      <c r="FL33" s="17">
        <f t="shared" si="215"/>
        <v>0</v>
      </c>
      <c r="FM33" s="17">
        <f t="shared" si="215"/>
        <v>-5346546</v>
      </c>
      <c r="FN33" s="17">
        <f t="shared" si="215"/>
        <v>-300000</v>
      </c>
      <c r="FO33" s="17">
        <f t="shared" si="215"/>
        <v>0</v>
      </c>
      <c r="FP33" s="17">
        <f t="shared" si="215"/>
        <v>0</v>
      </c>
      <c r="FQ33" s="17">
        <f t="shared" si="215"/>
        <v>-685000</v>
      </c>
      <c r="FR33" s="17">
        <f t="shared" si="215"/>
        <v>0</v>
      </c>
      <c r="FS33" s="17">
        <f t="shared" si="215"/>
        <v>0</v>
      </c>
      <c r="FT33" s="17">
        <f t="shared" si="215"/>
        <v>15572828</v>
      </c>
      <c r="FU33" s="17">
        <f t="shared" si="215"/>
        <v>0</v>
      </c>
      <c r="FV33" s="17">
        <f t="shared" si="215"/>
        <v>-350000</v>
      </c>
      <c r="FW33" s="17">
        <f t="shared" si="215"/>
        <v>-2650956</v>
      </c>
      <c r="FX33" s="17">
        <f t="shared" si="215"/>
        <v>0</v>
      </c>
      <c r="FY33" s="17">
        <f t="shared" si="215"/>
        <v>0</v>
      </c>
      <c r="FZ33" s="81">
        <f t="shared" si="193"/>
        <v>141035934</v>
      </c>
      <c r="GA33" s="18">
        <f>SUM(GA34:GA37)</f>
        <v>7857393</v>
      </c>
      <c r="GB33" s="81">
        <f>SUM(GB34:GB37)</f>
        <v>148566997</v>
      </c>
      <c r="GC33" s="81">
        <f t="shared" si="194"/>
        <v>156449390</v>
      </c>
      <c r="GD33" s="83">
        <f>SUM(GD34:GD37)</f>
        <v>7882393</v>
      </c>
      <c r="GE33" s="163">
        <f>SUM(GE34:GE37)</f>
        <v>148566997</v>
      </c>
      <c r="GF33" s="19">
        <f>SUM(GF34:GF37)</f>
        <v>156449390</v>
      </c>
      <c r="GG33" s="20">
        <f>SUM(GG34:GG37)</f>
        <v>7882393</v>
      </c>
    </row>
    <row r="34" spans="1:189" s="14" customFormat="1" ht="18" customHeight="1">
      <c r="A34" s="95" t="s">
        <v>35</v>
      </c>
      <c r="B34" s="123">
        <v>0</v>
      </c>
      <c r="C34" s="123"/>
      <c r="D34" s="123"/>
      <c r="E34" s="123"/>
      <c r="F34" s="123"/>
      <c r="G34" s="123"/>
      <c r="H34" s="123"/>
      <c r="I34" s="123"/>
      <c r="J34" s="123">
        <f t="shared" si="166"/>
        <v>0</v>
      </c>
      <c r="K34" s="124">
        <f>J34-B34</f>
        <v>0</v>
      </c>
      <c r="L34" s="137">
        <v>3887187</v>
      </c>
      <c r="M34" s="123"/>
      <c r="N34" s="123"/>
      <c r="O34" s="123"/>
      <c r="P34" s="123"/>
      <c r="Q34" s="123"/>
      <c r="R34" s="123"/>
      <c r="S34" s="123"/>
      <c r="T34" s="123"/>
      <c r="U34" s="123"/>
      <c r="V34" s="123"/>
      <c r="W34" s="123"/>
      <c r="X34" s="123"/>
      <c r="Y34" s="123">
        <f t="shared" si="167"/>
        <v>3887187</v>
      </c>
      <c r="Z34" s="124">
        <f>Y34-L34</f>
        <v>0</v>
      </c>
      <c r="AA34" s="15">
        <v>400000</v>
      </c>
      <c r="AB34" s="123"/>
      <c r="AC34" s="123"/>
      <c r="AD34" s="123"/>
      <c r="AE34" s="123"/>
      <c r="AF34" s="123"/>
      <c r="AG34" s="123">
        <v>25000</v>
      </c>
      <c r="AH34" s="15">
        <f t="shared" si="168"/>
        <v>425000</v>
      </c>
      <c r="AI34" s="16">
        <f>AH34-AA34</f>
        <v>25000</v>
      </c>
      <c r="AJ34" s="15">
        <v>0</v>
      </c>
      <c r="AK34" s="15"/>
      <c r="AL34" s="15"/>
      <c r="AM34" s="15"/>
      <c r="AN34" s="15"/>
      <c r="AO34" s="15"/>
      <c r="AP34" s="15"/>
      <c r="AQ34" s="15"/>
      <c r="AR34" s="15">
        <f t="shared" si="169"/>
        <v>0</v>
      </c>
      <c r="AS34" s="16">
        <f>AR34-AJ34</f>
        <v>0</v>
      </c>
      <c r="AT34" s="15">
        <v>3551964</v>
      </c>
      <c r="AU34" s="15"/>
      <c r="AV34" s="15"/>
      <c r="AW34" s="15"/>
      <c r="AX34" s="15"/>
      <c r="AY34" s="15"/>
      <c r="AZ34" s="15"/>
      <c r="BA34" s="15">
        <f t="shared" si="170"/>
        <v>3551964</v>
      </c>
      <c r="BB34" s="173">
        <f>BA34-AT34</f>
        <v>0</v>
      </c>
      <c r="BC34" s="15">
        <v>1236890</v>
      </c>
      <c r="BD34" s="15"/>
      <c r="BE34" s="15"/>
      <c r="BF34" s="15"/>
      <c r="BG34" s="15"/>
      <c r="BH34" s="15"/>
      <c r="BI34" s="15"/>
      <c r="BJ34" s="15"/>
      <c r="BK34" s="15">
        <f t="shared" si="171"/>
        <v>1236890</v>
      </c>
      <c r="BL34" s="173">
        <f>BK34-BC34</f>
        <v>0</v>
      </c>
      <c r="BM34" s="162">
        <v>734531</v>
      </c>
      <c r="BN34" s="15"/>
      <c r="BO34" s="15"/>
      <c r="BP34" s="15"/>
      <c r="BQ34" s="15"/>
      <c r="BR34" s="15"/>
      <c r="BS34" s="15"/>
      <c r="BT34" s="15"/>
      <c r="BU34" s="15">
        <f t="shared" si="172"/>
        <v>734531</v>
      </c>
      <c r="BV34" s="173">
        <f>BU34-BM34</f>
        <v>0</v>
      </c>
      <c r="BW34" s="15">
        <v>2176882</v>
      </c>
      <c r="BX34" s="15"/>
      <c r="BY34" s="15"/>
      <c r="BZ34" s="15"/>
      <c r="CA34" s="15"/>
      <c r="CB34" s="15"/>
      <c r="CC34" s="15"/>
      <c r="CD34" s="15"/>
      <c r="CE34" s="15">
        <f t="shared" si="173"/>
        <v>2176882</v>
      </c>
      <c r="CF34" s="173">
        <f>CE34-BW34</f>
        <v>0</v>
      </c>
      <c r="CG34" s="15">
        <v>0</v>
      </c>
      <c r="CH34" s="15"/>
      <c r="CI34" s="15"/>
      <c r="CJ34" s="15"/>
      <c r="CK34" s="15"/>
      <c r="CL34" s="15"/>
      <c r="CM34" s="15"/>
      <c r="CN34" s="15"/>
      <c r="CO34" s="15">
        <f t="shared" si="174"/>
        <v>0</v>
      </c>
      <c r="CP34" s="173">
        <f>CO34-CG34</f>
        <v>0</v>
      </c>
      <c r="CQ34" s="15">
        <v>1386492</v>
      </c>
      <c r="CR34" s="15"/>
      <c r="CS34" s="15"/>
      <c r="CT34" s="15"/>
      <c r="CU34" s="15"/>
      <c r="CV34" s="15"/>
      <c r="CW34" s="15"/>
      <c r="CX34" s="15"/>
      <c r="CY34" s="15">
        <f t="shared" si="175"/>
        <v>1386492</v>
      </c>
      <c r="CZ34" s="173">
        <f>CY34-CQ34</f>
        <v>0</v>
      </c>
      <c r="DA34" s="222">
        <f t="shared" si="176"/>
        <v>5534795</v>
      </c>
      <c r="DB34" s="222">
        <f t="shared" si="177"/>
        <v>0</v>
      </c>
      <c r="DC34" s="222">
        <f t="shared" si="178"/>
        <v>0</v>
      </c>
      <c r="DD34" s="222">
        <f t="shared" si="179"/>
        <v>0</v>
      </c>
      <c r="DE34" s="222">
        <f t="shared" si="180"/>
        <v>0</v>
      </c>
      <c r="DF34" s="222">
        <f t="shared" si="181"/>
        <v>0</v>
      </c>
      <c r="DG34" s="222">
        <f t="shared" si="182"/>
        <v>0</v>
      </c>
      <c r="DH34" s="222">
        <f t="shared" si="183"/>
        <v>0</v>
      </c>
      <c r="DI34" s="222">
        <f t="shared" si="184"/>
        <v>5534795</v>
      </c>
      <c r="DJ34" s="223">
        <f>DI34-DA34</f>
        <v>0</v>
      </c>
      <c r="DK34" s="15">
        <v>0</v>
      </c>
      <c r="DL34" s="15"/>
      <c r="DM34" s="15"/>
      <c r="DN34" s="15"/>
      <c r="DO34" s="15"/>
      <c r="DP34" s="15"/>
      <c r="DQ34" s="15"/>
      <c r="DR34" s="15">
        <f t="shared" si="185"/>
        <v>0</v>
      </c>
      <c r="DS34" s="173">
        <f>DR34-DK34</f>
        <v>0</v>
      </c>
      <c r="DT34" s="15">
        <v>0</v>
      </c>
      <c r="DU34" s="15"/>
      <c r="DV34" s="15"/>
      <c r="DW34" s="15"/>
      <c r="DX34" s="15"/>
      <c r="DY34" s="15"/>
      <c r="DZ34" s="15"/>
      <c r="EA34" s="15">
        <f t="shared" si="186"/>
        <v>0</v>
      </c>
      <c r="EB34" s="173">
        <f>EA34-DT34</f>
        <v>0</v>
      </c>
      <c r="EC34" s="15">
        <v>1180425</v>
      </c>
      <c r="ED34" s="15"/>
      <c r="EE34" s="15"/>
      <c r="EF34" s="15"/>
      <c r="EG34" s="15"/>
      <c r="EH34" s="15"/>
      <c r="EI34" s="15"/>
      <c r="EJ34" s="15">
        <f t="shared" si="187"/>
        <v>1180425</v>
      </c>
      <c r="EK34" s="173">
        <f>EJ34-EC34</f>
        <v>0</v>
      </c>
      <c r="EL34" s="15">
        <v>759947</v>
      </c>
      <c r="EM34" s="15"/>
      <c r="EN34" s="15"/>
      <c r="EO34" s="15"/>
      <c r="EP34" s="15"/>
      <c r="EQ34" s="15"/>
      <c r="ER34" s="15"/>
      <c r="ES34" s="15">
        <f t="shared" si="188"/>
        <v>759947</v>
      </c>
      <c r="ET34" s="173">
        <f>ES34-EL34</f>
        <v>0</v>
      </c>
      <c r="EU34" s="224">
        <f t="shared" si="210"/>
        <v>1940372</v>
      </c>
      <c r="EV34" s="224">
        <f t="shared" si="211"/>
        <v>0</v>
      </c>
      <c r="EW34" s="224">
        <f t="shared" si="212"/>
        <v>0</v>
      </c>
      <c r="EX34" s="224">
        <f t="shared" si="213"/>
        <v>0</v>
      </c>
      <c r="EY34" s="224">
        <f t="shared" si="214"/>
        <v>0</v>
      </c>
      <c r="EZ34" s="224"/>
      <c r="FA34" s="224"/>
      <c r="FB34" s="224">
        <f t="shared" si="190"/>
        <v>1940372</v>
      </c>
      <c r="FC34" s="226">
        <f>FB34-EU34</f>
        <v>0</v>
      </c>
      <c r="FD34" s="195">
        <f t="shared" si="191"/>
        <v>15314318</v>
      </c>
      <c r="FE34" s="79">
        <f t="shared" si="192"/>
        <v>15339318</v>
      </c>
      <c r="FF34" s="80">
        <f>FE34-FD34</f>
        <v>25000</v>
      </c>
      <c r="FG34" s="184">
        <v>703568</v>
      </c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81">
        <f t="shared" si="193"/>
        <v>703568</v>
      </c>
      <c r="GA34" s="16">
        <f>FZ34-FG34</f>
        <v>0</v>
      </c>
      <c r="GB34" s="81">
        <f>FD34+FG34</f>
        <v>16017886</v>
      </c>
      <c r="GC34" s="79">
        <f t="shared" si="194"/>
        <v>16042886</v>
      </c>
      <c r="GD34" s="80">
        <f>GC34-GB34</f>
        <v>25000</v>
      </c>
      <c r="GE34" s="162">
        <f aca="true" t="shared" si="216" ref="GE34:GF37">GB34</f>
        <v>16017886</v>
      </c>
      <c r="GF34" s="15">
        <f t="shared" si="216"/>
        <v>16042886</v>
      </c>
      <c r="GG34" s="16">
        <f>GF34-GE34</f>
        <v>25000</v>
      </c>
    </row>
    <row r="35" spans="1:189" s="14" customFormat="1" ht="18" customHeight="1">
      <c r="A35" s="95" t="s">
        <v>36</v>
      </c>
      <c r="B35" s="123">
        <v>0</v>
      </c>
      <c r="C35" s="123"/>
      <c r="D35" s="123"/>
      <c r="E35" s="123"/>
      <c r="F35" s="123"/>
      <c r="G35" s="123"/>
      <c r="H35" s="123"/>
      <c r="I35" s="123"/>
      <c r="J35" s="123">
        <f t="shared" si="166"/>
        <v>0</v>
      </c>
      <c r="K35" s="124">
        <f>J35-B35</f>
        <v>0</v>
      </c>
      <c r="L35" s="137">
        <v>0</v>
      </c>
      <c r="M35" s="123"/>
      <c r="N35" s="123"/>
      <c r="O35" s="123"/>
      <c r="P35" s="123"/>
      <c r="Q35" s="123"/>
      <c r="R35" s="123"/>
      <c r="S35" s="123"/>
      <c r="T35" s="123"/>
      <c r="U35" s="123"/>
      <c r="V35" s="123"/>
      <c r="W35" s="123"/>
      <c r="X35" s="123"/>
      <c r="Y35" s="123">
        <f t="shared" si="167"/>
        <v>0</v>
      </c>
      <c r="Z35" s="124">
        <f>Y35-L35</f>
        <v>0</v>
      </c>
      <c r="AA35" s="15">
        <v>0</v>
      </c>
      <c r="AB35" s="123"/>
      <c r="AC35" s="123"/>
      <c r="AD35" s="123"/>
      <c r="AE35" s="123"/>
      <c r="AF35" s="123"/>
      <c r="AG35" s="123"/>
      <c r="AH35" s="15">
        <f t="shared" si="168"/>
        <v>0</v>
      </c>
      <c r="AI35" s="16">
        <f>AH35-AA35</f>
        <v>0</v>
      </c>
      <c r="AJ35" s="15">
        <v>59618</v>
      </c>
      <c r="AK35" s="15"/>
      <c r="AL35" s="15"/>
      <c r="AM35" s="15"/>
      <c r="AN35" s="15"/>
      <c r="AO35" s="15"/>
      <c r="AP35" s="15"/>
      <c r="AQ35" s="15"/>
      <c r="AR35" s="15">
        <f t="shared" si="169"/>
        <v>59618</v>
      </c>
      <c r="AS35" s="16">
        <f>AR35-AJ35</f>
        <v>0</v>
      </c>
      <c r="AT35" s="15"/>
      <c r="AU35" s="15"/>
      <c r="AV35" s="15"/>
      <c r="AW35" s="15"/>
      <c r="AX35" s="15"/>
      <c r="AY35" s="15"/>
      <c r="AZ35" s="15"/>
      <c r="BA35" s="15">
        <f t="shared" si="170"/>
        <v>0</v>
      </c>
      <c r="BB35" s="173">
        <f>BA35-AT35</f>
        <v>0</v>
      </c>
      <c r="BC35" s="15">
        <v>0</v>
      </c>
      <c r="BD35" s="15"/>
      <c r="BE35" s="15"/>
      <c r="BF35" s="15"/>
      <c r="BG35" s="15"/>
      <c r="BH35" s="15"/>
      <c r="BI35" s="15"/>
      <c r="BJ35" s="15"/>
      <c r="BK35" s="15">
        <f t="shared" si="171"/>
        <v>0</v>
      </c>
      <c r="BL35" s="173">
        <f>BK35-BC35</f>
        <v>0</v>
      </c>
      <c r="BM35" s="162"/>
      <c r="BN35" s="15"/>
      <c r="BO35" s="15"/>
      <c r="BP35" s="15"/>
      <c r="BQ35" s="15"/>
      <c r="BR35" s="15"/>
      <c r="BS35" s="15"/>
      <c r="BT35" s="15"/>
      <c r="BU35" s="15">
        <f t="shared" si="172"/>
        <v>0</v>
      </c>
      <c r="BV35" s="173">
        <f>BU35-BM35</f>
        <v>0</v>
      </c>
      <c r="BW35" s="15">
        <v>0</v>
      </c>
      <c r="BX35" s="15"/>
      <c r="BY35" s="15"/>
      <c r="BZ35" s="15"/>
      <c r="CA35" s="15"/>
      <c r="CB35" s="15"/>
      <c r="CC35" s="15"/>
      <c r="CD35" s="15"/>
      <c r="CE35" s="15">
        <f t="shared" si="173"/>
        <v>0</v>
      </c>
      <c r="CF35" s="173">
        <f>CE35-BW35</f>
        <v>0</v>
      </c>
      <c r="CG35" s="15"/>
      <c r="CH35" s="15"/>
      <c r="CI35" s="15"/>
      <c r="CJ35" s="15"/>
      <c r="CK35" s="15"/>
      <c r="CL35" s="15"/>
      <c r="CM35" s="15"/>
      <c r="CN35" s="15"/>
      <c r="CO35" s="15">
        <f t="shared" si="174"/>
        <v>0</v>
      </c>
      <c r="CP35" s="173">
        <f>CO35-CG35</f>
        <v>0</v>
      </c>
      <c r="CQ35" s="15"/>
      <c r="CR35" s="15"/>
      <c r="CS35" s="15"/>
      <c r="CT35" s="15"/>
      <c r="CU35" s="15"/>
      <c r="CV35" s="15"/>
      <c r="CW35" s="15"/>
      <c r="CX35" s="15"/>
      <c r="CY35" s="15">
        <f t="shared" si="175"/>
        <v>0</v>
      </c>
      <c r="CZ35" s="173">
        <f>CY35-CQ35</f>
        <v>0</v>
      </c>
      <c r="DA35" s="222">
        <f t="shared" si="176"/>
        <v>0</v>
      </c>
      <c r="DB35" s="222">
        <f t="shared" si="177"/>
        <v>0</v>
      </c>
      <c r="DC35" s="222">
        <f t="shared" si="178"/>
        <v>0</v>
      </c>
      <c r="DD35" s="222">
        <f t="shared" si="179"/>
        <v>0</v>
      </c>
      <c r="DE35" s="222">
        <f t="shared" si="180"/>
        <v>0</v>
      </c>
      <c r="DF35" s="222">
        <f t="shared" si="181"/>
        <v>0</v>
      </c>
      <c r="DG35" s="222">
        <f t="shared" si="182"/>
        <v>0</v>
      </c>
      <c r="DH35" s="222">
        <f t="shared" si="183"/>
        <v>0</v>
      </c>
      <c r="DI35" s="222">
        <f t="shared" si="184"/>
        <v>0</v>
      </c>
      <c r="DJ35" s="223">
        <f>DI35-DA35</f>
        <v>0</v>
      </c>
      <c r="DK35" s="15">
        <v>0</v>
      </c>
      <c r="DL35" s="15"/>
      <c r="DM35" s="15"/>
      <c r="DN35" s="15"/>
      <c r="DO35" s="15"/>
      <c r="DP35" s="15"/>
      <c r="DQ35" s="15"/>
      <c r="DR35" s="15">
        <f t="shared" si="185"/>
        <v>0</v>
      </c>
      <c r="DS35" s="173">
        <f>DR35-DK35</f>
        <v>0</v>
      </c>
      <c r="DT35" s="15"/>
      <c r="DU35" s="15"/>
      <c r="DV35" s="15"/>
      <c r="DW35" s="15"/>
      <c r="DX35" s="15"/>
      <c r="DY35" s="15"/>
      <c r="DZ35" s="15"/>
      <c r="EA35" s="15">
        <f t="shared" si="186"/>
        <v>0</v>
      </c>
      <c r="EB35" s="173">
        <f>EA35-DT35</f>
        <v>0</v>
      </c>
      <c r="EC35" s="15"/>
      <c r="ED35" s="15"/>
      <c r="EE35" s="15"/>
      <c r="EF35" s="15"/>
      <c r="EG35" s="15"/>
      <c r="EH35" s="15"/>
      <c r="EI35" s="15"/>
      <c r="EJ35" s="15">
        <f t="shared" si="187"/>
        <v>0</v>
      </c>
      <c r="EK35" s="173">
        <f>EJ35-EC35</f>
        <v>0</v>
      </c>
      <c r="EL35" s="15"/>
      <c r="EM35" s="15"/>
      <c r="EN35" s="15"/>
      <c r="EO35" s="15"/>
      <c r="EP35" s="15"/>
      <c r="EQ35" s="15"/>
      <c r="ER35" s="15"/>
      <c r="ES35" s="15">
        <f t="shared" si="188"/>
        <v>0</v>
      </c>
      <c r="ET35" s="173">
        <f>ES35-EL35</f>
        <v>0</v>
      </c>
      <c r="EU35" s="224">
        <f t="shared" si="210"/>
        <v>0</v>
      </c>
      <c r="EV35" s="224">
        <f t="shared" si="211"/>
        <v>0</v>
      </c>
      <c r="EW35" s="224">
        <f t="shared" si="212"/>
        <v>0</v>
      </c>
      <c r="EX35" s="224">
        <f t="shared" si="213"/>
        <v>0</v>
      </c>
      <c r="EY35" s="224">
        <f t="shared" si="214"/>
        <v>0</v>
      </c>
      <c r="EZ35" s="224"/>
      <c r="FA35" s="224"/>
      <c r="FB35" s="224">
        <f t="shared" si="190"/>
        <v>0</v>
      </c>
      <c r="FC35" s="226">
        <f>FB35-EU35</f>
        <v>0</v>
      </c>
      <c r="FD35" s="195">
        <f t="shared" si="191"/>
        <v>59618</v>
      </c>
      <c r="FE35" s="79">
        <f t="shared" si="192"/>
        <v>59618</v>
      </c>
      <c r="FF35" s="80">
        <f>FE35-FD35</f>
        <v>0</v>
      </c>
      <c r="FG35" s="184">
        <v>4103300</v>
      </c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>
        <v>0</v>
      </c>
      <c r="FT35" s="15">
        <v>374859</v>
      </c>
      <c r="FU35" s="15"/>
      <c r="FV35" s="15"/>
      <c r="FW35" s="15"/>
      <c r="FX35" s="15"/>
      <c r="FY35" s="15"/>
      <c r="FZ35" s="81">
        <f t="shared" si="193"/>
        <v>4478159</v>
      </c>
      <c r="GA35" s="16">
        <f>FZ35-FG35</f>
        <v>374859</v>
      </c>
      <c r="GB35" s="81">
        <f>FD35+FG35</f>
        <v>4162918</v>
      </c>
      <c r="GC35" s="79">
        <f t="shared" si="194"/>
        <v>4537777</v>
      </c>
      <c r="GD35" s="80">
        <f>GC35-GB35</f>
        <v>374859</v>
      </c>
      <c r="GE35" s="162">
        <f t="shared" si="216"/>
        <v>4162918</v>
      </c>
      <c r="GF35" s="15">
        <f t="shared" si="216"/>
        <v>4537777</v>
      </c>
      <c r="GG35" s="16">
        <f>GF35-GE35</f>
        <v>374859</v>
      </c>
    </row>
    <row r="36" spans="1:189" s="14" customFormat="1" ht="18" customHeight="1">
      <c r="A36" s="95" t="s">
        <v>37</v>
      </c>
      <c r="B36" s="123">
        <v>0</v>
      </c>
      <c r="C36" s="123"/>
      <c r="D36" s="123"/>
      <c r="E36" s="123"/>
      <c r="F36" s="123"/>
      <c r="G36" s="123"/>
      <c r="H36" s="123"/>
      <c r="I36" s="123"/>
      <c r="J36" s="123">
        <f t="shared" si="166"/>
        <v>0</v>
      </c>
      <c r="K36" s="124">
        <f>J36-B36</f>
        <v>0</v>
      </c>
      <c r="L36" s="137">
        <v>0</v>
      </c>
      <c r="M36" s="123"/>
      <c r="N36" s="123"/>
      <c r="O36" s="123"/>
      <c r="P36" s="123"/>
      <c r="Q36" s="123"/>
      <c r="R36" s="123"/>
      <c r="S36" s="123"/>
      <c r="T36" s="123"/>
      <c r="U36" s="123"/>
      <c r="V36" s="123"/>
      <c r="W36" s="123"/>
      <c r="X36" s="123"/>
      <c r="Y36" s="123">
        <f t="shared" si="167"/>
        <v>0</v>
      </c>
      <c r="Z36" s="124">
        <f>Y36-L36</f>
        <v>0</v>
      </c>
      <c r="AA36" s="15">
        <v>0</v>
      </c>
      <c r="AB36" s="123"/>
      <c r="AC36" s="123"/>
      <c r="AD36" s="123"/>
      <c r="AE36" s="123"/>
      <c r="AF36" s="123"/>
      <c r="AG36" s="123"/>
      <c r="AH36" s="15">
        <f t="shared" si="168"/>
        <v>0</v>
      </c>
      <c r="AI36" s="16">
        <f>AH36-AA36</f>
        <v>0</v>
      </c>
      <c r="AJ36" s="15">
        <v>14520</v>
      </c>
      <c r="AK36" s="15"/>
      <c r="AL36" s="15"/>
      <c r="AM36" s="15"/>
      <c r="AN36" s="15"/>
      <c r="AO36" s="15"/>
      <c r="AP36" s="15"/>
      <c r="AQ36" s="15"/>
      <c r="AR36" s="15">
        <f t="shared" si="169"/>
        <v>14520</v>
      </c>
      <c r="AS36" s="16">
        <f>AR36-AJ36</f>
        <v>0</v>
      </c>
      <c r="AT36" s="15">
        <v>0</v>
      </c>
      <c r="AU36" s="15"/>
      <c r="AV36" s="15"/>
      <c r="AW36" s="15"/>
      <c r="AX36" s="15"/>
      <c r="AY36" s="15"/>
      <c r="AZ36" s="15"/>
      <c r="BA36" s="15">
        <f t="shared" si="170"/>
        <v>0</v>
      </c>
      <c r="BB36" s="173">
        <f>BA36-AT36</f>
        <v>0</v>
      </c>
      <c r="BC36" s="15">
        <v>0</v>
      </c>
      <c r="BD36" s="15"/>
      <c r="BE36" s="15"/>
      <c r="BF36" s="15"/>
      <c r="BG36" s="15"/>
      <c r="BH36" s="15"/>
      <c r="BI36" s="15"/>
      <c r="BJ36" s="15"/>
      <c r="BK36" s="15">
        <f t="shared" si="171"/>
        <v>0</v>
      </c>
      <c r="BL36" s="173">
        <f>BK36-BC36</f>
        <v>0</v>
      </c>
      <c r="BM36" s="162">
        <v>0</v>
      </c>
      <c r="BN36" s="15"/>
      <c r="BO36" s="15"/>
      <c r="BP36" s="15"/>
      <c r="BQ36" s="15"/>
      <c r="BR36" s="15"/>
      <c r="BS36" s="15"/>
      <c r="BT36" s="15"/>
      <c r="BU36" s="15">
        <f t="shared" si="172"/>
        <v>0</v>
      </c>
      <c r="BV36" s="173">
        <f>BU36-BM36</f>
        <v>0</v>
      </c>
      <c r="BW36" s="15">
        <v>0</v>
      </c>
      <c r="BX36" s="15"/>
      <c r="BY36" s="15"/>
      <c r="BZ36" s="15"/>
      <c r="CA36" s="15"/>
      <c r="CB36" s="15"/>
      <c r="CC36" s="15"/>
      <c r="CD36" s="15"/>
      <c r="CE36" s="15">
        <f t="shared" si="173"/>
        <v>0</v>
      </c>
      <c r="CF36" s="173">
        <f>CE36-BW36</f>
        <v>0</v>
      </c>
      <c r="CG36" s="15">
        <v>0</v>
      </c>
      <c r="CH36" s="15"/>
      <c r="CI36" s="15"/>
      <c r="CJ36" s="15"/>
      <c r="CK36" s="15"/>
      <c r="CL36" s="15"/>
      <c r="CM36" s="15"/>
      <c r="CN36" s="15"/>
      <c r="CO36" s="15">
        <f t="shared" si="174"/>
        <v>0</v>
      </c>
      <c r="CP36" s="173">
        <f>CO36-CG36</f>
        <v>0</v>
      </c>
      <c r="CQ36" s="15">
        <v>0</v>
      </c>
      <c r="CR36" s="15"/>
      <c r="CS36" s="15"/>
      <c r="CT36" s="15"/>
      <c r="CU36" s="15"/>
      <c r="CV36" s="15"/>
      <c r="CW36" s="15"/>
      <c r="CX36" s="15"/>
      <c r="CY36" s="15">
        <f t="shared" si="175"/>
        <v>0</v>
      </c>
      <c r="CZ36" s="173">
        <f>CY36-CQ36</f>
        <v>0</v>
      </c>
      <c r="DA36" s="222">
        <f t="shared" si="176"/>
        <v>0</v>
      </c>
      <c r="DB36" s="222">
        <f t="shared" si="177"/>
        <v>0</v>
      </c>
      <c r="DC36" s="222">
        <f t="shared" si="178"/>
        <v>0</v>
      </c>
      <c r="DD36" s="222">
        <f t="shared" si="179"/>
        <v>0</v>
      </c>
      <c r="DE36" s="222">
        <f t="shared" si="180"/>
        <v>0</v>
      </c>
      <c r="DF36" s="222">
        <f t="shared" si="181"/>
        <v>0</v>
      </c>
      <c r="DG36" s="222">
        <f t="shared" si="182"/>
        <v>0</v>
      </c>
      <c r="DH36" s="222">
        <f t="shared" si="183"/>
        <v>0</v>
      </c>
      <c r="DI36" s="222">
        <f t="shared" si="184"/>
        <v>0</v>
      </c>
      <c r="DJ36" s="223">
        <f>DI36-DA36</f>
        <v>0</v>
      </c>
      <c r="DK36" s="15">
        <v>0</v>
      </c>
      <c r="DL36" s="15"/>
      <c r="DM36" s="15"/>
      <c r="DN36" s="15"/>
      <c r="DO36" s="15"/>
      <c r="DP36" s="15"/>
      <c r="DQ36" s="15"/>
      <c r="DR36" s="15">
        <f t="shared" si="185"/>
        <v>0</v>
      </c>
      <c r="DS36" s="173">
        <f>DR36-DK36</f>
        <v>0</v>
      </c>
      <c r="DT36" s="15">
        <v>0</v>
      </c>
      <c r="DU36" s="15"/>
      <c r="DV36" s="15"/>
      <c r="DW36" s="15"/>
      <c r="DX36" s="15"/>
      <c r="DY36" s="15"/>
      <c r="DZ36" s="15"/>
      <c r="EA36" s="15">
        <f t="shared" si="186"/>
        <v>0</v>
      </c>
      <c r="EB36" s="173">
        <f>EA36-DT36</f>
        <v>0</v>
      </c>
      <c r="EC36" s="15">
        <v>0</v>
      </c>
      <c r="ED36" s="15"/>
      <c r="EE36" s="15"/>
      <c r="EF36" s="15"/>
      <c r="EG36" s="15"/>
      <c r="EH36" s="15"/>
      <c r="EI36" s="15"/>
      <c r="EJ36" s="15">
        <f t="shared" si="187"/>
        <v>0</v>
      </c>
      <c r="EK36" s="173">
        <f>EJ36-EC36</f>
        <v>0</v>
      </c>
      <c r="EL36" s="15">
        <v>0</v>
      </c>
      <c r="EM36" s="15"/>
      <c r="EN36" s="15"/>
      <c r="EO36" s="15"/>
      <c r="EP36" s="15"/>
      <c r="EQ36" s="15"/>
      <c r="ER36" s="15"/>
      <c r="ES36" s="15">
        <f t="shared" si="188"/>
        <v>0</v>
      </c>
      <c r="ET36" s="173">
        <f>ES36-EL36</f>
        <v>0</v>
      </c>
      <c r="EU36" s="224">
        <f t="shared" si="210"/>
        <v>0</v>
      </c>
      <c r="EV36" s="224">
        <f t="shared" si="211"/>
        <v>0</v>
      </c>
      <c r="EW36" s="224">
        <f t="shared" si="212"/>
        <v>0</v>
      </c>
      <c r="EX36" s="224">
        <f t="shared" si="213"/>
        <v>0</v>
      </c>
      <c r="EY36" s="224">
        <f t="shared" si="214"/>
        <v>0</v>
      </c>
      <c r="EZ36" s="224"/>
      <c r="FA36" s="224"/>
      <c r="FB36" s="224">
        <f t="shared" si="190"/>
        <v>0</v>
      </c>
      <c r="FC36" s="226">
        <f>FB36-EU36</f>
        <v>0</v>
      </c>
      <c r="FD36" s="195">
        <f t="shared" si="191"/>
        <v>14520</v>
      </c>
      <c r="FE36" s="79">
        <f t="shared" si="192"/>
        <v>14520</v>
      </c>
      <c r="FF36" s="80">
        <f>FE36-FD36</f>
        <v>0</v>
      </c>
      <c r="FG36" s="184">
        <v>55783516</v>
      </c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81">
        <f t="shared" si="193"/>
        <v>55783516</v>
      </c>
      <c r="GA36" s="16">
        <f>FZ36-FG36</f>
        <v>0</v>
      </c>
      <c r="GB36" s="81">
        <f>FD36+FG36</f>
        <v>55798036</v>
      </c>
      <c r="GC36" s="79">
        <f t="shared" si="194"/>
        <v>55798036</v>
      </c>
      <c r="GD36" s="80">
        <f>GC36-GB36</f>
        <v>0</v>
      </c>
      <c r="GE36" s="162">
        <f t="shared" si="216"/>
        <v>55798036</v>
      </c>
      <c r="GF36" s="15">
        <f t="shared" si="216"/>
        <v>55798036</v>
      </c>
      <c r="GG36" s="16">
        <f>GF36-GE36</f>
        <v>0</v>
      </c>
    </row>
    <row r="37" spans="1:189" s="14" customFormat="1" ht="18" customHeight="1" thickBot="1">
      <c r="A37" s="95" t="s">
        <v>38</v>
      </c>
      <c r="B37" s="43">
        <v>0</v>
      </c>
      <c r="C37" s="131"/>
      <c r="D37" s="131"/>
      <c r="E37" s="131"/>
      <c r="F37" s="131"/>
      <c r="G37" s="131"/>
      <c r="H37" s="131"/>
      <c r="I37" s="131"/>
      <c r="J37" s="43">
        <f t="shared" si="166"/>
        <v>0</v>
      </c>
      <c r="K37" s="44">
        <f>J37-B37</f>
        <v>0</v>
      </c>
      <c r="L37" s="144">
        <v>0</v>
      </c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>
        <f t="shared" si="167"/>
        <v>0</v>
      </c>
      <c r="Z37" s="44">
        <f>Y37-L37</f>
        <v>0</v>
      </c>
      <c r="AA37" s="43">
        <v>0</v>
      </c>
      <c r="AB37" s="43"/>
      <c r="AC37" s="43"/>
      <c r="AD37" s="43"/>
      <c r="AE37" s="43"/>
      <c r="AF37" s="43"/>
      <c r="AG37" s="43"/>
      <c r="AH37" s="43">
        <f t="shared" si="168"/>
        <v>0</v>
      </c>
      <c r="AI37" s="44">
        <f>AH37-AA37</f>
        <v>0</v>
      </c>
      <c r="AJ37" s="43">
        <v>0</v>
      </c>
      <c r="AK37" s="45"/>
      <c r="AL37" s="45"/>
      <c r="AM37" s="45"/>
      <c r="AN37" s="45"/>
      <c r="AO37" s="45"/>
      <c r="AP37" s="43"/>
      <c r="AQ37" s="43"/>
      <c r="AR37" s="43">
        <f t="shared" si="169"/>
        <v>0</v>
      </c>
      <c r="AS37" s="44">
        <f>AR37-AJ37</f>
        <v>0</v>
      </c>
      <c r="AT37" s="43">
        <v>0</v>
      </c>
      <c r="AU37" s="45"/>
      <c r="AV37" s="45"/>
      <c r="AW37" s="45"/>
      <c r="AX37" s="45"/>
      <c r="AY37" s="45"/>
      <c r="AZ37" s="45"/>
      <c r="BA37" s="43">
        <f t="shared" si="170"/>
        <v>0</v>
      </c>
      <c r="BB37" s="181">
        <f>BA37-AT37</f>
        <v>0</v>
      </c>
      <c r="BC37" s="43">
        <v>0</v>
      </c>
      <c r="BD37" s="43"/>
      <c r="BE37" s="43"/>
      <c r="BF37" s="43"/>
      <c r="BG37" s="43"/>
      <c r="BH37" s="43"/>
      <c r="BI37" s="43"/>
      <c r="BJ37" s="43"/>
      <c r="BK37" s="43">
        <f t="shared" si="171"/>
        <v>0</v>
      </c>
      <c r="BL37" s="181">
        <f>BK37-BC37</f>
        <v>0</v>
      </c>
      <c r="BM37" s="144">
        <v>0</v>
      </c>
      <c r="BN37" s="45"/>
      <c r="BO37" s="45"/>
      <c r="BP37" s="45"/>
      <c r="BQ37" s="45"/>
      <c r="BR37" s="45"/>
      <c r="BS37" s="45"/>
      <c r="BT37" s="45"/>
      <c r="BU37" s="43">
        <f t="shared" si="172"/>
        <v>0</v>
      </c>
      <c r="BV37" s="181">
        <f>BU37-BM37</f>
        <v>0</v>
      </c>
      <c r="BW37" s="43">
        <v>0</v>
      </c>
      <c r="BX37" s="43"/>
      <c r="BY37" s="43"/>
      <c r="BZ37" s="43"/>
      <c r="CA37" s="43"/>
      <c r="CB37" s="43"/>
      <c r="CC37" s="43"/>
      <c r="CD37" s="43"/>
      <c r="CE37" s="43">
        <f t="shared" si="173"/>
        <v>0</v>
      </c>
      <c r="CF37" s="181">
        <f>CE37-BW37</f>
        <v>0</v>
      </c>
      <c r="CG37" s="43">
        <v>0</v>
      </c>
      <c r="CH37" s="43"/>
      <c r="CI37" s="43"/>
      <c r="CJ37" s="43"/>
      <c r="CK37" s="43"/>
      <c r="CL37" s="43"/>
      <c r="CM37" s="43"/>
      <c r="CN37" s="43"/>
      <c r="CO37" s="43">
        <f t="shared" si="174"/>
        <v>0</v>
      </c>
      <c r="CP37" s="181">
        <f>CO37-CG37</f>
        <v>0</v>
      </c>
      <c r="CQ37" s="43">
        <v>0</v>
      </c>
      <c r="CR37" s="43"/>
      <c r="CS37" s="43"/>
      <c r="CT37" s="43"/>
      <c r="CU37" s="43"/>
      <c r="CV37" s="43"/>
      <c r="CW37" s="43"/>
      <c r="CX37" s="43"/>
      <c r="CY37" s="43">
        <f t="shared" si="175"/>
        <v>0</v>
      </c>
      <c r="CZ37" s="181">
        <f>CY37-CQ37</f>
        <v>0</v>
      </c>
      <c r="DA37" s="262">
        <f t="shared" si="176"/>
        <v>0</v>
      </c>
      <c r="DB37" s="262">
        <f t="shared" si="177"/>
        <v>0</v>
      </c>
      <c r="DC37" s="262">
        <f t="shared" si="178"/>
        <v>0</v>
      </c>
      <c r="DD37" s="262">
        <f t="shared" si="179"/>
        <v>0</v>
      </c>
      <c r="DE37" s="262">
        <f t="shared" si="180"/>
        <v>0</v>
      </c>
      <c r="DF37" s="262">
        <f t="shared" si="181"/>
        <v>0</v>
      </c>
      <c r="DG37" s="262">
        <f t="shared" si="182"/>
        <v>0</v>
      </c>
      <c r="DH37" s="262">
        <f t="shared" si="183"/>
        <v>0</v>
      </c>
      <c r="DI37" s="262">
        <f t="shared" si="184"/>
        <v>0</v>
      </c>
      <c r="DJ37" s="263">
        <f>DI37-DA37</f>
        <v>0</v>
      </c>
      <c r="DK37" s="43">
        <v>0</v>
      </c>
      <c r="DL37" s="43"/>
      <c r="DM37" s="43"/>
      <c r="DN37" s="43"/>
      <c r="DO37" s="43"/>
      <c r="DP37" s="43"/>
      <c r="DQ37" s="43"/>
      <c r="DR37" s="43">
        <f t="shared" si="185"/>
        <v>0</v>
      </c>
      <c r="DS37" s="181">
        <f>DR37-DK37</f>
        <v>0</v>
      </c>
      <c r="DT37" s="43">
        <v>0</v>
      </c>
      <c r="DU37" s="43"/>
      <c r="DV37" s="43"/>
      <c r="DW37" s="43"/>
      <c r="DX37" s="43"/>
      <c r="DY37" s="43"/>
      <c r="DZ37" s="43"/>
      <c r="EA37" s="43">
        <f t="shared" si="186"/>
        <v>0</v>
      </c>
      <c r="EB37" s="181">
        <f>EA37-DT37</f>
        <v>0</v>
      </c>
      <c r="EC37" s="43">
        <v>0</v>
      </c>
      <c r="ED37" s="43"/>
      <c r="EE37" s="43"/>
      <c r="EF37" s="43"/>
      <c r="EG37" s="43"/>
      <c r="EH37" s="43"/>
      <c r="EI37" s="43"/>
      <c r="EJ37" s="43">
        <f t="shared" si="187"/>
        <v>0</v>
      </c>
      <c r="EK37" s="181">
        <f>EJ37-EC37</f>
        <v>0</v>
      </c>
      <c r="EL37" s="43">
        <v>0</v>
      </c>
      <c r="EM37" s="43"/>
      <c r="EN37" s="43"/>
      <c r="EO37" s="43"/>
      <c r="EP37" s="43"/>
      <c r="EQ37" s="43"/>
      <c r="ER37" s="43"/>
      <c r="ES37" s="43">
        <f t="shared" si="188"/>
        <v>0</v>
      </c>
      <c r="ET37" s="181">
        <f>ES37-EL37</f>
        <v>0</v>
      </c>
      <c r="EU37" s="264">
        <f t="shared" si="210"/>
        <v>0</v>
      </c>
      <c r="EV37" s="264">
        <f t="shared" si="211"/>
        <v>0</v>
      </c>
      <c r="EW37" s="264">
        <f t="shared" si="212"/>
        <v>0</v>
      </c>
      <c r="EX37" s="264">
        <f t="shared" si="213"/>
        <v>0</v>
      </c>
      <c r="EY37" s="264">
        <f t="shared" si="214"/>
        <v>0</v>
      </c>
      <c r="EZ37" s="264"/>
      <c r="FA37" s="264"/>
      <c r="FB37" s="264">
        <f t="shared" si="190"/>
        <v>0</v>
      </c>
      <c r="FC37" s="266">
        <f>FB37-EU37</f>
        <v>0</v>
      </c>
      <c r="FD37" s="195">
        <f t="shared" si="191"/>
        <v>0</v>
      </c>
      <c r="FE37" s="102">
        <f t="shared" si="192"/>
        <v>0</v>
      </c>
      <c r="FF37" s="103">
        <f>FE37-FD37</f>
        <v>0</v>
      </c>
      <c r="FG37" s="192">
        <v>72588157</v>
      </c>
      <c r="FH37" s="43"/>
      <c r="FI37" s="43">
        <v>1617067</v>
      </c>
      <c r="FJ37" s="43"/>
      <c r="FK37" s="43"/>
      <c r="FL37" s="43"/>
      <c r="FM37" s="43">
        <v>-5346546</v>
      </c>
      <c r="FN37" s="43">
        <v>-300000</v>
      </c>
      <c r="FO37" s="43"/>
      <c r="FP37" s="43"/>
      <c r="FQ37" s="43">
        <v>-685000</v>
      </c>
      <c r="FR37" s="43"/>
      <c r="FS37" s="43"/>
      <c r="FT37" s="43">
        <v>15197969</v>
      </c>
      <c r="FU37" s="43"/>
      <c r="FV37" s="43">
        <v>-350000</v>
      </c>
      <c r="FW37" s="43">
        <v>-2650956</v>
      </c>
      <c r="FX37" s="43"/>
      <c r="FY37" s="43"/>
      <c r="FZ37" s="104">
        <f t="shared" si="193"/>
        <v>80070691</v>
      </c>
      <c r="GA37" s="44">
        <f>FZ37-FG37</f>
        <v>7482534</v>
      </c>
      <c r="GB37" s="104">
        <f>FD37+FG37</f>
        <v>72588157</v>
      </c>
      <c r="GC37" s="104">
        <f t="shared" si="194"/>
        <v>80070691</v>
      </c>
      <c r="GD37" s="105">
        <f>GC37-GB37</f>
        <v>7482534</v>
      </c>
      <c r="GE37" s="168">
        <f t="shared" si="216"/>
        <v>72588157</v>
      </c>
      <c r="GF37" s="45">
        <f t="shared" si="216"/>
        <v>80070691</v>
      </c>
      <c r="GG37" s="46">
        <f>GF37-GE37</f>
        <v>7482534</v>
      </c>
    </row>
    <row r="38" spans="1:189" s="14" customFormat="1" ht="18" customHeight="1" thickBot="1">
      <c r="A38" s="88" t="s">
        <v>39</v>
      </c>
      <c r="B38" s="25">
        <f aca="true" t="shared" si="217" ref="B38:I38">B29+B30+B31+B32+B33</f>
        <v>46463256</v>
      </c>
      <c r="C38" s="126">
        <f t="shared" si="217"/>
        <v>676612</v>
      </c>
      <c r="D38" s="126">
        <f t="shared" si="217"/>
        <v>0</v>
      </c>
      <c r="E38" s="126">
        <f t="shared" si="217"/>
        <v>0</v>
      </c>
      <c r="F38" s="126">
        <f t="shared" si="217"/>
        <v>1610360</v>
      </c>
      <c r="G38" s="126">
        <f t="shared" si="217"/>
        <v>0</v>
      </c>
      <c r="H38" s="126">
        <f t="shared" si="217"/>
        <v>0</v>
      </c>
      <c r="I38" s="126">
        <f t="shared" si="217"/>
        <v>0</v>
      </c>
      <c r="J38" s="25">
        <f t="shared" si="166"/>
        <v>48750228</v>
      </c>
      <c r="K38" s="26">
        <f aca="true" t="shared" si="218" ref="K38:X38">K29+K30+K31+K32+K33</f>
        <v>2286972</v>
      </c>
      <c r="L38" s="29">
        <f t="shared" si="218"/>
        <v>204864579</v>
      </c>
      <c r="M38" s="25">
        <f t="shared" si="218"/>
        <v>756623</v>
      </c>
      <c r="N38" s="25">
        <f t="shared" si="218"/>
        <v>0</v>
      </c>
      <c r="O38" s="25">
        <f t="shared" si="218"/>
        <v>350832</v>
      </c>
      <c r="P38" s="25">
        <f t="shared" si="218"/>
        <v>0</v>
      </c>
      <c r="Q38" s="25">
        <f t="shared" si="218"/>
        <v>700000</v>
      </c>
      <c r="R38" s="25">
        <f t="shared" si="218"/>
        <v>0</v>
      </c>
      <c r="S38" s="25">
        <f t="shared" si="218"/>
        <v>0</v>
      </c>
      <c r="T38" s="25">
        <f t="shared" si="218"/>
        <v>1000000</v>
      </c>
      <c r="U38" s="25">
        <f t="shared" si="218"/>
        <v>353916</v>
      </c>
      <c r="V38" s="25">
        <f t="shared" si="218"/>
        <v>622341</v>
      </c>
      <c r="W38" s="25">
        <f t="shared" si="218"/>
        <v>3000001</v>
      </c>
      <c r="X38" s="25">
        <f t="shared" si="218"/>
        <v>0</v>
      </c>
      <c r="Y38" s="25">
        <f t="shared" si="167"/>
        <v>211648292</v>
      </c>
      <c r="Z38" s="26">
        <f aca="true" t="shared" si="219" ref="Z38:AG38">Z29+Z30+Z31+Z32+Z33</f>
        <v>6783713</v>
      </c>
      <c r="AA38" s="25">
        <f t="shared" si="219"/>
        <v>54903277</v>
      </c>
      <c r="AB38" s="25">
        <f t="shared" si="219"/>
        <v>538467</v>
      </c>
      <c r="AC38" s="25">
        <f t="shared" si="219"/>
        <v>0</v>
      </c>
      <c r="AD38" s="25">
        <f t="shared" si="219"/>
        <v>618419</v>
      </c>
      <c r="AE38" s="25">
        <f t="shared" si="219"/>
        <v>750956</v>
      </c>
      <c r="AF38" s="25">
        <f t="shared" si="219"/>
        <v>0</v>
      </c>
      <c r="AG38" s="25">
        <f t="shared" si="219"/>
        <v>-388475</v>
      </c>
      <c r="AH38" s="25">
        <f t="shared" si="168"/>
        <v>56422644</v>
      </c>
      <c r="AI38" s="26">
        <f aca="true" t="shared" si="220" ref="AI38:AQ38">AI29+AI30+AI31+AI32+AI33</f>
        <v>1519367</v>
      </c>
      <c r="AJ38" s="25">
        <f t="shared" si="220"/>
        <v>330497690</v>
      </c>
      <c r="AK38" s="27">
        <f t="shared" si="220"/>
        <v>179370</v>
      </c>
      <c r="AL38" s="27">
        <f t="shared" si="220"/>
        <v>112438</v>
      </c>
      <c r="AM38" s="27">
        <f t="shared" si="220"/>
        <v>806330</v>
      </c>
      <c r="AN38" s="27">
        <f t="shared" si="220"/>
        <v>0</v>
      </c>
      <c r="AO38" s="27">
        <f t="shared" si="220"/>
        <v>2714674</v>
      </c>
      <c r="AP38" s="25">
        <f t="shared" si="220"/>
        <v>-2714674</v>
      </c>
      <c r="AQ38" s="25">
        <f t="shared" si="220"/>
        <v>374859</v>
      </c>
      <c r="AR38" s="25">
        <f t="shared" si="169"/>
        <v>331970687</v>
      </c>
      <c r="AS38" s="26">
        <f aca="true" t="shared" si="221" ref="AS38:AZ38">AS29+AS30+AS31+AS32+AS33</f>
        <v>1472997</v>
      </c>
      <c r="AT38" s="25">
        <f t="shared" si="221"/>
        <v>251397612</v>
      </c>
      <c r="AU38" s="27">
        <f t="shared" si="221"/>
        <v>5759888</v>
      </c>
      <c r="AV38" s="27">
        <f t="shared" si="221"/>
        <v>0</v>
      </c>
      <c r="AW38" s="27">
        <f t="shared" si="221"/>
        <v>350000</v>
      </c>
      <c r="AX38" s="27">
        <f t="shared" si="221"/>
        <v>0</v>
      </c>
      <c r="AY38" s="27">
        <f t="shared" si="221"/>
        <v>0</v>
      </c>
      <c r="AZ38" s="27">
        <f t="shared" si="221"/>
        <v>-700000</v>
      </c>
      <c r="BA38" s="25">
        <f t="shared" si="170"/>
        <v>256807500</v>
      </c>
      <c r="BB38" s="176">
        <f aca="true" t="shared" si="222" ref="BB38:BJ38">BB29+BB30+BB31+BB32+BB33</f>
        <v>5409888</v>
      </c>
      <c r="BC38" s="25">
        <f t="shared" si="222"/>
        <v>88306005</v>
      </c>
      <c r="BD38" s="25">
        <f t="shared" si="222"/>
        <v>94463</v>
      </c>
      <c r="BE38" s="25">
        <f t="shared" si="222"/>
        <v>0</v>
      </c>
      <c r="BF38" s="25">
        <f t="shared" si="222"/>
        <v>1900000</v>
      </c>
      <c r="BG38" s="25">
        <f t="shared" si="222"/>
        <v>0</v>
      </c>
      <c r="BH38" s="25">
        <f t="shared" si="222"/>
        <v>0</v>
      </c>
      <c r="BI38" s="25">
        <f t="shared" si="222"/>
        <v>0</v>
      </c>
      <c r="BJ38" s="25">
        <f t="shared" si="222"/>
        <v>0</v>
      </c>
      <c r="BK38" s="25">
        <f t="shared" si="171"/>
        <v>90300468</v>
      </c>
      <c r="BL38" s="176">
        <f aca="true" t="shared" si="223" ref="BL38:BT38">BL29+BL30+BL31+BL32+BL33</f>
        <v>1994463</v>
      </c>
      <c r="BM38" s="29">
        <f t="shared" si="223"/>
        <v>28236566</v>
      </c>
      <c r="BN38" s="27">
        <f t="shared" si="223"/>
        <v>33342</v>
      </c>
      <c r="BO38" s="27">
        <f t="shared" si="223"/>
        <v>0</v>
      </c>
      <c r="BP38" s="27">
        <f t="shared" si="223"/>
        <v>0</v>
      </c>
      <c r="BQ38" s="27">
        <f t="shared" si="223"/>
        <v>0</v>
      </c>
      <c r="BR38" s="27">
        <f t="shared" si="223"/>
        <v>0</v>
      </c>
      <c r="BS38" s="27">
        <f t="shared" si="223"/>
        <v>-65900</v>
      </c>
      <c r="BT38" s="27">
        <f t="shared" si="223"/>
        <v>0</v>
      </c>
      <c r="BU38" s="25">
        <f t="shared" si="172"/>
        <v>28204008</v>
      </c>
      <c r="BV38" s="176">
        <f aca="true" t="shared" si="224" ref="BV38:CD38">BV29+BV30+BV31+BV32+BV33</f>
        <v>-32558</v>
      </c>
      <c r="BW38" s="25">
        <f t="shared" si="224"/>
        <v>55441880</v>
      </c>
      <c r="BX38" s="25">
        <f t="shared" si="224"/>
        <v>49473</v>
      </c>
      <c r="BY38" s="25">
        <f t="shared" si="224"/>
        <v>0</v>
      </c>
      <c r="BZ38" s="25">
        <f t="shared" si="224"/>
        <v>0</v>
      </c>
      <c r="CA38" s="25">
        <f t="shared" si="224"/>
        <v>0</v>
      </c>
      <c r="CB38" s="25">
        <f t="shared" si="224"/>
        <v>0</v>
      </c>
      <c r="CC38" s="25">
        <f t="shared" si="224"/>
        <v>-150324</v>
      </c>
      <c r="CD38" s="25">
        <f t="shared" si="224"/>
        <v>0</v>
      </c>
      <c r="CE38" s="25">
        <f t="shared" si="173"/>
        <v>55341029</v>
      </c>
      <c r="CF38" s="176">
        <f aca="true" t="shared" si="225" ref="CF38:CN38">CF29+CF30+CF31+CF32+CF33</f>
        <v>-100851</v>
      </c>
      <c r="CG38" s="25">
        <f t="shared" si="225"/>
        <v>19484126</v>
      </c>
      <c r="CH38" s="25">
        <f t="shared" si="225"/>
        <v>39435</v>
      </c>
      <c r="CI38" s="25">
        <f t="shared" si="225"/>
        <v>0</v>
      </c>
      <c r="CJ38" s="25">
        <f t="shared" si="225"/>
        <v>0</v>
      </c>
      <c r="CK38" s="25">
        <f t="shared" si="225"/>
        <v>0</v>
      </c>
      <c r="CL38" s="25">
        <f t="shared" si="225"/>
        <v>0</v>
      </c>
      <c r="CM38" s="25">
        <f t="shared" si="225"/>
        <v>0</v>
      </c>
      <c r="CN38" s="25">
        <f t="shared" si="225"/>
        <v>0</v>
      </c>
      <c r="CO38" s="25">
        <f t="shared" si="174"/>
        <v>19523561</v>
      </c>
      <c r="CP38" s="176">
        <f aca="true" t="shared" si="226" ref="CP38:CX38">CP29+CP30+CP31+CP32+CP33</f>
        <v>39435</v>
      </c>
      <c r="CQ38" s="25">
        <f t="shared" si="226"/>
        <v>15663684</v>
      </c>
      <c r="CR38" s="25">
        <f t="shared" si="226"/>
        <v>0</v>
      </c>
      <c r="CS38" s="25">
        <f t="shared" si="226"/>
        <v>0</v>
      </c>
      <c r="CT38" s="25">
        <f t="shared" si="226"/>
        <v>0</v>
      </c>
      <c r="CU38" s="25">
        <f t="shared" si="226"/>
        <v>0</v>
      </c>
      <c r="CV38" s="25">
        <f t="shared" si="226"/>
        <v>0</v>
      </c>
      <c r="CW38" s="25">
        <f t="shared" si="226"/>
        <v>-54864</v>
      </c>
      <c r="CX38" s="25">
        <f t="shared" si="226"/>
        <v>0</v>
      </c>
      <c r="CY38" s="25">
        <f t="shared" si="175"/>
        <v>15608820</v>
      </c>
      <c r="CZ38" s="176">
        <f>CZ29+CZ30+CZ31+CZ32+CZ33</f>
        <v>-54864</v>
      </c>
      <c r="DA38" s="237">
        <f t="shared" si="176"/>
        <v>207132261</v>
      </c>
      <c r="DB38" s="237">
        <f t="shared" si="177"/>
        <v>216713</v>
      </c>
      <c r="DC38" s="237">
        <f t="shared" si="178"/>
        <v>0</v>
      </c>
      <c r="DD38" s="237">
        <f t="shared" si="179"/>
        <v>1900000</v>
      </c>
      <c r="DE38" s="237">
        <f t="shared" si="180"/>
        <v>0</v>
      </c>
      <c r="DF38" s="237">
        <f t="shared" si="181"/>
        <v>0</v>
      </c>
      <c r="DG38" s="237">
        <f t="shared" si="182"/>
        <v>-271088</v>
      </c>
      <c r="DH38" s="237">
        <f t="shared" si="183"/>
        <v>0</v>
      </c>
      <c r="DI38" s="237">
        <f t="shared" si="184"/>
        <v>208977886</v>
      </c>
      <c r="DJ38" s="238">
        <f aca="true" t="shared" si="227" ref="DJ38:DQ38">DJ29+DJ30+DJ31+DJ32+DJ33</f>
        <v>1845625</v>
      </c>
      <c r="DK38" s="25">
        <f t="shared" si="227"/>
        <v>87676057</v>
      </c>
      <c r="DL38" s="25">
        <f t="shared" si="227"/>
        <v>91293</v>
      </c>
      <c r="DM38" s="25">
        <f t="shared" si="227"/>
        <v>0</v>
      </c>
      <c r="DN38" s="25">
        <f t="shared" si="227"/>
        <v>901337</v>
      </c>
      <c r="DO38" s="25">
        <f t="shared" si="227"/>
        <v>0</v>
      </c>
      <c r="DP38" s="25">
        <f t="shared" si="227"/>
        <v>362905</v>
      </c>
      <c r="DQ38" s="25">
        <f t="shared" si="227"/>
        <v>0</v>
      </c>
      <c r="DR38" s="25">
        <f t="shared" si="185"/>
        <v>89031592</v>
      </c>
      <c r="DS38" s="176">
        <f aca="true" t="shared" si="228" ref="DS38:DZ38">DS29+DS30+DS31+DS32+DS33</f>
        <v>1355535</v>
      </c>
      <c r="DT38" s="25">
        <f t="shared" si="228"/>
        <v>23648159</v>
      </c>
      <c r="DU38" s="25">
        <f t="shared" si="228"/>
        <v>15774</v>
      </c>
      <c r="DV38" s="25">
        <f t="shared" si="228"/>
        <v>0</v>
      </c>
      <c r="DW38" s="25">
        <f t="shared" si="228"/>
        <v>0</v>
      </c>
      <c r="DX38" s="25">
        <f t="shared" si="228"/>
        <v>0</v>
      </c>
      <c r="DY38" s="25">
        <f t="shared" si="228"/>
        <v>0</v>
      </c>
      <c r="DZ38" s="25">
        <f t="shared" si="228"/>
        <v>0</v>
      </c>
      <c r="EA38" s="25">
        <f t="shared" si="186"/>
        <v>23663933</v>
      </c>
      <c r="EB38" s="176">
        <f aca="true" t="shared" si="229" ref="EB38:EI38">EB29+EB30+EB31+EB32+EB33</f>
        <v>15774</v>
      </c>
      <c r="EC38" s="25">
        <f t="shared" si="229"/>
        <v>1180425</v>
      </c>
      <c r="ED38" s="25">
        <f t="shared" si="229"/>
        <v>0</v>
      </c>
      <c r="EE38" s="25">
        <f t="shared" si="229"/>
        <v>0</v>
      </c>
      <c r="EF38" s="25">
        <f t="shared" si="229"/>
        <v>0</v>
      </c>
      <c r="EG38" s="25">
        <f t="shared" si="229"/>
        <v>0</v>
      </c>
      <c r="EH38" s="25">
        <f t="shared" si="229"/>
        <v>0</v>
      </c>
      <c r="EI38" s="25">
        <f t="shared" si="229"/>
        <v>0</v>
      </c>
      <c r="EJ38" s="25">
        <f t="shared" si="187"/>
        <v>1180425</v>
      </c>
      <c r="EK38" s="176">
        <f aca="true" t="shared" si="230" ref="EK38:ER38">EK29+EK30+EK31+EK32+EK33</f>
        <v>0</v>
      </c>
      <c r="EL38" s="25">
        <f t="shared" si="230"/>
        <v>16072524</v>
      </c>
      <c r="EM38" s="25">
        <f t="shared" si="230"/>
        <v>0</v>
      </c>
      <c r="EN38" s="25">
        <f t="shared" si="230"/>
        <v>0</v>
      </c>
      <c r="EO38" s="25">
        <f t="shared" si="230"/>
        <v>0</v>
      </c>
      <c r="EP38" s="25">
        <f t="shared" si="230"/>
        <v>0</v>
      </c>
      <c r="EQ38" s="25">
        <f t="shared" si="230"/>
        <v>0</v>
      </c>
      <c r="ER38" s="25">
        <f t="shared" si="230"/>
        <v>0</v>
      </c>
      <c r="ES38" s="25">
        <f t="shared" si="188"/>
        <v>16072524</v>
      </c>
      <c r="ET38" s="176">
        <f>ET29+ET30+ET31+ET32+ET33</f>
        <v>0</v>
      </c>
      <c r="EU38" s="239">
        <f t="shared" si="210"/>
        <v>128577165</v>
      </c>
      <c r="EV38" s="239">
        <f t="shared" si="211"/>
        <v>107067</v>
      </c>
      <c r="EW38" s="239">
        <f t="shared" si="212"/>
        <v>0</v>
      </c>
      <c r="EX38" s="239">
        <f t="shared" si="213"/>
        <v>901337</v>
      </c>
      <c r="EY38" s="239">
        <f t="shared" si="214"/>
        <v>0</v>
      </c>
      <c r="EZ38" s="239">
        <f>EZ29+EZ30+EZ31+EZ32+EZ33</f>
        <v>362905</v>
      </c>
      <c r="FA38" s="239">
        <f>FA29+FA30+FA31+FA32+FA33</f>
        <v>0</v>
      </c>
      <c r="FB38" s="239">
        <f t="shared" si="190"/>
        <v>129948474</v>
      </c>
      <c r="FC38" s="241">
        <f>FC29+FC30+FC31+FC32+FC33</f>
        <v>1371309</v>
      </c>
      <c r="FD38" s="196">
        <f t="shared" si="191"/>
        <v>1223835840</v>
      </c>
      <c r="FE38" s="89">
        <f t="shared" si="192"/>
        <v>1244525711</v>
      </c>
      <c r="FF38" s="90">
        <f aca="true" t="shared" si="231" ref="FF38:FY38">FF29+FF30+FF31+FF32+FF33</f>
        <v>20689871</v>
      </c>
      <c r="FG38" s="187">
        <f t="shared" si="231"/>
        <v>822204573</v>
      </c>
      <c r="FH38" s="25">
        <f t="shared" si="231"/>
        <v>0</v>
      </c>
      <c r="FI38" s="25">
        <f t="shared" si="231"/>
        <v>1617067</v>
      </c>
      <c r="FJ38" s="25">
        <f t="shared" si="231"/>
        <v>417361</v>
      </c>
      <c r="FK38" s="25">
        <f t="shared" si="231"/>
        <v>0</v>
      </c>
      <c r="FL38" s="25">
        <f t="shared" si="231"/>
        <v>0</v>
      </c>
      <c r="FM38" s="25">
        <f t="shared" si="231"/>
        <v>-5346546</v>
      </c>
      <c r="FN38" s="25">
        <f t="shared" si="231"/>
        <v>0</v>
      </c>
      <c r="FO38" s="25">
        <f t="shared" si="231"/>
        <v>0</v>
      </c>
      <c r="FP38" s="25">
        <f t="shared" si="231"/>
        <v>0</v>
      </c>
      <c r="FQ38" s="25">
        <f t="shared" si="231"/>
        <v>315000</v>
      </c>
      <c r="FR38" s="25">
        <f t="shared" si="231"/>
        <v>0</v>
      </c>
      <c r="FS38" s="25">
        <f t="shared" si="231"/>
        <v>0</v>
      </c>
      <c r="FT38" s="25">
        <f t="shared" si="231"/>
        <v>15572828</v>
      </c>
      <c r="FU38" s="25">
        <f t="shared" si="231"/>
        <v>11634911</v>
      </c>
      <c r="FV38" s="25">
        <f t="shared" si="231"/>
        <v>0</v>
      </c>
      <c r="FW38" s="25">
        <f t="shared" si="231"/>
        <v>-2650956</v>
      </c>
      <c r="FX38" s="25">
        <f t="shared" si="231"/>
        <v>0</v>
      </c>
      <c r="FY38" s="25">
        <f t="shared" si="231"/>
        <v>0</v>
      </c>
      <c r="FZ38" s="77">
        <f t="shared" si="193"/>
        <v>843764238</v>
      </c>
      <c r="GA38" s="26">
        <f>GA29+GA30+GA31+GA32+GA33</f>
        <v>21559665</v>
      </c>
      <c r="GB38" s="27">
        <f>GB29+GB30+GB31+GB32+GB33</f>
        <v>2046040413</v>
      </c>
      <c r="GC38" s="27">
        <f t="shared" si="194"/>
        <v>2088289949</v>
      </c>
      <c r="GD38" s="28">
        <f>GD29+GD30+GD31+GD32+GD33</f>
        <v>42249536</v>
      </c>
      <c r="GE38" s="29">
        <f>GE29+GE30+GE31+GE32+GE33</f>
        <v>2046040413</v>
      </c>
      <c r="GF38" s="27">
        <f>GF29+GF30+GF31+GF32+GF33</f>
        <v>2088289949</v>
      </c>
      <c r="GG38" s="28">
        <f>GG29+GG30+GG31+GG32+GG33</f>
        <v>42249536</v>
      </c>
    </row>
    <row r="39" spans="1:189" s="14" customFormat="1" ht="18" customHeight="1">
      <c r="A39" s="74" t="s">
        <v>40</v>
      </c>
      <c r="B39" s="17">
        <v>189103</v>
      </c>
      <c r="C39" s="123"/>
      <c r="D39" s="123"/>
      <c r="E39" s="123"/>
      <c r="F39" s="123">
        <v>12478385</v>
      </c>
      <c r="G39" s="123"/>
      <c r="H39" s="123"/>
      <c r="I39" s="123"/>
      <c r="J39" s="17">
        <f t="shared" si="166"/>
        <v>12667488</v>
      </c>
      <c r="K39" s="18">
        <f>J39-B39</f>
        <v>12478385</v>
      </c>
      <c r="L39" s="138">
        <v>4732431</v>
      </c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>
        <f t="shared" si="167"/>
        <v>4732431</v>
      </c>
      <c r="Z39" s="18">
        <f>Y39-L39</f>
        <v>0</v>
      </c>
      <c r="AA39" s="17">
        <v>520000</v>
      </c>
      <c r="AB39" s="17"/>
      <c r="AC39" s="17"/>
      <c r="AD39" s="17"/>
      <c r="AE39" s="17">
        <v>1900000</v>
      </c>
      <c r="AF39" s="17"/>
      <c r="AG39" s="17"/>
      <c r="AH39" s="17">
        <f t="shared" si="168"/>
        <v>2420000</v>
      </c>
      <c r="AI39" s="18">
        <f>AH39-AA39</f>
        <v>1900000</v>
      </c>
      <c r="AJ39" s="17">
        <v>2670610</v>
      </c>
      <c r="AK39" s="19"/>
      <c r="AL39" s="19"/>
      <c r="AM39" s="19"/>
      <c r="AN39" s="19"/>
      <c r="AO39" s="19"/>
      <c r="AP39" s="17">
        <f>1357750+452308+452308+452308</f>
        <v>2714674</v>
      </c>
      <c r="AQ39" s="17"/>
      <c r="AR39" s="17">
        <f t="shared" si="169"/>
        <v>5385284</v>
      </c>
      <c r="AS39" s="18">
        <f>AR39-AJ39</f>
        <v>2714674</v>
      </c>
      <c r="AT39" s="17">
        <v>890000</v>
      </c>
      <c r="AU39" s="19"/>
      <c r="AV39" s="19"/>
      <c r="AW39" s="19">
        <v>150000</v>
      </c>
      <c r="AX39" s="19"/>
      <c r="AY39" s="19">
        <v>3626264</v>
      </c>
      <c r="AZ39" s="19">
        <v>700000</v>
      </c>
      <c r="BA39" s="17">
        <f t="shared" si="170"/>
        <v>5366264</v>
      </c>
      <c r="BB39" s="174">
        <f>BA39-AT39</f>
        <v>4476264</v>
      </c>
      <c r="BC39" s="17">
        <v>1864900</v>
      </c>
      <c r="BD39" s="17"/>
      <c r="BE39" s="17"/>
      <c r="BF39" s="17"/>
      <c r="BG39" s="17"/>
      <c r="BH39" s="17"/>
      <c r="BI39" s="17"/>
      <c r="BJ39" s="17"/>
      <c r="BK39" s="17">
        <f t="shared" si="171"/>
        <v>1864900</v>
      </c>
      <c r="BL39" s="174">
        <f>BK39-BC39</f>
        <v>0</v>
      </c>
      <c r="BM39" s="138">
        <v>150000</v>
      </c>
      <c r="BN39" s="19"/>
      <c r="BO39" s="19"/>
      <c r="BP39" s="19"/>
      <c r="BQ39" s="19"/>
      <c r="BR39" s="19"/>
      <c r="BS39" s="19">
        <v>65900</v>
      </c>
      <c r="BT39" s="19"/>
      <c r="BU39" s="17">
        <f t="shared" si="172"/>
        <v>215900</v>
      </c>
      <c r="BV39" s="174">
        <f>BU39-BM39</f>
        <v>65900</v>
      </c>
      <c r="BW39" s="17">
        <v>0</v>
      </c>
      <c r="BX39" s="17"/>
      <c r="BY39" s="17"/>
      <c r="BZ39" s="17"/>
      <c r="CA39" s="17"/>
      <c r="CB39" s="17"/>
      <c r="CC39" s="17">
        <v>150324</v>
      </c>
      <c r="CD39" s="17"/>
      <c r="CE39" s="17">
        <f t="shared" si="173"/>
        <v>150324</v>
      </c>
      <c r="CF39" s="174">
        <f>CE39-BW39</f>
        <v>150324</v>
      </c>
      <c r="CG39" s="17">
        <v>1779992</v>
      </c>
      <c r="CH39" s="17"/>
      <c r="CI39" s="17"/>
      <c r="CJ39" s="17"/>
      <c r="CK39" s="17"/>
      <c r="CL39" s="17"/>
      <c r="CM39" s="17">
        <v>-165100</v>
      </c>
      <c r="CN39" s="17"/>
      <c r="CO39" s="17">
        <f t="shared" si="174"/>
        <v>1614892</v>
      </c>
      <c r="CP39" s="174">
        <f>CO39-CG39</f>
        <v>-165100</v>
      </c>
      <c r="CQ39" s="17">
        <v>0</v>
      </c>
      <c r="CR39" s="17"/>
      <c r="CS39" s="17"/>
      <c r="CT39" s="17"/>
      <c r="CU39" s="17"/>
      <c r="CV39" s="17"/>
      <c r="CW39" s="17">
        <v>54864</v>
      </c>
      <c r="CX39" s="17"/>
      <c r="CY39" s="17">
        <f t="shared" si="175"/>
        <v>54864</v>
      </c>
      <c r="CZ39" s="174">
        <f>CY39-CQ39</f>
        <v>54864</v>
      </c>
      <c r="DA39" s="227">
        <f t="shared" si="176"/>
        <v>3794892</v>
      </c>
      <c r="DB39" s="227">
        <f t="shared" si="177"/>
        <v>0</v>
      </c>
      <c r="DC39" s="227">
        <f t="shared" si="178"/>
        <v>0</v>
      </c>
      <c r="DD39" s="227">
        <f t="shared" si="179"/>
        <v>0</v>
      </c>
      <c r="DE39" s="227">
        <f t="shared" si="180"/>
        <v>0</v>
      </c>
      <c r="DF39" s="227">
        <f t="shared" si="181"/>
        <v>0</v>
      </c>
      <c r="DG39" s="227">
        <f t="shared" si="182"/>
        <v>105988</v>
      </c>
      <c r="DH39" s="227">
        <f t="shared" si="183"/>
        <v>0</v>
      </c>
      <c r="DI39" s="227">
        <f t="shared" si="184"/>
        <v>3900880</v>
      </c>
      <c r="DJ39" s="228">
        <f>DI39-DA39</f>
        <v>105988</v>
      </c>
      <c r="DK39" s="17">
        <v>1000000</v>
      </c>
      <c r="DL39" s="17"/>
      <c r="DM39" s="17"/>
      <c r="DN39" s="17"/>
      <c r="DO39" s="17"/>
      <c r="DP39" s="17"/>
      <c r="DQ39" s="17"/>
      <c r="DR39" s="17">
        <f t="shared" si="185"/>
        <v>1000000</v>
      </c>
      <c r="DS39" s="174">
        <f>DR39-DK39</f>
        <v>0</v>
      </c>
      <c r="DT39" s="17">
        <v>200000</v>
      </c>
      <c r="DU39" s="17"/>
      <c r="DV39" s="17"/>
      <c r="DW39" s="17"/>
      <c r="DX39" s="17"/>
      <c r="DY39" s="17"/>
      <c r="DZ39" s="17"/>
      <c r="EA39" s="17">
        <f t="shared" si="186"/>
        <v>200000</v>
      </c>
      <c r="EB39" s="174">
        <f>EA39-DT39</f>
        <v>0</v>
      </c>
      <c r="EC39" s="17">
        <v>0</v>
      </c>
      <c r="ED39" s="17"/>
      <c r="EE39" s="17"/>
      <c r="EF39" s="17"/>
      <c r="EG39" s="17"/>
      <c r="EH39" s="17"/>
      <c r="EI39" s="17"/>
      <c r="EJ39" s="17">
        <f t="shared" si="187"/>
        <v>0</v>
      </c>
      <c r="EK39" s="174">
        <f>EJ39-EC39</f>
        <v>0</v>
      </c>
      <c r="EL39" s="17">
        <v>0</v>
      </c>
      <c r="EM39" s="17"/>
      <c r="EN39" s="17"/>
      <c r="EO39" s="17"/>
      <c r="EP39" s="17"/>
      <c r="EQ39" s="17"/>
      <c r="ER39" s="17"/>
      <c r="ES39" s="17">
        <f t="shared" si="188"/>
        <v>0</v>
      </c>
      <c r="ET39" s="174">
        <f>ES39-EL39</f>
        <v>0</v>
      </c>
      <c r="EU39" s="229">
        <f t="shared" si="210"/>
        <v>1200000</v>
      </c>
      <c r="EV39" s="229">
        <f t="shared" si="211"/>
        <v>0</v>
      </c>
      <c r="EW39" s="229">
        <f t="shared" si="212"/>
        <v>0</v>
      </c>
      <c r="EX39" s="229">
        <f t="shared" si="213"/>
        <v>0</v>
      </c>
      <c r="EY39" s="229">
        <f t="shared" si="214"/>
        <v>0</v>
      </c>
      <c r="EZ39" s="229"/>
      <c r="FA39" s="229"/>
      <c r="FB39" s="229">
        <f t="shared" si="190"/>
        <v>1200000</v>
      </c>
      <c r="FC39" s="231">
        <f>FB39-EU39</f>
        <v>0</v>
      </c>
      <c r="FD39" s="195">
        <f t="shared" si="191"/>
        <v>13997036</v>
      </c>
      <c r="FE39" s="79">
        <f t="shared" si="192"/>
        <v>35672347</v>
      </c>
      <c r="FF39" s="80">
        <f aca="true" t="shared" si="232" ref="FF39:FF44">FE39-FD39</f>
        <v>21675311</v>
      </c>
      <c r="FG39" s="185">
        <v>1302626387</v>
      </c>
      <c r="FH39" s="17"/>
      <c r="FI39" s="17"/>
      <c r="FJ39" s="17"/>
      <c r="FK39" s="17"/>
      <c r="FL39" s="17"/>
      <c r="FM39" s="17">
        <f>5346546</f>
        <v>5346546</v>
      </c>
      <c r="FN39" s="17"/>
      <c r="FO39" s="17"/>
      <c r="FP39" s="17">
        <f>-4500000-1448477+5948477</f>
        <v>0</v>
      </c>
      <c r="FQ39" s="17"/>
      <c r="FR39" s="17">
        <f>-4500000-1448477+5948477</f>
        <v>0</v>
      </c>
      <c r="FS39" s="17"/>
      <c r="FT39" s="17">
        <v>5733647</v>
      </c>
      <c r="FU39" s="17"/>
      <c r="FV39" s="17"/>
      <c r="FW39" s="17"/>
      <c r="FX39" s="17">
        <f>-1790065-7200000-198935</f>
        <v>-9189000</v>
      </c>
      <c r="FY39" s="17"/>
      <c r="FZ39" s="77">
        <f t="shared" si="193"/>
        <v>1304517580</v>
      </c>
      <c r="GA39" s="18">
        <f>FZ39-FG39</f>
        <v>1891193</v>
      </c>
      <c r="GB39" s="81">
        <f aca="true" t="shared" si="233" ref="GB39:GB44">FD39+FG39</f>
        <v>1316623423</v>
      </c>
      <c r="GC39" s="81">
        <f t="shared" si="194"/>
        <v>1340189927</v>
      </c>
      <c r="GD39" s="83">
        <f aca="true" t="shared" si="234" ref="GD39:GD44">GC39-GB39</f>
        <v>23566504</v>
      </c>
      <c r="GE39" s="163">
        <f>GB39</f>
        <v>1316623423</v>
      </c>
      <c r="GF39" s="19">
        <f>GC39</f>
        <v>1340189927</v>
      </c>
      <c r="GG39" s="20">
        <f aca="true" t="shared" si="235" ref="GG39:GG44">GF39-GE39</f>
        <v>23566504</v>
      </c>
    </row>
    <row r="40" spans="1:189" s="14" customFormat="1" ht="18" customHeight="1">
      <c r="A40" s="108" t="s">
        <v>41</v>
      </c>
      <c r="B40" s="31">
        <v>0</v>
      </c>
      <c r="C40" s="127"/>
      <c r="D40" s="127"/>
      <c r="E40" s="127"/>
      <c r="F40" s="127">
        <v>19999889</v>
      </c>
      <c r="G40" s="127"/>
      <c r="H40" s="127"/>
      <c r="I40" s="127"/>
      <c r="J40" s="31">
        <f t="shared" si="166"/>
        <v>19999889</v>
      </c>
      <c r="K40" s="32">
        <f>J40-B40</f>
        <v>19999889</v>
      </c>
      <c r="L40" s="140">
        <v>2888500</v>
      </c>
      <c r="M40" s="31"/>
      <c r="N40" s="31"/>
      <c r="O40" s="31"/>
      <c r="P40" s="31"/>
      <c r="Q40" s="31"/>
      <c r="R40" s="31"/>
      <c r="S40" s="31">
        <v>0</v>
      </c>
      <c r="T40" s="31"/>
      <c r="U40" s="31"/>
      <c r="V40" s="31"/>
      <c r="W40" s="31"/>
      <c r="X40" s="31"/>
      <c r="Y40" s="31">
        <f t="shared" si="167"/>
        <v>2888500</v>
      </c>
      <c r="Z40" s="32">
        <f>Y40-L40</f>
        <v>0</v>
      </c>
      <c r="AA40" s="31">
        <v>2301000</v>
      </c>
      <c r="AB40" s="31"/>
      <c r="AC40" s="31"/>
      <c r="AD40" s="31"/>
      <c r="AE40" s="31"/>
      <c r="AF40" s="31"/>
      <c r="AG40" s="31">
        <v>388475</v>
      </c>
      <c r="AH40" s="31">
        <f t="shared" si="168"/>
        <v>2689475</v>
      </c>
      <c r="AI40" s="32">
        <f>AH40-AA40</f>
        <v>388475</v>
      </c>
      <c r="AJ40" s="31">
        <v>0</v>
      </c>
      <c r="AK40" s="33"/>
      <c r="AL40" s="33"/>
      <c r="AM40" s="33"/>
      <c r="AN40" s="33"/>
      <c r="AO40" s="33"/>
      <c r="AP40" s="31"/>
      <c r="AQ40" s="31"/>
      <c r="AR40" s="31">
        <f t="shared" si="169"/>
        <v>0</v>
      </c>
      <c r="AS40" s="32">
        <f>AR40-AJ40</f>
        <v>0</v>
      </c>
      <c r="AT40" s="31">
        <v>1267206</v>
      </c>
      <c r="AU40" s="33"/>
      <c r="AV40" s="33"/>
      <c r="AW40" s="33"/>
      <c r="AX40" s="33"/>
      <c r="AY40" s="33"/>
      <c r="AZ40" s="33"/>
      <c r="BA40" s="31">
        <f t="shared" si="170"/>
        <v>1267206</v>
      </c>
      <c r="BB40" s="177">
        <f>BA40-AT40</f>
        <v>0</v>
      </c>
      <c r="BC40" s="31">
        <v>0</v>
      </c>
      <c r="BD40" s="31"/>
      <c r="BE40" s="31"/>
      <c r="BF40" s="31"/>
      <c r="BG40" s="31"/>
      <c r="BH40" s="31"/>
      <c r="BI40" s="31"/>
      <c r="BJ40" s="31"/>
      <c r="BK40" s="31">
        <f t="shared" si="171"/>
        <v>0</v>
      </c>
      <c r="BL40" s="177">
        <f>BK40-BC40</f>
        <v>0</v>
      </c>
      <c r="BM40" s="140">
        <v>0</v>
      </c>
      <c r="BN40" s="33"/>
      <c r="BO40" s="33"/>
      <c r="BP40" s="33"/>
      <c r="BQ40" s="33"/>
      <c r="BR40" s="33"/>
      <c r="BS40" s="33"/>
      <c r="BT40" s="33"/>
      <c r="BU40" s="31">
        <f t="shared" si="172"/>
        <v>0</v>
      </c>
      <c r="BV40" s="177">
        <f>BU40-BM40</f>
        <v>0</v>
      </c>
      <c r="BW40" s="31">
        <v>0</v>
      </c>
      <c r="BX40" s="31"/>
      <c r="BY40" s="31"/>
      <c r="BZ40" s="31"/>
      <c r="CA40" s="31"/>
      <c r="CB40" s="31"/>
      <c r="CC40" s="31"/>
      <c r="CD40" s="31"/>
      <c r="CE40" s="31">
        <f t="shared" si="173"/>
        <v>0</v>
      </c>
      <c r="CF40" s="177">
        <f>CE40-BW40</f>
        <v>0</v>
      </c>
      <c r="CG40" s="31">
        <v>0</v>
      </c>
      <c r="CH40" s="31"/>
      <c r="CI40" s="31"/>
      <c r="CJ40" s="31"/>
      <c r="CK40" s="31"/>
      <c r="CL40" s="31"/>
      <c r="CM40" s="31">
        <v>165100</v>
      </c>
      <c r="CN40" s="31"/>
      <c r="CO40" s="31">
        <f t="shared" si="174"/>
        <v>165100</v>
      </c>
      <c r="CP40" s="177">
        <f>CO40-CG40</f>
        <v>165100</v>
      </c>
      <c r="CQ40" s="31">
        <v>0</v>
      </c>
      <c r="CR40" s="31"/>
      <c r="CS40" s="31"/>
      <c r="CT40" s="31"/>
      <c r="CU40" s="31"/>
      <c r="CV40" s="31"/>
      <c r="CW40" s="31"/>
      <c r="CX40" s="31"/>
      <c r="CY40" s="31">
        <f t="shared" si="175"/>
        <v>0</v>
      </c>
      <c r="CZ40" s="177">
        <f>CY40-CQ40</f>
        <v>0</v>
      </c>
      <c r="DA40" s="242">
        <f t="shared" si="176"/>
        <v>0</v>
      </c>
      <c r="DB40" s="242">
        <f t="shared" si="177"/>
        <v>0</v>
      </c>
      <c r="DC40" s="242">
        <f t="shared" si="178"/>
        <v>0</v>
      </c>
      <c r="DD40" s="242">
        <f t="shared" si="179"/>
        <v>0</v>
      </c>
      <c r="DE40" s="242">
        <f t="shared" si="180"/>
        <v>0</v>
      </c>
      <c r="DF40" s="242">
        <f t="shared" si="181"/>
        <v>0</v>
      </c>
      <c r="DG40" s="242">
        <f t="shared" si="182"/>
        <v>165100</v>
      </c>
      <c r="DH40" s="242">
        <f t="shared" si="183"/>
        <v>0</v>
      </c>
      <c r="DI40" s="242">
        <f t="shared" si="184"/>
        <v>165100</v>
      </c>
      <c r="DJ40" s="243">
        <f>DI40-DA40</f>
        <v>165100</v>
      </c>
      <c r="DK40" s="31">
        <v>0</v>
      </c>
      <c r="DL40" s="31"/>
      <c r="DM40" s="31"/>
      <c r="DN40" s="31"/>
      <c r="DO40" s="31"/>
      <c r="DP40" s="31"/>
      <c r="DQ40" s="31"/>
      <c r="DR40" s="31">
        <f t="shared" si="185"/>
        <v>0</v>
      </c>
      <c r="DS40" s="177">
        <f>DR40-DK40</f>
        <v>0</v>
      </c>
      <c r="DT40" s="31">
        <v>127000</v>
      </c>
      <c r="DU40" s="31"/>
      <c r="DV40" s="31"/>
      <c r="DW40" s="31"/>
      <c r="DX40" s="31"/>
      <c r="DY40" s="31"/>
      <c r="DZ40" s="31"/>
      <c r="EA40" s="31">
        <f t="shared" si="186"/>
        <v>127000</v>
      </c>
      <c r="EB40" s="177">
        <f>EA40-DT40</f>
        <v>0</v>
      </c>
      <c r="EC40" s="31">
        <v>0</v>
      </c>
      <c r="ED40" s="31"/>
      <c r="EE40" s="31"/>
      <c r="EF40" s="31"/>
      <c r="EG40" s="31"/>
      <c r="EH40" s="31"/>
      <c r="EI40" s="31"/>
      <c r="EJ40" s="31">
        <f t="shared" si="187"/>
        <v>0</v>
      </c>
      <c r="EK40" s="177">
        <f>EJ40-EC40</f>
        <v>0</v>
      </c>
      <c r="EL40" s="31">
        <v>0</v>
      </c>
      <c r="EM40" s="31"/>
      <c r="EN40" s="31"/>
      <c r="EO40" s="31"/>
      <c r="EP40" s="31"/>
      <c r="EQ40" s="31"/>
      <c r="ER40" s="31"/>
      <c r="ES40" s="31">
        <f t="shared" si="188"/>
        <v>0</v>
      </c>
      <c r="ET40" s="177">
        <f>ES40-EL40</f>
        <v>0</v>
      </c>
      <c r="EU40" s="244">
        <f t="shared" si="210"/>
        <v>127000</v>
      </c>
      <c r="EV40" s="244">
        <f t="shared" si="211"/>
        <v>0</v>
      </c>
      <c r="EW40" s="244">
        <f t="shared" si="212"/>
        <v>0</v>
      </c>
      <c r="EX40" s="244">
        <f t="shared" si="213"/>
        <v>0</v>
      </c>
      <c r="EY40" s="244">
        <f t="shared" si="214"/>
        <v>0</v>
      </c>
      <c r="EZ40" s="244"/>
      <c r="FA40" s="244"/>
      <c r="FB40" s="244">
        <f t="shared" si="190"/>
        <v>127000</v>
      </c>
      <c r="FC40" s="246">
        <f>FB40-EU40</f>
        <v>0</v>
      </c>
      <c r="FD40" s="195">
        <f t="shared" si="191"/>
        <v>6583706</v>
      </c>
      <c r="FE40" s="91">
        <f t="shared" si="192"/>
        <v>27137170</v>
      </c>
      <c r="FF40" s="92">
        <f t="shared" si="232"/>
        <v>20553464</v>
      </c>
      <c r="FG40" s="188">
        <v>159502392</v>
      </c>
      <c r="FH40" s="31"/>
      <c r="FI40" s="31"/>
      <c r="FJ40" s="31"/>
      <c r="FK40" s="31">
        <v>400000</v>
      </c>
      <c r="FL40" s="31">
        <v>3000000</v>
      </c>
      <c r="FM40" s="31"/>
      <c r="FN40" s="31"/>
      <c r="FO40" s="31"/>
      <c r="FP40" s="31"/>
      <c r="FQ40" s="31"/>
      <c r="FR40" s="31"/>
      <c r="FS40" s="31">
        <v>30000000</v>
      </c>
      <c r="FT40" s="31">
        <f>-5733647-788656-3400000</f>
        <v>-9922303</v>
      </c>
      <c r="FU40" s="31"/>
      <c r="FV40" s="31"/>
      <c r="FW40" s="31"/>
      <c r="FX40" s="31">
        <v>10050000</v>
      </c>
      <c r="FY40" s="31"/>
      <c r="FZ40" s="81">
        <f t="shared" si="193"/>
        <v>193030089</v>
      </c>
      <c r="GA40" s="32">
        <f>FZ40-FG40</f>
        <v>33527697</v>
      </c>
      <c r="GB40" s="93">
        <f t="shared" si="233"/>
        <v>166086098</v>
      </c>
      <c r="GC40" s="93">
        <f t="shared" si="194"/>
        <v>220167259</v>
      </c>
      <c r="GD40" s="94">
        <f t="shared" si="234"/>
        <v>54081161</v>
      </c>
      <c r="GE40" s="165">
        <f>GB40</f>
        <v>166086098</v>
      </c>
      <c r="GF40" s="33">
        <f>GC40</f>
        <v>220167259</v>
      </c>
      <c r="GG40" s="34">
        <f t="shared" si="235"/>
        <v>54081161</v>
      </c>
    </row>
    <row r="41" spans="1:189" s="14" customFormat="1" ht="18" customHeight="1">
      <c r="A41" s="82" t="s">
        <v>42</v>
      </c>
      <c r="B41" s="17">
        <f aca="true" t="shared" si="236" ref="B41:I41">SUM(B42:B44)</f>
        <v>0</v>
      </c>
      <c r="C41" s="123">
        <f t="shared" si="236"/>
        <v>0</v>
      </c>
      <c r="D41" s="123">
        <f t="shared" si="236"/>
        <v>0</v>
      </c>
      <c r="E41" s="123">
        <f t="shared" si="236"/>
        <v>0</v>
      </c>
      <c r="F41" s="123">
        <f t="shared" si="236"/>
        <v>0</v>
      </c>
      <c r="G41" s="123">
        <f t="shared" si="236"/>
        <v>0</v>
      </c>
      <c r="H41" s="123">
        <f t="shared" si="236"/>
        <v>0</v>
      </c>
      <c r="I41" s="123">
        <f t="shared" si="236"/>
        <v>0</v>
      </c>
      <c r="J41" s="17">
        <f t="shared" si="166"/>
        <v>0</v>
      </c>
      <c r="K41" s="18">
        <f aca="true" t="shared" si="237" ref="K41:X41">SUM(K42:K44)</f>
        <v>0</v>
      </c>
      <c r="L41" s="138">
        <f t="shared" si="237"/>
        <v>0</v>
      </c>
      <c r="M41" s="17">
        <f t="shared" si="237"/>
        <v>0</v>
      </c>
      <c r="N41" s="17">
        <f t="shared" si="237"/>
        <v>0</v>
      </c>
      <c r="O41" s="17">
        <f t="shared" si="237"/>
        <v>0</v>
      </c>
      <c r="P41" s="17">
        <f t="shared" si="237"/>
        <v>0</v>
      </c>
      <c r="Q41" s="17">
        <f t="shared" si="237"/>
        <v>0</v>
      </c>
      <c r="R41" s="17">
        <f t="shared" si="237"/>
        <v>0</v>
      </c>
      <c r="S41" s="17">
        <f t="shared" si="237"/>
        <v>0</v>
      </c>
      <c r="T41" s="17">
        <f t="shared" si="237"/>
        <v>0</v>
      </c>
      <c r="U41" s="17">
        <f t="shared" si="237"/>
        <v>0</v>
      </c>
      <c r="V41" s="17">
        <f t="shared" si="237"/>
        <v>0</v>
      </c>
      <c r="W41" s="17">
        <f t="shared" si="237"/>
        <v>0</v>
      </c>
      <c r="X41" s="17">
        <f t="shared" si="237"/>
        <v>0</v>
      </c>
      <c r="Y41" s="17">
        <f t="shared" si="167"/>
        <v>0</v>
      </c>
      <c r="Z41" s="18">
        <f aca="true" t="shared" si="238" ref="Z41:AG41">SUM(Z42:Z44)</f>
        <v>0</v>
      </c>
      <c r="AA41" s="17">
        <f t="shared" si="238"/>
        <v>0</v>
      </c>
      <c r="AB41" s="17">
        <f t="shared" si="238"/>
        <v>0</v>
      </c>
      <c r="AC41" s="17">
        <f t="shared" si="238"/>
        <v>0</v>
      </c>
      <c r="AD41" s="17">
        <f t="shared" si="238"/>
        <v>0</v>
      </c>
      <c r="AE41" s="17">
        <f t="shared" si="238"/>
        <v>0</v>
      </c>
      <c r="AF41" s="17">
        <f t="shared" si="238"/>
        <v>0</v>
      </c>
      <c r="AG41" s="17">
        <f t="shared" si="238"/>
        <v>0</v>
      </c>
      <c r="AH41" s="17">
        <f t="shared" si="168"/>
        <v>0</v>
      </c>
      <c r="AI41" s="18">
        <f aca="true" t="shared" si="239" ref="AI41:AQ41">SUM(AI42:AI44)</f>
        <v>0</v>
      </c>
      <c r="AJ41" s="17">
        <f t="shared" si="239"/>
        <v>0</v>
      </c>
      <c r="AK41" s="19">
        <f t="shared" si="239"/>
        <v>0</v>
      </c>
      <c r="AL41" s="19">
        <f t="shared" si="239"/>
        <v>0</v>
      </c>
      <c r="AM41" s="19">
        <f t="shared" si="239"/>
        <v>0</v>
      </c>
      <c r="AN41" s="19">
        <f t="shared" si="239"/>
        <v>0</v>
      </c>
      <c r="AO41" s="19">
        <f t="shared" si="239"/>
        <v>0</v>
      </c>
      <c r="AP41" s="17">
        <f t="shared" si="239"/>
        <v>0</v>
      </c>
      <c r="AQ41" s="17">
        <f t="shared" si="239"/>
        <v>0</v>
      </c>
      <c r="AR41" s="17">
        <f t="shared" si="169"/>
        <v>0</v>
      </c>
      <c r="AS41" s="18">
        <f aca="true" t="shared" si="240" ref="AS41:AZ41">SUM(AS42:AS44)</f>
        <v>0</v>
      </c>
      <c r="AT41" s="17">
        <f t="shared" si="240"/>
        <v>0</v>
      </c>
      <c r="AU41" s="19">
        <f t="shared" si="240"/>
        <v>0</v>
      </c>
      <c r="AV41" s="19">
        <f t="shared" si="240"/>
        <v>0</v>
      </c>
      <c r="AW41" s="19">
        <f t="shared" si="240"/>
        <v>0</v>
      </c>
      <c r="AX41" s="19">
        <f t="shared" si="240"/>
        <v>0</v>
      </c>
      <c r="AY41" s="19">
        <f t="shared" si="240"/>
        <v>0</v>
      </c>
      <c r="AZ41" s="19">
        <f t="shared" si="240"/>
        <v>0</v>
      </c>
      <c r="BA41" s="17">
        <f t="shared" si="170"/>
        <v>0</v>
      </c>
      <c r="BB41" s="174">
        <f aca="true" t="shared" si="241" ref="BB41:BJ41">SUM(BB42:BB44)</f>
        <v>0</v>
      </c>
      <c r="BC41" s="17">
        <f t="shared" si="241"/>
        <v>0</v>
      </c>
      <c r="BD41" s="17">
        <f t="shared" si="241"/>
        <v>0</v>
      </c>
      <c r="BE41" s="17">
        <f t="shared" si="241"/>
        <v>0</v>
      </c>
      <c r="BF41" s="17">
        <f t="shared" si="241"/>
        <v>0</v>
      </c>
      <c r="BG41" s="17">
        <f t="shared" si="241"/>
        <v>0</v>
      </c>
      <c r="BH41" s="17">
        <f t="shared" si="241"/>
        <v>0</v>
      </c>
      <c r="BI41" s="17">
        <f t="shared" si="241"/>
        <v>0</v>
      </c>
      <c r="BJ41" s="17">
        <f t="shared" si="241"/>
        <v>0</v>
      </c>
      <c r="BK41" s="17">
        <f t="shared" si="171"/>
        <v>0</v>
      </c>
      <c r="BL41" s="174">
        <f aca="true" t="shared" si="242" ref="BL41:BT41">SUM(BL42:BL44)</f>
        <v>0</v>
      </c>
      <c r="BM41" s="138">
        <f t="shared" si="242"/>
        <v>0</v>
      </c>
      <c r="BN41" s="19">
        <f t="shared" si="242"/>
        <v>0</v>
      </c>
      <c r="BO41" s="19">
        <f t="shared" si="242"/>
        <v>0</v>
      </c>
      <c r="BP41" s="19">
        <f t="shared" si="242"/>
        <v>0</v>
      </c>
      <c r="BQ41" s="19">
        <f t="shared" si="242"/>
        <v>0</v>
      </c>
      <c r="BR41" s="19">
        <f t="shared" si="242"/>
        <v>0</v>
      </c>
      <c r="BS41" s="19">
        <f t="shared" si="242"/>
        <v>0</v>
      </c>
      <c r="BT41" s="19">
        <f t="shared" si="242"/>
        <v>0</v>
      </c>
      <c r="BU41" s="17">
        <f t="shared" si="172"/>
        <v>0</v>
      </c>
      <c r="BV41" s="174">
        <f aca="true" t="shared" si="243" ref="BV41:CD41">SUM(BV42:BV44)</f>
        <v>0</v>
      </c>
      <c r="BW41" s="17">
        <f t="shared" si="243"/>
        <v>0</v>
      </c>
      <c r="BX41" s="17">
        <f t="shared" si="243"/>
        <v>0</v>
      </c>
      <c r="BY41" s="17">
        <f t="shared" si="243"/>
        <v>0</v>
      </c>
      <c r="BZ41" s="17">
        <f t="shared" si="243"/>
        <v>0</v>
      </c>
      <c r="CA41" s="17">
        <f t="shared" si="243"/>
        <v>0</v>
      </c>
      <c r="CB41" s="17">
        <f t="shared" si="243"/>
        <v>0</v>
      </c>
      <c r="CC41" s="17">
        <f t="shared" si="243"/>
        <v>0</v>
      </c>
      <c r="CD41" s="17">
        <f t="shared" si="243"/>
        <v>0</v>
      </c>
      <c r="CE41" s="17">
        <f t="shared" si="173"/>
        <v>0</v>
      </c>
      <c r="CF41" s="174">
        <f aca="true" t="shared" si="244" ref="CF41:CN41">SUM(CF42:CF44)</f>
        <v>0</v>
      </c>
      <c r="CG41" s="17">
        <f t="shared" si="244"/>
        <v>0</v>
      </c>
      <c r="CH41" s="17">
        <f t="shared" si="244"/>
        <v>0</v>
      </c>
      <c r="CI41" s="17">
        <f t="shared" si="244"/>
        <v>0</v>
      </c>
      <c r="CJ41" s="17">
        <f t="shared" si="244"/>
        <v>0</v>
      </c>
      <c r="CK41" s="17">
        <f t="shared" si="244"/>
        <v>0</v>
      </c>
      <c r="CL41" s="17">
        <f t="shared" si="244"/>
        <v>0</v>
      </c>
      <c r="CM41" s="17">
        <f t="shared" si="244"/>
        <v>0</v>
      </c>
      <c r="CN41" s="17">
        <f t="shared" si="244"/>
        <v>0</v>
      </c>
      <c r="CO41" s="17">
        <f t="shared" si="174"/>
        <v>0</v>
      </c>
      <c r="CP41" s="174">
        <f aca="true" t="shared" si="245" ref="CP41:CX41">SUM(CP42:CP44)</f>
        <v>0</v>
      </c>
      <c r="CQ41" s="17">
        <f t="shared" si="245"/>
        <v>0</v>
      </c>
      <c r="CR41" s="17">
        <f t="shared" si="245"/>
        <v>0</v>
      </c>
      <c r="CS41" s="17">
        <f t="shared" si="245"/>
        <v>0</v>
      </c>
      <c r="CT41" s="17">
        <f t="shared" si="245"/>
        <v>0</v>
      </c>
      <c r="CU41" s="17">
        <f t="shared" si="245"/>
        <v>0</v>
      </c>
      <c r="CV41" s="17">
        <f t="shared" si="245"/>
        <v>0</v>
      </c>
      <c r="CW41" s="17">
        <f t="shared" si="245"/>
        <v>0</v>
      </c>
      <c r="CX41" s="17">
        <f t="shared" si="245"/>
        <v>0</v>
      </c>
      <c r="CY41" s="17">
        <f t="shared" si="175"/>
        <v>0</v>
      </c>
      <c r="CZ41" s="174">
        <f>SUM(CZ42:CZ44)</f>
        <v>0</v>
      </c>
      <c r="DA41" s="227">
        <f t="shared" si="176"/>
        <v>0</v>
      </c>
      <c r="DB41" s="227">
        <f t="shared" si="177"/>
        <v>0</v>
      </c>
      <c r="DC41" s="227">
        <f t="shared" si="178"/>
        <v>0</v>
      </c>
      <c r="DD41" s="227">
        <f t="shared" si="179"/>
        <v>0</v>
      </c>
      <c r="DE41" s="227">
        <f t="shared" si="180"/>
        <v>0</v>
      </c>
      <c r="DF41" s="227">
        <f t="shared" si="181"/>
        <v>0</v>
      </c>
      <c r="DG41" s="227">
        <f t="shared" si="182"/>
        <v>0</v>
      </c>
      <c r="DH41" s="227">
        <f t="shared" si="183"/>
        <v>0</v>
      </c>
      <c r="DI41" s="227">
        <f t="shared" si="184"/>
        <v>0</v>
      </c>
      <c r="DJ41" s="228">
        <f aca="true" t="shared" si="246" ref="DJ41:DQ41">SUM(DJ42:DJ44)</f>
        <v>0</v>
      </c>
      <c r="DK41" s="17">
        <f t="shared" si="246"/>
        <v>0</v>
      </c>
      <c r="DL41" s="17">
        <f t="shared" si="246"/>
        <v>0</v>
      </c>
      <c r="DM41" s="17">
        <f t="shared" si="246"/>
        <v>0</v>
      </c>
      <c r="DN41" s="17">
        <f t="shared" si="246"/>
        <v>0</v>
      </c>
      <c r="DO41" s="17">
        <f t="shared" si="246"/>
        <v>0</v>
      </c>
      <c r="DP41" s="17">
        <f t="shared" si="246"/>
        <v>0</v>
      </c>
      <c r="DQ41" s="17">
        <f t="shared" si="246"/>
        <v>0</v>
      </c>
      <c r="DR41" s="17">
        <f t="shared" si="185"/>
        <v>0</v>
      </c>
      <c r="DS41" s="174">
        <f aca="true" t="shared" si="247" ref="DS41:DZ41">SUM(DS42:DS44)</f>
        <v>0</v>
      </c>
      <c r="DT41" s="17">
        <f t="shared" si="247"/>
        <v>0</v>
      </c>
      <c r="DU41" s="17">
        <f t="shared" si="247"/>
        <v>0</v>
      </c>
      <c r="DV41" s="17">
        <f t="shared" si="247"/>
        <v>0</v>
      </c>
      <c r="DW41" s="17">
        <f t="shared" si="247"/>
        <v>0</v>
      </c>
      <c r="DX41" s="17">
        <f t="shared" si="247"/>
        <v>0</v>
      </c>
      <c r="DY41" s="17">
        <f t="shared" si="247"/>
        <v>0</v>
      </c>
      <c r="DZ41" s="17">
        <f t="shared" si="247"/>
        <v>0</v>
      </c>
      <c r="EA41" s="17">
        <f t="shared" si="186"/>
        <v>0</v>
      </c>
      <c r="EB41" s="174">
        <f aca="true" t="shared" si="248" ref="EB41:EI41">SUM(EB42:EB44)</f>
        <v>0</v>
      </c>
      <c r="EC41" s="17">
        <f t="shared" si="248"/>
        <v>0</v>
      </c>
      <c r="ED41" s="17">
        <f t="shared" si="248"/>
        <v>0</v>
      </c>
      <c r="EE41" s="17">
        <f t="shared" si="248"/>
        <v>0</v>
      </c>
      <c r="EF41" s="17">
        <f t="shared" si="248"/>
        <v>0</v>
      </c>
      <c r="EG41" s="17">
        <f t="shared" si="248"/>
        <v>0</v>
      </c>
      <c r="EH41" s="17">
        <f t="shared" si="248"/>
        <v>0</v>
      </c>
      <c r="EI41" s="17">
        <f t="shared" si="248"/>
        <v>0</v>
      </c>
      <c r="EJ41" s="17">
        <f t="shared" si="187"/>
        <v>0</v>
      </c>
      <c r="EK41" s="174">
        <f aca="true" t="shared" si="249" ref="EK41:ER41">SUM(EK42:EK44)</f>
        <v>0</v>
      </c>
      <c r="EL41" s="17">
        <f t="shared" si="249"/>
        <v>0</v>
      </c>
      <c r="EM41" s="17">
        <f t="shared" si="249"/>
        <v>0</v>
      </c>
      <c r="EN41" s="17">
        <f t="shared" si="249"/>
        <v>0</v>
      </c>
      <c r="EO41" s="17">
        <f t="shared" si="249"/>
        <v>0</v>
      </c>
      <c r="EP41" s="17">
        <f t="shared" si="249"/>
        <v>0</v>
      </c>
      <c r="EQ41" s="17">
        <f t="shared" si="249"/>
        <v>0</v>
      </c>
      <c r="ER41" s="17">
        <f t="shared" si="249"/>
        <v>0</v>
      </c>
      <c r="ES41" s="17">
        <f t="shared" si="188"/>
        <v>0</v>
      </c>
      <c r="ET41" s="174">
        <f>SUM(ET42:ET44)</f>
        <v>0</v>
      </c>
      <c r="EU41" s="229">
        <f t="shared" si="210"/>
        <v>0</v>
      </c>
      <c r="EV41" s="229">
        <f t="shared" si="211"/>
        <v>0</v>
      </c>
      <c r="EW41" s="229">
        <f t="shared" si="212"/>
        <v>0</v>
      </c>
      <c r="EX41" s="229">
        <f t="shared" si="213"/>
        <v>0</v>
      </c>
      <c r="EY41" s="229">
        <f t="shared" si="214"/>
        <v>0</v>
      </c>
      <c r="EZ41" s="229">
        <f>SUM(EZ42:EZ44)</f>
        <v>0</v>
      </c>
      <c r="FA41" s="229">
        <f>SUM(FA42:FA44)</f>
        <v>0</v>
      </c>
      <c r="FB41" s="229">
        <f t="shared" si="190"/>
        <v>0</v>
      </c>
      <c r="FC41" s="231">
        <f>SUM(FC42:FC44)</f>
        <v>0</v>
      </c>
      <c r="FD41" s="195">
        <f t="shared" si="191"/>
        <v>0</v>
      </c>
      <c r="FE41" s="79">
        <f t="shared" si="192"/>
        <v>0</v>
      </c>
      <c r="FF41" s="80">
        <f t="shared" si="232"/>
        <v>0</v>
      </c>
      <c r="FG41" s="185">
        <f aca="true" t="shared" si="250" ref="FG41:FY41">SUM(FG42:FG44)</f>
        <v>12434057</v>
      </c>
      <c r="FH41" s="17">
        <f t="shared" si="250"/>
        <v>0</v>
      </c>
      <c r="FI41" s="17">
        <f t="shared" si="250"/>
        <v>0</v>
      </c>
      <c r="FJ41" s="17">
        <f t="shared" si="250"/>
        <v>0</v>
      </c>
      <c r="FK41" s="17">
        <f t="shared" si="250"/>
        <v>0</v>
      </c>
      <c r="FL41" s="17">
        <f t="shared" si="250"/>
        <v>0</v>
      </c>
      <c r="FM41" s="17">
        <f t="shared" si="250"/>
        <v>0</v>
      </c>
      <c r="FN41" s="17">
        <f t="shared" si="250"/>
        <v>0</v>
      </c>
      <c r="FO41" s="17">
        <f t="shared" si="250"/>
        <v>0</v>
      </c>
      <c r="FP41" s="17">
        <f t="shared" si="250"/>
        <v>0</v>
      </c>
      <c r="FQ41" s="17">
        <f t="shared" si="250"/>
        <v>0</v>
      </c>
      <c r="FR41" s="17">
        <f t="shared" si="250"/>
        <v>0</v>
      </c>
      <c r="FS41" s="17">
        <f t="shared" si="250"/>
        <v>0</v>
      </c>
      <c r="FT41" s="17">
        <f t="shared" si="250"/>
        <v>0</v>
      </c>
      <c r="FU41" s="17">
        <f t="shared" si="250"/>
        <v>0</v>
      </c>
      <c r="FV41" s="17">
        <f t="shared" si="250"/>
        <v>0</v>
      </c>
      <c r="FW41" s="17">
        <f t="shared" si="250"/>
        <v>0</v>
      </c>
      <c r="FX41" s="17">
        <f t="shared" si="250"/>
        <v>0</v>
      </c>
      <c r="FY41" s="17">
        <f t="shared" si="250"/>
        <v>0</v>
      </c>
      <c r="FZ41" s="81">
        <f t="shared" si="193"/>
        <v>12434057</v>
      </c>
      <c r="GA41" s="18">
        <f>SUM(GA42:GA44)</f>
        <v>0</v>
      </c>
      <c r="GB41" s="81">
        <f t="shared" si="233"/>
        <v>12434057</v>
      </c>
      <c r="GC41" s="81">
        <f t="shared" si="194"/>
        <v>12434057</v>
      </c>
      <c r="GD41" s="83">
        <f t="shared" si="234"/>
        <v>0</v>
      </c>
      <c r="GE41" s="163">
        <f>SUM(GE42:GE44)</f>
        <v>12434057</v>
      </c>
      <c r="GF41" s="19">
        <f>SUM(GF42:GF44)</f>
        <v>12434057</v>
      </c>
      <c r="GG41" s="20">
        <f t="shared" si="235"/>
        <v>0</v>
      </c>
    </row>
    <row r="42" spans="1:189" s="14" customFormat="1" ht="18" customHeight="1">
      <c r="A42" s="95" t="s">
        <v>43</v>
      </c>
      <c r="B42" s="123">
        <v>0</v>
      </c>
      <c r="C42" s="123"/>
      <c r="D42" s="123"/>
      <c r="E42" s="123"/>
      <c r="F42" s="123"/>
      <c r="G42" s="123"/>
      <c r="H42" s="123"/>
      <c r="I42" s="123"/>
      <c r="J42" s="123">
        <f t="shared" si="166"/>
        <v>0</v>
      </c>
      <c r="K42" s="124">
        <f>J42-B42</f>
        <v>0</v>
      </c>
      <c r="L42" s="137">
        <v>0</v>
      </c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>
        <f t="shared" si="167"/>
        <v>0</v>
      </c>
      <c r="Z42" s="124">
        <f>Y42-L42</f>
        <v>0</v>
      </c>
      <c r="AA42" s="15">
        <v>0</v>
      </c>
      <c r="AB42" s="123"/>
      <c r="AC42" s="123"/>
      <c r="AD42" s="123"/>
      <c r="AE42" s="123"/>
      <c r="AF42" s="123"/>
      <c r="AG42" s="123"/>
      <c r="AH42" s="15">
        <f t="shared" si="168"/>
        <v>0</v>
      </c>
      <c r="AI42" s="16">
        <f>AH42-AA42</f>
        <v>0</v>
      </c>
      <c r="AJ42" s="15">
        <v>0</v>
      </c>
      <c r="AK42" s="15"/>
      <c r="AL42" s="15"/>
      <c r="AM42" s="15"/>
      <c r="AN42" s="15"/>
      <c r="AO42" s="15"/>
      <c r="AP42" s="15"/>
      <c r="AQ42" s="15"/>
      <c r="AR42" s="15">
        <f t="shared" si="169"/>
        <v>0</v>
      </c>
      <c r="AS42" s="16">
        <f>AR42-AJ42</f>
        <v>0</v>
      </c>
      <c r="AT42" s="15">
        <v>0</v>
      </c>
      <c r="AU42" s="15"/>
      <c r="AV42" s="15"/>
      <c r="AW42" s="15"/>
      <c r="AX42" s="15"/>
      <c r="AY42" s="15"/>
      <c r="AZ42" s="15"/>
      <c r="BA42" s="15">
        <f t="shared" si="170"/>
        <v>0</v>
      </c>
      <c r="BB42" s="173">
        <f>BA42-AT42</f>
        <v>0</v>
      </c>
      <c r="BC42" s="15">
        <v>0</v>
      </c>
      <c r="BD42" s="15"/>
      <c r="BE42" s="15"/>
      <c r="BF42" s="15"/>
      <c r="BG42" s="15"/>
      <c r="BH42" s="15"/>
      <c r="BI42" s="15"/>
      <c r="BJ42" s="15"/>
      <c r="BK42" s="15">
        <f t="shared" si="171"/>
        <v>0</v>
      </c>
      <c r="BL42" s="173">
        <f>BK42-BC42</f>
        <v>0</v>
      </c>
      <c r="BM42" s="162">
        <v>0</v>
      </c>
      <c r="BN42" s="15"/>
      <c r="BO42" s="15"/>
      <c r="BP42" s="15"/>
      <c r="BQ42" s="15"/>
      <c r="BR42" s="15"/>
      <c r="BS42" s="15"/>
      <c r="BT42" s="15"/>
      <c r="BU42" s="15">
        <f t="shared" si="172"/>
        <v>0</v>
      </c>
      <c r="BV42" s="173">
        <f>BU42-BM42</f>
        <v>0</v>
      </c>
      <c r="BW42" s="15">
        <v>0</v>
      </c>
      <c r="BX42" s="15"/>
      <c r="BY42" s="15"/>
      <c r="BZ42" s="15"/>
      <c r="CA42" s="15"/>
      <c r="CB42" s="15"/>
      <c r="CC42" s="15"/>
      <c r="CD42" s="15"/>
      <c r="CE42" s="15">
        <f t="shared" si="173"/>
        <v>0</v>
      </c>
      <c r="CF42" s="173">
        <f>CE42-BW42</f>
        <v>0</v>
      </c>
      <c r="CG42" s="15">
        <v>0</v>
      </c>
      <c r="CH42" s="15"/>
      <c r="CI42" s="15"/>
      <c r="CJ42" s="15"/>
      <c r="CK42" s="15"/>
      <c r="CL42" s="15"/>
      <c r="CM42" s="15"/>
      <c r="CN42" s="15"/>
      <c r="CO42" s="15">
        <f t="shared" si="174"/>
        <v>0</v>
      </c>
      <c r="CP42" s="173">
        <f>CO42-CG42</f>
        <v>0</v>
      </c>
      <c r="CQ42" s="15">
        <v>0</v>
      </c>
      <c r="CR42" s="15"/>
      <c r="CS42" s="15"/>
      <c r="CT42" s="15"/>
      <c r="CU42" s="15"/>
      <c r="CV42" s="15"/>
      <c r="CW42" s="15"/>
      <c r="CX42" s="15"/>
      <c r="CY42" s="15">
        <f t="shared" si="175"/>
        <v>0</v>
      </c>
      <c r="CZ42" s="173">
        <f>CY42-CQ42</f>
        <v>0</v>
      </c>
      <c r="DA42" s="222">
        <f t="shared" si="176"/>
        <v>0</v>
      </c>
      <c r="DB42" s="222">
        <f t="shared" si="177"/>
        <v>0</v>
      </c>
      <c r="DC42" s="222">
        <f t="shared" si="178"/>
        <v>0</v>
      </c>
      <c r="DD42" s="222">
        <f t="shared" si="179"/>
        <v>0</v>
      </c>
      <c r="DE42" s="222">
        <f t="shared" si="180"/>
        <v>0</v>
      </c>
      <c r="DF42" s="222">
        <f t="shared" si="181"/>
        <v>0</v>
      </c>
      <c r="DG42" s="222">
        <f t="shared" si="182"/>
        <v>0</v>
      </c>
      <c r="DH42" s="222">
        <f t="shared" si="183"/>
        <v>0</v>
      </c>
      <c r="DI42" s="222">
        <f t="shared" si="184"/>
        <v>0</v>
      </c>
      <c r="DJ42" s="223">
        <f>DI42-DA42</f>
        <v>0</v>
      </c>
      <c r="DK42" s="15">
        <v>0</v>
      </c>
      <c r="DL42" s="15"/>
      <c r="DM42" s="15"/>
      <c r="DN42" s="15"/>
      <c r="DO42" s="15"/>
      <c r="DP42" s="15"/>
      <c r="DQ42" s="15"/>
      <c r="DR42" s="15">
        <f t="shared" si="185"/>
        <v>0</v>
      </c>
      <c r="DS42" s="173">
        <f>DR42-DK42</f>
        <v>0</v>
      </c>
      <c r="DT42" s="15">
        <v>0</v>
      </c>
      <c r="DU42" s="15"/>
      <c r="DV42" s="15"/>
      <c r="DW42" s="15"/>
      <c r="DX42" s="15"/>
      <c r="DY42" s="15"/>
      <c r="DZ42" s="15"/>
      <c r="EA42" s="15">
        <f t="shared" si="186"/>
        <v>0</v>
      </c>
      <c r="EB42" s="173">
        <f>EA42-DT42</f>
        <v>0</v>
      </c>
      <c r="EC42" s="15">
        <v>0</v>
      </c>
      <c r="ED42" s="15"/>
      <c r="EE42" s="15"/>
      <c r="EF42" s="15"/>
      <c r="EG42" s="15"/>
      <c r="EH42" s="15"/>
      <c r="EI42" s="15"/>
      <c r="EJ42" s="15">
        <f t="shared" si="187"/>
        <v>0</v>
      </c>
      <c r="EK42" s="173">
        <f>EJ42-EC42</f>
        <v>0</v>
      </c>
      <c r="EL42" s="15">
        <v>0</v>
      </c>
      <c r="EM42" s="15"/>
      <c r="EN42" s="15"/>
      <c r="EO42" s="15"/>
      <c r="EP42" s="15"/>
      <c r="EQ42" s="15"/>
      <c r="ER42" s="15"/>
      <c r="ES42" s="15">
        <f t="shared" si="188"/>
        <v>0</v>
      </c>
      <c r="ET42" s="173">
        <f>ES42-EL42</f>
        <v>0</v>
      </c>
      <c r="EU42" s="224">
        <f t="shared" si="210"/>
        <v>0</v>
      </c>
      <c r="EV42" s="224">
        <f t="shared" si="211"/>
        <v>0</v>
      </c>
      <c r="EW42" s="224">
        <f t="shared" si="212"/>
        <v>0</v>
      </c>
      <c r="EX42" s="224">
        <f t="shared" si="213"/>
        <v>0</v>
      </c>
      <c r="EY42" s="224">
        <f t="shared" si="214"/>
        <v>0</v>
      </c>
      <c r="EZ42" s="224"/>
      <c r="FA42" s="224"/>
      <c r="FB42" s="224">
        <f t="shared" si="190"/>
        <v>0</v>
      </c>
      <c r="FC42" s="226">
        <f>FB42-EU42</f>
        <v>0</v>
      </c>
      <c r="FD42" s="195">
        <f t="shared" si="191"/>
        <v>0</v>
      </c>
      <c r="FE42" s="79">
        <f t="shared" si="192"/>
        <v>0</v>
      </c>
      <c r="FF42" s="80">
        <f t="shared" si="232"/>
        <v>0</v>
      </c>
      <c r="FG42" s="184">
        <v>1165207</v>
      </c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81">
        <f t="shared" si="193"/>
        <v>1165207</v>
      </c>
      <c r="GA42" s="16">
        <f>FZ42-FG42</f>
        <v>0</v>
      </c>
      <c r="GB42" s="81">
        <f t="shared" si="233"/>
        <v>1165207</v>
      </c>
      <c r="GC42" s="79">
        <f t="shared" si="194"/>
        <v>1165207</v>
      </c>
      <c r="GD42" s="80">
        <f t="shared" si="234"/>
        <v>0</v>
      </c>
      <c r="GE42" s="162">
        <f aca="true" t="shared" si="251" ref="GE42:GF44">GB42</f>
        <v>1165207</v>
      </c>
      <c r="GF42" s="15">
        <f t="shared" si="251"/>
        <v>1165207</v>
      </c>
      <c r="GG42" s="16">
        <f t="shared" si="235"/>
        <v>0</v>
      </c>
    </row>
    <row r="43" spans="1:189" s="14" customFormat="1" ht="18" customHeight="1">
      <c r="A43" s="95" t="s">
        <v>70</v>
      </c>
      <c r="B43" s="123">
        <v>0</v>
      </c>
      <c r="C43" s="123"/>
      <c r="D43" s="123"/>
      <c r="E43" s="123"/>
      <c r="F43" s="123"/>
      <c r="G43" s="123"/>
      <c r="H43" s="123"/>
      <c r="I43" s="123"/>
      <c r="J43" s="123">
        <f t="shared" si="166"/>
        <v>0</v>
      </c>
      <c r="K43" s="124">
        <f>J43-B43</f>
        <v>0</v>
      </c>
      <c r="L43" s="137">
        <v>0</v>
      </c>
      <c r="M43" s="123"/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23">
        <f t="shared" si="167"/>
        <v>0</v>
      </c>
      <c r="Z43" s="124">
        <f>Y43-L43</f>
        <v>0</v>
      </c>
      <c r="AA43" s="15">
        <v>0</v>
      </c>
      <c r="AB43" s="123"/>
      <c r="AC43" s="123"/>
      <c r="AD43" s="123"/>
      <c r="AE43" s="123"/>
      <c r="AF43" s="123"/>
      <c r="AG43" s="123"/>
      <c r="AH43" s="15">
        <f t="shared" si="168"/>
        <v>0</v>
      </c>
      <c r="AI43" s="16">
        <f>AH43-AA43</f>
        <v>0</v>
      </c>
      <c r="AJ43" s="15">
        <v>0</v>
      </c>
      <c r="AK43" s="15"/>
      <c r="AL43" s="15"/>
      <c r="AM43" s="15"/>
      <c r="AN43" s="15"/>
      <c r="AO43" s="15"/>
      <c r="AP43" s="15"/>
      <c r="AQ43" s="15"/>
      <c r="AR43" s="15">
        <f t="shared" si="169"/>
        <v>0</v>
      </c>
      <c r="AS43" s="16">
        <f>AR43-AJ43</f>
        <v>0</v>
      </c>
      <c r="AT43" s="15">
        <v>0</v>
      </c>
      <c r="AU43" s="15"/>
      <c r="AV43" s="15"/>
      <c r="AW43" s="15"/>
      <c r="AX43" s="15"/>
      <c r="AY43" s="15"/>
      <c r="AZ43" s="15"/>
      <c r="BA43" s="15">
        <f t="shared" si="170"/>
        <v>0</v>
      </c>
      <c r="BB43" s="173">
        <f>BA43-AT43</f>
        <v>0</v>
      </c>
      <c r="BC43" s="15">
        <v>0</v>
      </c>
      <c r="BD43" s="15"/>
      <c r="BE43" s="15"/>
      <c r="BF43" s="15"/>
      <c r="BG43" s="15"/>
      <c r="BH43" s="15"/>
      <c r="BI43" s="15"/>
      <c r="BJ43" s="15"/>
      <c r="BK43" s="15">
        <f t="shared" si="171"/>
        <v>0</v>
      </c>
      <c r="BL43" s="173">
        <f>BK43-BC43</f>
        <v>0</v>
      </c>
      <c r="BM43" s="162">
        <v>0</v>
      </c>
      <c r="BN43" s="15"/>
      <c r="BO43" s="15"/>
      <c r="BP43" s="15"/>
      <c r="BQ43" s="15"/>
      <c r="BR43" s="15"/>
      <c r="BS43" s="15"/>
      <c r="BT43" s="15"/>
      <c r="BU43" s="15">
        <f t="shared" si="172"/>
        <v>0</v>
      </c>
      <c r="BV43" s="173">
        <f>BU43-BM43</f>
        <v>0</v>
      </c>
      <c r="BW43" s="15">
        <v>0</v>
      </c>
      <c r="BX43" s="15"/>
      <c r="BY43" s="15"/>
      <c r="BZ43" s="15"/>
      <c r="CA43" s="15"/>
      <c r="CB43" s="15"/>
      <c r="CC43" s="15"/>
      <c r="CD43" s="15"/>
      <c r="CE43" s="15">
        <f t="shared" si="173"/>
        <v>0</v>
      </c>
      <c r="CF43" s="173">
        <f>CE43-BW43</f>
        <v>0</v>
      </c>
      <c r="CG43" s="15">
        <v>0</v>
      </c>
      <c r="CH43" s="15"/>
      <c r="CI43" s="15"/>
      <c r="CJ43" s="15"/>
      <c r="CK43" s="15"/>
      <c r="CL43" s="15"/>
      <c r="CM43" s="15"/>
      <c r="CN43" s="15"/>
      <c r="CO43" s="15">
        <f t="shared" si="174"/>
        <v>0</v>
      </c>
      <c r="CP43" s="173">
        <f>CO43-CG43</f>
        <v>0</v>
      </c>
      <c r="CQ43" s="15">
        <v>0</v>
      </c>
      <c r="CR43" s="15"/>
      <c r="CS43" s="15"/>
      <c r="CT43" s="15"/>
      <c r="CU43" s="15"/>
      <c r="CV43" s="15"/>
      <c r="CW43" s="15"/>
      <c r="CX43" s="15"/>
      <c r="CY43" s="15">
        <f t="shared" si="175"/>
        <v>0</v>
      </c>
      <c r="CZ43" s="173">
        <f>CY43-CQ43</f>
        <v>0</v>
      </c>
      <c r="DA43" s="222">
        <f t="shared" si="176"/>
        <v>0</v>
      </c>
      <c r="DB43" s="222">
        <f t="shared" si="177"/>
        <v>0</v>
      </c>
      <c r="DC43" s="222">
        <f t="shared" si="178"/>
        <v>0</v>
      </c>
      <c r="DD43" s="222">
        <f t="shared" si="179"/>
        <v>0</v>
      </c>
      <c r="DE43" s="222">
        <f t="shared" si="180"/>
        <v>0</v>
      </c>
      <c r="DF43" s="222">
        <f t="shared" si="181"/>
        <v>0</v>
      </c>
      <c r="DG43" s="222">
        <f t="shared" si="182"/>
        <v>0</v>
      </c>
      <c r="DH43" s="222">
        <f t="shared" si="183"/>
        <v>0</v>
      </c>
      <c r="DI43" s="222">
        <f t="shared" si="184"/>
        <v>0</v>
      </c>
      <c r="DJ43" s="223">
        <f>DI43-DA43</f>
        <v>0</v>
      </c>
      <c r="DK43" s="15">
        <v>0</v>
      </c>
      <c r="DL43" s="15"/>
      <c r="DM43" s="15"/>
      <c r="DN43" s="15"/>
      <c r="DO43" s="15"/>
      <c r="DP43" s="15"/>
      <c r="DQ43" s="15"/>
      <c r="DR43" s="15">
        <f t="shared" si="185"/>
        <v>0</v>
      </c>
      <c r="DS43" s="173">
        <f>DR43-DK43</f>
        <v>0</v>
      </c>
      <c r="DT43" s="15">
        <v>0</v>
      </c>
      <c r="DU43" s="15"/>
      <c r="DV43" s="15"/>
      <c r="DW43" s="15"/>
      <c r="DX43" s="15"/>
      <c r="DY43" s="15"/>
      <c r="DZ43" s="15"/>
      <c r="EA43" s="15">
        <f t="shared" si="186"/>
        <v>0</v>
      </c>
      <c r="EB43" s="173">
        <f>EA43-DT43</f>
        <v>0</v>
      </c>
      <c r="EC43" s="15">
        <v>0</v>
      </c>
      <c r="ED43" s="15"/>
      <c r="EE43" s="15"/>
      <c r="EF43" s="15"/>
      <c r="EG43" s="15"/>
      <c r="EH43" s="15"/>
      <c r="EI43" s="15"/>
      <c r="EJ43" s="15">
        <f t="shared" si="187"/>
        <v>0</v>
      </c>
      <c r="EK43" s="173">
        <f>EJ43-EC43</f>
        <v>0</v>
      </c>
      <c r="EL43" s="15">
        <v>0</v>
      </c>
      <c r="EM43" s="15"/>
      <c r="EN43" s="15"/>
      <c r="EO43" s="15"/>
      <c r="EP43" s="15"/>
      <c r="EQ43" s="15"/>
      <c r="ER43" s="15"/>
      <c r="ES43" s="15">
        <f t="shared" si="188"/>
        <v>0</v>
      </c>
      <c r="ET43" s="173">
        <f>ES43-EL43</f>
        <v>0</v>
      </c>
      <c r="EU43" s="224">
        <f t="shared" si="210"/>
        <v>0</v>
      </c>
      <c r="EV43" s="224">
        <f t="shared" si="211"/>
        <v>0</v>
      </c>
      <c r="EW43" s="224">
        <f t="shared" si="212"/>
        <v>0</v>
      </c>
      <c r="EX43" s="224">
        <f t="shared" si="213"/>
        <v>0</v>
      </c>
      <c r="EY43" s="224">
        <f t="shared" si="214"/>
        <v>0</v>
      </c>
      <c r="EZ43" s="224"/>
      <c r="FA43" s="224"/>
      <c r="FB43" s="224">
        <f t="shared" si="190"/>
        <v>0</v>
      </c>
      <c r="FC43" s="226">
        <f>FB43-EU43</f>
        <v>0</v>
      </c>
      <c r="FD43" s="195">
        <f t="shared" si="191"/>
        <v>0</v>
      </c>
      <c r="FE43" s="79">
        <f t="shared" si="192"/>
        <v>0</v>
      </c>
      <c r="FF43" s="80">
        <f t="shared" si="232"/>
        <v>0</v>
      </c>
      <c r="FG43" s="184">
        <v>5802000</v>
      </c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  <c r="FT43" s="15"/>
      <c r="FU43" s="15"/>
      <c r="FV43" s="15"/>
      <c r="FW43" s="15"/>
      <c r="FX43" s="15"/>
      <c r="FY43" s="15"/>
      <c r="FZ43" s="81">
        <f t="shared" si="193"/>
        <v>5802000</v>
      </c>
      <c r="GA43" s="16">
        <f>FZ43-FG43</f>
        <v>0</v>
      </c>
      <c r="GB43" s="81">
        <f t="shared" si="233"/>
        <v>5802000</v>
      </c>
      <c r="GC43" s="79">
        <f t="shared" si="194"/>
        <v>5802000</v>
      </c>
      <c r="GD43" s="80">
        <f t="shared" si="234"/>
        <v>0</v>
      </c>
      <c r="GE43" s="162">
        <f t="shared" si="251"/>
        <v>5802000</v>
      </c>
      <c r="GF43" s="15">
        <f t="shared" si="251"/>
        <v>5802000</v>
      </c>
      <c r="GG43" s="16">
        <f t="shared" si="235"/>
        <v>0</v>
      </c>
    </row>
    <row r="44" spans="1:189" s="14" customFormat="1" ht="18" customHeight="1" thickBot="1">
      <c r="A44" s="95" t="s">
        <v>44</v>
      </c>
      <c r="B44" s="131">
        <v>0</v>
      </c>
      <c r="C44" s="131"/>
      <c r="D44" s="131"/>
      <c r="E44" s="131"/>
      <c r="F44" s="131"/>
      <c r="G44" s="131"/>
      <c r="H44" s="131"/>
      <c r="I44" s="131"/>
      <c r="J44" s="131">
        <f t="shared" si="166"/>
        <v>0</v>
      </c>
      <c r="K44" s="133">
        <f>J44-B44</f>
        <v>0</v>
      </c>
      <c r="L44" s="146">
        <v>0</v>
      </c>
      <c r="M44" s="131"/>
      <c r="N44" s="131"/>
      <c r="O44" s="131"/>
      <c r="P44" s="131"/>
      <c r="Q44" s="131"/>
      <c r="R44" s="131"/>
      <c r="S44" s="131"/>
      <c r="T44" s="131"/>
      <c r="U44" s="131"/>
      <c r="V44" s="131"/>
      <c r="W44" s="131"/>
      <c r="X44" s="131"/>
      <c r="Y44" s="131">
        <f t="shared" si="167"/>
        <v>0</v>
      </c>
      <c r="Z44" s="133">
        <f>Y44-L44</f>
        <v>0</v>
      </c>
      <c r="AA44" s="56">
        <v>0</v>
      </c>
      <c r="AB44" s="131"/>
      <c r="AC44" s="131"/>
      <c r="AD44" s="131"/>
      <c r="AE44" s="131"/>
      <c r="AF44" s="131"/>
      <c r="AG44" s="131"/>
      <c r="AH44" s="56">
        <f t="shared" si="168"/>
        <v>0</v>
      </c>
      <c r="AI44" s="57">
        <f>AH44-AA44</f>
        <v>0</v>
      </c>
      <c r="AJ44" s="56">
        <v>0</v>
      </c>
      <c r="AK44" s="56"/>
      <c r="AL44" s="56"/>
      <c r="AM44" s="56"/>
      <c r="AN44" s="56"/>
      <c r="AO44" s="56"/>
      <c r="AP44" s="56"/>
      <c r="AQ44" s="56"/>
      <c r="AR44" s="56">
        <f t="shared" si="169"/>
        <v>0</v>
      </c>
      <c r="AS44" s="57">
        <f>AR44-AJ44</f>
        <v>0</v>
      </c>
      <c r="AT44" s="56">
        <v>0</v>
      </c>
      <c r="AU44" s="56"/>
      <c r="AV44" s="56"/>
      <c r="AW44" s="56"/>
      <c r="AX44" s="56"/>
      <c r="AY44" s="56"/>
      <c r="AZ44" s="56"/>
      <c r="BA44" s="56">
        <f t="shared" si="170"/>
        <v>0</v>
      </c>
      <c r="BB44" s="204">
        <f>BA44-AT44</f>
        <v>0</v>
      </c>
      <c r="BC44" s="56">
        <v>0</v>
      </c>
      <c r="BD44" s="56"/>
      <c r="BE44" s="56"/>
      <c r="BF44" s="56"/>
      <c r="BG44" s="56"/>
      <c r="BH44" s="56"/>
      <c r="BI44" s="56"/>
      <c r="BJ44" s="56"/>
      <c r="BK44" s="56">
        <f t="shared" si="171"/>
        <v>0</v>
      </c>
      <c r="BL44" s="204">
        <f>BK44-BC44</f>
        <v>0</v>
      </c>
      <c r="BM44" s="169">
        <v>0</v>
      </c>
      <c r="BN44" s="56"/>
      <c r="BO44" s="56"/>
      <c r="BP44" s="56"/>
      <c r="BQ44" s="56"/>
      <c r="BR44" s="56"/>
      <c r="BS44" s="56"/>
      <c r="BT44" s="56"/>
      <c r="BU44" s="56">
        <f t="shared" si="172"/>
        <v>0</v>
      </c>
      <c r="BV44" s="204">
        <f>BU44-BM44</f>
        <v>0</v>
      </c>
      <c r="BW44" s="56">
        <v>0</v>
      </c>
      <c r="BX44" s="56"/>
      <c r="BY44" s="56"/>
      <c r="BZ44" s="56"/>
      <c r="CA44" s="56"/>
      <c r="CB44" s="56"/>
      <c r="CC44" s="56"/>
      <c r="CD44" s="56"/>
      <c r="CE44" s="56">
        <f t="shared" si="173"/>
        <v>0</v>
      </c>
      <c r="CF44" s="204">
        <f>CE44-BW44</f>
        <v>0</v>
      </c>
      <c r="CG44" s="56">
        <v>0</v>
      </c>
      <c r="CH44" s="56"/>
      <c r="CI44" s="56"/>
      <c r="CJ44" s="56"/>
      <c r="CK44" s="56"/>
      <c r="CL44" s="56"/>
      <c r="CM44" s="56"/>
      <c r="CN44" s="56"/>
      <c r="CO44" s="56">
        <f t="shared" si="174"/>
        <v>0</v>
      </c>
      <c r="CP44" s="204">
        <f>CO44-CG44</f>
        <v>0</v>
      </c>
      <c r="CQ44" s="56">
        <v>0</v>
      </c>
      <c r="CR44" s="56"/>
      <c r="CS44" s="56"/>
      <c r="CT44" s="56"/>
      <c r="CU44" s="56"/>
      <c r="CV44" s="56"/>
      <c r="CW44" s="56"/>
      <c r="CX44" s="56"/>
      <c r="CY44" s="56">
        <f t="shared" si="175"/>
        <v>0</v>
      </c>
      <c r="CZ44" s="204">
        <f>CY44-CQ44</f>
        <v>0</v>
      </c>
      <c r="DA44" s="277">
        <f t="shared" si="176"/>
        <v>0</v>
      </c>
      <c r="DB44" s="277">
        <f t="shared" si="177"/>
        <v>0</v>
      </c>
      <c r="DC44" s="277">
        <f t="shared" si="178"/>
        <v>0</v>
      </c>
      <c r="DD44" s="277">
        <f t="shared" si="179"/>
        <v>0</v>
      </c>
      <c r="DE44" s="277">
        <f t="shared" si="180"/>
        <v>0</v>
      </c>
      <c r="DF44" s="277">
        <f t="shared" si="181"/>
        <v>0</v>
      </c>
      <c r="DG44" s="277">
        <f t="shared" si="182"/>
        <v>0</v>
      </c>
      <c r="DH44" s="277">
        <f t="shared" si="183"/>
        <v>0</v>
      </c>
      <c r="DI44" s="277">
        <f t="shared" si="184"/>
        <v>0</v>
      </c>
      <c r="DJ44" s="278">
        <f>DI44-DA44</f>
        <v>0</v>
      </c>
      <c r="DK44" s="56">
        <v>0</v>
      </c>
      <c r="DL44" s="56"/>
      <c r="DM44" s="56"/>
      <c r="DN44" s="56"/>
      <c r="DO44" s="56"/>
      <c r="DP44" s="56"/>
      <c r="DQ44" s="56"/>
      <c r="DR44" s="56">
        <f t="shared" si="185"/>
        <v>0</v>
      </c>
      <c r="DS44" s="204">
        <f>DR44-DK44</f>
        <v>0</v>
      </c>
      <c r="DT44" s="56">
        <v>0</v>
      </c>
      <c r="DU44" s="56"/>
      <c r="DV44" s="56"/>
      <c r="DW44" s="56"/>
      <c r="DX44" s="56"/>
      <c r="DY44" s="56"/>
      <c r="DZ44" s="56"/>
      <c r="EA44" s="56">
        <f t="shared" si="186"/>
        <v>0</v>
      </c>
      <c r="EB44" s="204">
        <f>EA44-DT44</f>
        <v>0</v>
      </c>
      <c r="EC44" s="56">
        <v>0</v>
      </c>
      <c r="ED44" s="56"/>
      <c r="EE44" s="56"/>
      <c r="EF44" s="56"/>
      <c r="EG44" s="56"/>
      <c r="EH44" s="56"/>
      <c r="EI44" s="56"/>
      <c r="EJ44" s="56">
        <f t="shared" si="187"/>
        <v>0</v>
      </c>
      <c r="EK44" s="204">
        <f>EJ44-EC44</f>
        <v>0</v>
      </c>
      <c r="EL44" s="56">
        <v>0</v>
      </c>
      <c r="EM44" s="56"/>
      <c r="EN44" s="56"/>
      <c r="EO44" s="56"/>
      <c r="EP44" s="56"/>
      <c r="EQ44" s="56"/>
      <c r="ER44" s="56"/>
      <c r="ES44" s="56">
        <f t="shared" si="188"/>
        <v>0</v>
      </c>
      <c r="ET44" s="204">
        <f>ES44-EL44</f>
        <v>0</v>
      </c>
      <c r="EU44" s="279">
        <f t="shared" si="210"/>
        <v>0</v>
      </c>
      <c r="EV44" s="279">
        <f t="shared" si="211"/>
        <v>0</v>
      </c>
      <c r="EW44" s="279">
        <f t="shared" si="212"/>
        <v>0</v>
      </c>
      <c r="EX44" s="279">
        <f t="shared" si="213"/>
        <v>0</v>
      </c>
      <c r="EY44" s="279">
        <f t="shared" si="214"/>
        <v>0</v>
      </c>
      <c r="EZ44" s="279"/>
      <c r="FA44" s="279"/>
      <c r="FB44" s="279">
        <f t="shared" si="190"/>
        <v>0</v>
      </c>
      <c r="FC44" s="280">
        <f>FB44-EU44</f>
        <v>0</v>
      </c>
      <c r="FD44" s="195">
        <f t="shared" si="191"/>
        <v>0</v>
      </c>
      <c r="FE44" s="102">
        <f t="shared" si="192"/>
        <v>0</v>
      </c>
      <c r="FF44" s="103">
        <f t="shared" si="232"/>
        <v>0</v>
      </c>
      <c r="FG44" s="205">
        <v>5466850</v>
      </c>
      <c r="FH44" s="56"/>
      <c r="FI44" s="56"/>
      <c r="FJ44" s="56"/>
      <c r="FK44" s="56"/>
      <c r="FL44" s="56"/>
      <c r="FM44" s="56"/>
      <c r="FN44" s="56"/>
      <c r="FO44" s="56"/>
      <c r="FP44" s="56"/>
      <c r="FQ44" s="56"/>
      <c r="FR44" s="56"/>
      <c r="FS44" s="56"/>
      <c r="FT44" s="56"/>
      <c r="FU44" s="56"/>
      <c r="FV44" s="56"/>
      <c r="FW44" s="56"/>
      <c r="FX44" s="56"/>
      <c r="FY44" s="56"/>
      <c r="FZ44" s="104">
        <f t="shared" si="193"/>
        <v>5466850</v>
      </c>
      <c r="GA44" s="57">
        <f>FZ44-FG44</f>
        <v>0</v>
      </c>
      <c r="GB44" s="104">
        <f t="shared" si="233"/>
        <v>5466850</v>
      </c>
      <c r="GC44" s="102">
        <f t="shared" si="194"/>
        <v>5466850</v>
      </c>
      <c r="GD44" s="103">
        <f t="shared" si="234"/>
        <v>0</v>
      </c>
      <c r="GE44" s="169">
        <f t="shared" si="251"/>
        <v>5466850</v>
      </c>
      <c r="GF44" s="56">
        <f t="shared" si="251"/>
        <v>5466850</v>
      </c>
      <c r="GG44" s="57">
        <f t="shared" si="235"/>
        <v>0</v>
      </c>
    </row>
    <row r="45" spans="1:189" s="14" customFormat="1" ht="18" customHeight="1" thickBot="1">
      <c r="A45" s="88" t="s">
        <v>45</v>
      </c>
      <c r="B45" s="25">
        <f aca="true" t="shared" si="252" ref="B45:I45">B39+B40+B41</f>
        <v>189103</v>
      </c>
      <c r="C45" s="126">
        <f t="shared" si="252"/>
        <v>0</v>
      </c>
      <c r="D45" s="126">
        <f t="shared" si="252"/>
        <v>0</v>
      </c>
      <c r="E45" s="126">
        <f t="shared" si="252"/>
        <v>0</v>
      </c>
      <c r="F45" s="126">
        <f t="shared" si="252"/>
        <v>32478274</v>
      </c>
      <c r="G45" s="126">
        <f t="shared" si="252"/>
        <v>0</v>
      </c>
      <c r="H45" s="126">
        <f t="shared" si="252"/>
        <v>0</v>
      </c>
      <c r="I45" s="126">
        <f t="shared" si="252"/>
        <v>0</v>
      </c>
      <c r="J45" s="25">
        <f t="shared" si="166"/>
        <v>32667377</v>
      </c>
      <c r="K45" s="26">
        <f aca="true" t="shared" si="253" ref="K45:X45">K39+K40+K41</f>
        <v>32478274</v>
      </c>
      <c r="L45" s="29">
        <f t="shared" si="253"/>
        <v>7620931</v>
      </c>
      <c r="M45" s="25">
        <f t="shared" si="253"/>
        <v>0</v>
      </c>
      <c r="N45" s="25">
        <f t="shared" si="253"/>
        <v>0</v>
      </c>
      <c r="O45" s="25">
        <f t="shared" si="253"/>
        <v>0</v>
      </c>
      <c r="P45" s="25">
        <f t="shared" si="253"/>
        <v>0</v>
      </c>
      <c r="Q45" s="25">
        <f t="shared" si="253"/>
        <v>0</v>
      </c>
      <c r="R45" s="25">
        <f t="shared" si="253"/>
        <v>0</v>
      </c>
      <c r="S45" s="25">
        <f t="shared" si="253"/>
        <v>0</v>
      </c>
      <c r="T45" s="25">
        <f t="shared" si="253"/>
        <v>0</v>
      </c>
      <c r="U45" s="25">
        <f t="shared" si="253"/>
        <v>0</v>
      </c>
      <c r="V45" s="25">
        <f t="shared" si="253"/>
        <v>0</v>
      </c>
      <c r="W45" s="25">
        <f t="shared" si="253"/>
        <v>0</v>
      </c>
      <c r="X45" s="25">
        <f t="shared" si="253"/>
        <v>0</v>
      </c>
      <c r="Y45" s="25">
        <f t="shared" si="167"/>
        <v>7620931</v>
      </c>
      <c r="Z45" s="26">
        <f aca="true" t="shared" si="254" ref="Z45:AG45">Z39+Z40+Z41</f>
        <v>0</v>
      </c>
      <c r="AA45" s="25">
        <f t="shared" si="254"/>
        <v>2821000</v>
      </c>
      <c r="AB45" s="25">
        <f t="shared" si="254"/>
        <v>0</v>
      </c>
      <c r="AC45" s="25">
        <f t="shared" si="254"/>
        <v>0</v>
      </c>
      <c r="AD45" s="25">
        <f t="shared" si="254"/>
        <v>0</v>
      </c>
      <c r="AE45" s="25">
        <f t="shared" si="254"/>
        <v>1900000</v>
      </c>
      <c r="AF45" s="25">
        <f t="shared" si="254"/>
        <v>0</v>
      </c>
      <c r="AG45" s="25">
        <f t="shared" si="254"/>
        <v>388475</v>
      </c>
      <c r="AH45" s="25">
        <f t="shared" si="168"/>
        <v>5109475</v>
      </c>
      <c r="AI45" s="26">
        <f aca="true" t="shared" si="255" ref="AI45:AQ45">AI39+AI40+AI41</f>
        <v>2288475</v>
      </c>
      <c r="AJ45" s="25">
        <f t="shared" si="255"/>
        <v>2670610</v>
      </c>
      <c r="AK45" s="27">
        <f t="shared" si="255"/>
        <v>0</v>
      </c>
      <c r="AL45" s="27">
        <f t="shared" si="255"/>
        <v>0</v>
      </c>
      <c r="AM45" s="27">
        <f t="shared" si="255"/>
        <v>0</v>
      </c>
      <c r="AN45" s="27">
        <f t="shared" si="255"/>
        <v>0</v>
      </c>
      <c r="AO45" s="27">
        <f t="shared" si="255"/>
        <v>0</v>
      </c>
      <c r="AP45" s="25">
        <f t="shared" si="255"/>
        <v>2714674</v>
      </c>
      <c r="AQ45" s="25">
        <f t="shared" si="255"/>
        <v>0</v>
      </c>
      <c r="AR45" s="25">
        <f t="shared" si="169"/>
        <v>5385284</v>
      </c>
      <c r="AS45" s="26">
        <f aca="true" t="shared" si="256" ref="AS45:AZ45">AS39+AS40+AS41</f>
        <v>2714674</v>
      </c>
      <c r="AT45" s="25">
        <f t="shared" si="256"/>
        <v>2157206</v>
      </c>
      <c r="AU45" s="27">
        <f t="shared" si="256"/>
        <v>0</v>
      </c>
      <c r="AV45" s="27">
        <f t="shared" si="256"/>
        <v>0</v>
      </c>
      <c r="AW45" s="27">
        <f t="shared" si="256"/>
        <v>150000</v>
      </c>
      <c r="AX45" s="27">
        <f t="shared" si="256"/>
        <v>0</v>
      </c>
      <c r="AY45" s="27">
        <f t="shared" si="256"/>
        <v>3626264</v>
      </c>
      <c r="AZ45" s="27">
        <f t="shared" si="256"/>
        <v>700000</v>
      </c>
      <c r="BA45" s="25">
        <f t="shared" si="170"/>
        <v>6633470</v>
      </c>
      <c r="BB45" s="176">
        <f aca="true" t="shared" si="257" ref="BB45:BJ45">BB39+BB40+BB41</f>
        <v>4476264</v>
      </c>
      <c r="BC45" s="25">
        <f t="shared" si="257"/>
        <v>1864900</v>
      </c>
      <c r="BD45" s="25">
        <f t="shared" si="257"/>
        <v>0</v>
      </c>
      <c r="BE45" s="25">
        <f t="shared" si="257"/>
        <v>0</v>
      </c>
      <c r="BF45" s="25">
        <f t="shared" si="257"/>
        <v>0</v>
      </c>
      <c r="BG45" s="25">
        <f t="shared" si="257"/>
        <v>0</v>
      </c>
      <c r="BH45" s="25">
        <f t="shared" si="257"/>
        <v>0</v>
      </c>
      <c r="BI45" s="25">
        <f t="shared" si="257"/>
        <v>0</v>
      </c>
      <c r="BJ45" s="25">
        <f t="shared" si="257"/>
        <v>0</v>
      </c>
      <c r="BK45" s="25">
        <f t="shared" si="171"/>
        <v>1864900</v>
      </c>
      <c r="BL45" s="176">
        <f aca="true" t="shared" si="258" ref="BL45:BT45">BL39+BL40+BL41</f>
        <v>0</v>
      </c>
      <c r="BM45" s="29">
        <f t="shared" si="258"/>
        <v>150000</v>
      </c>
      <c r="BN45" s="27">
        <f t="shared" si="258"/>
        <v>0</v>
      </c>
      <c r="BO45" s="27">
        <f t="shared" si="258"/>
        <v>0</v>
      </c>
      <c r="BP45" s="27">
        <f t="shared" si="258"/>
        <v>0</v>
      </c>
      <c r="BQ45" s="27">
        <f t="shared" si="258"/>
        <v>0</v>
      </c>
      <c r="BR45" s="27">
        <f t="shared" si="258"/>
        <v>0</v>
      </c>
      <c r="BS45" s="27">
        <f t="shared" si="258"/>
        <v>65900</v>
      </c>
      <c r="BT45" s="27">
        <f t="shared" si="258"/>
        <v>0</v>
      </c>
      <c r="BU45" s="25">
        <f t="shared" si="172"/>
        <v>215900</v>
      </c>
      <c r="BV45" s="176">
        <f aca="true" t="shared" si="259" ref="BV45:CD45">BV39+BV40+BV41</f>
        <v>65900</v>
      </c>
      <c r="BW45" s="25">
        <f t="shared" si="259"/>
        <v>0</v>
      </c>
      <c r="BX45" s="25">
        <f t="shared" si="259"/>
        <v>0</v>
      </c>
      <c r="BY45" s="25">
        <f t="shared" si="259"/>
        <v>0</v>
      </c>
      <c r="BZ45" s="25">
        <f t="shared" si="259"/>
        <v>0</v>
      </c>
      <c r="CA45" s="25">
        <f t="shared" si="259"/>
        <v>0</v>
      </c>
      <c r="CB45" s="25">
        <f t="shared" si="259"/>
        <v>0</v>
      </c>
      <c r="CC45" s="25">
        <f t="shared" si="259"/>
        <v>150324</v>
      </c>
      <c r="CD45" s="25">
        <f t="shared" si="259"/>
        <v>0</v>
      </c>
      <c r="CE45" s="25">
        <f t="shared" si="173"/>
        <v>150324</v>
      </c>
      <c r="CF45" s="176">
        <f aca="true" t="shared" si="260" ref="CF45:CN45">CF39+CF40+CF41</f>
        <v>150324</v>
      </c>
      <c r="CG45" s="25">
        <f t="shared" si="260"/>
        <v>1779992</v>
      </c>
      <c r="CH45" s="25">
        <f t="shared" si="260"/>
        <v>0</v>
      </c>
      <c r="CI45" s="25">
        <f t="shared" si="260"/>
        <v>0</v>
      </c>
      <c r="CJ45" s="25">
        <f t="shared" si="260"/>
        <v>0</v>
      </c>
      <c r="CK45" s="25">
        <f t="shared" si="260"/>
        <v>0</v>
      </c>
      <c r="CL45" s="25">
        <f t="shared" si="260"/>
        <v>0</v>
      </c>
      <c r="CM45" s="25">
        <f t="shared" si="260"/>
        <v>0</v>
      </c>
      <c r="CN45" s="25">
        <f t="shared" si="260"/>
        <v>0</v>
      </c>
      <c r="CO45" s="25">
        <f t="shared" si="174"/>
        <v>1779992</v>
      </c>
      <c r="CP45" s="176">
        <f aca="true" t="shared" si="261" ref="CP45:CX45">CP39+CP40+CP41</f>
        <v>0</v>
      </c>
      <c r="CQ45" s="25">
        <f t="shared" si="261"/>
        <v>0</v>
      </c>
      <c r="CR45" s="25">
        <f t="shared" si="261"/>
        <v>0</v>
      </c>
      <c r="CS45" s="25">
        <f t="shared" si="261"/>
        <v>0</v>
      </c>
      <c r="CT45" s="25">
        <f t="shared" si="261"/>
        <v>0</v>
      </c>
      <c r="CU45" s="25">
        <f t="shared" si="261"/>
        <v>0</v>
      </c>
      <c r="CV45" s="25">
        <f t="shared" si="261"/>
        <v>0</v>
      </c>
      <c r="CW45" s="25">
        <f t="shared" si="261"/>
        <v>54864</v>
      </c>
      <c r="CX45" s="25">
        <f t="shared" si="261"/>
        <v>0</v>
      </c>
      <c r="CY45" s="25">
        <f t="shared" si="175"/>
        <v>54864</v>
      </c>
      <c r="CZ45" s="176">
        <f>CZ39+CZ40+CZ41</f>
        <v>54864</v>
      </c>
      <c r="DA45" s="237">
        <f t="shared" si="176"/>
        <v>3794892</v>
      </c>
      <c r="DB45" s="237">
        <f t="shared" si="177"/>
        <v>0</v>
      </c>
      <c r="DC45" s="237">
        <f t="shared" si="178"/>
        <v>0</v>
      </c>
      <c r="DD45" s="237">
        <f t="shared" si="179"/>
        <v>0</v>
      </c>
      <c r="DE45" s="237">
        <f t="shared" si="180"/>
        <v>0</v>
      </c>
      <c r="DF45" s="237">
        <f t="shared" si="181"/>
        <v>0</v>
      </c>
      <c r="DG45" s="237">
        <f t="shared" si="182"/>
        <v>271088</v>
      </c>
      <c r="DH45" s="237">
        <f t="shared" si="183"/>
        <v>0</v>
      </c>
      <c r="DI45" s="237">
        <f t="shared" si="184"/>
        <v>4065980</v>
      </c>
      <c r="DJ45" s="238">
        <f aca="true" t="shared" si="262" ref="DJ45:DQ45">DJ39+DJ40+DJ41</f>
        <v>271088</v>
      </c>
      <c r="DK45" s="25">
        <f t="shared" si="262"/>
        <v>1000000</v>
      </c>
      <c r="DL45" s="25">
        <f t="shared" si="262"/>
        <v>0</v>
      </c>
      <c r="DM45" s="25">
        <f t="shared" si="262"/>
        <v>0</v>
      </c>
      <c r="DN45" s="25">
        <f t="shared" si="262"/>
        <v>0</v>
      </c>
      <c r="DO45" s="25">
        <f t="shared" si="262"/>
        <v>0</v>
      </c>
      <c r="DP45" s="25">
        <f t="shared" si="262"/>
        <v>0</v>
      </c>
      <c r="DQ45" s="25">
        <f t="shared" si="262"/>
        <v>0</v>
      </c>
      <c r="DR45" s="25">
        <f t="shared" si="185"/>
        <v>1000000</v>
      </c>
      <c r="DS45" s="176">
        <f aca="true" t="shared" si="263" ref="DS45:DZ45">DS39+DS40+DS41</f>
        <v>0</v>
      </c>
      <c r="DT45" s="25">
        <f t="shared" si="263"/>
        <v>327000</v>
      </c>
      <c r="DU45" s="25">
        <f t="shared" si="263"/>
        <v>0</v>
      </c>
      <c r="DV45" s="25">
        <f t="shared" si="263"/>
        <v>0</v>
      </c>
      <c r="DW45" s="25">
        <f t="shared" si="263"/>
        <v>0</v>
      </c>
      <c r="DX45" s="25">
        <f t="shared" si="263"/>
        <v>0</v>
      </c>
      <c r="DY45" s="25">
        <f t="shared" si="263"/>
        <v>0</v>
      </c>
      <c r="DZ45" s="25">
        <f t="shared" si="263"/>
        <v>0</v>
      </c>
      <c r="EA45" s="25">
        <f t="shared" si="186"/>
        <v>327000</v>
      </c>
      <c r="EB45" s="176">
        <f aca="true" t="shared" si="264" ref="EB45:EI45">EB39+EB40+EB41</f>
        <v>0</v>
      </c>
      <c r="EC45" s="25">
        <f t="shared" si="264"/>
        <v>0</v>
      </c>
      <c r="ED45" s="25">
        <f t="shared" si="264"/>
        <v>0</v>
      </c>
      <c r="EE45" s="25">
        <f t="shared" si="264"/>
        <v>0</v>
      </c>
      <c r="EF45" s="25">
        <f t="shared" si="264"/>
        <v>0</v>
      </c>
      <c r="EG45" s="25">
        <f t="shared" si="264"/>
        <v>0</v>
      </c>
      <c r="EH45" s="25">
        <f t="shared" si="264"/>
        <v>0</v>
      </c>
      <c r="EI45" s="25">
        <f t="shared" si="264"/>
        <v>0</v>
      </c>
      <c r="EJ45" s="25">
        <f t="shared" si="187"/>
        <v>0</v>
      </c>
      <c r="EK45" s="176">
        <f aca="true" t="shared" si="265" ref="EK45:ER45">EK39+EK40+EK41</f>
        <v>0</v>
      </c>
      <c r="EL45" s="25">
        <f t="shared" si="265"/>
        <v>0</v>
      </c>
      <c r="EM45" s="25">
        <f t="shared" si="265"/>
        <v>0</v>
      </c>
      <c r="EN45" s="25">
        <f t="shared" si="265"/>
        <v>0</v>
      </c>
      <c r="EO45" s="25">
        <f t="shared" si="265"/>
        <v>0</v>
      </c>
      <c r="EP45" s="25">
        <f t="shared" si="265"/>
        <v>0</v>
      </c>
      <c r="EQ45" s="25">
        <f t="shared" si="265"/>
        <v>0</v>
      </c>
      <c r="ER45" s="25">
        <f t="shared" si="265"/>
        <v>0</v>
      </c>
      <c r="ES45" s="25">
        <f t="shared" si="188"/>
        <v>0</v>
      </c>
      <c r="ET45" s="176">
        <f>ET39+ET40+ET41</f>
        <v>0</v>
      </c>
      <c r="EU45" s="239">
        <f t="shared" si="210"/>
        <v>1327000</v>
      </c>
      <c r="EV45" s="239">
        <f t="shared" si="211"/>
        <v>0</v>
      </c>
      <c r="EW45" s="239">
        <f t="shared" si="212"/>
        <v>0</v>
      </c>
      <c r="EX45" s="239">
        <f t="shared" si="213"/>
        <v>0</v>
      </c>
      <c r="EY45" s="239">
        <f t="shared" si="214"/>
        <v>0</v>
      </c>
      <c r="EZ45" s="239">
        <f>EZ39+EZ40+EZ41</f>
        <v>0</v>
      </c>
      <c r="FA45" s="239">
        <f>FA39+FA40+FA41</f>
        <v>0</v>
      </c>
      <c r="FB45" s="239">
        <f t="shared" si="190"/>
        <v>1327000</v>
      </c>
      <c r="FC45" s="241">
        <f>FC39+FC40+FC41</f>
        <v>0</v>
      </c>
      <c r="FD45" s="196">
        <f t="shared" si="191"/>
        <v>20580742</v>
      </c>
      <c r="FE45" s="89">
        <f t="shared" si="192"/>
        <v>62809517</v>
      </c>
      <c r="FF45" s="90">
        <f aca="true" t="shared" si="266" ref="FF45:FY45">FF39+FF40+FF41</f>
        <v>42228775</v>
      </c>
      <c r="FG45" s="187">
        <f t="shared" si="266"/>
        <v>1474562836</v>
      </c>
      <c r="FH45" s="25">
        <f t="shared" si="266"/>
        <v>0</v>
      </c>
      <c r="FI45" s="25">
        <f t="shared" si="266"/>
        <v>0</v>
      </c>
      <c r="FJ45" s="25">
        <f t="shared" si="266"/>
        <v>0</v>
      </c>
      <c r="FK45" s="25">
        <f t="shared" si="266"/>
        <v>400000</v>
      </c>
      <c r="FL45" s="25">
        <f t="shared" si="266"/>
        <v>3000000</v>
      </c>
      <c r="FM45" s="25">
        <f t="shared" si="266"/>
        <v>5346546</v>
      </c>
      <c r="FN45" s="25">
        <f t="shared" si="266"/>
        <v>0</v>
      </c>
      <c r="FO45" s="25">
        <f t="shared" si="266"/>
        <v>0</v>
      </c>
      <c r="FP45" s="25">
        <f t="shared" si="266"/>
        <v>0</v>
      </c>
      <c r="FQ45" s="25">
        <f t="shared" si="266"/>
        <v>0</v>
      </c>
      <c r="FR45" s="25">
        <f t="shared" si="266"/>
        <v>0</v>
      </c>
      <c r="FS45" s="25">
        <f t="shared" si="266"/>
        <v>30000000</v>
      </c>
      <c r="FT45" s="25">
        <f t="shared" si="266"/>
        <v>-4188656</v>
      </c>
      <c r="FU45" s="25">
        <f t="shared" si="266"/>
        <v>0</v>
      </c>
      <c r="FV45" s="25">
        <f t="shared" si="266"/>
        <v>0</v>
      </c>
      <c r="FW45" s="25">
        <f t="shared" si="266"/>
        <v>0</v>
      </c>
      <c r="FX45" s="25">
        <f t="shared" si="266"/>
        <v>861000</v>
      </c>
      <c r="FY45" s="25">
        <f t="shared" si="266"/>
        <v>0</v>
      </c>
      <c r="FZ45" s="77">
        <f t="shared" si="193"/>
        <v>1509981726</v>
      </c>
      <c r="GA45" s="26">
        <f>GA39+GA40+GA41</f>
        <v>35418890</v>
      </c>
      <c r="GB45" s="27">
        <f>GB39+GB40+GB41</f>
        <v>1495143578</v>
      </c>
      <c r="GC45" s="27">
        <f t="shared" si="194"/>
        <v>1572791243</v>
      </c>
      <c r="GD45" s="28">
        <f>GD39+GD40+GD41</f>
        <v>77647665</v>
      </c>
      <c r="GE45" s="29">
        <f>GE39+GE40+GE41</f>
        <v>1495143578</v>
      </c>
      <c r="GF45" s="27">
        <f>GF39+GF40+GF41</f>
        <v>1572791243</v>
      </c>
      <c r="GG45" s="28">
        <f>GG39+GG40+GG41</f>
        <v>77647665</v>
      </c>
    </row>
    <row r="46" spans="1:189" s="30" customFormat="1" ht="18" customHeight="1" thickBot="1">
      <c r="A46" s="97" t="s">
        <v>46</v>
      </c>
      <c r="B46" s="39">
        <f aca="true" t="shared" si="267" ref="B46:I46">B45+B38</f>
        <v>46652359</v>
      </c>
      <c r="C46" s="130">
        <f t="shared" si="267"/>
        <v>676612</v>
      </c>
      <c r="D46" s="130">
        <f t="shared" si="267"/>
        <v>0</v>
      </c>
      <c r="E46" s="130">
        <f t="shared" si="267"/>
        <v>0</v>
      </c>
      <c r="F46" s="130">
        <f t="shared" si="267"/>
        <v>34088634</v>
      </c>
      <c r="G46" s="130">
        <f t="shared" si="267"/>
        <v>0</v>
      </c>
      <c r="H46" s="130">
        <f t="shared" si="267"/>
        <v>0</v>
      </c>
      <c r="I46" s="130">
        <f t="shared" si="267"/>
        <v>0</v>
      </c>
      <c r="J46" s="39">
        <f t="shared" si="166"/>
        <v>81417605</v>
      </c>
      <c r="K46" s="40">
        <f aca="true" t="shared" si="268" ref="K46:X46">K45+K38</f>
        <v>34765246</v>
      </c>
      <c r="L46" s="143">
        <f t="shared" si="268"/>
        <v>212485510</v>
      </c>
      <c r="M46" s="39">
        <f t="shared" si="268"/>
        <v>756623</v>
      </c>
      <c r="N46" s="39">
        <f t="shared" si="268"/>
        <v>0</v>
      </c>
      <c r="O46" s="39">
        <f t="shared" si="268"/>
        <v>350832</v>
      </c>
      <c r="P46" s="39">
        <f t="shared" si="268"/>
        <v>0</v>
      </c>
      <c r="Q46" s="39">
        <f t="shared" si="268"/>
        <v>700000</v>
      </c>
      <c r="R46" s="39">
        <f t="shared" si="268"/>
        <v>0</v>
      </c>
      <c r="S46" s="39">
        <f t="shared" si="268"/>
        <v>0</v>
      </c>
      <c r="T46" s="39">
        <f t="shared" si="268"/>
        <v>1000000</v>
      </c>
      <c r="U46" s="39">
        <f t="shared" si="268"/>
        <v>353916</v>
      </c>
      <c r="V46" s="39">
        <f t="shared" si="268"/>
        <v>622341</v>
      </c>
      <c r="W46" s="39">
        <f t="shared" si="268"/>
        <v>3000001</v>
      </c>
      <c r="X46" s="39">
        <f t="shared" si="268"/>
        <v>0</v>
      </c>
      <c r="Y46" s="39">
        <f t="shared" si="167"/>
        <v>219269223</v>
      </c>
      <c r="Z46" s="40">
        <f aca="true" t="shared" si="269" ref="Z46:AG46">Z45+Z38</f>
        <v>6783713</v>
      </c>
      <c r="AA46" s="39">
        <f t="shared" si="269"/>
        <v>57724277</v>
      </c>
      <c r="AB46" s="39">
        <f t="shared" si="269"/>
        <v>538467</v>
      </c>
      <c r="AC46" s="39">
        <f t="shared" si="269"/>
        <v>0</v>
      </c>
      <c r="AD46" s="39">
        <f t="shared" si="269"/>
        <v>618419</v>
      </c>
      <c r="AE46" s="39">
        <f t="shared" si="269"/>
        <v>2650956</v>
      </c>
      <c r="AF46" s="39">
        <f t="shared" si="269"/>
        <v>0</v>
      </c>
      <c r="AG46" s="39">
        <f t="shared" si="269"/>
        <v>0</v>
      </c>
      <c r="AH46" s="39">
        <f t="shared" si="168"/>
        <v>61532119</v>
      </c>
      <c r="AI46" s="40">
        <f aca="true" t="shared" si="270" ref="AI46:AQ46">AI45+AI38</f>
        <v>3807842</v>
      </c>
      <c r="AJ46" s="39">
        <f t="shared" si="270"/>
        <v>333168300</v>
      </c>
      <c r="AK46" s="41">
        <f t="shared" si="270"/>
        <v>179370</v>
      </c>
      <c r="AL46" s="41">
        <f t="shared" si="270"/>
        <v>112438</v>
      </c>
      <c r="AM46" s="41">
        <f t="shared" si="270"/>
        <v>806330</v>
      </c>
      <c r="AN46" s="41">
        <f t="shared" si="270"/>
        <v>0</v>
      </c>
      <c r="AO46" s="41">
        <f t="shared" si="270"/>
        <v>2714674</v>
      </c>
      <c r="AP46" s="39">
        <f t="shared" si="270"/>
        <v>0</v>
      </c>
      <c r="AQ46" s="39">
        <f t="shared" si="270"/>
        <v>374859</v>
      </c>
      <c r="AR46" s="39">
        <f t="shared" si="169"/>
        <v>337355971</v>
      </c>
      <c r="AS46" s="40">
        <f aca="true" t="shared" si="271" ref="AS46:AZ46">AS45+AS38</f>
        <v>4187671</v>
      </c>
      <c r="AT46" s="39">
        <f t="shared" si="271"/>
        <v>253554818</v>
      </c>
      <c r="AU46" s="41">
        <f t="shared" si="271"/>
        <v>5759888</v>
      </c>
      <c r="AV46" s="41">
        <f t="shared" si="271"/>
        <v>0</v>
      </c>
      <c r="AW46" s="41">
        <f t="shared" si="271"/>
        <v>500000</v>
      </c>
      <c r="AX46" s="41">
        <f t="shared" si="271"/>
        <v>0</v>
      </c>
      <c r="AY46" s="41">
        <f t="shared" si="271"/>
        <v>3626264</v>
      </c>
      <c r="AZ46" s="41">
        <f t="shared" si="271"/>
        <v>0</v>
      </c>
      <c r="BA46" s="39">
        <f t="shared" si="170"/>
        <v>263440970</v>
      </c>
      <c r="BB46" s="180">
        <f aca="true" t="shared" si="272" ref="BB46:BJ46">BB45+BB38</f>
        <v>9886152</v>
      </c>
      <c r="BC46" s="39">
        <f t="shared" si="272"/>
        <v>90170905</v>
      </c>
      <c r="BD46" s="39">
        <f t="shared" si="272"/>
        <v>94463</v>
      </c>
      <c r="BE46" s="39">
        <f t="shared" si="272"/>
        <v>0</v>
      </c>
      <c r="BF46" s="39">
        <f t="shared" si="272"/>
        <v>1900000</v>
      </c>
      <c r="BG46" s="39">
        <f t="shared" si="272"/>
        <v>0</v>
      </c>
      <c r="BH46" s="39">
        <f t="shared" si="272"/>
        <v>0</v>
      </c>
      <c r="BI46" s="39">
        <f t="shared" si="272"/>
        <v>0</v>
      </c>
      <c r="BJ46" s="39">
        <f t="shared" si="272"/>
        <v>0</v>
      </c>
      <c r="BK46" s="39">
        <f t="shared" si="171"/>
        <v>92165368</v>
      </c>
      <c r="BL46" s="180">
        <f aca="true" t="shared" si="273" ref="BL46:BT46">BL45+BL38</f>
        <v>1994463</v>
      </c>
      <c r="BM46" s="143">
        <f t="shared" si="273"/>
        <v>28386566</v>
      </c>
      <c r="BN46" s="41">
        <f t="shared" si="273"/>
        <v>33342</v>
      </c>
      <c r="BO46" s="41">
        <f t="shared" si="273"/>
        <v>0</v>
      </c>
      <c r="BP46" s="41">
        <f t="shared" si="273"/>
        <v>0</v>
      </c>
      <c r="BQ46" s="41">
        <f t="shared" si="273"/>
        <v>0</v>
      </c>
      <c r="BR46" s="41">
        <f t="shared" si="273"/>
        <v>0</v>
      </c>
      <c r="BS46" s="41">
        <f t="shared" si="273"/>
        <v>0</v>
      </c>
      <c r="BT46" s="41">
        <f t="shared" si="273"/>
        <v>0</v>
      </c>
      <c r="BU46" s="39">
        <f t="shared" si="172"/>
        <v>28419908</v>
      </c>
      <c r="BV46" s="180">
        <f aca="true" t="shared" si="274" ref="BV46:CD46">BV45+BV38</f>
        <v>33342</v>
      </c>
      <c r="BW46" s="39">
        <f t="shared" si="274"/>
        <v>55441880</v>
      </c>
      <c r="BX46" s="39">
        <f t="shared" si="274"/>
        <v>49473</v>
      </c>
      <c r="BY46" s="39">
        <f t="shared" si="274"/>
        <v>0</v>
      </c>
      <c r="BZ46" s="39">
        <f t="shared" si="274"/>
        <v>0</v>
      </c>
      <c r="CA46" s="39">
        <f t="shared" si="274"/>
        <v>0</v>
      </c>
      <c r="CB46" s="39">
        <f t="shared" si="274"/>
        <v>0</v>
      </c>
      <c r="CC46" s="39">
        <f t="shared" si="274"/>
        <v>0</v>
      </c>
      <c r="CD46" s="39">
        <f t="shared" si="274"/>
        <v>0</v>
      </c>
      <c r="CE46" s="39">
        <f t="shared" si="173"/>
        <v>55491353</v>
      </c>
      <c r="CF46" s="180">
        <f aca="true" t="shared" si="275" ref="CF46:CN46">CF45+CF38</f>
        <v>49473</v>
      </c>
      <c r="CG46" s="39">
        <f t="shared" si="275"/>
        <v>21264118</v>
      </c>
      <c r="CH46" s="39">
        <f t="shared" si="275"/>
        <v>39435</v>
      </c>
      <c r="CI46" s="39">
        <f t="shared" si="275"/>
        <v>0</v>
      </c>
      <c r="CJ46" s="39">
        <f t="shared" si="275"/>
        <v>0</v>
      </c>
      <c r="CK46" s="39">
        <f t="shared" si="275"/>
        <v>0</v>
      </c>
      <c r="CL46" s="39">
        <f t="shared" si="275"/>
        <v>0</v>
      </c>
      <c r="CM46" s="39">
        <f t="shared" si="275"/>
        <v>0</v>
      </c>
      <c r="CN46" s="39">
        <f t="shared" si="275"/>
        <v>0</v>
      </c>
      <c r="CO46" s="39">
        <f t="shared" si="174"/>
        <v>21303553</v>
      </c>
      <c r="CP46" s="180">
        <f aca="true" t="shared" si="276" ref="CP46:CX46">CP45+CP38</f>
        <v>39435</v>
      </c>
      <c r="CQ46" s="39">
        <f t="shared" si="276"/>
        <v>15663684</v>
      </c>
      <c r="CR46" s="39">
        <f t="shared" si="276"/>
        <v>0</v>
      </c>
      <c r="CS46" s="39">
        <f t="shared" si="276"/>
        <v>0</v>
      </c>
      <c r="CT46" s="39">
        <f t="shared" si="276"/>
        <v>0</v>
      </c>
      <c r="CU46" s="39">
        <f t="shared" si="276"/>
        <v>0</v>
      </c>
      <c r="CV46" s="39">
        <f t="shared" si="276"/>
        <v>0</v>
      </c>
      <c r="CW46" s="39">
        <f t="shared" si="276"/>
        <v>0</v>
      </c>
      <c r="CX46" s="39">
        <f t="shared" si="276"/>
        <v>0</v>
      </c>
      <c r="CY46" s="39">
        <f t="shared" si="175"/>
        <v>15663684</v>
      </c>
      <c r="CZ46" s="180">
        <f>CZ45+CZ38</f>
        <v>0</v>
      </c>
      <c r="DA46" s="257">
        <f t="shared" si="176"/>
        <v>210927153</v>
      </c>
      <c r="DB46" s="257">
        <f t="shared" si="177"/>
        <v>216713</v>
      </c>
      <c r="DC46" s="257">
        <f t="shared" si="178"/>
        <v>0</v>
      </c>
      <c r="DD46" s="257">
        <f t="shared" si="179"/>
        <v>1900000</v>
      </c>
      <c r="DE46" s="257">
        <f t="shared" si="180"/>
        <v>0</v>
      </c>
      <c r="DF46" s="257">
        <f t="shared" si="181"/>
        <v>0</v>
      </c>
      <c r="DG46" s="257">
        <f t="shared" si="182"/>
        <v>0</v>
      </c>
      <c r="DH46" s="257">
        <f t="shared" si="183"/>
        <v>0</v>
      </c>
      <c r="DI46" s="257">
        <f t="shared" si="184"/>
        <v>213043866</v>
      </c>
      <c r="DJ46" s="258">
        <f aca="true" t="shared" si="277" ref="DJ46:DQ46">DJ45+DJ38</f>
        <v>2116713</v>
      </c>
      <c r="DK46" s="39">
        <f t="shared" si="277"/>
        <v>88676057</v>
      </c>
      <c r="DL46" s="39">
        <f t="shared" si="277"/>
        <v>91293</v>
      </c>
      <c r="DM46" s="39">
        <f t="shared" si="277"/>
        <v>0</v>
      </c>
      <c r="DN46" s="39">
        <f t="shared" si="277"/>
        <v>901337</v>
      </c>
      <c r="DO46" s="39">
        <f t="shared" si="277"/>
        <v>0</v>
      </c>
      <c r="DP46" s="39">
        <f t="shared" si="277"/>
        <v>362905</v>
      </c>
      <c r="DQ46" s="39">
        <f t="shared" si="277"/>
        <v>0</v>
      </c>
      <c r="DR46" s="39">
        <f t="shared" si="185"/>
        <v>90031592</v>
      </c>
      <c r="DS46" s="180">
        <f aca="true" t="shared" si="278" ref="DS46:DZ46">DS45+DS38</f>
        <v>1355535</v>
      </c>
      <c r="DT46" s="39">
        <f t="shared" si="278"/>
        <v>23975159</v>
      </c>
      <c r="DU46" s="39">
        <f t="shared" si="278"/>
        <v>15774</v>
      </c>
      <c r="DV46" s="39">
        <f t="shared" si="278"/>
        <v>0</v>
      </c>
      <c r="DW46" s="39">
        <f t="shared" si="278"/>
        <v>0</v>
      </c>
      <c r="DX46" s="39">
        <f t="shared" si="278"/>
        <v>0</v>
      </c>
      <c r="DY46" s="39">
        <f t="shared" si="278"/>
        <v>0</v>
      </c>
      <c r="DZ46" s="39">
        <f t="shared" si="278"/>
        <v>0</v>
      </c>
      <c r="EA46" s="39">
        <f t="shared" si="186"/>
        <v>23990933</v>
      </c>
      <c r="EB46" s="180">
        <f aca="true" t="shared" si="279" ref="EB46:EI46">EB45+EB38</f>
        <v>15774</v>
      </c>
      <c r="EC46" s="39">
        <f t="shared" si="279"/>
        <v>1180425</v>
      </c>
      <c r="ED46" s="39">
        <f t="shared" si="279"/>
        <v>0</v>
      </c>
      <c r="EE46" s="39">
        <f t="shared" si="279"/>
        <v>0</v>
      </c>
      <c r="EF46" s="39">
        <f t="shared" si="279"/>
        <v>0</v>
      </c>
      <c r="EG46" s="39">
        <f t="shared" si="279"/>
        <v>0</v>
      </c>
      <c r="EH46" s="39">
        <f t="shared" si="279"/>
        <v>0</v>
      </c>
      <c r="EI46" s="39">
        <f t="shared" si="279"/>
        <v>0</v>
      </c>
      <c r="EJ46" s="39">
        <f t="shared" si="187"/>
        <v>1180425</v>
      </c>
      <c r="EK46" s="180">
        <f aca="true" t="shared" si="280" ref="EK46:ER46">EK45+EK38</f>
        <v>0</v>
      </c>
      <c r="EL46" s="39">
        <f t="shared" si="280"/>
        <v>16072524</v>
      </c>
      <c r="EM46" s="39">
        <f t="shared" si="280"/>
        <v>0</v>
      </c>
      <c r="EN46" s="39">
        <f t="shared" si="280"/>
        <v>0</v>
      </c>
      <c r="EO46" s="39">
        <f t="shared" si="280"/>
        <v>0</v>
      </c>
      <c r="EP46" s="39">
        <f t="shared" si="280"/>
        <v>0</v>
      </c>
      <c r="EQ46" s="39">
        <f t="shared" si="280"/>
        <v>0</v>
      </c>
      <c r="ER46" s="39">
        <f t="shared" si="280"/>
        <v>0</v>
      </c>
      <c r="ES46" s="39">
        <f t="shared" si="188"/>
        <v>16072524</v>
      </c>
      <c r="ET46" s="180">
        <f>ET45+ET38</f>
        <v>0</v>
      </c>
      <c r="EU46" s="259">
        <f t="shared" si="210"/>
        <v>129904165</v>
      </c>
      <c r="EV46" s="259">
        <f t="shared" si="211"/>
        <v>107067</v>
      </c>
      <c r="EW46" s="259">
        <f t="shared" si="212"/>
        <v>0</v>
      </c>
      <c r="EX46" s="259">
        <f t="shared" si="213"/>
        <v>901337</v>
      </c>
      <c r="EY46" s="259">
        <f t="shared" si="214"/>
        <v>0</v>
      </c>
      <c r="EZ46" s="259">
        <f>EZ45+EZ38</f>
        <v>362905</v>
      </c>
      <c r="FA46" s="259">
        <f>FA45+FA38</f>
        <v>0</v>
      </c>
      <c r="FB46" s="259">
        <f t="shared" si="190"/>
        <v>131275474</v>
      </c>
      <c r="FC46" s="261">
        <f>FC45+FC38</f>
        <v>1371309</v>
      </c>
      <c r="FD46" s="198">
        <f t="shared" si="191"/>
        <v>1244416582</v>
      </c>
      <c r="FE46" s="98">
        <f t="shared" si="192"/>
        <v>1307335228</v>
      </c>
      <c r="FF46" s="199">
        <f aca="true" t="shared" si="281" ref="FF46:FY46">FF45+FF38</f>
        <v>62918646</v>
      </c>
      <c r="FG46" s="191">
        <f t="shared" si="281"/>
        <v>2296767409</v>
      </c>
      <c r="FH46" s="39">
        <f t="shared" si="281"/>
        <v>0</v>
      </c>
      <c r="FI46" s="39">
        <f t="shared" si="281"/>
        <v>1617067</v>
      </c>
      <c r="FJ46" s="39">
        <f t="shared" si="281"/>
        <v>417361</v>
      </c>
      <c r="FK46" s="39">
        <f t="shared" si="281"/>
        <v>400000</v>
      </c>
      <c r="FL46" s="39">
        <f t="shared" si="281"/>
        <v>3000000</v>
      </c>
      <c r="FM46" s="39">
        <f t="shared" si="281"/>
        <v>0</v>
      </c>
      <c r="FN46" s="39">
        <f t="shared" si="281"/>
        <v>0</v>
      </c>
      <c r="FO46" s="39">
        <f t="shared" si="281"/>
        <v>0</v>
      </c>
      <c r="FP46" s="39">
        <f t="shared" si="281"/>
        <v>0</v>
      </c>
      <c r="FQ46" s="39">
        <f t="shared" si="281"/>
        <v>315000</v>
      </c>
      <c r="FR46" s="39">
        <f t="shared" si="281"/>
        <v>0</v>
      </c>
      <c r="FS46" s="39">
        <f t="shared" si="281"/>
        <v>30000000</v>
      </c>
      <c r="FT46" s="39">
        <f t="shared" si="281"/>
        <v>11384172</v>
      </c>
      <c r="FU46" s="39">
        <f t="shared" si="281"/>
        <v>11634911</v>
      </c>
      <c r="FV46" s="39">
        <f t="shared" si="281"/>
        <v>0</v>
      </c>
      <c r="FW46" s="39">
        <f t="shared" si="281"/>
        <v>-2650956</v>
      </c>
      <c r="FX46" s="39">
        <f t="shared" si="281"/>
        <v>861000</v>
      </c>
      <c r="FY46" s="39">
        <f t="shared" si="281"/>
        <v>0</v>
      </c>
      <c r="FZ46" s="77">
        <f t="shared" si="193"/>
        <v>2353745964</v>
      </c>
      <c r="GA46" s="40">
        <f>GA45+GA38</f>
        <v>56978555</v>
      </c>
      <c r="GB46" s="41">
        <f>GB45+GB38</f>
        <v>3541183991</v>
      </c>
      <c r="GC46" s="41">
        <f t="shared" si="194"/>
        <v>3661081192</v>
      </c>
      <c r="GD46" s="42">
        <f>GD45+GD38</f>
        <v>119897201</v>
      </c>
      <c r="GE46" s="143">
        <f>GE45+GE38</f>
        <v>3541183991</v>
      </c>
      <c r="GF46" s="41">
        <f>GF45+GF38</f>
        <v>3661081192</v>
      </c>
      <c r="GG46" s="42">
        <f>GG45+GG38</f>
        <v>119897201</v>
      </c>
    </row>
    <row r="47" spans="1:189" s="14" customFormat="1" ht="18" customHeight="1" thickBot="1">
      <c r="A47" s="109" t="s">
        <v>47</v>
      </c>
      <c r="B47" s="25">
        <v>0</v>
      </c>
      <c r="C47" s="126">
        <v>0</v>
      </c>
      <c r="D47" s="126">
        <v>0</v>
      </c>
      <c r="E47" s="126">
        <v>0</v>
      </c>
      <c r="F47" s="126">
        <v>0</v>
      </c>
      <c r="G47" s="126">
        <v>0</v>
      </c>
      <c r="H47" s="126">
        <v>0</v>
      </c>
      <c r="I47" s="126">
        <v>0</v>
      </c>
      <c r="J47" s="25">
        <f t="shared" si="166"/>
        <v>0</v>
      </c>
      <c r="K47" s="26">
        <f>J47-B47</f>
        <v>0</v>
      </c>
      <c r="L47" s="29">
        <v>0</v>
      </c>
      <c r="M47" s="25">
        <v>0</v>
      </c>
      <c r="N47" s="25">
        <v>0</v>
      </c>
      <c r="O47" s="25">
        <v>0</v>
      </c>
      <c r="P47" s="25">
        <v>0</v>
      </c>
      <c r="Q47" s="25">
        <v>0</v>
      </c>
      <c r="R47" s="25">
        <v>0</v>
      </c>
      <c r="S47" s="25">
        <v>0</v>
      </c>
      <c r="T47" s="25">
        <v>0</v>
      </c>
      <c r="U47" s="25">
        <v>0</v>
      </c>
      <c r="V47" s="25">
        <v>0</v>
      </c>
      <c r="W47" s="25">
        <v>0</v>
      </c>
      <c r="X47" s="25">
        <v>0</v>
      </c>
      <c r="Y47" s="25">
        <f t="shared" si="167"/>
        <v>0</v>
      </c>
      <c r="Z47" s="26">
        <f>Y47-L47</f>
        <v>0</v>
      </c>
      <c r="AA47" s="27">
        <v>0</v>
      </c>
      <c r="AB47" s="25">
        <v>0</v>
      </c>
      <c r="AC47" s="25">
        <v>0</v>
      </c>
      <c r="AD47" s="25">
        <v>0</v>
      </c>
      <c r="AE47" s="25">
        <v>0</v>
      </c>
      <c r="AF47" s="25">
        <v>0</v>
      </c>
      <c r="AG47" s="25">
        <v>0</v>
      </c>
      <c r="AH47" s="27">
        <f t="shared" si="168"/>
        <v>0</v>
      </c>
      <c r="AI47" s="28">
        <f>AH47-AA47</f>
        <v>0</v>
      </c>
      <c r="AJ47" s="27">
        <v>0</v>
      </c>
      <c r="AK47" s="27">
        <v>0</v>
      </c>
      <c r="AL47" s="27">
        <v>0</v>
      </c>
      <c r="AM47" s="27">
        <v>0</v>
      </c>
      <c r="AN47" s="27">
        <v>0</v>
      </c>
      <c r="AO47" s="27">
        <v>0</v>
      </c>
      <c r="AP47" s="27">
        <v>0</v>
      </c>
      <c r="AQ47" s="27">
        <v>0</v>
      </c>
      <c r="AR47" s="27">
        <f t="shared" si="169"/>
        <v>0</v>
      </c>
      <c r="AS47" s="28">
        <f>AR47-AJ47</f>
        <v>0</v>
      </c>
      <c r="AT47" s="27">
        <v>0</v>
      </c>
      <c r="AU47" s="27">
        <v>0</v>
      </c>
      <c r="AV47" s="27">
        <v>0</v>
      </c>
      <c r="AW47" s="27">
        <v>0</v>
      </c>
      <c r="AX47" s="27">
        <v>0</v>
      </c>
      <c r="AY47" s="27">
        <v>0</v>
      </c>
      <c r="AZ47" s="27">
        <v>0</v>
      </c>
      <c r="BA47" s="27">
        <f t="shared" si="170"/>
        <v>0</v>
      </c>
      <c r="BB47" s="154">
        <f>BA47-AT47</f>
        <v>0</v>
      </c>
      <c r="BC47" s="27">
        <v>0</v>
      </c>
      <c r="BD47" s="27">
        <v>0</v>
      </c>
      <c r="BE47" s="27">
        <v>0</v>
      </c>
      <c r="BF47" s="27">
        <v>0</v>
      </c>
      <c r="BG47" s="27">
        <v>0</v>
      </c>
      <c r="BH47" s="27">
        <v>0</v>
      </c>
      <c r="BI47" s="27">
        <v>0</v>
      </c>
      <c r="BJ47" s="27">
        <v>0</v>
      </c>
      <c r="BK47" s="27">
        <f t="shared" si="171"/>
        <v>0</v>
      </c>
      <c r="BL47" s="154">
        <f>BK47-BC47</f>
        <v>0</v>
      </c>
      <c r="BM47" s="289">
        <v>0</v>
      </c>
      <c r="BN47" s="27">
        <v>0</v>
      </c>
      <c r="BO47" s="27">
        <v>0</v>
      </c>
      <c r="BP47" s="27">
        <v>0</v>
      </c>
      <c r="BQ47" s="27">
        <v>0</v>
      </c>
      <c r="BR47" s="27">
        <v>0</v>
      </c>
      <c r="BS47" s="27">
        <v>0</v>
      </c>
      <c r="BT47" s="27">
        <v>0</v>
      </c>
      <c r="BU47" s="27">
        <f t="shared" si="172"/>
        <v>0</v>
      </c>
      <c r="BV47" s="154">
        <f>BU47-BM47</f>
        <v>0</v>
      </c>
      <c r="BW47" s="27">
        <v>0</v>
      </c>
      <c r="BX47" s="27">
        <v>0</v>
      </c>
      <c r="BY47" s="27">
        <v>0</v>
      </c>
      <c r="BZ47" s="27">
        <v>0</v>
      </c>
      <c r="CA47" s="27">
        <v>0</v>
      </c>
      <c r="CB47" s="27">
        <v>0</v>
      </c>
      <c r="CC47" s="27">
        <v>0</v>
      </c>
      <c r="CD47" s="27">
        <v>0</v>
      </c>
      <c r="CE47" s="27">
        <f t="shared" si="173"/>
        <v>0</v>
      </c>
      <c r="CF47" s="154">
        <f>CE47-BW47</f>
        <v>0</v>
      </c>
      <c r="CG47" s="27">
        <v>0</v>
      </c>
      <c r="CH47" s="27">
        <v>0</v>
      </c>
      <c r="CI47" s="27">
        <v>0</v>
      </c>
      <c r="CJ47" s="27">
        <v>0</v>
      </c>
      <c r="CK47" s="27">
        <v>0</v>
      </c>
      <c r="CL47" s="27">
        <v>0</v>
      </c>
      <c r="CM47" s="27">
        <v>0</v>
      </c>
      <c r="CN47" s="27">
        <v>0</v>
      </c>
      <c r="CO47" s="27">
        <f t="shared" si="174"/>
        <v>0</v>
      </c>
      <c r="CP47" s="154">
        <f>CO47-CG47</f>
        <v>0</v>
      </c>
      <c r="CQ47" s="27">
        <v>0</v>
      </c>
      <c r="CR47" s="27">
        <v>0</v>
      </c>
      <c r="CS47" s="27">
        <v>0</v>
      </c>
      <c r="CT47" s="27">
        <v>0</v>
      </c>
      <c r="CU47" s="27">
        <v>0</v>
      </c>
      <c r="CV47" s="27">
        <v>0</v>
      </c>
      <c r="CW47" s="27">
        <v>0</v>
      </c>
      <c r="CX47" s="27">
        <v>0</v>
      </c>
      <c r="CY47" s="27">
        <f t="shared" si="175"/>
        <v>0</v>
      </c>
      <c r="CZ47" s="154">
        <f>CY47-CQ47</f>
        <v>0</v>
      </c>
      <c r="DA47" s="281">
        <f t="shared" si="176"/>
        <v>0</v>
      </c>
      <c r="DB47" s="281">
        <f t="shared" si="177"/>
        <v>0</v>
      </c>
      <c r="DC47" s="281">
        <f t="shared" si="178"/>
        <v>0</v>
      </c>
      <c r="DD47" s="281">
        <f t="shared" si="179"/>
        <v>0</v>
      </c>
      <c r="DE47" s="281">
        <f t="shared" si="180"/>
        <v>0</v>
      </c>
      <c r="DF47" s="281">
        <f t="shared" si="181"/>
        <v>0</v>
      </c>
      <c r="DG47" s="281">
        <f t="shared" si="182"/>
        <v>0</v>
      </c>
      <c r="DH47" s="281">
        <f t="shared" si="183"/>
        <v>0</v>
      </c>
      <c r="DI47" s="281">
        <f t="shared" si="184"/>
        <v>0</v>
      </c>
      <c r="DJ47" s="282">
        <f>DI47-DA47</f>
        <v>0</v>
      </c>
      <c r="DK47" s="27">
        <v>0</v>
      </c>
      <c r="DL47" s="27">
        <v>0</v>
      </c>
      <c r="DM47" s="27">
        <v>0</v>
      </c>
      <c r="DN47" s="27">
        <v>0</v>
      </c>
      <c r="DO47" s="27">
        <v>0</v>
      </c>
      <c r="DP47" s="27">
        <v>0</v>
      </c>
      <c r="DQ47" s="27">
        <v>0</v>
      </c>
      <c r="DR47" s="27">
        <f t="shared" si="185"/>
        <v>0</v>
      </c>
      <c r="DS47" s="154">
        <f>DR47-DK47</f>
        <v>0</v>
      </c>
      <c r="DT47" s="27">
        <v>0</v>
      </c>
      <c r="DU47" s="27">
        <v>0</v>
      </c>
      <c r="DV47" s="27">
        <v>0</v>
      </c>
      <c r="DW47" s="27">
        <v>0</v>
      </c>
      <c r="DX47" s="27">
        <v>0</v>
      </c>
      <c r="DY47" s="27">
        <v>0</v>
      </c>
      <c r="DZ47" s="27">
        <v>0</v>
      </c>
      <c r="EA47" s="27">
        <f t="shared" si="186"/>
        <v>0</v>
      </c>
      <c r="EB47" s="154">
        <f>EA47-DT47</f>
        <v>0</v>
      </c>
      <c r="EC47" s="27">
        <v>0</v>
      </c>
      <c r="ED47" s="27">
        <v>0</v>
      </c>
      <c r="EE47" s="27">
        <v>0</v>
      </c>
      <c r="EF47" s="27">
        <v>0</v>
      </c>
      <c r="EG47" s="27">
        <v>0</v>
      </c>
      <c r="EH47" s="27">
        <v>0</v>
      </c>
      <c r="EI47" s="27">
        <v>0</v>
      </c>
      <c r="EJ47" s="27">
        <f t="shared" si="187"/>
        <v>0</v>
      </c>
      <c r="EK47" s="154">
        <f>EJ47-EC47</f>
        <v>0</v>
      </c>
      <c r="EL47" s="27">
        <v>0</v>
      </c>
      <c r="EM47" s="27">
        <v>0</v>
      </c>
      <c r="EN47" s="27">
        <v>0</v>
      </c>
      <c r="EO47" s="27">
        <v>0</v>
      </c>
      <c r="EP47" s="27">
        <v>0</v>
      </c>
      <c r="EQ47" s="27">
        <v>0</v>
      </c>
      <c r="ER47" s="27">
        <v>0</v>
      </c>
      <c r="ES47" s="27">
        <f t="shared" si="188"/>
        <v>0</v>
      </c>
      <c r="ET47" s="154">
        <f>ES47-EL47</f>
        <v>0</v>
      </c>
      <c r="EU47" s="283">
        <f t="shared" si="210"/>
        <v>0</v>
      </c>
      <c r="EV47" s="283">
        <f t="shared" si="211"/>
        <v>0</v>
      </c>
      <c r="EW47" s="283">
        <f t="shared" si="212"/>
        <v>0</v>
      </c>
      <c r="EX47" s="283">
        <f t="shared" si="213"/>
        <v>0</v>
      </c>
      <c r="EY47" s="283">
        <f t="shared" si="214"/>
        <v>0</v>
      </c>
      <c r="EZ47" s="283">
        <v>0</v>
      </c>
      <c r="FA47" s="283">
        <v>0</v>
      </c>
      <c r="FB47" s="283">
        <f t="shared" si="190"/>
        <v>0</v>
      </c>
      <c r="FC47" s="284">
        <f>FB47-EU47</f>
        <v>0</v>
      </c>
      <c r="FD47" s="196">
        <f t="shared" si="191"/>
        <v>0</v>
      </c>
      <c r="FE47" s="89">
        <f t="shared" si="192"/>
        <v>0</v>
      </c>
      <c r="FF47" s="90">
        <f>FE47-FD47</f>
        <v>0</v>
      </c>
      <c r="FG47" s="206">
        <v>965141535</v>
      </c>
      <c r="FH47" s="27">
        <v>8208157</v>
      </c>
      <c r="FI47" s="27"/>
      <c r="FJ47" s="27">
        <v>-327882</v>
      </c>
      <c r="FK47" s="27"/>
      <c r="FL47" s="27"/>
      <c r="FM47" s="27"/>
      <c r="FN47" s="27"/>
      <c r="FO47" s="27">
        <v>500000</v>
      </c>
      <c r="FP47" s="27"/>
      <c r="FQ47" s="27"/>
      <c r="FR47" s="27"/>
      <c r="FS47" s="27"/>
      <c r="FT47" s="27">
        <v>-2410942</v>
      </c>
      <c r="FU47" s="27">
        <v>-11634911</v>
      </c>
      <c r="FV47" s="27"/>
      <c r="FW47" s="27">
        <f>750956+1900000</f>
        <v>2650956</v>
      </c>
      <c r="FX47" s="27"/>
      <c r="FY47" s="27"/>
      <c r="FZ47" s="77">
        <f t="shared" si="193"/>
        <v>962126913</v>
      </c>
      <c r="GA47" s="28">
        <f>FZ47-FG47</f>
        <v>-3014622</v>
      </c>
      <c r="GB47" s="27">
        <f>FD47+FG47</f>
        <v>965141535</v>
      </c>
      <c r="GC47" s="27">
        <f t="shared" si="194"/>
        <v>962126913</v>
      </c>
      <c r="GD47" s="28">
        <f>GC47-GB47</f>
        <v>-3014622</v>
      </c>
      <c r="GE47" s="170">
        <f>GB47-FD23</f>
        <v>28549927</v>
      </c>
      <c r="GF47" s="58">
        <f>GC47-FE23</f>
        <v>28549927</v>
      </c>
      <c r="GG47" s="59">
        <f>GF47-GE47</f>
        <v>0</v>
      </c>
    </row>
    <row r="48" spans="1:189" s="30" customFormat="1" ht="18" customHeight="1" thickBot="1">
      <c r="A48" s="106" t="s">
        <v>48</v>
      </c>
      <c r="B48" s="47">
        <f aca="true" t="shared" si="282" ref="B48:I48">B47+B46</f>
        <v>46652359</v>
      </c>
      <c r="C48" s="132">
        <f t="shared" si="282"/>
        <v>676612</v>
      </c>
      <c r="D48" s="132">
        <f t="shared" si="282"/>
        <v>0</v>
      </c>
      <c r="E48" s="132">
        <f t="shared" si="282"/>
        <v>0</v>
      </c>
      <c r="F48" s="132">
        <f t="shared" si="282"/>
        <v>34088634</v>
      </c>
      <c r="G48" s="132">
        <f t="shared" si="282"/>
        <v>0</v>
      </c>
      <c r="H48" s="132">
        <f t="shared" si="282"/>
        <v>0</v>
      </c>
      <c r="I48" s="132">
        <f t="shared" si="282"/>
        <v>0</v>
      </c>
      <c r="J48" s="47">
        <f t="shared" si="166"/>
        <v>81417605</v>
      </c>
      <c r="K48" s="48">
        <f aca="true" t="shared" si="283" ref="K48:X48">K47+K46</f>
        <v>34765246</v>
      </c>
      <c r="L48" s="145">
        <f t="shared" si="283"/>
        <v>212485510</v>
      </c>
      <c r="M48" s="47">
        <f t="shared" si="283"/>
        <v>756623</v>
      </c>
      <c r="N48" s="47">
        <f t="shared" si="283"/>
        <v>0</v>
      </c>
      <c r="O48" s="47">
        <f t="shared" si="283"/>
        <v>350832</v>
      </c>
      <c r="P48" s="47">
        <f t="shared" si="283"/>
        <v>0</v>
      </c>
      <c r="Q48" s="47">
        <f t="shared" si="283"/>
        <v>700000</v>
      </c>
      <c r="R48" s="47">
        <f t="shared" si="283"/>
        <v>0</v>
      </c>
      <c r="S48" s="47">
        <f t="shared" si="283"/>
        <v>0</v>
      </c>
      <c r="T48" s="47">
        <f t="shared" si="283"/>
        <v>1000000</v>
      </c>
      <c r="U48" s="47">
        <f t="shared" si="283"/>
        <v>353916</v>
      </c>
      <c r="V48" s="47">
        <f t="shared" si="283"/>
        <v>622341</v>
      </c>
      <c r="W48" s="47">
        <f t="shared" si="283"/>
        <v>3000001</v>
      </c>
      <c r="X48" s="47">
        <f t="shared" si="283"/>
        <v>0</v>
      </c>
      <c r="Y48" s="47">
        <f t="shared" si="167"/>
        <v>219269223</v>
      </c>
      <c r="Z48" s="48">
        <f aca="true" t="shared" si="284" ref="Z48:AG48">Z47+Z46</f>
        <v>6783713</v>
      </c>
      <c r="AA48" s="47">
        <f t="shared" si="284"/>
        <v>57724277</v>
      </c>
      <c r="AB48" s="47">
        <f t="shared" si="284"/>
        <v>538467</v>
      </c>
      <c r="AC48" s="47">
        <f t="shared" si="284"/>
        <v>0</v>
      </c>
      <c r="AD48" s="47">
        <f t="shared" si="284"/>
        <v>618419</v>
      </c>
      <c r="AE48" s="47">
        <f t="shared" si="284"/>
        <v>2650956</v>
      </c>
      <c r="AF48" s="47">
        <f t="shared" si="284"/>
        <v>0</v>
      </c>
      <c r="AG48" s="47">
        <f t="shared" si="284"/>
        <v>0</v>
      </c>
      <c r="AH48" s="47">
        <f t="shared" si="168"/>
        <v>61532119</v>
      </c>
      <c r="AI48" s="48">
        <f aca="true" t="shared" si="285" ref="AI48:AQ48">AI47+AI46</f>
        <v>3807842</v>
      </c>
      <c r="AJ48" s="47">
        <f t="shared" si="285"/>
        <v>333168300</v>
      </c>
      <c r="AK48" s="49">
        <f t="shared" si="285"/>
        <v>179370</v>
      </c>
      <c r="AL48" s="49">
        <f t="shared" si="285"/>
        <v>112438</v>
      </c>
      <c r="AM48" s="49">
        <f t="shared" si="285"/>
        <v>806330</v>
      </c>
      <c r="AN48" s="49">
        <f t="shared" si="285"/>
        <v>0</v>
      </c>
      <c r="AO48" s="49">
        <f t="shared" si="285"/>
        <v>2714674</v>
      </c>
      <c r="AP48" s="47">
        <f t="shared" si="285"/>
        <v>0</v>
      </c>
      <c r="AQ48" s="47">
        <f t="shared" si="285"/>
        <v>374859</v>
      </c>
      <c r="AR48" s="47">
        <f t="shared" si="169"/>
        <v>337355971</v>
      </c>
      <c r="AS48" s="48">
        <f aca="true" t="shared" si="286" ref="AS48:AZ48">AS47+AS46</f>
        <v>4187671</v>
      </c>
      <c r="AT48" s="47">
        <f t="shared" si="286"/>
        <v>253554818</v>
      </c>
      <c r="AU48" s="49">
        <f t="shared" si="286"/>
        <v>5759888</v>
      </c>
      <c r="AV48" s="49">
        <f t="shared" si="286"/>
        <v>0</v>
      </c>
      <c r="AW48" s="49">
        <f t="shared" si="286"/>
        <v>500000</v>
      </c>
      <c r="AX48" s="49">
        <f t="shared" si="286"/>
        <v>0</v>
      </c>
      <c r="AY48" s="49">
        <f t="shared" si="286"/>
        <v>3626264</v>
      </c>
      <c r="AZ48" s="49">
        <f t="shared" si="286"/>
        <v>0</v>
      </c>
      <c r="BA48" s="47">
        <f t="shared" si="170"/>
        <v>263440970</v>
      </c>
      <c r="BB48" s="182">
        <f aca="true" t="shared" si="287" ref="BB48:BJ48">BB47+BB46</f>
        <v>9886152</v>
      </c>
      <c r="BC48" s="47">
        <f t="shared" si="287"/>
        <v>90170905</v>
      </c>
      <c r="BD48" s="47">
        <f t="shared" si="287"/>
        <v>94463</v>
      </c>
      <c r="BE48" s="47">
        <f t="shared" si="287"/>
        <v>0</v>
      </c>
      <c r="BF48" s="47">
        <f t="shared" si="287"/>
        <v>1900000</v>
      </c>
      <c r="BG48" s="47">
        <f t="shared" si="287"/>
        <v>0</v>
      </c>
      <c r="BH48" s="47">
        <f t="shared" si="287"/>
        <v>0</v>
      </c>
      <c r="BI48" s="47">
        <f t="shared" si="287"/>
        <v>0</v>
      </c>
      <c r="BJ48" s="47">
        <f t="shared" si="287"/>
        <v>0</v>
      </c>
      <c r="BK48" s="47">
        <f t="shared" si="171"/>
        <v>92165368</v>
      </c>
      <c r="BL48" s="182">
        <f aca="true" t="shared" si="288" ref="BL48:BT48">BL47+BL46</f>
        <v>1994463</v>
      </c>
      <c r="BM48" s="145">
        <f t="shared" si="288"/>
        <v>28386566</v>
      </c>
      <c r="BN48" s="49">
        <f t="shared" si="288"/>
        <v>33342</v>
      </c>
      <c r="BO48" s="49">
        <f t="shared" si="288"/>
        <v>0</v>
      </c>
      <c r="BP48" s="49">
        <f t="shared" si="288"/>
        <v>0</v>
      </c>
      <c r="BQ48" s="49">
        <f t="shared" si="288"/>
        <v>0</v>
      </c>
      <c r="BR48" s="49">
        <f t="shared" si="288"/>
        <v>0</v>
      </c>
      <c r="BS48" s="49">
        <f t="shared" si="288"/>
        <v>0</v>
      </c>
      <c r="BT48" s="49">
        <f t="shared" si="288"/>
        <v>0</v>
      </c>
      <c r="BU48" s="47">
        <f t="shared" si="172"/>
        <v>28419908</v>
      </c>
      <c r="BV48" s="182">
        <f aca="true" t="shared" si="289" ref="BV48:CD48">BV47+BV46</f>
        <v>33342</v>
      </c>
      <c r="BW48" s="47">
        <f t="shared" si="289"/>
        <v>55441880</v>
      </c>
      <c r="BX48" s="47">
        <f t="shared" si="289"/>
        <v>49473</v>
      </c>
      <c r="BY48" s="47">
        <f t="shared" si="289"/>
        <v>0</v>
      </c>
      <c r="BZ48" s="47">
        <f t="shared" si="289"/>
        <v>0</v>
      </c>
      <c r="CA48" s="47">
        <f t="shared" si="289"/>
        <v>0</v>
      </c>
      <c r="CB48" s="47">
        <f t="shared" si="289"/>
        <v>0</v>
      </c>
      <c r="CC48" s="47">
        <f t="shared" si="289"/>
        <v>0</v>
      </c>
      <c r="CD48" s="47">
        <f t="shared" si="289"/>
        <v>0</v>
      </c>
      <c r="CE48" s="47">
        <f t="shared" si="173"/>
        <v>55491353</v>
      </c>
      <c r="CF48" s="182">
        <f aca="true" t="shared" si="290" ref="CF48:CN48">CF47+CF46</f>
        <v>49473</v>
      </c>
      <c r="CG48" s="47">
        <f t="shared" si="290"/>
        <v>21264118</v>
      </c>
      <c r="CH48" s="47">
        <f t="shared" si="290"/>
        <v>39435</v>
      </c>
      <c r="CI48" s="47">
        <f t="shared" si="290"/>
        <v>0</v>
      </c>
      <c r="CJ48" s="47">
        <f t="shared" si="290"/>
        <v>0</v>
      </c>
      <c r="CK48" s="47">
        <f t="shared" si="290"/>
        <v>0</v>
      </c>
      <c r="CL48" s="47">
        <f t="shared" si="290"/>
        <v>0</v>
      </c>
      <c r="CM48" s="47">
        <f t="shared" si="290"/>
        <v>0</v>
      </c>
      <c r="CN48" s="47">
        <f t="shared" si="290"/>
        <v>0</v>
      </c>
      <c r="CO48" s="47">
        <f t="shared" si="174"/>
        <v>21303553</v>
      </c>
      <c r="CP48" s="182">
        <f aca="true" t="shared" si="291" ref="CP48:CX48">CP47+CP46</f>
        <v>39435</v>
      </c>
      <c r="CQ48" s="47">
        <f t="shared" si="291"/>
        <v>15663684</v>
      </c>
      <c r="CR48" s="47">
        <f t="shared" si="291"/>
        <v>0</v>
      </c>
      <c r="CS48" s="47">
        <f t="shared" si="291"/>
        <v>0</v>
      </c>
      <c r="CT48" s="47">
        <f t="shared" si="291"/>
        <v>0</v>
      </c>
      <c r="CU48" s="47">
        <f t="shared" si="291"/>
        <v>0</v>
      </c>
      <c r="CV48" s="47">
        <f t="shared" si="291"/>
        <v>0</v>
      </c>
      <c r="CW48" s="47">
        <f t="shared" si="291"/>
        <v>0</v>
      </c>
      <c r="CX48" s="47">
        <f t="shared" si="291"/>
        <v>0</v>
      </c>
      <c r="CY48" s="47">
        <f t="shared" si="175"/>
        <v>15663684</v>
      </c>
      <c r="CZ48" s="182">
        <f>CZ47+CZ46</f>
        <v>0</v>
      </c>
      <c r="DA48" s="267">
        <f t="shared" si="176"/>
        <v>210927153</v>
      </c>
      <c r="DB48" s="267">
        <f t="shared" si="177"/>
        <v>216713</v>
      </c>
      <c r="DC48" s="267">
        <f t="shared" si="178"/>
        <v>0</v>
      </c>
      <c r="DD48" s="267">
        <f t="shared" si="179"/>
        <v>1900000</v>
      </c>
      <c r="DE48" s="267">
        <f t="shared" si="180"/>
        <v>0</v>
      </c>
      <c r="DF48" s="267">
        <f t="shared" si="181"/>
        <v>0</v>
      </c>
      <c r="DG48" s="267">
        <f t="shared" si="182"/>
        <v>0</v>
      </c>
      <c r="DH48" s="267">
        <f t="shared" si="183"/>
        <v>0</v>
      </c>
      <c r="DI48" s="267">
        <f t="shared" si="184"/>
        <v>213043866</v>
      </c>
      <c r="DJ48" s="268">
        <f aca="true" t="shared" si="292" ref="DJ48:DQ48">DJ47+DJ46</f>
        <v>2116713</v>
      </c>
      <c r="DK48" s="47">
        <f t="shared" si="292"/>
        <v>88676057</v>
      </c>
      <c r="DL48" s="47">
        <f t="shared" si="292"/>
        <v>91293</v>
      </c>
      <c r="DM48" s="47">
        <f t="shared" si="292"/>
        <v>0</v>
      </c>
      <c r="DN48" s="47">
        <f t="shared" si="292"/>
        <v>901337</v>
      </c>
      <c r="DO48" s="47">
        <f t="shared" si="292"/>
        <v>0</v>
      </c>
      <c r="DP48" s="47">
        <f t="shared" si="292"/>
        <v>362905</v>
      </c>
      <c r="DQ48" s="47">
        <f t="shared" si="292"/>
        <v>0</v>
      </c>
      <c r="DR48" s="47">
        <f t="shared" si="185"/>
        <v>90031592</v>
      </c>
      <c r="DS48" s="182">
        <f aca="true" t="shared" si="293" ref="DS48:DZ48">DS47+DS46</f>
        <v>1355535</v>
      </c>
      <c r="DT48" s="47">
        <f t="shared" si="293"/>
        <v>23975159</v>
      </c>
      <c r="DU48" s="47">
        <f t="shared" si="293"/>
        <v>15774</v>
      </c>
      <c r="DV48" s="47">
        <f t="shared" si="293"/>
        <v>0</v>
      </c>
      <c r="DW48" s="47">
        <f t="shared" si="293"/>
        <v>0</v>
      </c>
      <c r="DX48" s="47">
        <f t="shared" si="293"/>
        <v>0</v>
      </c>
      <c r="DY48" s="47">
        <f t="shared" si="293"/>
        <v>0</v>
      </c>
      <c r="DZ48" s="47">
        <f t="shared" si="293"/>
        <v>0</v>
      </c>
      <c r="EA48" s="47">
        <f t="shared" si="186"/>
        <v>23990933</v>
      </c>
      <c r="EB48" s="182">
        <f aca="true" t="shared" si="294" ref="EB48:EI48">EB47+EB46</f>
        <v>15774</v>
      </c>
      <c r="EC48" s="47">
        <f t="shared" si="294"/>
        <v>1180425</v>
      </c>
      <c r="ED48" s="47">
        <f t="shared" si="294"/>
        <v>0</v>
      </c>
      <c r="EE48" s="47">
        <f t="shared" si="294"/>
        <v>0</v>
      </c>
      <c r="EF48" s="47">
        <f t="shared" si="294"/>
        <v>0</v>
      </c>
      <c r="EG48" s="47">
        <f t="shared" si="294"/>
        <v>0</v>
      </c>
      <c r="EH48" s="47">
        <f t="shared" si="294"/>
        <v>0</v>
      </c>
      <c r="EI48" s="47">
        <f t="shared" si="294"/>
        <v>0</v>
      </c>
      <c r="EJ48" s="47">
        <f t="shared" si="187"/>
        <v>1180425</v>
      </c>
      <c r="EK48" s="182">
        <f aca="true" t="shared" si="295" ref="EK48:ER48">EK47+EK46</f>
        <v>0</v>
      </c>
      <c r="EL48" s="47">
        <f t="shared" si="295"/>
        <v>16072524</v>
      </c>
      <c r="EM48" s="47">
        <f t="shared" si="295"/>
        <v>0</v>
      </c>
      <c r="EN48" s="47">
        <f t="shared" si="295"/>
        <v>0</v>
      </c>
      <c r="EO48" s="47">
        <f t="shared" si="295"/>
        <v>0</v>
      </c>
      <c r="EP48" s="47">
        <f t="shared" si="295"/>
        <v>0</v>
      </c>
      <c r="EQ48" s="47">
        <f t="shared" si="295"/>
        <v>0</v>
      </c>
      <c r="ER48" s="47">
        <f t="shared" si="295"/>
        <v>0</v>
      </c>
      <c r="ES48" s="47">
        <f t="shared" si="188"/>
        <v>16072524</v>
      </c>
      <c r="ET48" s="182">
        <f>ET47+ET46</f>
        <v>0</v>
      </c>
      <c r="EU48" s="269">
        <f t="shared" si="210"/>
        <v>129904165</v>
      </c>
      <c r="EV48" s="269">
        <f t="shared" si="211"/>
        <v>107067</v>
      </c>
      <c r="EW48" s="269">
        <f t="shared" si="212"/>
        <v>0</v>
      </c>
      <c r="EX48" s="269">
        <f t="shared" si="213"/>
        <v>901337</v>
      </c>
      <c r="EY48" s="269">
        <f t="shared" si="214"/>
        <v>0</v>
      </c>
      <c r="EZ48" s="269">
        <f>EZ47+EZ46</f>
        <v>362905</v>
      </c>
      <c r="FA48" s="269">
        <f>FA47+FA46</f>
        <v>0</v>
      </c>
      <c r="FB48" s="269">
        <f t="shared" si="190"/>
        <v>131275474</v>
      </c>
      <c r="FC48" s="271">
        <f>FC47+FC46</f>
        <v>1371309</v>
      </c>
      <c r="FD48" s="202">
        <f t="shared" si="191"/>
        <v>1244416582</v>
      </c>
      <c r="FE48" s="107">
        <f t="shared" si="192"/>
        <v>1307335228</v>
      </c>
      <c r="FF48" s="203">
        <f aca="true" t="shared" si="296" ref="FF48:FY48">FF47+FF46</f>
        <v>62918646</v>
      </c>
      <c r="FG48" s="187">
        <f t="shared" si="296"/>
        <v>3261908944</v>
      </c>
      <c r="FH48" s="25">
        <f t="shared" si="296"/>
        <v>8208157</v>
      </c>
      <c r="FI48" s="25">
        <f t="shared" si="296"/>
        <v>1617067</v>
      </c>
      <c r="FJ48" s="25">
        <f t="shared" si="296"/>
        <v>89479</v>
      </c>
      <c r="FK48" s="25">
        <f t="shared" si="296"/>
        <v>400000</v>
      </c>
      <c r="FL48" s="25">
        <f t="shared" si="296"/>
        <v>3000000</v>
      </c>
      <c r="FM48" s="25">
        <f t="shared" si="296"/>
        <v>0</v>
      </c>
      <c r="FN48" s="25">
        <f t="shared" si="296"/>
        <v>0</v>
      </c>
      <c r="FO48" s="25">
        <f t="shared" si="296"/>
        <v>500000</v>
      </c>
      <c r="FP48" s="25">
        <f t="shared" si="296"/>
        <v>0</v>
      </c>
      <c r="FQ48" s="25">
        <f t="shared" si="296"/>
        <v>315000</v>
      </c>
      <c r="FR48" s="25">
        <f t="shared" si="296"/>
        <v>0</v>
      </c>
      <c r="FS48" s="25">
        <f t="shared" si="296"/>
        <v>30000000</v>
      </c>
      <c r="FT48" s="25">
        <f t="shared" si="296"/>
        <v>8973230</v>
      </c>
      <c r="FU48" s="25">
        <f t="shared" si="296"/>
        <v>0</v>
      </c>
      <c r="FV48" s="25">
        <f t="shared" si="296"/>
        <v>0</v>
      </c>
      <c r="FW48" s="25">
        <f t="shared" si="296"/>
        <v>0</v>
      </c>
      <c r="FX48" s="25">
        <f t="shared" si="296"/>
        <v>861000</v>
      </c>
      <c r="FY48" s="25">
        <f t="shared" si="296"/>
        <v>0</v>
      </c>
      <c r="FZ48" s="27">
        <f t="shared" si="193"/>
        <v>3315872877</v>
      </c>
      <c r="GA48" s="26">
        <f>GA47+GA46</f>
        <v>53963933</v>
      </c>
      <c r="GB48" s="49">
        <f>GB47+GB46</f>
        <v>4506325526</v>
      </c>
      <c r="GC48" s="49">
        <f t="shared" si="194"/>
        <v>4623208105</v>
      </c>
      <c r="GD48" s="50">
        <f>GD47+GD46</f>
        <v>116882579</v>
      </c>
      <c r="GE48" s="29">
        <f>GE47+GE46</f>
        <v>3569733918</v>
      </c>
      <c r="GF48" s="27">
        <f>GF47+GF46</f>
        <v>3689631119</v>
      </c>
      <c r="GG48" s="28">
        <f>GG47+GG46</f>
        <v>119897201</v>
      </c>
    </row>
    <row r="49" spans="2:189" s="63" customFormat="1" ht="18" customHeight="1">
      <c r="B49" s="52"/>
      <c r="C49" s="134"/>
      <c r="D49" s="134"/>
      <c r="E49" s="134"/>
      <c r="F49" s="134"/>
      <c r="G49" s="134"/>
      <c r="H49" s="134"/>
      <c r="I49" s="134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B49" s="52"/>
      <c r="AC49" s="52"/>
      <c r="AD49" s="52"/>
      <c r="AE49" s="52"/>
      <c r="AF49" s="52"/>
      <c r="AG49" s="52"/>
      <c r="DC49" s="63">
        <f>BE49+BO49+BY49+CI49+CS49</f>
        <v>0</v>
      </c>
      <c r="EV49" s="63">
        <f>DL49+DU49+ED49+EM49</f>
        <v>0</v>
      </c>
      <c r="FD49" s="62"/>
      <c r="FE49" s="62"/>
      <c r="FF49" s="62"/>
      <c r="FZ49" s="64"/>
      <c r="GB49" s="64"/>
      <c r="GC49" s="64"/>
      <c r="GD49" s="64"/>
      <c r="GF49" s="64"/>
      <c r="GG49" s="64"/>
    </row>
  </sheetData>
  <sheetProtection/>
  <mergeCells count="63">
    <mergeCell ref="GE27:GG27"/>
    <mergeCell ref="EC27:EK27"/>
    <mergeCell ref="EL27:ET27"/>
    <mergeCell ref="EU27:FC27"/>
    <mergeCell ref="FD27:FF27"/>
    <mergeCell ref="FG27:FQ27"/>
    <mergeCell ref="GB27:GD27"/>
    <mergeCell ref="BW27:CF27"/>
    <mergeCell ref="CG27:CP27"/>
    <mergeCell ref="CQ27:CZ27"/>
    <mergeCell ref="DA27:DJ27"/>
    <mergeCell ref="DK27:DS27"/>
    <mergeCell ref="DT27:EB27"/>
    <mergeCell ref="FU3:GA3"/>
    <mergeCell ref="GB3:GD3"/>
    <mergeCell ref="GE3:GG3"/>
    <mergeCell ref="B27:K27"/>
    <mergeCell ref="L27:Z27"/>
    <mergeCell ref="AA27:AI27"/>
    <mergeCell ref="AJ27:AS27"/>
    <mergeCell ref="AT27:BB27"/>
    <mergeCell ref="BC27:BL27"/>
    <mergeCell ref="BM27:BV27"/>
    <mergeCell ref="EC3:EK3"/>
    <mergeCell ref="EL3:ET3"/>
    <mergeCell ref="EU3:FC3"/>
    <mergeCell ref="FD3:FF3"/>
    <mergeCell ref="FG3:FO3"/>
    <mergeCell ref="FP3:FT3"/>
    <mergeCell ref="BW3:CF3"/>
    <mergeCell ref="CG3:CP3"/>
    <mergeCell ref="CQ3:CZ3"/>
    <mergeCell ref="DA3:DJ3"/>
    <mergeCell ref="DK3:DS3"/>
    <mergeCell ref="DT3:EB3"/>
    <mergeCell ref="FP2:FT2"/>
    <mergeCell ref="FU2:GA2"/>
    <mergeCell ref="GB2:GG2"/>
    <mergeCell ref="B3:K3"/>
    <mergeCell ref="L3:Z3"/>
    <mergeCell ref="AA3:AI3"/>
    <mergeCell ref="AJ3:AS3"/>
    <mergeCell ref="AT3:BB3"/>
    <mergeCell ref="BC3:BL3"/>
    <mergeCell ref="BM3:BV3"/>
    <mergeCell ref="DT2:EB2"/>
    <mergeCell ref="EC2:EK2"/>
    <mergeCell ref="EL2:ET2"/>
    <mergeCell ref="EU2:FC2"/>
    <mergeCell ref="FD2:FF2"/>
    <mergeCell ref="FG2:FO2"/>
    <mergeCell ref="BM2:BV2"/>
    <mergeCell ref="BW2:CF2"/>
    <mergeCell ref="CG2:CP2"/>
    <mergeCell ref="CQ2:CZ2"/>
    <mergeCell ref="DA2:DJ2"/>
    <mergeCell ref="DK2:DS2"/>
    <mergeCell ref="B2:K2"/>
    <mergeCell ref="L2:Z2"/>
    <mergeCell ref="AA2:AI2"/>
    <mergeCell ref="AJ2:AS2"/>
    <mergeCell ref="AT2:BB2"/>
    <mergeCell ref="BC2:BL2"/>
  </mergeCells>
  <printOptions/>
  <pageMargins left="0.31496062992125984" right="0.1968503937007874" top="0.35433070866141736" bottom="0.31496062992125984" header="0.31496062992125984" footer="0.31496062992125984"/>
  <pageSetup fitToWidth="8" horizontalDpi="600" verticalDpi="600" orientation="landscape" paperSize="8" scale="60" r:id="rId1"/>
  <colBreaks count="7" manualBreakCount="7">
    <brk id="26" min="1" max="52" man="1"/>
    <brk id="54" max="48" man="1"/>
    <brk id="84" max="48" man="1"/>
    <brk id="114" max="48" man="1"/>
    <brk id="141" max="48" man="1"/>
    <brk id="162" max="48" man="1"/>
    <brk id="183" max="5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Szilvi</dc:creator>
  <cp:keywords/>
  <dc:description/>
  <cp:lastModifiedBy>user</cp:lastModifiedBy>
  <cp:lastPrinted>2018-11-23T09:53:31Z</cp:lastPrinted>
  <dcterms:created xsi:type="dcterms:W3CDTF">2015-08-11T11:50:27Z</dcterms:created>
  <dcterms:modified xsi:type="dcterms:W3CDTF">2018-12-28T09:39:14Z</dcterms:modified>
  <cp:category/>
  <cp:version/>
  <cp:contentType/>
  <cp:contentStatus/>
</cp:coreProperties>
</file>