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120" yWindow="168" windowWidth="15132" windowHeight="7500" activeTab="4"/>
  </bookViews>
  <sheets>
    <sheet name="1.melléklet" sheetId="15" r:id="rId1"/>
    <sheet name="2 mell_Önk" sheetId="18" r:id="rId2"/>
    <sheet name="3. mellVB_mell_ámk" sheetId="19" r:id="rId3"/>
    <sheet name="4.melléklet" sheetId="4" r:id="rId4"/>
    <sheet name="5. melléklet" sheetId="5" r:id="rId5"/>
    <sheet name="6. melléklet" sheetId="7" r:id="rId6"/>
    <sheet name="7.melléklet" sheetId="6" r:id="rId7"/>
    <sheet name="8.melléklet" sheetId="11" r:id="rId8"/>
    <sheet name="9 .melléklet " sheetId="16" r:id="rId9"/>
    <sheet name="Munka1" sheetId="17" r:id="rId10"/>
  </sheets>
  <externalReferences>
    <externalReference r:id="rId11"/>
    <externalReference r:id="rId12"/>
  </externalReferences>
  <definedNames>
    <definedName name="_xlnm.Print_Titles" localSheetId="5">'6. melléklet'!$2:$3</definedName>
    <definedName name="_xlnm.Print_Area" localSheetId="1">'2 mell_Önk'!$A$2:$G$71</definedName>
    <definedName name="_xlnm.Print_Area" localSheetId="4">'5. melléklet'!$A$1:$F$19</definedName>
    <definedName name="_xlnm.Print_Area" localSheetId="5">'6. melléklet'!$A$1:$G$165</definedName>
    <definedName name="_xlnm.Print_Area" localSheetId="7">'8.melléklet'!$A$1:$N$25</definedName>
  </definedNames>
  <calcPr calcId="145621"/>
</workbook>
</file>

<file path=xl/calcChain.xml><?xml version="1.0" encoding="utf-8"?>
<calcChain xmlns="http://schemas.openxmlformats.org/spreadsheetml/2006/main">
  <c r="D10" i="15" l="1"/>
  <c r="F71" i="15"/>
  <c r="E71" i="15"/>
  <c r="D71" i="15"/>
  <c r="C67" i="15"/>
  <c r="D67" i="15" s="1"/>
  <c r="D70" i="18"/>
  <c r="D71" i="18" s="1"/>
  <c r="E71" i="18" s="1"/>
  <c r="E69" i="18"/>
  <c r="D68" i="18"/>
  <c r="E68" i="18" s="1"/>
  <c r="E67" i="18"/>
  <c r="E66" i="18"/>
  <c r="E65" i="18"/>
  <c r="E64" i="18"/>
  <c r="E63" i="18"/>
  <c r="E62" i="18"/>
  <c r="E61" i="18"/>
  <c r="E60" i="18"/>
  <c r="E59" i="18"/>
  <c r="E58" i="18"/>
  <c r="E57" i="18"/>
  <c r="E56" i="18"/>
  <c r="E55" i="18"/>
  <c r="E54" i="18"/>
  <c r="E53" i="18"/>
  <c r="E52" i="18"/>
  <c r="E51" i="18"/>
  <c r="E50" i="18"/>
  <c r="E49" i="18"/>
  <c r="E48" i="18"/>
  <c r="E47" i="18"/>
  <c r="E46" i="18"/>
  <c r="E45" i="18"/>
  <c r="E44" i="18"/>
  <c r="E43" i="18"/>
  <c r="E42" i="18"/>
  <c r="E41" i="18"/>
  <c r="E40" i="18"/>
  <c r="E39" i="18"/>
  <c r="E38" i="18"/>
  <c r="E37" i="18"/>
  <c r="E36" i="18"/>
  <c r="E35" i="18"/>
  <c r="E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E9" i="18"/>
  <c r="E8" i="18"/>
  <c r="E7" i="18"/>
  <c r="E6" i="18"/>
  <c r="E5" i="18"/>
  <c r="E4" i="18"/>
  <c r="C70" i="15" l="1"/>
  <c r="C71" i="15" s="1"/>
  <c r="E70" i="18"/>
  <c r="F71" i="16"/>
  <c r="D71" i="16"/>
  <c r="E71" i="16" s="1"/>
  <c r="D70" i="16"/>
  <c r="D69" i="16"/>
  <c r="E69" i="16" s="1"/>
  <c r="F69" i="16" s="1"/>
  <c r="D68" i="16"/>
  <c r="E68" i="16" s="1"/>
  <c r="F68" i="16" s="1"/>
  <c r="D67" i="16"/>
  <c r="D66" i="16"/>
  <c r="E66" i="16" s="1"/>
  <c r="F66" i="16" s="1"/>
  <c r="F65" i="16"/>
  <c r="D65" i="16"/>
  <c r="E65" i="16" s="1"/>
  <c r="E64" i="16"/>
  <c r="F64" i="16" s="1"/>
  <c r="D64" i="16"/>
  <c r="D63" i="16"/>
  <c r="E63" i="16" s="1"/>
  <c r="F63" i="16" s="1"/>
  <c r="D62" i="16"/>
  <c r="E62" i="16" s="1"/>
  <c r="F62" i="16" s="1"/>
  <c r="D61" i="16"/>
  <c r="E61" i="16" s="1"/>
  <c r="F61" i="16" s="1"/>
  <c r="E60" i="16"/>
  <c r="F60" i="16" s="1"/>
  <c r="D60" i="16"/>
  <c r="D59" i="16"/>
  <c r="E59" i="16" s="1"/>
  <c r="F59" i="16" s="1"/>
  <c r="D58" i="16"/>
  <c r="E58" i="16" s="1"/>
  <c r="F58" i="16" s="1"/>
  <c r="F57" i="16"/>
  <c r="D57" i="16"/>
  <c r="E57" i="16" s="1"/>
  <c r="E56" i="16"/>
  <c r="F56" i="16" s="1"/>
  <c r="D56" i="16"/>
  <c r="D55" i="16"/>
  <c r="E55" i="16" s="1"/>
  <c r="F55" i="16" s="1"/>
  <c r="D54" i="16"/>
  <c r="E54" i="16" s="1"/>
  <c r="F54" i="16" s="1"/>
  <c r="D53" i="16"/>
  <c r="E53" i="16" s="1"/>
  <c r="F53" i="16" s="1"/>
  <c r="E52" i="16"/>
  <c r="F52" i="16" s="1"/>
  <c r="D52" i="16"/>
  <c r="D51" i="16"/>
  <c r="E51" i="16" s="1"/>
  <c r="F51" i="16" s="1"/>
  <c r="D50" i="16"/>
  <c r="E50" i="16" s="1"/>
  <c r="F50" i="16" s="1"/>
  <c r="F49" i="16"/>
  <c r="D49" i="16"/>
  <c r="E49" i="16" s="1"/>
  <c r="E48" i="16"/>
  <c r="F48" i="16" s="1"/>
  <c r="D48" i="16"/>
  <c r="D47" i="16"/>
  <c r="E47" i="16" s="1"/>
  <c r="F47" i="16" s="1"/>
  <c r="D46" i="16"/>
  <c r="E46" i="16" s="1"/>
  <c r="F46" i="16" s="1"/>
  <c r="D45" i="16"/>
  <c r="E45" i="16" s="1"/>
  <c r="F45" i="16" s="1"/>
  <c r="E44" i="16"/>
  <c r="F44" i="16" s="1"/>
  <c r="D44" i="16"/>
  <c r="D43" i="16"/>
  <c r="E43" i="16" s="1"/>
  <c r="F43" i="16" s="1"/>
  <c r="D42" i="16"/>
  <c r="E42" i="16" s="1"/>
  <c r="F42" i="16" s="1"/>
  <c r="F41" i="16"/>
  <c r="D41" i="16"/>
  <c r="E41" i="16" s="1"/>
  <c r="E40" i="16"/>
  <c r="F40" i="16" s="1"/>
  <c r="D40" i="16"/>
  <c r="D39" i="16"/>
  <c r="E39" i="16" s="1"/>
  <c r="F39" i="16" s="1"/>
  <c r="D38" i="16"/>
  <c r="E38" i="16" s="1"/>
  <c r="F38" i="16" s="1"/>
  <c r="D37" i="16"/>
  <c r="E37" i="16" s="1"/>
  <c r="F37" i="16" s="1"/>
  <c r="E36" i="16"/>
  <c r="F36" i="16" s="1"/>
  <c r="D36" i="16"/>
  <c r="D35" i="16"/>
  <c r="E35" i="16" s="1"/>
  <c r="F35" i="16" s="1"/>
  <c r="D34" i="16"/>
  <c r="E34" i="16" s="1"/>
  <c r="F34" i="16" s="1"/>
  <c r="F33" i="16"/>
  <c r="D33" i="16"/>
  <c r="E33" i="16" s="1"/>
  <c r="E32" i="16"/>
  <c r="F32" i="16" s="1"/>
  <c r="D32" i="16"/>
  <c r="D31" i="16"/>
  <c r="E31" i="16" s="1"/>
  <c r="F31" i="16" s="1"/>
  <c r="D30" i="16"/>
  <c r="E30" i="16" s="1"/>
  <c r="F30" i="16" s="1"/>
  <c r="F29" i="16"/>
  <c r="D29" i="16"/>
  <c r="E29" i="16" s="1"/>
  <c r="E28" i="16"/>
  <c r="F28" i="16" s="1"/>
  <c r="D28" i="16"/>
  <c r="D27" i="16"/>
  <c r="E27" i="16" s="1"/>
  <c r="F27" i="16" s="1"/>
  <c r="D26" i="16"/>
  <c r="E26" i="16" s="1"/>
  <c r="F26" i="16" s="1"/>
  <c r="F25" i="16"/>
  <c r="D25" i="16"/>
  <c r="E25" i="16" s="1"/>
  <c r="E24" i="16"/>
  <c r="F24" i="16" s="1"/>
  <c r="D24" i="16"/>
  <c r="D23" i="16"/>
  <c r="E23" i="16" s="1"/>
  <c r="F23" i="16" s="1"/>
  <c r="D22" i="16"/>
  <c r="E22" i="16" s="1"/>
  <c r="F22" i="16" s="1"/>
  <c r="F21" i="16"/>
  <c r="D21" i="16"/>
  <c r="E21" i="16" s="1"/>
  <c r="E20" i="16"/>
  <c r="F20" i="16" s="1"/>
  <c r="D20" i="16"/>
  <c r="D19" i="16"/>
  <c r="E19" i="16" s="1"/>
  <c r="F19" i="16" s="1"/>
  <c r="D18" i="16"/>
  <c r="E18" i="16" s="1"/>
  <c r="F18" i="16" s="1"/>
  <c r="F17" i="16"/>
  <c r="D17" i="16"/>
  <c r="E17" i="16" s="1"/>
  <c r="E16" i="16"/>
  <c r="F16" i="16" s="1"/>
  <c r="D16" i="16"/>
  <c r="D15" i="16"/>
  <c r="E15" i="16" s="1"/>
  <c r="F15" i="16" s="1"/>
  <c r="D14" i="16"/>
  <c r="E14" i="16" s="1"/>
  <c r="F14" i="16" s="1"/>
  <c r="F13" i="16"/>
  <c r="D13" i="16"/>
  <c r="E13" i="16" s="1"/>
  <c r="E12" i="16"/>
  <c r="F12" i="16" s="1"/>
  <c r="D12" i="16"/>
  <c r="D11" i="16"/>
  <c r="E11" i="16" s="1"/>
  <c r="F11" i="16" s="1"/>
  <c r="D10" i="16"/>
  <c r="E10" i="16" s="1"/>
  <c r="F10" i="16" s="1"/>
  <c r="F9" i="16"/>
  <c r="D9" i="16"/>
  <c r="E9" i="16" s="1"/>
  <c r="E8" i="16"/>
  <c r="F8" i="16" s="1"/>
  <c r="D8" i="16"/>
  <c r="D7" i="16"/>
  <c r="E7" i="16" s="1"/>
  <c r="F7" i="16" s="1"/>
  <c r="D6" i="16"/>
  <c r="E6" i="16" s="1"/>
  <c r="F6" i="16" s="1"/>
  <c r="F5" i="16"/>
  <c r="D5" i="16"/>
  <c r="E5" i="16" s="1"/>
  <c r="E4" i="16"/>
  <c r="F4" i="16" s="1"/>
  <c r="D4" i="16"/>
  <c r="E159" i="7"/>
  <c r="G39" i="7"/>
  <c r="E70" i="16" l="1"/>
  <c r="F70" i="16" s="1"/>
  <c r="C10" i="4"/>
  <c r="C11" i="4"/>
  <c r="B5" i="11" l="1"/>
  <c r="G166" i="7"/>
  <c r="F166" i="7"/>
  <c r="F167" i="7" s="1"/>
  <c r="E160" i="7"/>
  <c r="G156" i="7"/>
  <c r="F156" i="7"/>
  <c r="G150" i="7"/>
  <c r="F150" i="7"/>
  <c r="G146" i="7"/>
  <c r="F146" i="7"/>
  <c r="E146" i="7"/>
  <c r="D146" i="7"/>
  <c r="G137" i="7"/>
  <c r="F137" i="7"/>
  <c r="E137" i="7"/>
  <c r="D137" i="7"/>
  <c r="G127" i="7"/>
  <c r="F127" i="7"/>
  <c r="E127" i="7"/>
  <c r="D127" i="7"/>
  <c r="G119" i="7"/>
  <c r="F119" i="7"/>
  <c r="E119" i="7"/>
  <c r="D119" i="7"/>
  <c r="G111" i="7"/>
  <c r="F111" i="7"/>
  <c r="E111" i="7"/>
  <c r="D111" i="7"/>
  <c r="G103" i="7"/>
  <c r="F103" i="7"/>
  <c r="E103" i="7"/>
  <c r="D103" i="7"/>
  <c r="G98" i="7"/>
  <c r="F98" i="7"/>
  <c r="E98" i="7"/>
  <c r="D98" i="7"/>
  <c r="G90" i="7"/>
  <c r="F90" i="7"/>
  <c r="G82" i="7"/>
  <c r="F82" i="7"/>
  <c r="G74" i="7"/>
  <c r="F74" i="7"/>
  <c r="G68" i="7"/>
  <c r="F68" i="7"/>
  <c r="E68" i="7"/>
  <c r="D68" i="7"/>
  <c r="G63" i="7"/>
  <c r="F63" i="7"/>
  <c r="E63" i="7"/>
  <c r="D63" i="7"/>
  <c r="G57" i="7"/>
  <c r="F57" i="7"/>
  <c r="E57" i="7"/>
  <c r="D57" i="7"/>
  <c r="G47" i="7"/>
  <c r="G167" i="7" s="1"/>
  <c r="F47" i="7"/>
  <c r="E47" i="7"/>
  <c r="D47" i="7"/>
  <c r="D167" i="7" s="1"/>
  <c r="F21" i="7"/>
  <c r="F23" i="7" s="1"/>
  <c r="F169" i="7" s="1"/>
  <c r="D21" i="7"/>
  <c r="D23" i="7" s="1"/>
  <c r="G68" i="19"/>
  <c r="C67" i="19"/>
  <c r="D67" i="19" s="1"/>
  <c r="C66" i="19"/>
  <c r="D66" i="19" s="1"/>
  <c r="D65" i="19"/>
  <c r="D63" i="19"/>
  <c r="C63" i="19"/>
  <c r="E62" i="19"/>
  <c r="D62" i="19"/>
  <c r="E61" i="19"/>
  <c r="D61" i="19"/>
  <c r="E60" i="19"/>
  <c r="D60" i="19"/>
  <c r="E59" i="19"/>
  <c r="D57" i="19"/>
  <c r="E57" i="19" s="1"/>
  <c r="D56" i="19"/>
  <c r="E56" i="19" s="1"/>
  <c r="D55" i="19"/>
  <c r="E55" i="19" s="1"/>
  <c r="D54" i="19"/>
  <c r="E54" i="19" s="1"/>
  <c r="C53" i="19"/>
  <c r="D53" i="19" s="1"/>
  <c r="E53" i="19" s="1"/>
  <c r="C52" i="19"/>
  <c r="D52" i="19" s="1"/>
  <c r="E52" i="19" s="1"/>
  <c r="D51" i="19"/>
  <c r="E51" i="19" s="1"/>
  <c r="C50" i="19"/>
  <c r="D50" i="19" s="1"/>
  <c r="E50" i="19" s="1"/>
  <c r="D49" i="19"/>
  <c r="E49" i="19" s="1"/>
  <c r="G49" i="19" s="1"/>
  <c r="F48" i="19"/>
  <c r="E47" i="19"/>
  <c r="D47" i="19"/>
  <c r="E46" i="19"/>
  <c r="D46" i="19"/>
  <c r="E45" i="19"/>
  <c r="C45" i="19"/>
  <c r="D45" i="19" s="1"/>
  <c r="D44" i="19"/>
  <c r="E44" i="19" s="1"/>
  <c r="D43" i="19"/>
  <c r="D42" i="19"/>
  <c r="E42" i="19" s="1"/>
  <c r="D41" i="19"/>
  <c r="E41" i="19" s="1"/>
  <c r="D40" i="19"/>
  <c r="C40" i="19"/>
  <c r="E39" i="19"/>
  <c r="D39" i="19"/>
  <c r="E38" i="19"/>
  <c r="D38" i="19"/>
  <c r="E37" i="19"/>
  <c r="D37" i="19"/>
  <c r="C36" i="19"/>
  <c r="D36" i="19" s="1"/>
  <c r="D35" i="19"/>
  <c r="C34" i="19"/>
  <c r="E33" i="19"/>
  <c r="D33" i="19"/>
  <c r="D32" i="19"/>
  <c r="E32" i="19" s="1"/>
  <c r="E31" i="19"/>
  <c r="D31" i="19"/>
  <c r="D30" i="19"/>
  <c r="E30" i="19" s="1"/>
  <c r="D29" i="19"/>
  <c r="D28" i="19"/>
  <c r="C27" i="19"/>
  <c r="D27" i="19" s="1"/>
  <c r="E27" i="19" s="1"/>
  <c r="G26" i="19"/>
  <c r="F26" i="19"/>
  <c r="E26" i="19"/>
  <c r="C24" i="19"/>
  <c r="E23" i="19"/>
  <c r="D23" i="19"/>
  <c r="D22" i="19"/>
  <c r="E22" i="19" s="1"/>
  <c r="F21" i="19"/>
  <c r="D21" i="19"/>
  <c r="E21" i="19" s="1"/>
  <c r="E20" i="19"/>
  <c r="F20" i="19" s="1"/>
  <c r="D17" i="19"/>
  <c r="D16" i="19"/>
  <c r="E16" i="19" s="1"/>
  <c r="F16" i="19" s="1"/>
  <c r="C15" i="19"/>
  <c r="G14" i="19"/>
  <c r="F14" i="19"/>
  <c r="E14" i="19"/>
  <c r="G13" i="19"/>
  <c r="C12" i="19"/>
  <c r="D12" i="19" s="1"/>
  <c r="E12" i="19" s="1"/>
  <c r="E11" i="19"/>
  <c r="D11" i="19"/>
  <c r="F11" i="19" s="1"/>
  <c r="F8" i="19" s="1"/>
  <c r="D10" i="19"/>
  <c r="E10" i="19" s="1"/>
  <c r="D9" i="19"/>
  <c r="E9" i="19" s="1"/>
  <c r="C8" i="19"/>
  <c r="D8" i="19" s="1"/>
  <c r="E8" i="19" s="1"/>
  <c r="D7" i="19"/>
  <c r="C5" i="19"/>
  <c r="D5" i="19" s="1"/>
  <c r="E5" i="19" s="1"/>
  <c r="C4" i="19"/>
  <c r="D4" i="19" s="1"/>
  <c r="E4" i="19" s="1"/>
  <c r="C3" i="19"/>
  <c r="E167" i="7" l="1"/>
  <c r="D48" i="19"/>
  <c r="E48" i="19" s="1"/>
  <c r="D15" i="19"/>
  <c r="D18" i="19" s="1"/>
  <c r="C18" i="19"/>
  <c r="C13" i="19"/>
  <c r="D169" i="7"/>
  <c r="F47" i="19"/>
  <c r="G47" i="19"/>
  <c r="D68" i="19"/>
  <c r="E66" i="19"/>
  <c r="F7" i="19"/>
  <c r="F13" i="19" s="1"/>
  <c r="E7" i="19"/>
  <c r="E36" i="19"/>
  <c r="G36" i="19" s="1"/>
  <c r="F36" i="19" s="1"/>
  <c r="G38" i="19"/>
  <c r="F38" i="19" s="1"/>
  <c r="E43" i="19"/>
  <c r="E40" i="19" s="1"/>
  <c r="G57" i="19"/>
  <c r="G58" i="19" s="1"/>
  <c r="F60" i="19"/>
  <c r="G60" i="19"/>
  <c r="G62" i="19"/>
  <c r="F62" i="19" s="1"/>
  <c r="E67" i="19"/>
  <c r="F67" i="19" s="1"/>
  <c r="F68" i="19" s="1"/>
  <c r="G41" i="19"/>
  <c r="F41" i="19" s="1"/>
  <c r="G46" i="19"/>
  <c r="F46" i="19" s="1"/>
  <c r="C68" i="19"/>
  <c r="D3" i="19"/>
  <c r="E15" i="19"/>
  <c r="E17" i="19"/>
  <c r="F17" i="19" s="1"/>
  <c r="D34" i="19"/>
  <c r="E35" i="19"/>
  <c r="G37" i="19"/>
  <c r="F37" i="19" s="1"/>
  <c r="G39" i="19"/>
  <c r="F39" i="19" s="1"/>
  <c r="G45" i="19"/>
  <c r="F45" i="19" s="1"/>
  <c r="F59" i="19"/>
  <c r="G59" i="19"/>
  <c r="G61" i="19"/>
  <c r="F61" i="19" s="1"/>
  <c r="E63" i="19"/>
  <c r="G63" i="19"/>
  <c r="F63" i="19"/>
  <c r="D24" i="19"/>
  <c r="E28" i="19"/>
  <c r="G28" i="19" s="1"/>
  <c r="E29" i="19"/>
  <c r="G29" i="19" s="1"/>
  <c r="E65" i="19"/>
  <c r="G65" i="19" s="1"/>
  <c r="C48" i="19"/>
  <c r="C58" i="19" s="1"/>
  <c r="C64" i="19" s="1"/>
  <c r="C2" i="4"/>
  <c r="C5" i="4"/>
  <c r="B13" i="4"/>
  <c r="C24" i="4" s="1"/>
  <c r="C18" i="4"/>
  <c r="C19" i="19" l="1"/>
  <c r="C25" i="19" s="1"/>
  <c r="D58" i="19"/>
  <c r="D64" i="19" s="1"/>
  <c r="D69" i="19" s="1"/>
  <c r="E68" i="19"/>
  <c r="C69" i="19"/>
  <c r="G64" i="19"/>
  <c r="G69" i="19" s="1"/>
  <c r="D13" i="19"/>
  <c r="D19" i="19" s="1"/>
  <c r="E3" i="19"/>
  <c r="E13" i="19" s="1"/>
  <c r="F29" i="19"/>
  <c r="D25" i="19"/>
  <c r="E24" i="19"/>
  <c r="G24" i="19"/>
  <c r="G25" i="19" s="1"/>
  <c r="F24" i="19"/>
  <c r="F65" i="19"/>
  <c r="F57" i="19"/>
  <c r="F58" i="19" s="1"/>
  <c r="F64" i="19" s="1"/>
  <c r="F69" i="19" s="1"/>
  <c r="G43" i="19"/>
  <c r="F43" i="19" s="1"/>
  <c r="F28" i="19"/>
  <c r="E34" i="19"/>
  <c r="E58" i="19" s="1"/>
  <c r="E64" i="19" s="1"/>
  <c r="E69" i="19" s="1"/>
  <c r="E18" i="19"/>
  <c r="F15" i="19"/>
  <c r="F18" i="19" s="1"/>
  <c r="F19" i="19" s="1"/>
  <c r="E19" i="19" l="1"/>
  <c r="E25" i="19" s="1"/>
  <c r="F25" i="19"/>
  <c r="D7" i="6" l="1"/>
  <c r="F19" i="5" l="1"/>
  <c r="E19" i="5"/>
  <c r="D19" i="5"/>
  <c r="E19" i="7" l="1"/>
  <c r="G12" i="7"/>
  <c r="G11" i="7"/>
  <c r="G10" i="7"/>
  <c r="E18" i="7" l="1"/>
  <c r="G16" i="7"/>
  <c r="G21" i="7" s="1"/>
  <c r="G23" i="7" s="1"/>
  <c r="G169" i="7" s="1"/>
  <c r="E7" i="7" l="1"/>
  <c r="E21" i="7" s="1"/>
  <c r="E23" i="7" s="1"/>
  <c r="E169" i="7" s="1"/>
  <c r="B17" i="11" l="1"/>
  <c r="B8" i="11"/>
  <c r="C8" i="11" s="1"/>
  <c r="B18" i="11"/>
  <c r="B21" i="11"/>
  <c r="B22" i="11"/>
  <c r="E22" i="11" s="1"/>
  <c r="B4" i="11"/>
  <c r="B16" i="11"/>
  <c r="E17" i="11" l="1"/>
  <c r="F17" i="11"/>
  <c r="H17" i="11"/>
  <c r="D17" i="11"/>
  <c r="M17" i="11"/>
  <c r="C17" i="11"/>
  <c r="N17" i="11"/>
  <c r="J17" i="11"/>
  <c r="K17" i="11"/>
  <c r="I17" i="11"/>
  <c r="L17" i="11"/>
  <c r="G17" i="11"/>
  <c r="K21" i="11"/>
  <c r="F21" i="11"/>
  <c r="G16" i="11"/>
  <c r="H16" i="11"/>
  <c r="F16" i="11"/>
  <c r="D16" i="11"/>
  <c r="L16" i="11"/>
  <c r="K16" i="11"/>
  <c r="C16" i="11"/>
  <c r="J16" i="11"/>
  <c r="N16" i="11"/>
  <c r="E16" i="11"/>
  <c r="M16" i="11"/>
  <c r="I16" i="11"/>
  <c r="N18" i="11"/>
  <c r="M18" i="11"/>
  <c r="L18" i="11"/>
  <c r="C18" i="11"/>
  <c r="D18" i="11"/>
  <c r="H18" i="11"/>
  <c r="K18" i="11"/>
  <c r="E18" i="11"/>
  <c r="F18" i="11"/>
  <c r="G18" i="11"/>
  <c r="I18" i="11"/>
  <c r="J18" i="11"/>
  <c r="B15" i="11"/>
  <c r="B6" i="11"/>
  <c r="B10" i="11"/>
  <c r="C10" i="11" s="1"/>
  <c r="B20" i="11"/>
  <c r="B9" i="11"/>
  <c r="B3" i="11"/>
  <c r="B19" i="11"/>
  <c r="M19" i="11" l="1"/>
  <c r="K19" i="11"/>
  <c r="I19" i="11"/>
  <c r="G19" i="11"/>
  <c r="H19" i="11"/>
  <c r="E19" i="11"/>
  <c r="J19" i="11"/>
  <c r="D19" i="11"/>
  <c r="C19" i="11"/>
  <c r="N19" i="11"/>
  <c r="L19" i="11"/>
  <c r="F19" i="11"/>
  <c r="B11" i="11"/>
  <c r="C3" i="11"/>
  <c r="N3" i="11"/>
  <c r="E3" i="11"/>
  <c r="E11" i="11" s="1"/>
  <c r="I3" i="11"/>
  <c r="I11" i="11" s="1"/>
  <c r="K3" i="11"/>
  <c r="M3" i="11"/>
  <c r="J3" i="11"/>
  <c r="J11" i="11" s="1"/>
  <c r="H3" i="11"/>
  <c r="H11" i="11" s="1"/>
  <c r="G3" i="11"/>
  <c r="D3" i="11"/>
  <c r="F3" i="11"/>
  <c r="F11" i="11" s="1"/>
  <c r="L3" i="11"/>
  <c r="H20" i="11"/>
  <c r="E20" i="11"/>
  <c r="K20" i="11"/>
  <c r="L9" i="11"/>
  <c r="K9" i="11"/>
  <c r="E9" i="11"/>
  <c r="I9" i="11"/>
  <c r="M9" i="11"/>
  <c r="F9" i="11"/>
  <c r="J9" i="11"/>
  <c r="H9" i="11"/>
  <c r="C9" i="11"/>
  <c r="G9" i="11"/>
  <c r="D9" i="11"/>
  <c r="N9" i="11"/>
  <c r="C6" i="11"/>
  <c r="D6" i="11"/>
  <c r="J6" i="11"/>
  <c r="M6" i="11"/>
  <c r="K6" i="11"/>
  <c r="H6" i="11"/>
  <c r="F6" i="11"/>
  <c r="N6" i="11"/>
  <c r="L6" i="11"/>
  <c r="E6" i="11"/>
  <c r="G6" i="11"/>
  <c r="I6" i="11"/>
  <c r="H15" i="11"/>
  <c r="N15" i="11"/>
  <c r="C15" i="11"/>
  <c r="G15" i="11"/>
  <c r="I15" i="11"/>
  <c r="J15" i="11"/>
  <c r="K15" i="11"/>
  <c r="M15" i="11"/>
  <c r="L15" i="11"/>
  <c r="E15" i="11"/>
  <c r="D15" i="11"/>
  <c r="F15" i="11"/>
  <c r="N11" i="11" l="1"/>
  <c r="L11" i="11"/>
  <c r="D11" i="11"/>
  <c r="M11" i="11"/>
  <c r="G11" i="11"/>
  <c r="K11" i="11"/>
  <c r="C11" i="11"/>
  <c r="C12" i="11" s="1"/>
  <c r="D12" i="11" s="1"/>
  <c r="E12" i="11" s="1"/>
  <c r="F12" i="11" s="1"/>
  <c r="G12" i="11" l="1"/>
  <c r="H12" i="11" s="1"/>
  <c r="I12" i="11" s="1"/>
  <c r="J12" i="11" s="1"/>
  <c r="K12" i="11" s="1"/>
  <c r="L12" i="11" s="1"/>
  <c r="M12" i="11" s="1"/>
  <c r="N12" i="11" s="1"/>
  <c r="B23" i="11"/>
  <c r="K23" i="11" l="1"/>
  <c r="K24" i="11" s="1"/>
  <c r="I23" i="11"/>
  <c r="I24" i="11" s="1"/>
  <c r="F23" i="11"/>
  <c r="F24" i="11" s="1"/>
  <c r="C23" i="11"/>
  <c r="C24" i="11" s="1"/>
  <c r="C25" i="11" s="1"/>
  <c r="J23" i="11"/>
  <c r="J24" i="11" s="1"/>
  <c r="D23" i="11"/>
  <c r="D24" i="11" s="1"/>
  <c r="H23" i="11"/>
  <c r="H24" i="11" s="1"/>
  <c r="M23" i="11"/>
  <c r="M24" i="11" s="1"/>
  <c r="L23" i="11"/>
  <c r="L24" i="11" s="1"/>
  <c r="E23" i="11"/>
  <c r="E24" i="11" s="1"/>
  <c r="N23" i="11"/>
  <c r="N24" i="11" s="1"/>
  <c r="G23" i="11"/>
  <c r="G24" i="11" s="1"/>
  <c r="B24" i="11"/>
  <c r="D25" i="11" l="1"/>
  <c r="E25" i="11" s="1"/>
  <c r="F25" i="11" s="1"/>
  <c r="G25" i="11" s="1"/>
  <c r="H25" i="11" s="1"/>
  <c r="I25" i="11" s="1"/>
  <c r="J25" i="11" s="1"/>
  <c r="K25" i="11" s="1"/>
  <c r="L25" i="11" s="1"/>
  <c r="M25" i="11" s="1"/>
  <c r="N25" i="11" s="1"/>
</calcChain>
</file>

<file path=xl/sharedStrings.xml><?xml version="1.0" encoding="utf-8"?>
<sst xmlns="http://schemas.openxmlformats.org/spreadsheetml/2006/main" count="637" uniqueCount="300">
  <si>
    <t>Kötelező feladatok</t>
  </si>
  <si>
    <t>Államigazgatási feladatok</t>
  </si>
  <si>
    <t>I</t>
  </si>
  <si>
    <t>Költségvetési működési kiadások</t>
  </si>
  <si>
    <t>K1</t>
  </si>
  <si>
    <t>Személyi juttatások</t>
  </si>
  <si>
    <t>K2</t>
  </si>
  <si>
    <t xml:space="preserve">Munkaadókat terhelő járulékok és szociális hozzájárulási adó       </t>
  </si>
  <si>
    <t>K3</t>
  </si>
  <si>
    <t>Dologi kiadások</t>
  </si>
  <si>
    <t xml:space="preserve">    kamat kiadás</t>
  </si>
  <si>
    <t>K4</t>
  </si>
  <si>
    <t>Ellátottak pénzbeli juttatásai</t>
  </si>
  <si>
    <t>K5</t>
  </si>
  <si>
    <t>Egyéb működési célú kiadások</t>
  </si>
  <si>
    <t xml:space="preserve">       Egyéb m. c. támogatások államháztartáson belülre</t>
  </si>
  <si>
    <t xml:space="preserve">       Egyéb m. c. támogatások államháztartáson kívülre</t>
  </si>
  <si>
    <t>Költségvetési működési kiadások összesen</t>
  </si>
  <si>
    <t>Költségvetési felhalmozási kiadások</t>
  </si>
  <si>
    <t>K6</t>
  </si>
  <si>
    <t>Beruházások</t>
  </si>
  <si>
    <t>K7</t>
  </si>
  <si>
    <t>Felújítások</t>
  </si>
  <si>
    <t>K8</t>
  </si>
  <si>
    <t>Egyéb felhalmozású célú kiadások</t>
  </si>
  <si>
    <t>Költségvetési felhalmozási kiadások összesen</t>
  </si>
  <si>
    <t>KÖLTSÉGVETÉSI KIADÁSOK ÖSSZESEN</t>
  </si>
  <si>
    <t>K9</t>
  </si>
  <si>
    <t>Finanszírozási kiadások</t>
  </si>
  <si>
    <t>Központi, irányító szervi támogatások folyósítása</t>
  </si>
  <si>
    <t>Hosszú lejáratú hitelek, kölcsönök törlesztése</t>
  </si>
  <si>
    <t>FINANSZÍROZÁSI KIADÁSOK ÖSSZESEN</t>
  </si>
  <si>
    <t>KIADÁSOK ÖSSZESEN (I+II)</t>
  </si>
  <si>
    <t>Költségvetési működési bevételek</t>
  </si>
  <si>
    <t>B1</t>
  </si>
  <si>
    <t>Működési célú támogatások államháztartáson belülről</t>
  </si>
  <si>
    <t xml:space="preserve"> Önkormányzatok működési támogatásai</t>
  </si>
  <si>
    <t xml:space="preserve"> Egyéb működési célú támogatások bevételei  államháztartáson belülről</t>
  </si>
  <si>
    <t xml:space="preserve">   OEP</t>
  </si>
  <si>
    <t xml:space="preserve">   Munkaügyi központ</t>
  </si>
  <si>
    <t xml:space="preserve">  önkormányzattól, táruslástól</t>
  </si>
  <si>
    <t>B3</t>
  </si>
  <si>
    <t>Közhatalmi bevételek</t>
  </si>
  <si>
    <t>B311 Magánszemélyek jövedelemadói</t>
  </si>
  <si>
    <t>B34 Vagyoni tipusú adók</t>
  </si>
  <si>
    <t xml:space="preserve">         építményadó</t>
  </si>
  <si>
    <t xml:space="preserve">         magánszemélyek kommunális adója</t>
  </si>
  <si>
    <t xml:space="preserve">         telekadó</t>
  </si>
  <si>
    <t>B35 Termékek és szolgáltatások adói</t>
  </si>
  <si>
    <t xml:space="preserve">         állandó jelleggel végzett iparűzési adó</t>
  </si>
  <si>
    <t xml:space="preserve">         tartózkodás után fizetett idegenforgalmi adót</t>
  </si>
  <si>
    <t xml:space="preserve">         gépjárműadó</t>
  </si>
  <si>
    <t>B36   Egyéb közhatalmi bevételek</t>
  </si>
  <si>
    <t xml:space="preserve">          igazgatási szolgáltatási díj</t>
  </si>
  <si>
    <t>B4</t>
  </si>
  <si>
    <t>Működési bevételek</t>
  </si>
  <si>
    <t xml:space="preserve">          Tulajdonosi bevétel</t>
  </si>
  <si>
    <t xml:space="preserve">          Ellátási díjak</t>
  </si>
  <si>
    <t>B6</t>
  </si>
  <si>
    <t>Működési célú átvett pénzeszközök</t>
  </si>
  <si>
    <t>Működési költségvetési bevételek összesen</t>
  </si>
  <si>
    <t>Költségvetési felhalmozási bevételek</t>
  </si>
  <si>
    <t>B2</t>
  </si>
  <si>
    <t>Felhalmozási célú támogatások államháztartáson belülről</t>
  </si>
  <si>
    <t>B5</t>
  </si>
  <si>
    <t>Felhalmozási bevételek</t>
  </si>
  <si>
    <t>B7</t>
  </si>
  <si>
    <t>Felhalmozási célú átvett pénzeszközök</t>
  </si>
  <si>
    <t>Felhalmozási költségvetési bevételek összesen</t>
  </si>
  <si>
    <t>III</t>
  </si>
  <si>
    <t>KÖLTSÉGVETÉSI BEVÉTELEK ÖSSZESEN</t>
  </si>
  <si>
    <t>B8</t>
  </si>
  <si>
    <t>Finanszírozási bevételek</t>
  </si>
  <si>
    <t xml:space="preserve">       maradványának igénybevétele</t>
  </si>
  <si>
    <t>IV</t>
  </si>
  <si>
    <t>FINANSZÍROZÁSI BEVÉTELEK ÖSSZESEN</t>
  </si>
  <si>
    <t>BEVÉTELEK ÖSSZESEN</t>
  </si>
  <si>
    <t>Működési hiány- /többlet +</t>
  </si>
  <si>
    <t>Felhalmozási hiány- /többlet +</t>
  </si>
  <si>
    <t>Hiányok belső finanszírozása</t>
  </si>
  <si>
    <t>Megnevezés</t>
  </si>
  <si>
    <t>részletezés</t>
  </si>
  <si>
    <t>előirányzat ezer Ft-ban</t>
  </si>
  <si>
    <t>összesen</t>
  </si>
  <si>
    <t>Felújítás</t>
  </si>
  <si>
    <t>Intézmény neve (címrend, szakfeladat szerint)</t>
  </si>
  <si>
    <t>Engedé-lyezett létszám</t>
  </si>
  <si>
    <t>teljes munka-időben fogl.</t>
  </si>
  <si>
    <t>részmunka-időben foglalkoz-tatott</t>
  </si>
  <si>
    <t>Vértesboglár Község Önkormányzata</t>
  </si>
  <si>
    <t>Közfoglalkoztatott</t>
  </si>
  <si>
    <t>Általános Művelődési Központ Vértesboglár</t>
  </si>
  <si>
    <t>ÖSSZESEN:</t>
  </si>
  <si>
    <t xml:space="preserve"> </t>
  </si>
  <si>
    <t>Óvodai nevelés, ellátás</t>
  </si>
  <si>
    <t>Nemzetiségi óvodai nevelés, ellátás</t>
  </si>
  <si>
    <t>Óvodai intézményi étkeztetés</t>
  </si>
  <si>
    <t>Iskolai intézményi étkeztetés</t>
  </si>
  <si>
    <t>ÁMK Közművelődési intézmény</t>
  </si>
  <si>
    <t>s.szm</t>
  </si>
  <si>
    <t>összeg  ezer forintban</t>
  </si>
  <si>
    <t>Bevétel</t>
  </si>
  <si>
    <t>Kiadás</t>
  </si>
  <si>
    <t>mód. Eir.</t>
  </si>
  <si>
    <t>eredeti eir</t>
  </si>
  <si>
    <t>Általános Művelődési Központ</t>
  </si>
  <si>
    <t>Müködési költségvetés</t>
  </si>
  <si>
    <t>irányító szervtől kapott támogatás</t>
  </si>
  <si>
    <t>személyi juttatások</t>
  </si>
  <si>
    <t>munkaadót terhelő járulékok</t>
  </si>
  <si>
    <t>Felhalmozási költségvetés</t>
  </si>
  <si>
    <t>felújítás</t>
  </si>
  <si>
    <t>Általános Művelődési Központ összesen</t>
  </si>
  <si>
    <t xml:space="preserve"> Önkormányzat  szakfeladatai</t>
  </si>
  <si>
    <t>Működési költségvetés</t>
  </si>
  <si>
    <t>személyi juttatás</t>
  </si>
  <si>
    <t>dologi és egyéb folyó kiadások</t>
  </si>
  <si>
    <t>Önkormányzati jogalkotás  összesen</t>
  </si>
  <si>
    <t>Felhalmozási és tőkejellegű bevétel</t>
  </si>
  <si>
    <t>Önkorm. feladatra nem terv. elsz.össz.:</t>
  </si>
  <si>
    <t>támogatások folyósítása</t>
  </si>
  <si>
    <t xml:space="preserve">                      Önkorm.elszámolásai kvi.szerveikkel összesen  </t>
  </si>
  <si>
    <t>beruházás</t>
  </si>
  <si>
    <t>Közvilágítási feladatok</t>
  </si>
  <si>
    <t>dologi kiadások</t>
  </si>
  <si>
    <t>felhalmozási célú pe. átadás</t>
  </si>
  <si>
    <t>Közvilágítási feladatok összesen</t>
  </si>
  <si>
    <t>támogatásértékű működési bevétel</t>
  </si>
  <si>
    <t>Működési c. pénzeszköz átadás</t>
  </si>
  <si>
    <t>Háziorvosi ügyeleti ellátás</t>
  </si>
  <si>
    <t>működési támogatás államht-on belülről</t>
  </si>
  <si>
    <t>Háziorvosi ügyeleti ellátás összesen</t>
  </si>
  <si>
    <t>munkaadókat terhelő járulék</t>
  </si>
  <si>
    <t>önkormányzatok sajátos műk.bevétele</t>
  </si>
  <si>
    <t>felhalmozási költségvetés</t>
  </si>
  <si>
    <t>Vértesboglár Község Önkormányzata és intézménye  összesen</t>
  </si>
  <si>
    <t>6/A Önállóan működő intézmény</t>
  </si>
  <si>
    <t>6/B</t>
  </si>
  <si>
    <t>6/A Önállóan működő intézmény összesen</t>
  </si>
  <si>
    <t>6/B Önkormányzat és szakfeladatai összesen</t>
  </si>
  <si>
    <t>működési bevétel</t>
  </si>
  <si>
    <t>Egyéb m. c. támogatások államháztartáson belülre</t>
  </si>
  <si>
    <t>Egyéb m. c. támogatások államháztartáson kívülre</t>
  </si>
  <si>
    <t>Önkormányzatok és önkormányzati hivatalok jogalkotó és általános igazgatási tevékenysége</t>
  </si>
  <si>
    <t>Előző évi felhalmozási költségvetési maradvány igénybevétele</t>
  </si>
  <si>
    <t>Magánszemélyek kommunális adója</t>
  </si>
  <si>
    <t>Telekadó</t>
  </si>
  <si>
    <t>Építményadó</t>
  </si>
  <si>
    <t>Gépjárműadó</t>
  </si>
  <si>
    <t>pótlék, bírság</t>
  </si>
  <si>
    <t>Háziorvosi alapellátás</t>
  </si>
  <si>
    <t>Háziorvosi alapellátás összesen</t>
  </si>
  <si>
    <t>Tulajdonosi bevétel</t>
  </si>
  <si>
    <t>Az önkormányzati vagyonnal való gazdálkodással kapcsolatos feladatok</t>
  </si>
  <si>
    <t>Nem veszélyes (települési) hulladék vegyes (ömlesztett) begyűjtése, szállítása, átrakás</t>
  </si>
  <si>
    <t>Szennyvíz gyűjtése, tisztítása, elhelyezése</t>
  </si>
  <si>
    <t>Város-, községgazdálkodási egyéb szolgáltatások</t>
  </si>
  <si>
    <t>Város-, községgazdálkodási egyéb szolgáltatások össesen</t>
  </si>
  <si>
    <t>Az önkormányzati vagyonnal való gazdálkodással kapcsolatos feladatok összesen</t>
  </si>
  <si>
    <t>Szennyvíz gyűjtése, tisztítása, elhelyezése összesen</t>
  </si>
  <si>
    <t>Nem veszélyes (települési) hulladék vegyes (ömlesztett) begyűjtése, szállítása, átrakás összesen</t>
  </si>
  <si>
    <t>Sportlétesítmények, edzőtáborok működtetése és fejlesztése</t>
  </si>
  <si>
    <t>Sportlétesítmények, edzőtáborok működtetése és fejlesztése összesen</t>
  </si>
  <si>
    <t>szolgáltatások bevétele</t>
  </si>
  <si>
    <t>Közutak, hidak, alagutak üzemeltetése, fenntartása</t>
  </si>
  <si>
    <t>Közutak, hidak, alagutak üzemeltetése, fenntartása összesen</t>
  </si>
  <si>
    <t xml:space="preserve">        Tartalékok</t>
  </si>
  <si>
    <t xml:space="preserve">          Szolgáltatások ellenérték</t>
  </si>
  <si>
    <t xml:space="preserve">          Kiszámlázott általános forgalmi adó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</si>
  <si>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</si>
  <si>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</si>
  <si>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</si>
  <si>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</si>
  <si>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</si>
  <si>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</si>
  <si>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</si>
  <si>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</si>
  <si>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</si>
  <si>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</si>
  <si>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</si>
  <si>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</si>
  <si>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BEVÉTELEK</t>
  </si>
  <si>
    <t>Bevételek összesen</t>
  </si>
  <si>
    <t>Göngyölített</t>
  </si>
  <si>
    <t>KIADÁSOK</t>
  </si>
  <si>
    <t>Munkaadót terhelő járulékok</t>
  </si>
  <si>
    <t>Egyéb felhalmozási célú kiadások</t>
  </si>
  <si>
    <t>Kiadások összesen</t>
  </si>
  <si>
    <t>Beruházás</t>
  </si>
  <si>
    <t>egyéb működési célú kiadások</t>
  </si>
  <si>
    <t>Felhalmozási célú visszatérítendő tám. ÁHT-kívülre</t>
  </si>
  <si>
    <t>működési költségvetés</t>
  </si>
  <si>
    <t xml:space="preserve">eredeti eir. </t>
  </si>
  <si>
    <t>Önkormányzatok elszámolásai kvi. Szerveikkel</t>
  </si>
  <si>
    <t>2016. évi előirányzat</t>
  </si>
  <si>
    <t xml:space="preserve">       Elvonások és befizetések</t>
  </si>
  <si>
    <t>Államháztartáson belüli megelőlegezés visszafizetése</t>
  </si>
  <si>
    <t xml:space="preserve"> egyéb </t>
  </si>
  <si>
    <t xml:space="preserve">         tealajterhelési díj</t>
  </si>
  <si>
    <t xml:space="preserve">          bírság, pótlékok</t>
  </si>
  <si>
    <t xml:space="preserve">          Közvetített szolgáltatások ellenértéke</t>
  </si>
  <si>
    <t xml:space="preserve">         Általános adó vissztérítése</t>
  </si>
  <si>
    <t xml:space="preserve">         Kamatbevételek</t>
  </si>
  <si>
    <t xml:space="preserve">         Egyéb működési bevételek</t>
  </si>
  <si>
    <t xml:space="preserve">       Intézményfinanszírozás</t>
  </si>
  <si>
    <t>Költségvetési hiány</t>
  </si>
  <si>
    <t>előző évi költségvetési maradvány</t>
  </si>
  <si>
    <t>2017. évi előirányzat</t>
  </si>
  <si>
    <t>2018. évi előirányzat</t>
  </si>
  <si>
    <t>2019. évi előirányzat</t>
  </si>
  <si>
    <t xml:space="preserve">viziközmű vagyonértékelés </t>
  </si>
  <si>
    <t>Önkormányzat</t>
  </si>
  <si>
    <t>ÁMK</t>
  </si>
  <si>
    <t>tárgyi eszköz beszerzések: szék, fektető, homokozó árnyékoló, irodai bútor</t>
  </si>
  <si>
    <t>magnó</t>
  </si>
  <si>
    <t>hűtőszekrény</t>
  </si>
  <si>
    <t>lapradiátor</t>
  </si>
  <si>
    <t>Egyéb működési célú támogatások ÁHT-belülre</t>
  </si>
  <si>
    <t>Egyéb működési célú támogatások ÁHT-kívülre</t>
  </si>
  <si>
    <t>Egyéb felhalmozási célú kiadás</t>
  </si>
  <si>
    <t>tartalék</t>
  </si>
  <si>
    <t xml:space="preserve">bevétel eredeti eir. </t>
  </si>
  <si>
    <t>Kiadás eredeti eir</t>
  </si>
  <si>
    <t>Adó, Vám és jövedéki igazgatás</t>
  </si>
  <si>
    <t>Működési bevétel</t>
  </si>
  <si>
    <t>Hosszabb időtartamú közfoglalkoztatása</t>
  </si>
  <si>
    <t>Hosszabb időtartamú közfoglalkoztatása összesen</t>
  </si>
  <si>
    <t>Egyéb szociális pénzbeli és természetbeni ellátásk, támogatások</t>
  </si>
  <si>
    <t>Egyéb szociális pénzbeli és természetbeni ellátásk, támogatások öszesen</t>
  </si>
  <si>
    <t>Finanszírozási bevétel</t>
  </si>
  <si>
    <t>Temetési segély</t>
  </si>
  <si>
    <t>Természetbeni (tűzifa önerő)</t>
  </si>
  <si>
    <t>Települési támogatás összesen</t>
  </si>
  <si>
    <t>fűnyíró</t>
  </si>
  <si>
    <t>kültéri színpad</t>
  </si>
  <si>
    <t>Önkormányzatok elszámolási a központi költsgévetéssel</t>
  </si>
  <si>
    <t>KÖTELETZŐ FELADATOK</t>
  </si>
  <si>
    <t>Önkormányzatok és önkormányzati hivatalok jogalkotó és általános igazgatási tevékenysége ÖSSZESEN</t>
  </si>
  <si>
    <t>ÖNKÉNT VÁLLALT FELADAT</t>
  </si>
  <si>
    <t>kül- és belterületi vízrendezési terv</t>
  </si>
  <si>
    <t>sport létesítménybe tusoló, wc kiépítés</t>
  </si>
  <si>
    <t>Működési célú átvett pénzeszköz</t>
  </si>
  <si>
    <t>Felhalmozási célú átvett pénzeszköz</t>
  </si>
  <si>
    <t>Állandó jelleggel végzett iparűzési adó</t>
  </si>
  <si>
    <t>termőföld, talajterhelés</t>
  </si>
  <si>
    <t>Lakásfenntartási támogatás</t>
  </si>
  <si>
    <t>Települési támogatás</t>
  </si>
  <si>
    <t>Egyéb jogcímen (ingyenes gyermekétkeztetés, Bursa)</t>
  </si>
  <si>
    <t xml:space="preserve">         talajterhelési díj</t>
  </si>
  <si>
    <t xml:space="preserve">          Szolgáltatások ellenértéke</t>
  </si>
  <si>
    <t>Munkaadókat terhelő járulékok és szociális hozzájárulási adó</t>
  </si>
  <si>
    <t>kamat kiadás</t>
  </si>
  <si>
    <t>Tartalékok</t>
  </si>
  <si>
    <t>Elvonások és befizetések</t>
  </si>
  <si>
    <t>Önkormányzatok működési támogatásai</t>
  </si>
  <si>
    <t>Egyéb működési célú támogatások bevételei  államháztartáson belülről</t>
  </si>
  <si>
    <t>OEP</t>
  </si>
  <si>
    <t>Munkaügyi központ</t>
  </si>
  <si>
    <t>önkormányzattól, táruslástól</t>
  </si>
  <si>
    <t>építményadó</t>
  </si>
  <si>
    <t>magánszemélyek kommunális adója</t>
  </si>
  <si>
    <t>telekadó</t>
  </si>
  <si>
    <t>állandó jelleggel végzett iparűzési adó</t>
  </si>
  <si>
    <t>tartózkodás után fizetett idegenforgalmi adót</t>
  </si>
  <si>
    <t>gépjárműadó</t>
  </si>
  <si>
    <t>igazgatási szolgáltatási díj</t>
  </si>
  <si>
    <t>Szolgáltatások ellenérték</t>
  </si>
  <si>
    <t>Ellátási díjak</t>
  </si>
  <si>
    <t>Kiszámlázott általános forgalmi adó</t>
  </si>
  <si>
    <t>Önként vállalt feladatok</t>
  </si>
  <si>
    <t>Finanszírozási költsgvetés</t>
  </si>
  <si>
    <t>költsgvetési maradvány</t>
  </si>
  <si>
    <t>felhalmozási célú támogatés áht.-n belülre</t>
  </si>
  <si>
    <t>Egyéb felhalmozás i célú tám. Áh belülre</t>
  </si>
  <si>
    <t>Önkormnáyzatok működési támogatásai (központi költsgvetésből)</t>
  </si>
  <si>
    <t>Egyéb működési célú támogatások bevételei ÁHT belülről</t>
  </si>
  <si>
    <t>Állami megelőlegezés visszafizetés</t>
  </si>
  <si>
    <t>Víz gyűjtése, tisztítása, elhelyezése</t>
  </si>
  <si>
    <t>Víz gyűjtése, tisztítása, elhelyezése összesen</t>
  </si>
  <si>
    <t>Vértesboglári Nemzetiségi busz támogatás</t>
  </si>
  <si>
    <t>Egyéb felhalm.célú kiadás</t>
  </si>
  <si>
    <t xml:space="preserve">        áh-t belüli megelőlegezések</t>
  </si>
  <si>
    <t>járda felújítás, útpadka</t>
  </si>
  <si>
    <t>tűzoltó szertár homlokzat készítés, ereszcsatorna</t>
  </si>
  <si>
    <t>levegőztető elem csere, egyéb szannyvíz felújítás</t>
  </si>
  <si>
    <t>egyéb tárgyieszköz beszerzés</t>
  </si>
  <si>
    <t>szennyvízszivíttyú beszerzés</t>
  </si>
  <si>
    <t>egyéb</t>
  </si>
  <si>
    <t>tealajterhelési díj</t>
  </si>
  <si>
    <t>bírság, pótlékok</t>
  </si>
  <si>
    <t>Közvetített szolgáltatások ellenértéke</t>
  </si>
  <si>
    <t>Általános adó vissztérítése</t>
  </si>
  <si>
    <t>Kamatbevételek</t>
  </si>
  <si>
    <t>Egyéb működési bevételek</t>
  </si>
  <si>
    <t>Intézményfinanszírozás</t>
  </si>
  <si>
    <t>maradványának igénybevétele</t>
  </si>
  <si>
    <t>Központi költségvetési befizetése</t>
  </si>
  <si>
    <t>finanszírozási költségvetés</t>
  </si>
  <si>
    <t xml:space="preserve">ÁH belüli megelőlegezés </t>
  </si>
  <si>
    <t>Központi költségvetési befizetése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</si>
</sst>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(* #,##0.00_);_(* \(#,##0.00\);_(* &quot;-&quot;??_);_(@_)"/>
    <numFmt numFmtId="165" formatCode="mmmm"/>
    <numFmt numFmtId="166" formatCode="_(* #,##0_);_(* \(#,##0\);_(* &quot;-&quot;??_);_(@_)"/>
    <numFmt numFmtId="167" formatCode="#,##0.00&quot; &quot;[$Ft-40E];[Red]&quot;-&quot;#,##0.00&quot; &quot;[$Ft-40E]"/>
    <numFmt numFmtId="168" formatCode="#,##0.000"/>
  </numFmts>
  <fonts count="4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u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i/>
      <sz val="6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6"/>
      <color rgb="FF000000"/>
      <name val="Calibri"/>
      <family val="2"/>
      <charset val="238"/>
    </font>
    <font>
      <b/>
      <i/>
      <u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sz val="10"/>
      <color rgb="FF000000"/>
      <name val="Arial CE"/>
      <family val="2"/>
      <charset val="238"/>
    </font>
    <font>
      <sz val="8"/>
      <color rgb="FF000000"/>
      <name val="Times New Roman"/>
      <family val="1"/>
      <charset val="238"/>
    </font>
    <font>
      <sz val="6"/>
      <color rgb="FF000000"/>
      <name val="Times New Roman"/>
      <family val="1"/>
      <charset val="238"/>
    </font>
    <font>
      <i/>
      <sz val="6"/>
      <color rgb="FF00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F2F2"/>
        <bgColor rgb="FFFFFFCC"/>
      </patternFill>
    </fill>
    <fill>
      <patternFill patternType="solid">
        <fgColor rgb="FFBFBFBF"/>
        <bgColor rgb="FFC0C0C0"/>
      </patternFill>
    </fill>
    <fill>
      <patternFill patternType="solid">
        <fgColor rgb="FFD9D9D9"/>
        <bgColor rgb="FFF2F2F2"/>
      </patternFill>
    </fill>
    <fill>
      <patternFill patternType="solid">
        <fgColor rgb="FFA6A6A6"/>
        <bgColor rgb="FF969696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0" fontId="1" fillId="0" borderId="0"/>
    <xf numFmtId="0" fontId="4" fillId="0" borderId="0"/>
    <xf numFmtId="0" fontId="4" fillId="0" borderId="0"/>
    <xf numFmtId="0" fontId="5" fillId="0" borderId="0"/>
    <xf numFmtId="0" fontId="1" fillId="0" borderId="0"/>
    <xf numFmtId="44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" fillId="0" borderId="0"/>
    <xf numFmtId="0" fontId="30" fillId="0" borderId="0" applyNumberFormat="0" applyBorder="0" applyProtection="0">
      <alignment horizontal="center"/>
    </xf>
    <xf numFmtId="0" fontId="30" fillId="0" borderId="0" applyNumberFormat="0" applyBorder="0" applyProtection="0">
      <alignment horizontal="center" textRotation="90"/>
    </xf>
    <xf numFmtId="0" fontId="31" fillId="0" borderId="0" applyNumberFormat="0" applyBorder="0" applyProtection="0"/>
    <xf numFmtId="167" fontId="31" fillId="0" borderId="0" applyBorder="0" applyProtection="0"/>
    <xf numFmtId="0" fontId="32" fillId="0" borderId="0"/>
    <xf numFmtId="9" fontId="32" fillId="0" borderId="0" applyBorder="0" applyProtection="0"/>
  </cellStyleXfs>
  <cellXfs count="283">
    <xf numFmtId="0" fontId="0" fillId="0" borderId="0" xfId="0"/>
    <xf numFmtId="0" fontId="18" fillId="0" borderId="4" xfId="5" applyFont="1" applyFill="1" applyBorder="1" applyAlignment="1">
      <alignment wrapText="1"/>
    </xf>
    <xf numFmtId="0" fontId="18" fillId="0" borderId="4" xfId="5" applyFont="1" applyFill="1" applyBorder="1"/>
    <xf numFmtId="0" fontId="25" fillId="3" borderId="4" xfId="0" applyFont="1" applyFill="1" applyBorder="1"/>
    <xf numFmtId="3" fontId="25" fillId="3" borderId="4" xfId="0" applyNumberFormat="1" applyFont="1" applyFill="1" applyBorder="1" applyAlignment="1">
      <alignment horizontal="center" wrapText="1"/>
    </xf>
    <xf numFmtId="0" fontId="25" fillId="0" borderId="0" xfId="0" applyFont="1"/>
    <xf numFmtId="0" fontId="25" fillId="0" borderId="4" xfId="0" applyFont="1" applyBorder="1"/>
    <xf numFmtId="3" fontId="25" fillId="0" borderId="4" xfId="0" applyNumberFormat="1" applyFont="1" applyBorder="1"/>
    <xf numFmtId="3" fontId="27" fillId="0" borderId="4" xfId="0" applyNumberFormat="1" applyFont="1" applyBorder="1"/>
    <xf numFmtId="0" fontId="26" fillId="6" borderId="4" xfId="0" applyFont="1" applyFill="1" applyBorder="1"/>
    <xf numFmtId="0" fontId="25" fillId="6" borderId="4" xfId="0" applyFont="1" applyFill="1" applyBorder="1"/>
    <xf numFmtId="3" fontId="27" fillId="6" borderId="4" xfId="0" applyNumberFormat="1" applyFont="1" applyFill="1" applyBorder="1"/>
    <xf numFmtId="3" fontId="25" fillId="0" borderId="0" xfId="0" applyNumberFormat="1" applyFont="1"/>
    <xf numFmtId="0" fontId="8" fillId="0" borderId="0" xfId="7" applyFont="1"/>
    <xf numFmtId="0" fontId="10" fillId="0" borderId="5" xfId="7" applyFont="1" applyBorder="1"/>
    <xf numFmtId="0" fontId="10" fillId="0" borderId="6" xfId="7" applyFont="1" applyBorder="1"/>
    <xf numFmtId="0" fontId="10" fillId="0" borderId="7" xfId="7" applyFont="1" applyBorder="1"/>
    <xf numFmtId="0" fontId="10" fillId="0" borderId="8" xfId="7" applyFont="1" applyBorder="1"/>
    <xf numFmtId="0" fontId="10" fillId="0" borderId="9" xfId="7" applyFont="1" applyBorder="1" applyAlignment="1">
      <alignment horizontal="left"/>
    </xf>
    <xf numFmtId="0" fontId="10" fillId="0" borderId="0" xfId="7" applyFont="1" applyBorder="1" applyAlignment="1">
      <alignment horizontal="left"/>
    </xf>
    <xf numFmtId="0" fontId="10" fillId="0" borderId="7" xfId="7" applyFont="1" applyBorder="1" applyAlignment="1">
      <alignment horizontal="left"/>
    </xf>
    <xf numFmtId="0" fontId="10" fillId="0" borderId="9" xfId="7" applyFont="1" applyBorder="1" applyAlignment="1">
      <alignment horizontal="center"/>
    </xf>
    <xf numFmtId="0" fontId="10" fillId="0" borderId="0" xfId="7" applyFont="1" applyBorder="1" applyAlignment="1">
      <alignment horizontal="center"/>
    </xf>
    <xf numFmtId="0" fontId="10" fillId="0" borderId="7" xfId="7" applyFont="1" applyBorder="1" applyAlignment="1">
      <alignment horizontal="center"/>
    </xf>
    <xf numFmtId="0" fontId="10" fillId="0" borderId="10" xfId="7" applyFont="1" applyBorder="1"/>
    <xf numFmtId="0" fontId="10" fillId="0" borderId="11" xfId="7" applyFont="1" applyBorder="1"/>
    <xf numFmtId="0" fontId="10" fillId="2" borderId="12" xfId="7" applyFont="1" applyFill="1" applyBorder="1"/>
    <xf numFmtId="0" fontId="0" fillId="6" borderId="4" xfId="0" applyFill="1" applyBorder="1"/>
    <xf numFmtId="0" fontId="27" fillId="0" borderId="4" xfId="6" applyFont="1" applyFill="1" applyBorder="1" applyProtection="1">
      <protection locked="0"/>
    </xf>
    <xf numFmtId="3" fontId="27" fillId="0" borderId="4" xfId="6" applyNumberFormat="1" applyFont="1" applyFill="1" applyBorder="1" applyProtection="1">
      <protection locked="0"/>
    </xf>
    <xf numFmtId="3" fontId="14" fillId="6" borderId="4" xfId="6" applyNumberFormat="1" applyFont="1" applyFill="1" applyBorder="1" applyProtection="1">
      <protection locked="0"/>
    </xf>
    <xf numFmtId="3" fontId="0" fillId="0" borderId="0" xfId="0" applyNumberFormat="1"/>
    <xf numFmtId="0" fontId="8" fillId="0" borderId="0" xfId="9" applyFont="1" applyFill="1" applyBorder="1"/>
    <xf numFmtId="0" fontId="8" fillId="0" borderId="13" xfId="9" applyFont="1" applyFill="1" applyBorder="1"/>
    <xf numFmtId="0" fontId="8" fillId="0" borderId="9" xfId="9" applyFont="1" applyFill="1" applyBorder="1"/>
    <xf numFmtId="0" fontId="8" fillId="0" borderId="14" xfId="9" applyFont="1" applyFill="1" applyBorder="1"/>
    <xf numFmtId="0" fontId="8" fillId="0" borderId="15" xfId="9" applyFont="1" applyFill="1" applyBorder="1" applyAlignment="1">
      <alignment horizontal="center" wrapText="1"/>
    </xf>
    <xf numFmtId="0" fontId="2" fillId="0" borderId="0" xfId="9" applyFont="1" applyFill="1" applyBorder="1"/>
    <xf numFmtId="0" fontId="2" fillId="0" borderId="8" xfId="9" applyFont="1" applyFill="1" applyBorder="1"/>
    <xf numFmtId="0" fontId="2" fillId="0" borderId="16" xfId="9" applyFont="1" applyFill="1" applyBorder="1"/>
    <xf numFmtId="0" fontId="2" fillId="0" borderId="17" xfId="9" applyFont="1" applyFill="1" applyBorder="1"/>
    <xf numFmtId="3" fontId="8" fillId="0" borderId="17" xfId="9" applyNumberFormat="1" applyFont="1" applyFill="1" applyBorder="1"/>
    <xf numFmtId="0" fontId="8" fillId="0" borderId="0" xfId="9" applyFont="1" applyFill="1"/>
    <xf numFmtId="0" fontId="2" fillId="0" borderId="8" xfId="9" applyFont="1" applyFill="1" applyBorder="1" applyAlignment="1">
      <alignment horizontal="center"/>
    </xf>
    <xf numFmtId="0" fontId="2" fillId="0" borderId="16" xfId="9" applyFont="1" applyFill="1" applyBorder="1" applyAlignment="1">
      <alignment horizontal="center"/>
    </xf>
    <xf numFmtId="0" fontId="8" fillId="0" borderId="8" xfId="9" applyFont="1" applyFill="1" applyBorder="1"/>
    <xf numFmtId="0" fontId="8" fillId="0" borderId="16" xfId="9" applyFont="1" applyFill="1" applyBorder="1"/>
    <xf numFmtId="0" fontId="8" fillId="0" borderId="17" xfId="9" applyFont="1" applyFill="1" applyBorder="1"/>
    <xf numFmtId="3" fontId="8" fillId="0" borderId="17" xfId="9" applyNumberFormat="1" applyFont="1" applyFill="1" applyBorder="1" applyAlignment="1"/>
    <xf numFmtId="0" fontId="2" fillId="0" borderId="9" xfId="9" applyFont="1" applyFill="1" applyBorder="1"/>
    <xf numFmtId="0" fontId="2" fillId="0" borderId="0" xfId="9" applyFont="1" applyFill="1"/>
    <xf numFmtId="0" fontId="8" fillId="0" borderId="19" xfId="9" applyFont="1" applyFill="1" applyBorder="1"/>
    <xf numFmtId="0" fontId="2" fillId="0" borderId="20" xfId="9" applyFont="1" applyFill="1" applyBorder="1" applyAlignment="1"/>
    <xf numFmtId="0" fontId="2" fillId="0" borderId="0" xfId="9" applyFont="1" applyFill="1" applyBorder="1" applyAlignment="1"/>
    <xf numFmtId="0" fontId="2" fillId="0" borderId="21" xfId="9" applyFont="1" applyFill="1" applyBorder="1" applyAlignment="1">
      <alignment horizontal="center"/>
    </xf>
    <xf numFmtId="3" fontId="8" fillId="0" borderId="0" xfId="9" applyNumberFormat="1" applyFont="1" applyFill="1" applyBorder="1"/>
    <xf numFmtId="0" fontId="8" fillId="0" borderId="11" xfId="9" applyFont="1" applyFill="1" applyBorder="1"/>
    <xf numFmtId="0" fontId="2" fillId="0" borderId="11" xfId="9" applyFont="1" applyFill="1" applyBorder="1"/>
    <xf numFmtId="0" fontId="2" fillId="0" borderId="23" xfId="9" applyFont="1" applyFill="1" applyBorder="1" applyAlignment="1">
      <alignment horizontal="right"/>
    </xf>
    <xf numFmtId="3" fontId="2" fillId="0" borderId="23" xfId="9" applyNumberFormat="1" applyFont="1" applyFill="1" applyBorder="1"/>
    <xf numFmtId="0" fontId="8" fillId="0" borderId="24" xfId="9" applyFont="1" applyFill="1" applyBorder="1"/>
    <xf numFmtId="0" fontId="8" fillId="0" borderId="18" xfId="9" applyFont="1" applyFill="1" applyBorder="1"/>
    <xf numFmtId="0" fontId="2" fillId="0" borderId="22" xfId="9" applyFont="1" applyFill="1" applyBorder="1"/>
    <xf numFmtId="0" fontId="2" fillId="0" borderId="24" xfId="9" applyFont="1" applyFill="1" applyBorder="1"/>
    <xf numFmtId="0" fontId="2" fillId="0" borderId="21" xfId="9" applyFont="1" applyFill="1" applyBorder="1"/>
    <xf numFmtId="0" fontId="15" fillId="0" borderId="8" xfId="9" applyFont="1" applyFill="1" applyBorder="1"/>
    <xf numFmtId="0" fontId="15" fillId="0" borderId="0" xfId="9" applyFont="1" applyFill="1" applyBorder="1"/>
    <xf numFmtId="0" fontId="15" fillId="0" borderId="0" xfId="9" applyFont="1" applyFill="1"/>
    <xf numFmtId="0" fontId="8" fillId="0" borderId="25" xfId="9" applyFont="1" applyFill="1" applyBorder="1"/>
    <xf numFmtId="0" fontId="15" fillId="0" borderId="26" xfId="9" applyFont="1" applyFill="1" applyBorder="1"/>
    <xf numFmtId="3" fontId="8" fillId="0" borderId="27" xfId="9" applyNumberFormat="1" applyFont="1" applyFill="1" applyBorder="1"/>
    <xf numFmtId="0" fontId="15" fillId="0" borderId="19" xfId="9" applyFont="1" applyFill="1" applyBorder="1"/>
    <xf numFmtId="3" fontId="2" fillId="0" borderId="28" xfId="9" applyNumberFormat="1" applyFont="1" applyFill="1" applyBorder="1"/>
    <xf numFmtId="0" fontId="8" fillId="0" borderId="29" xfId="9" applyFont="1" applyFill="1" applyBorder="1"/>
    <xf numFmtId="0" fontId="2" fillId="0" borderId="30" xfId="9" applyFont="1" applyFill="1" applyBorder="1"/>
    <xf numFmtId="0" fontId="2" fillId="0" borderId="19" xfId="9" applyFont="1" applyFill="1" applyBorder="1"/>
    <xf numFmtId="0" fontId="2" fillId="0" borderId="11" xfId="9" applyFont="1" applyFill="1" applyBorder="1" applyAlignment="1">
      <alignment horizontal="center"/>
    </xf>
    <xf numFmtId="0" fontId="2" fillId="0" borderId="6" xfId="9" applyFont="1" applyFill="1" applyBorder="1"/>
    <xf numFmtId="3" fontId="8" fillId="0" borderId="32" xfId="9" applyNumberFormat="1" applyFont="1" applyFill="1" applyBorder="1"/>
    <xf numFmtId="3" fontId="8" fillId="0" borderId="33" xfId="9" applyNumberFormat="1" applyFont="1" applyFill="1" applyBorder="1"/>
    <xf numFmtId="0" fontId="2" fillId="0" borderId="34" xfId="9" applyFont="1" applyFill="1" applyBorder="1"/>
    <xf numFmtId="0" fontId="2" fillId="0" borderId="35" xfId="9" applyFont="1" applyFill="1" applyBorder="1"/>
    <xf numFmtId="0" fontId="8" fillId="0" borderId="32" xfId="9" applyFont="1" applyFill="1" applyBorder="1"/>
    <xf numFmtId="0" fontId="8" fillId="0" borderId="6" xfId="9" applyFont="1" applyFill="1" applyBorder="1"/>
    <xf numFmtId="0" fontId="8" fillId="0" borderId="2" xfId="9" applyFont="1" applyFill="1" applyBorder="1" applyAlignment="1">
      <alignment horizontal="centerContinuous"/>
    </xf>
    <xf numFmtId="0" fontId="8" fillId="0" borderId="36" xfId="9" applyFont="1" applyFill="1" applyBorder="1" applyAlignment="1">
      <alignment horizontal="centerContinuous"/>
    </xf>
    <xf numFmtId="0" fontId="8" fillId="0" borderId="37" xfId="9" applyFont="1" applyFill="1" applyBorder="1" applyAlignment="1">
      <alignment horizontal="center"/>
    </xf>
    <xf numFmtId="0" fontId="18" fillId="0" borderId="0" xfId="0" applyFont="1" applyFill="1" applyBorder="1"/>
    <xf numFmtId="0" fontId="8" fillId="0" borderId="31" xfId="9" applyFont="1" applyFill="1" applyBorder="1"/>
    <xf numFmtId="0" fontId="2" fillId="0" borderId="0" xfId="9" applyFont="1" applyFill="1" applyBorder="1" applyAlignment="1">
      <alignment horizontal="right"/>
    </xf>
    <xf numFmtId="3" fontId="2" fillId="0" borderId="0" xfId="9" applyNumberFormat="1" applyFont="1" applyFill="1" applyBorder="1"/>
    <xf numFmtId="0" fontId="2" fillId="0" borderId="38" xfId="9" applyFont="1" applyFill="1" applyBorder="1" applyAlignment="1"/>
    <xf numFmtId="0" fontId="2" fillId="0" borderId="39" xfId="9" applyFont="1" applyFill="1" applyBorder="1" applyAlignment="1"/>
    <xf numFmtId="0" fontId="2" fillId="0" borderId="40" xfId="9" applyFont="1" applyFill="1" applyBorder="1" applyAlignment="1"/>
    <xf numFmtId="0" fontId="16" fillId="3" borderId="4" xfId="8" applyNumberFormat="1" applyFont="1" applyFill="1" applyBorder="1" applyAlignment="1" applyProtection="1">
      <alignment horizontal="center" vertical="center"/>
      <protection locked="0"/>
    </xf>
    <xf numFmtId="165" fontId="14" fillId="3" borderId="4" xfId="8" applyNumberFormat="1" applyFont="1" applyFill="1" applyBorder="1" applyAlignment="1" applyProtection="1">
      <alignment horizontal="right"/>
      <protection locked="0"/>
    </xf>
    <xf numFmtId="0" fontId="16" fillId="3" borderId="4" xfId="8" applyFont="1" applyFill="1" applyBorder="1" applyAlignment="1">
      <alignment horizontal="right"/>
    </xf>
    <xf numFmtId="0" fontId="16" fillId="3" borderId="0" xfId="8" applyFont="1" applyFill="1" applyAlignment="1">
      <alignment horizontal="right"/>
    </xf>
    <xf numFmtId="0" fontId="14" fillId="0" borderId="4" xfId="8" applyNumberFormat="1" applyFont="1" applyFill="1" applyBorder="1" applyAlignment="1" applyProtection="1">
      <protection locked="0"/>
    </xf>
    <xf numFmtId="166" fontId="14" fillId="0" borderId="4" xfId="3" applyNumberFormat="1" applyFont="1" applyFill="1" applyBorder="1"/>
    <xf numFmtId="166" fontId="14" fillId="0" borderId="4" xfId="3" applyNumberFormat="1" applyFont="1" applyBorder="1"/>
    <xf numFmtId="0" fontId="14" fillId="0" borderId="0" xfId="8" applyFont="1"/>
    <xf numFmtId="0" fontId="25" fillId="0" borderId="4" xfId="0" applyFont="1" applyFill="1" applyBorder="1" applyAlignment="1"/>
    <xf numFmtId="166" fontId="25" fillId="0" borderId="4" xfId="3" applyNumberFormat="1" applyFont="1" applyBorder="1"/>
    <xf numFmtId="0" fontId="16" fillId="0" borderId="0" xfId="8" applyFont="1"/>
    <xf numFmtId="0" fontId="25" fillId="0" borderId="4" xfId="0" applyFont="1" applyBorder="1" applyAlignment="1"/>
    <xf numFmtId="0" fontId="27" fillId="0" borderId="4" xfId="0" applyFont="1" applyBorder="1"/>
    <xf numFmtId="0" fontId="14" fillId="4" borderId="4" xfId="8" applyNumberFormat="1" applyFont="1" applyFill="1" applyBorder="1" applyAlignment="1" applyProtection="1">
      <protection locked="0"/>
    </xf>
    <xf numFmtId="166" fontId="14" fillId="4" borderId="4" xfId="3" applyNumberFormat="1" applyFont="1" applyFill="1" applyBorder="1"/>
    <xf numFmtId="166" fontId="27" fillId="4" borderId="4" xfId="3" applyNumberFormat="1" applyFont="1" applyFill="1" applyBorder="1"/>
    <xf numFmtId="0" fontId="16" fillId="0" borderId="4" xfId="8" applyNumberFormat="1" applyFont="1" applyFill="1" applyBorder="1" applyAlignment="1" applyProtection="1">
      <protection locked="0"/>
    </xf>
    <xf numFmtId="166" fontId="16" fillId="0" borderId="4" xfId="3" applyNumberFormat="1" applyFont="1" applyBorder="1"/>
    <xf numFmtId="0" fontId="25" fillId="0" borderId="4" xfId="0" applyFont="1" applyBorder="1" applyAlignment="1">
      <alignment wrapText="1"/>
    </xf>
    <xf numFmtId="166" fontId="14" fillId="0" borderId="0" xfId="3" applyNumberFormat="1" applyFont="1" applyFill="1"/>
    <xf numFmtId="166" fontId="25" fillId="0" borderId="0" xfId="3" applyNumberFormat="1" applyFont="1"/>
    <xf numFmtId="166" fontId="16" fillId="0" borderId="0" xfId="3" applyNumberFormat="1" applyFont="1"/>
    <xf numFmtId="0" fontId="16" fillId="0" borderId="0" xfId="8" applyNumberFormat="1" applyFont="1" applyFill="1" applyBorder="1" applyAlignment="1" applyProtection="1">
      <protection locked="0"/>
    </xf>
    <xf numFmtId="0" fontId="14" fillId="0" borderId="0" xfId="8" applyFont="1" applyFill="1"/>
    <xf numFmtId="0" fontId="0" fillId="0" borderId="0" xfId="0"/>
    <xf numFmtId="0" fontId="18" fillId="0" borderId="1" xfId="13" applyFont="1" applyBorder="1"/>
    <xf numFmtId="0" fontId="18" fillId="0" borderId="2" xfId="13" applyFont="1" applyBorder="1"/>
    <xf numFmtId="3" fontId="18" fillId="0" borderId="2" xfId="13" applyNumberFormat="1" applyFont="1" applyFill="1" applyBorder="1"/>
    <xf numFmtId="3" fontId="18" fillId="0" borderId="2" xfId="13" applyNumberFormat="1" applyFont="1" applyFill="1" applyBorder="1" applyAlignment="1">
      <alignment horizontal="center" wrapText="1"/>
    </xf>
    <xf numFmtId="0" fontId="19" fillId="0" borderId="3" xfId="13" applyFont="1" applyBorder="1"/>
    <xf numFmtId="0" fontId="19" fillId="0" borderId="4" xfId="13" applyFont="1" applyBorder="1"/>
    <xf numFmtId="3" fontId="18" fillId="0" borderId="4" xfId="13" applyNumberFormat="1" applyFont="1" applyFill="1" applyBorder="1"/>
    <xf numFmtId="0" fontId="18" fillId="0" borderId="3" xfId="13" applyFont="1" applyBorder="1"/>
    <xf numFmtId="0" fontId="18" fillId="0" borderId="4" xfId="13" applyFont="1" applyBorder="1"/>
    <xf numFmtId="0" fontId="20" fillId="0" borderId="4" xfId="13" applyFont="1" applyBorder="1"/>
    <xf numFmtId="3" fontId="20" fillId="0" borderId="4" xfId="13" applyNumberFormat="1" applyFont="1" applyFill="1" applyBorder="1"/>
    <xf numFmtId="3" fontId="20" fillId="0" borderId="4" xfId="13" applyNumberFormat="1" applyFont="1" applyBorder="1"/>
    <xf numFmtId="0" fontId="19" fillId="0" borderId="3" xfId="13" applyFont="1" applyFill="1" applyBorder="1"/>
    <xf numFmtId="0" fontId="19" fillId="3" borderId="4" xfId="13" applyFont="1" applyFill="1" applyBorder="1" applyAlignment="1">
      <alignment horizontal="right"/>
    </xf>
    <xf numFmtId="3" fontId="19" fillId="3" borderId="4" xfId="13" applyNumberFormat="1" applyFont="1" applyFill="1" applyBorder="1"/>
    <xf numFmtId="3" fontId="19" fillId="0" borderId="4" xfId="13" applyNumberFormat="1" applyFont="1" applyFill="1" applyBorder="1"/>
    <xf numFmtId="0" fontId="18" fillId="0" borderId="3" xfId="13" applyFont="1" applyFill="1" applyBorder="1"/>
    <xf numFmtId="0" fontId="19" fillId="4" borderId="4" xfId="13" applyFont="1" applyFill="1" applyBorder="1"/>
    <xf numFmtId="3" fontId="19" fillId="4" borderId="4" xfId="13" applyNumberFormat="1" applyFont="1" applyFill="1" applyBorder="1"/>
    <xf numFmtId="3" fontId="2" fillId="0" borderId="4" xfId="13" applyNumberFormat="1" applyFont="1" applyFill="1" applyBorder="1"/>
    <xf numFmtId="0" fontId="18" fillId="5" borderId="3" xfId="13" applyFont="1" applyFill="1" applyBorder="1"/>
    <xf numFmtId="0" fontId="19" fillId="5" borderId="4" xfId="13" applyFont="1" applyFill="1" applyBorder="1"/>
    <xf numFmtId="3" fontId="19" fillId="5" borderId="4" xfId="13" applyNumberFormat="1" applyFont="1" applyFill="1" applyBorder="1"/>
    <xf numFmtId="0" fontId="18" fillId="0" borderId="4" xfId="13" applyFont="1" applyFill="1" applyBorder="1" applyAlignment="1">
      <alignment wrapText="1"/>
    </xf>
    <xf numFmtId="0" fontId="21" fillId="0" borderId="4" xfId="13" applyFont="1" applyBorder="1"/>
    <xf numFmtId="0" fontId="22" fillId="0" borderId="4" xfId="13" applyFont="1" applyBorder="1"/>
    <xf numFmtId="3" fontId="23" fillId="0" borderId="4" xfId="13" applyNumberFormat="1" applyFont="1" applyFill="1" applyBorder="1"/>
    <xf numFmtId="0" fontId="18" fillId="0" borderId="4" xfId="13" applyFont="1" applyFill="1" applyBorder="1"/>
    <xf numFmtId="3" fontId="19" fillId="6" borderId="4" xfId="13" applyNumberFormat="1" applyFont="1" applyFill="1" applyBorder="1"/>
    <xf numFmtId="0" fontId="18" fillId="0" borderId="4" xfId="13" applyFont="1" applyBorder="1" applyAlignment="1">
      <alignment wrapText="1"/>
    </xf>
    <xf numFmtId="3" fontId="24" fillId="0" borderId="4" xfId="13" applyNumberFormat="1" applyFont="1" applyFill="1" applyBorder="1"/>
    <xf numFmtId="9" fontId="18" fillId="7" borderId="3" xfId="14" applyFont="1" applyFill="1" applyBorder="1"/>
    <xf numFmtId="9" fontId="19" fillId="7" borderId="4" xfId="14" applyFont="1" applyFill="1" applyBorder="1"/>
    <xf numFmtId="3" fontId="19" fillId="7" borderId="4" xfId="14" applyNumberFormat="1" applyFont="1" applyFill="1" applyBorder="1"/>
    <xf numFmtId="3" fontId="18" fillId="0" borderId="4" xfId="13" applyNumberFormat="1" applyFont="1" applyFill="1" applyBorder="1" applyAlignment="1">
      <alignment horizontal="center" wrapText="1"/>
    </xf>
    <xf numFmtId="0" fontId="19" fillId="0" borderId="4" xfId="13" applyFont="1" applyFill="1" applyBorder="1"/>
    <xf numFmtId="0" fontId="18" fillId="5" borderId="4" xfId="13" applyFont="1" applyFill="1" applyBorder="1"/>
    <xf numFmtId="9" fontId="18" fillId="7" borderId="4" xfId="14" applyFont="1" applyFill="1" applyBorder="1"/>
    <xf numFmtId="0" fontId="18" fillId="0" borderId="4" xfId="5" applyFont="1" applyFill="1" applyBorder="1" applyProtection="1">
      <protection locked="0"/>
    </xf>
    <xf numFmtId="0" fontId="28" fillId="0" borderId="4" xfId="0" applyFont="1" applyBorder="1"/>
    <xf numFmtId="0" fontId="2" fillId="0" borderId="0" xfId="9" applyFont="1" applyFill="1" applyBorder="1" applyAlignment="1">
      <alignment horizontal="center"/>
    </xf>
    <xf numFmtId="0" fontId="8" fillId="0" borderId="43" xfId="9" applyFont="1" applyFill="1" applyBorder="1"/>
    <xf numFmtId="0" fontId="2" fillId="0" borderId="42" xfId="9" applyFont="1" applyFill="1" applyBorder="1"/>
    <xf numFmtId="0" fontId="2" fillId="0" borderId="50" xfId="9" applyFont="1" applyFill="1" applyBorder="1"/>
    <xf numFmtId="0" fontId="2" fillId="0" borderId="19" xfId="9" applyFont="1" applyFill="1" applyBorder="1" applyAlignment="1">
      <alignment horizontal="center"/>
    </xf>
    <xf numFmtId="0" fontId="8" fillId="0" borderId="51" xfId="9" applyFont="1" applyFill="1" applyBorder="1"/>
    <xf numFmtId="0" fontId="2" fillId="0" borderId="41" xfId="9" applyFont="1" applyFill="1" applyBorder="1"/>
    <xf numFmtId="0" fontId="2" fillId="0" borderId="52" xfId="9" applyFont="1" applyFill="1" applyBorder="1" applyAlignment="1">
      <alignment wrapText="1"/>
    </xf>
    <xf numFmtId="0" fontId="2" fillId="0" borderId="54" xfId="9" applyFont="1" applyFill="1" applyBorder="1"/>
    <xf numFmtId="0" fontId="8" fillId="0" borderId="54" xfId="9" applyFont="1" applyFill="1" applyBorder="1"/>
    <xf numFmtId="0" fontId="2" fillId="0" borderId="55" xfId="9" applyFont="1" applyFill="1" applyBorder="1" applyAlignment="1">
      <alignment horizontal="right"/>
    </xf>
    <xf numFmtId="0" fontId="2" fillId="0" borderId="52" xfId="9" applyFont="1" applyFill="1" applyBorder="1"/>
    <xf numFmtId="0" fontId="2" fillId="0" borderId="56" xfId="9" applyFont="1" applyFill="1" applyBorder="1"/>
    <xf numFmtId="0" fontId="2" fillId="0" borderId="55" xfId="9" applyFont="1" applyFill="1" applyBorder="1" applyAlignment="1">
      <alignment horizontal="right" wrapText="1"/>
    </xf>
    <xf numFmtId="0" fontId="2" fillId="0" borderId="54" xfId="9" applyFont="1" applyFill="1" applyBorder="1" applyAlignment="1">
      <alignment horizontal="right"/>
    </xf>
    <xf numFmtId="0" fontId="2" fillId="0" borderId="54" xfId="9" applyFont="1" applyFill="1" applyBorder="1" applyAlignment="1">
      <alignment horizontal="left"/>
    </xf>
    <xf numFmtId="0" fontId="8" fillId="0" borderId="54" xfId="9" applyFont="1" applyFill="1" applyBorder="1" applyAlignment="1">
      <alignment horizontal="left"/>
    </xf>
    <xf numFmtId="0" fontId="2" fillId="0" borderId="56" xfId="9" applyFont="1" applyFill="1" applyBorder="1" applyAlignment="1">
      <alignment wrapText="1"/>
    </xf>
    <xf numFmtId="0" fontId="2" fillId="0" borderId="54" xfId="9" applyFont="1" applyFill="1" applyBorder="1" applyAlignment="1">
      <alignment wrapText="1"/>
    </xf>
    <xf numFmtId="0" fontId="2" fillId="0" borderId="54" xfId="9" applyFont="1" applyFill="1" applyBorder="1" applyAlignment="1">
      <alignment horizontal="right" wrapText="1"/>
    </xf>
    <xf numFmtId="0" fontId="2" fillId="0" borderId="56" xfId="9" applyFont="1" applyFill="1" applyBorder="1" applyAlignment="1">
      <alignment horizontal="right"/>
    </xf>
    <xf numFmtId="0" fontId="2" fillId="0" borderId="55" xfId="9" applyFont="1" applyFill="1" applyBorder="1"/>
    <xf numFmtId="0" fontId="2" fillId="0" borderId="55" xfId="9" applyFont="1" applyFill="1" applyBorder="1" applyAlignment="1">
      <alignment horizontal="left" wrapText="1"/>
    </xf>
    <xf numFmtId="0" fontId="8" fillId="0" borderId="57" xfId="9" applyFont="1" applyFill="1" applyBorder="1" applyAlignment="1">
      <alignment horizontal="centerContinuous"/>
    </xf>
    <xf numFmtId="0" fontId="8" fillId="0" borderId="53" xfId="9" applyFont="1" applyFill="1" applyBorder="1" applyAlignment="1">
      <alignment horizontal="center" wrapText="1"/>
    </xf>
    <xf numFmtId="3" fontId="8" fillId="0" borderId="52" xfId="9" applyNumberFormat="1" applyFont="1" applyFill="1" applyBorder="1"/>
    <xf numFmtId="3" fontId="8" fillId="0" borderId="54" xfId="9" applyNumberFormat="1" applyFont="1" applyFill="1" applyBorder="1"/>
    <xf numFmtId="3" fontId="2" fillId="0" borderId="55" xfId="9" applyNumberFormat="1" applyFont="1" applyFill="1" applyBorder="1"/>
    <xf numFmtId="3" fontId="2" fillId="0" borderId="54" xfId="9" applyNumberFormat="1" applyFont="1" applyFill="1" applyBorder="1"/>
    <xf numFmtId="3" fontId="2" fillId="0" borderId="52" xfId="9" applyNumberFormat="1" applyFont="1" applyFill="1" applyBorder="1"/>
    <xf numFmtId="3" fontId="8" fillId="0" borderId="56" xfId="9" applyNumberFormat="1" applyFont="1" applyFill="1" applyBorder="1"/>
    <xf numFmtId="3" fontId="2" fillId="0" borderId="56" xfId="9" applyNumberFormat="1" applyFont="1" applyFill="1" applyBorder="1"/>
    <xf numFmtId="3" fontId="2" fillId="0" borderId="53" xfId="9" applyNumberFormat="1" applyFont="1" applyFill="1" applyBorder="1"/>
    <xf numFmtId="0" fontId="8" fillId="0" borderId="56" xfId="9" applyFont="1" applyFill="1" applyBorder="1"/>
    <xf numFmtId="0" fontId="26" fillId="3" borderId="4" xfId="0" applyFont="1" applyFill="1" applyBorder="1"/>
    <xf numFmtId="3" fontId="25" fillId="3" borderId="4" xfId="0" applyNumberFormat="1" applyFont="1" applyFill="1" applyBorder="1"/>
    <xf numFmtId="3" fontId="27" fillId="3" borderId="4" xfId="0" applyNumberFormat="1" applyFont="1" applyFill="1" applyBorder="1"/>
    <xf numFmtId="0" fontId="8" fillId="0" borderId="8" xfId="9" applyFont="1" applyFill="1" applyBorder="1" applyAlignment="1">
      <alignment horizontal="center"/>
    </xf>
    <xf numFmtId="0" fontId="8" fillId="0" borderId="0" xfId="9" applyFont="1" applyFill="1" applyBorder="1" applyAlignment="1">
      <alignment horizontal="center"/>
    </xf>
    <xf numFmtId="0" fontId="8" fillId="0" borderId="54" xfId="9" applyFont="1" applyFill="1" applyBorder="1" applyAlignment="1">
      <alignment horizontal="center"/>
    </xf>
    <xf numFmtId="0" fontId="8" fillId="0" borderId="54" xfId="9" applyFont="1" applyFill="1" applyBorder="1" applyAlignment="1">
      <alignment horizontal="center" wrapText="1"/>
    </xf>
    <xf numFmtId="0" fontId="29" fillId="0" borderId="56" xfId="9" applyFont="1" applyFill="1" applyBorder="1"/>
    <xf numFmtId="0" fontId="29" fillId="0" borderId="54" xfId="9" applyFont="1" applyFill="1" applyBorder="1" applyAlignment="1">
      <alignment horizontal="left"/>
    </xf>
    <xf numFmtId="0" fontId="1" fillId="0" borderId="0" xfId="15" applyBorder="1"/>
    <xf numFmtId="0" fontId="1" fillId="0" borderId="0" xfId="15"/>
    <xf numFmtId="3" fontId="1" fillId="0" borderId="0" xfId="15" applyNumberFormat="1"/>
    <xf numFmtId="3" fontId="1" fillId="0" borderId="0" xfId="15" applyNumberFormat="1" applyBorder="1"/>
    <xf numFmtId="3" fontId="24" fillId="0" borderId="0" xfId="13" applyNumberFormat="1" applyFont="1" applyFill="1" applyBorder="1"/>
    <xf numFmtId="0" fontId="32" fillId="0" borderId="0" xfId="20"/>
    <xf numFmtId="3" fontId="36" fillId="0" borderId="0" xfId="20" applyNumberFormat="1" applyFont="1" applyBorder="1" applyAlignment="1" applyProtection="1"/>
    <xf numFmtId="3" fontId="40" fillId="0" borderId="0" xfId="20" applyNumberFormat="1" applyFont="1" applyBorder="1" applyAlignment="1" applyProtection="1"/>
    <xf numFmtId="3" fontId="25" fillId="0" borderId="4" xfId="0" applyNumberFormat="1" applyFont="1" applyFill="1" applyBorder="1"/>
    <xf numFmtId="0" fontId="8" fillId="0" borderId="53" xfId="9" applyFont="1" applyFill="1" applyBorder="1" applyAlignment="1">
      <alignment horizontal="center"/>
    </xf>
    <xf numFmtId="0" fontId="8" fillId="0" borderId="15" xfId="9" applyFont="1" applyFill="1" applyBorder="1" applyAlignment="1">
      <alignment horizontal="center"/>
    </xf>
    <xf numFmtId="0" fontId="33" fillId="0" borderId="1" xfId="20" applyFont="1" applyBorder="1"/>
    <xf numFmtId="0" fontId="33" fillId="0" borderId="2" xfId="20" applyFont="1" applyBorder="1"/>
    <xf numFmtId="3" fontId="33" fillId="0" borderId="2" xfId="20" applyNumberFormat="1" applyFont="1" applyBorder="1"/>
    <xf numFmtId="3" fontId="33" fillId="0" borderId="2" xfId="20" applyNumberFormat="1" applyFont="1" applyBorder="1" applyAlignment="1">
      <alignment horizontal="center" wrapText="1"/>
    </xf>
    <xf numFmtId="0" fontId="33" fillId="0" borderId="3" xfId="20" applyFont="1" applyBorder="1"/>
    <xf numFmtId="0" fontId="34" fillId="0" borderId="4" xfId="20" applyFont="1" applyBorder="1"/>
    <xf numFmtId="3" fontId="34" fillId="0" borderId="4" xfId="20" applyNumberFormat="1" applyFont="1" applyBorder="1"/>
    <xf numFmtId="0" fontId="33" fillId="0" borderId="4" xfId="20" applyFont="1" applyBorder="1" applyAlignment="1">
      <alignment wrapText="1"/>
    </xf>
    <xf numFmtId="0" fontId="37" fillId="0" borderId="4" xfId="20" applyFont="1" applyBorder="1"/>
    <xf numFmtId="3" fontId="35" fillId="0" borderId="4" xfId="20" applyNumberFormat="1" applyFont="1" applyBorder="1"/>
    <xf numFmtId="0" fontId="38" fillId="0" borderId="4" xfId="20" applyFont="1" applyBorder="1"/>
    <xf numFmtId="3" fontId="39" fillId="0" borderId="4" xfId="20" applyNumberFormat="1" applyFont="1" applyBorder="1"/>
    <xf numFmtId="0" fontId="33" fillId="0" borderId="4" xfId="20" applyFont="1" applyBorder="1"/>
    <xf numFmtId="0" fontId="34" fillId="8" borderId="4" xfId="20" applyFont="1" applyFill="1" applyBorder="1" applyAlignment="1">
      <alignment horizontal="right"/>
    </xf>
    <xf numFmtId="3" fontId="34" fillId="8" borderId="4" xfId="20" applyNumberFormat="1" applyFont="1" applyFill="1" applyBorder="1"/>
    <xf numFmtId="3" fontId="33" fillId="0" borderId="4" xfId="20" applyNumberFormat="1" applyFont="1" applyBorder="1"/>
    <xf numFmtId="0" fontId="34" fillId="9" borderId="4" xfId="20" applyFont="1" applyFill="1" applyBorder="1"/>
    <xf numFmtId="3" fontId="34" fillId="10" borderId="4" xfId="20" applyNumberFormat="1" applyFont="1" applyFill="1" applyBorder="1"/>
    <xf numFmtId="3" fontId="40" fillId="0" borderId="4" xfId="20" applyNumberFormat="1" applyFont="1" applyBorder="1"/>
    <xf numFmtId="3" fontId="34" fillId="9" borderId="4" xfId="20" applyNumberFormat="1" applyFont="1" applyFill="1" applyBorder="1"/>
    <xf numFmtId="9" fontId="33" fillId="11" borderId="3" xfId="21" applyFont="1" applyFill="1" applyBorder="1" applyAlignment="1" applyProtection="1"/>
    <xf numFmtId="9" fontId="34" fillId="11" borderId="4" xfId="21" applyFont="1" applyFill="1" applyBorder="1" applyAlignment="1" applyProtection="1"/>
    <xf numFmtId="3" fontId="34" fillId="11" borderId="4" xfId="21" applyNumberFormat="1" applyFont="1" applyFill="1" applyBorder="1" applyAlignment="1" applyProtection="1"/>
    <xf numFmtId="0" fontId="18" fillId="0" borderId="0" xfId="0" applyFont="1" applyFill="1"/>
    <xf numFmtId="0" fontId="25" fillId="0" borderId="4" xfId="6" applyFont="1" applyFill="1" applyBorder="1" applyProtection="1">
      <protection locked="0"/>
    </xf>
    <xf numFmtId="0" fontId="25" fillId="0" borderId="4" xfId="6" applyFont="1" applyFill="1" applyBorder="1" applyAlignment="1" applyProtection="1">
      <alignment wrapText="1"/>
      <protection locked="0"/>
    </xf>
    <xf numFmtId="168" fontId="18" fillId="0" borderId="4" xfId="13" applyNumberFormat="1" applyFont="1" applyFill="1" applyBorder="1" applyAlignment="1">
      <alignment horizontal="center" wrapText="1"/>
    </xf>
    <xf numFmtId="0" fontId="2" fillId="0" borderId="41" xfId="7" applyFont="1" applyBorder="1" applyAlignment="1">
      <alignment horizontal="center" vertical="center" wrapText="1"/>
    </xf>
    <xf numFmtId="0" fontId="2" fillId="0" borderId="42" xfId="7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0" fontId="2" fillId="0" borderId="43" xfId="7" applyFont="1" applyBorder="1" applyAlignment="1">
      <alignment horizontal="center" vertical="center" wrapText="1"/>
    </xf>
    <xf numFmtId="0" fontId="2" fillId="0" borderId="24" xfId="7" applyFont="1" applyBorder="1" applyAlignment="1">
      <alignment horizontal="center" vertical="center" wrapText="1"/>
    </xf>
    <xf numFmtId="0" fontId="2" fillId="0" borderId="10" xfId="7" applyFont="1" applyBorder="1" applyAlignment="1">
      <alignment horizontal="center" vertical="center" wrapText="1"/>
    </xf>
    <xf numFmtId="0" fontId="6" fillId="0" borderId="6" xfId="7" applyFont="1" applyBorder="1" applyAlignment="1">
      <alignment horizontal="center" vertical="center" wrapText="1"/>
    </xf>
    <xf numFmtId="0" fontId="6" fillId="0" borderId="11" xfId="7" applyFont="1" applyBorder="1" applyAlignment="1">
      <alignment horizontal="center" vertical="center" wrapText="1"/>
    </xf>
    <xf numFmtId="0" fontId="7" fillId="0" borderId="6" xfId="7" applyFont="1" applyBorder="1" applyAlignment="1">
      <alignment horizontal="center" vertical="center" wrapText="1"/>
    </xf>
    <xf numFmtId="0" fontId="7" fillId="0" borderId="11" xfId="7" applyFont="1" applyBorder="1" applyAlignment="1">
      <alignment horizontal="center" vertical="center" wrapText="1"/>
    </xf>
    <xf numFmtId="0" fontId="9" fillId="0" borderId="41" xfId="7" applyFont="1" applyBorder="1" applyAlignment="1">
      <alignment horizontal="left"/>
    </xf>
    <xf numFmtId="0" fontId="9" fillId="0" borderId="42" xfId="7" applyFont="1" applyBorder="1" applyAlignment="1">
      <alignment horizontal="left"/>
    </xf>
    <xf numFmtId="0" fontId="9" fillId="0" borderId="5" xfId="7" applyFont="1" applyBorder="1" applyAlignment="1">
      <alignment horizontal="left"/>
    </xf>
    <xf numFmtId="0" fontId="11" fillId="0" borderId="9" xfId="7" applyFont="1" applyBorder="1" applyAlignment="1">
      <alignment horizontal="left"/>
    </xf>
    <xf numFmtId="0" fontId="11" fillId="0" borderId="0" xfId="7" applyFont="1" applyBorder="1" applyAlignment="1">
      <alignment horizontal="left"/>
    </xf>
    <xf numFmtId="0" fontId="11" fillId="0" borderId="7" xfId="7" applyFont="1" applyBorder="1" applyAlignment="1">
      <alignment horizontal="left"/>
    </xf>
    <xf numFmtId="0" fontId="10" fillId="0" borderId="9" xfId="7" applyFont="1" applyBorder="1" applyAlignment="1">
      <alignment horizontal="left"/>
    </xf>
    <xf numFmtId="0" fontId="10" fillId="0" borderId="0" xfId="7" applyFont="1" applyBorder="1" applyAlignment="1">
      <alignment horizontal="left"/>
    </xf>
    <xf numFmtId="0" fontId="10" fillId="0" borderId="7" xfId="7" applyFont="1" applyBorder="1" applyAlignment="1">
      <alignment horizontal="left"/>
    </xf>
    <xf numFmtId="0" fontId="8" fillId="0" borderId="0" xfId="7" applyFont="1" applyAlignment="1">
      <alignment horizontal="left"/>
    </xf>
    <xf numFmtId="0" fontId="13" fillId="0" borderId="0" xfId="7" applyFont="1" applyAlignment="1">
      <alignment horizontal="left" vertical="center" wrapText="1"/>
    </xf>
    <xf numFmtId="0" fontId="10" fillId="0" borderId="9" xfId="7" applyFont="1" applyBorder="1" applyAlignment="1">
      <alignment horizontal="center"/>
    </xf>
    <xf numFmtId="0" fontId="10" fillId="0" borderId="0" xfId="7" applyFont="1" applyBorder="1" applyAlignment="1">
      <alignment horizontal="center"/>
    </xf>
    <xf numFmtId="0" fontId="10" fillId="0" borderId="7" xfId="7" applyFont="1" applyBorder="1" applyAlignment="1">
      <alignment horizontal="center"/>
    </xf>
    <xf numFmtId="0" fontId="10" fillId="0" borderId="43" xfId="7" applyFont="1" applyBorder="1" applyAlignment="1">
      <alignment horizontal="center"/>
    </xf>
    <xf numFmtId="0" fontId="10" fillId="0" borderId="24" xfId="7" applyFont="1" applyBorder="1" applyAlignment="1">
      <alignment horizontal="center"/>
    </xf>
    <xf numFmtId="0" fontId="10" fillId="0" borderId="10" xfId="7" applyFont="1" applyBorder="1" applyAlignment="1">
      <alignment horizontal="center"/>
    </xf>
    <xf numFmtId="0" fontId="12" fillId="2" borderId="44" xfId="7" applyFont="1" applyFill="1" applyBorder="1" applyAlignment="1">
      <alignment horizontal="left"/>
    </xf>
    <xf numFmtId="0" fontId="12" fillId="2" borderId="45" xfId="7" applyFont="1" applyFill="1" applyBorder="1" applyAlignment="1">
      <alignment horizontal="left"/>
    </xf>
    <xf numFmtId="0" fontId="12" fillId="2" borderId="46" xfId="7" applyFont="1" applyFill="1" applyBorder="1" applyAlignment="1">
      <alignment horizontal="left"/>
    </xf>
    <xf numFmtId="0" fontId="8" fillId="0" borderId="6" xfId="9" applyFont="1" applyFill="1" applyBorder="1" applyAlignment="1">
      <alignment horizontal="center"/>
    </xf>
    <xf numFmtId="0" fontId="8" fillId="0" borderId="25" xfId="9" applyFont="1" applyFill="1" applyBorder="1" applyAlignment="1">
      <alignment horizontal="center"/>
    </xf>
    <xf numFmtId="0" fontId="8" fillId="0" borderId="48" xfId="9" applyFont="1" applyFill="1" applyBorder="1" applyAlignment="1">
      <alignment horizontal="center"/>
    </xf>
    <xf numFmtId="0" fontId="8" fillId="0" borderId="49" xfId="9" applyFont="1" applyFill="1" applyBorder="1" applyAlignment="1">
      <alignment horizontal="center"/>
    </xf>
    <xf numFmtId="0" fontId="8" fillId="0" borderId="52" xfId="9" applyFont="1" applyFill="1" applyBorder="1" applyAlignment="1">
      <alignment horizontal="center"/>
    </xf>
    <xf numFmtId="0" fontId="8" fillId="0" borderId="53" xfId="9" applyFont="1" applyFill="1" applyBorder="1" applyAlignment="1">
      <alignment horizontal="center"/>
    </xf>
    <xf numFmtId="0" fontId="2" fillId="0" borderId="0" xfId="9" applyFont="1" applyFill="1" applyBorder="1" applyAlignment="1">
      <alignment horizontal="left" wrapText="1"/>
    </xf>
    <xf numFmtId="0" fontId="8" fillId="0" borderId="35" xfId="9" applyFont="1" applyFill="1" applyBorder="1" applyAlignment="1">
      <alignment horizontal="center"/>
    </xf>
    <xf numFmtId="0" fontId="8" fillId="0" borderId="47" xfId="9" applyFont="1" applyFill="1" applyBorder="1" applyAlignment="1">
      <alignment horizontal="center"/>
    </xf>
    <xf numFmtId="0" fontId="8" fillId="0" borderId="32" xfId="9" applyFont="1" applyFill="1" applyBorder="1" applyAlignment="1">
      <alignment horizontal="center"/>
    </xf>
    <xf numFmtId="0" fontId="8" fillId="0" borderId="15" xfId="9" applyFont="1" applyFill="1" applyBorder="1" applyAlignment="1">
      <alignment horizontal="center"/>
    </xf>
    <xf numFmtId="0" fontId="2" fillId="0" borderId="39" xfId="9" applyFont="1" applyFill="1" applyBorder="1" applyAlignment="1">
      <alignment horizontal="left"/>
    </xf>
    <xf numFmtId="0" fontId="27" fillId="0" borderId="4" xfId="6" applyFont="1" applyFill="1" applyBorder="1" applyAlignment="1" applyProtection="1">
      <alignment horizontal="center"/>
      <protection locked="0"/>
    </xf>
  </cellXfs>
  <cellStyles count="22">
    <cellStyle name="Ezres 2" xfId="1"/>
    <cellStyle name="Ezres 3" xfId="2"/>
    <cellStyle name="Ezres 3 2" xfId="3"/>
    <cellStyle name="Ezres 4" xfId="4"/>
    <cellStyle name="Heading" xfId="16"/>
    <cellStyle name="Heading1" xfId="17"/>
    <cellStyle name="Magyarázó szöveg 2" xfId="21"/>
    <cellStyle name="Normál" xfId="0" builtinId="0"/>
    <cellStyle name="Normál 2" xfId="5"/>
    <cellStyle name="Normál 2 2" xfId="6"/>
    <cellStyle name="Normál 2 2 2" xfId="15"/>
    <cellStyle name="Normál 2 3" xfId="13"/>
    <cellStyle name="Normál 3" xfId="7"/>
    <cellStyle name="Normál 4" xfId="8"/>
    <cellStyle name="Normál 5" xfId="20"/>
    <cellStyle name="Normál_2008évi7mellzárásszámadási rendelet" xfId="9"/>
    <cellStyle name="Normal_KARSZJ3" xfId="10"/>
    <cellStyle name="Pénznem 2" xfId="11"/>
    <cellStyle name="Result" xfId="18"/>
    <cellStyle name="Result2" xfId="19"/>
    <cellStyle name="Százalék 2" xfId="12"/>
    <cellStyle name="Százalék 2 2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V&#201;RTESBOGL&#193;R/2016.%20&#233;v%20V&#233;rtesbogl&#225;r/K&#246;lts&#233;gvet&#233;s%20m&#243;dos&#237;t&#225;s%20II/M&#243;dos&#237;t&#243;%20rendelet/2016.%20&#233;vi%20VB%20k&#246;lts&#233;gvet&#233;si%20rendelet%20_M&#243;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V&#201;RTESBOGL&#193;R/2016.%20&#233;v%20V&#233;rtesbogl&#225;r/K&#246;lts&#233;gvet&#233;s%20m&#243;dos&#237;t&#225;s%20II/El&#337;terjeszt&#233;s/4_Koltsegvetesi_rendelet_modositasa_4_mell_AM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elléklet"/>
      <sheetName val="2 mell_Önk "/>
      <sheetName val="3 mell_ÁMK"/>
      <sheetName val="4.melléklet"/>
      <sheetName val="5. melléklet"/>
      <sheetName val="6.melléklet"/>
      <sheetName val="7 .melléklet "/>
    </sheetNames>
    <sheetDataSet>
      <sheetData sheetId="0">
        <row r="4">
          <cell r="C4">
            <v>32487</v>
          </cell>
        </row>
        <row r="5">
          <cell r="C5">
            <v>8779</v>
          </cell>
        </row>
        <row r="6">
          <cell r="C6">
            <v>26483</v>
          </cell>
        </row>
        <row r="8">
          <cell r="C8">
            <v>4150</v>
          </cell>
        </row>
        <row r="9">
          <cell r="C9">
            <v>7471.8739999999998</v>
          </cell>
        </row>
        <row r="16">
          <cell r="C16">
            <v>5313</v>
          </cell>
        </row>
        <row r="17">
          <cell r="C17">
            <v>16914</v>
          </cell>
        </row>
        <row r="18">
          <cell r="C18">
            <v>2111</v>
          </cell>
        </row>
        <row r="25">
          <cell r="C25">
            <v>43948</v>
          </cell>
        </row>
        <row r="28">
          <cell r="C28">
            <v>53966.436999999998</v>
          </cell>
        </row>
        <row r="35">
          <cell r="C35">
            <v>18290</v>
          </cell>
        </row>
        <row r="49">
          <cell r="C49">
            <v>11352</v>
          </cell>
        </row>
        <row r="58">
          <cell r="C58">
            <v>270</v>
          </cell>
        </row>
        <row r="61">
          <cell r="C61">
            <v>0</v>
          </cell>
        </row>
        <row r="63">
          <cell r="C63">
            <v>250</v>
          </cell>
        </row>
        <row r="70">
          <cell r="C70">
            <v>63529</v>
          </cell>
        </row>
      </sheetData>
      <sheetData sheetId="1">
        <row r="67">
          <cell r="D67">
            <v>1690</v>
          </cell>
        </row>
      </sheetData>
      <sheetData sheetId="2">
        <row r="3">
          <cell r="D3">
            <v>25778</v>
          </cell>
        </row>
        <row r="4">
          <cell r="D4">
            <v>7484</v>
          </cell>
        </row>
        <row r="5">
          <cell r="D5">
            <v>16079</v>
          </cell>
        </row>
        <row r="15">
          <cell r="D15">
            <v>2024</v>
          </cell>
        </row>
        <row r="48">
          <cell r="D48">
            <v>8168</v>
          </cell>
        </row>
        <row r="66">
          <cell r="D66">
            <v>42490</v>
          </cell>
        </row>
        <row r="67">
          <cell r="D67">
            <v>707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 mell_ÁMK"/>
      <sheetName val="ÁMK"/>
    </sheetNames>
    <sheetDataSet>
      <sheetData sheetId="0"/>
      <sheetData sheetId="1">
        <row r="17">
          <cell r="J17">
            <v>13877000</v>
          </cell>
        </row>
        <row r="19">
          <cell r="J19">
            <v>4164000</v>
          </cell>
        </row>
        <row r="36">
          <cell r="J36">
            <v>935000</v>
          </cell>
        </row>
        <row r="37">
          <cell r="J37">
            <v>0</v>
          </cell>
        </row>
        <row r="38">
          <cell r="J38">
            <v>0</v>
          </cell>
        </row>
        <row r="68">
          <cell r="J68">
            <v>3977000</v>
          </cell>
        </row>
        <row r="73">
          <cell r="J73">
            <v>932000</v>
          </cell>
        </row>
        <row r="89">
          <cell r="J89">
            <v>2829000</v>
          </cell>
        </row>
        <row r="92">
          <cell r="J92">
            <v>876000</v>
          </cell>
        </row>
        <row r="101">
          <cell r="J101">
            <v>359000</v>
          </cell>
        </row>
        <row r="106">
          <cell r="J106">
            <v>64000</v>
          </cell>
        </row>
        <row r="112">
          <cell r="J112">
            <v>989000</v>
          </cell>
        </row>
        <row r="113">
          <cell r="O113">
            <v>1696000</v>
          </cell>
        </row>
        <row r="115">
          <cell r="O115">
            <v>458000</v>
          </cell>
        </row>
        <row r="123">
          <cell r="J123">
            <v>4556000</v>
          </cell>
        </row>
        <row r="126">
          <cell r="J126">
            <v>1259000</v>
          </cell>
        </row>
        <row r="144">
          <cell r="J144">
            <v>2504000</v>
          </cell>
        </row>
        <row r="148">
          <cell r="J148">
            <v>114000</v>
          </cell>
        </row>
        <row r="149">
          <cell r="O149">
            <v>1206000</v>
          </cell>
        </row>
        <row r="151">
          <cell r="O151">
            <v>326000</v>
          </cell>
        </row>
        <row r="157">
          <cell r="J157">
            <v>1333000</v>
          </cell>
        </row>
        <row r="160">
          <cell r="J160">
            <v>360000</v>
          </cell>
        </row>
        <row r="174">
          <cell r="J174">
            <v>2857000</v>
          </cell>
        </row>
        <row r="175">
          <cell r="J175">
            <v>0</v>
          </cell>
        </row>
        <row r="176">
          <cell r="J176">
            <v>0</v>
          </cell>
        </row>
        <row r="179">
          <cell r="J179">
            <v>0</v>
          </cell>
        </row>
        <row r="180">
          <cell r="O180">
            <v>2035000</v>
          </cell>
        </row>
        <row r="183">
          <cell r="O183">
            <v>549000</v>
          </cell>
        </row>
        <row r="191">
          <cell r="J191">
            <v>889000</v>
          </cell>
        </row>
        <row r="192">
          <cell r="O192">
            <v>997000</v>
          </cell>
        </row>
        <row r="194">
          <cell r="O194">
            <v>277000</v>
          </cell>
        </row>
        <row r="196">
          <cell r="O196">
            <v>344000</v>
          </cell>
        </row>
        <row r="208">
          <cell r="J208">
            <v>2943000</v>
          </cell>
        </row>
        <row r="210">
          <cell r="J210">
            <v>760000</v>
          </cell>
        </row>
        <row r="237">
          <cell r="J237">
            <v>3458000</v>
          </cell>
        </row>
        <row r="242">
          <cell r="J242">
            <v>914000</v>
          </cell>
        </row>
        <row r="243">
          <cell r="O243">
            <v>280000</v>
          </cell>
        </row>
        <row r="250">
          <cell r="J250">
            <v>240000</v>
          </cell>
        </row>
        <row r="252">
          <cell r="J252">
            <v>65000</v>
          </cell>
        </row>
        <row r="260">
          <cell r="J260">
            <v>84000</v>
          </cell>
        </row>
        <row r="267">
          <cell r="J267">
            <v>27000</v>
          </cell>
        </row>
        <row r="269">
          <cell r="O269">
            <v>42490000</v>
          </cell>
        </row>
        <row r="270">
          <cell r="O270">
            <v>707000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zoomScaleNormal="100" workbookViewId="0">
      <selection activeCell="C12" sqref="C12"/>
    </sheetView>
  </sheetViews>
  <sheetFormatPr defaultColWidth="9.109375" defaultRowHeight="14.4" x14ac:dyDescent="0.3"/>
  <cols>
    <col min="1" max="1" width="3.33203125" style="118" customWidth="1"/>
    <col min="2" max="2" width="43.5546875" style="118" customWidth="1"/>
    <col min="3" max="6" width="10.88671875" style="118" customWidth="1"/>
    <col min="7" max="16384" width="9.109375" style="118"/>
  </cols>
  <sheetData>
    <row r="1" spans="1:6" ht="21.75" customHeight="1" x14ac:dyDescent="0.25"/>
    <row r="2" spans="1:6" ht="39" customHeight="1" x14ac:dyDescent="0.3">
      <c r="A2" s="127"/>
      <c r="B2" s="127"/>
      <c r="C2" s="153" t="s">
        <v>194</v>
      </c>
      <c r="D2" s="153" t="s">
        <v>0</v>
      </c>
      <c r="E2" s="153" t="s">
        <v>269</v>
      </c>
      <c r="F2" s="153" t="s">
        <v>1</v>
      </c>
    </row>
    <row r="3" spans="1:6" ht="11.25" customHeight="1" x14ac:dyDescent="0.3">
      <c r="A3" s="124" t="s">
        <v>2</v>
      </c>
      <c r="B3" s="124" t="s">
        <v>3</v>
      </c>
      <c r="C3" s="125"/>
      <c r="D3" s="125"/>
      <c r="E3" s="125"/>
      <c r="F3" s="125"/>
    </row>
    <row r="4" spans="1:6" ht="11.25" customHeight="1" x14ac:dyDescent="0.3">
      <c r="A4" s="127" t="s">
        <v>4</v>
      </c>
      <c r="B4" s="127" t="s">
        <v>5</v>
      </c>
      <c r="C4" s="125">
        <v>32487</v>
      </c>
      <c r="D4" s="125">
        <v>32487</v>
      </c>
      <c r="E4" s="125">
        <v>0</v>
      </c>
      <c r="F4" s="125">
        <v>0</v>
      </c>
    </row>
    <row r="5" spans="1:6" ht="11.25" customHeight="1" x14ac:dyDescent="0.3">
      <c r="A5" s="127" t="s">
        <v>6</v>
      </c>
      <c r="B5" s="127" t="s">
        <v>7</v>
      </c>
      <c r="C5" s="125">
        <v>8779</v>
      </c>
      <c r="D5" s="125">
        <v>8779</v>
      </c>
      <c r="E5" s="125">
        <v>0</v>
      </c>
      <c r="F5" s="125">
        <v>0</v>
      </c>
    </row>
    <row r="6" spans="1:6" ht="11.25" customHeight="1" x14ac:dyDescent="0.3">
      <c r="A6" s="127" t="s">
        <v>8</v>
      </c>
      <c r="B6" s="127" t="s">
        <v>9</v>
      </c>
      <c r="C6" s="125">
        <v>26483</v>
      </c>
      <c r="D6" s="125">
        <v>26483</v>
      </c>
      <c r="E6" s="125">
        <v>0</v>
      </c>
      <c r="F6" s="125">
        <v>0</v>
      </c>
    </row>
    <row r="7" spans="1:6" ht="11.25" customHeight="1" x14ac:dyDescent="0.3">
      <c r="A7" s="127"/>
      <c r="B7" s="128" t="s">
        <v>10</v>
      </c>
      <c r="C7" s="125">
        <v>0</v>
      </c>
      <c r="D7" s="125">
        <v>0</v>
      </c>
      <c r="E7" s="125">
        <v>0</v>
      </c>
      <c r="F7" s="125">
        <v>0</v>
      </c>
    </row>
    <row r="8" spans="1:6" ht="11.25" customHeight="1" x14ac:dyDescent="0.3">
      <c r="A8" s="127" t="s">
        <v>11</v>
      </c>
      <c r="B8" s="127" t="s">
        <v>12</v>
      </c>
      <c r="C8" s="125">
        <v>4150</v>
      </c>
      <c r="D8" s="125">
        <v>4150</v>
      </c>
      <c r="E8" s="125">
        <v>0</v>
      </c>
      <c r="F8" s="125">
        <v>0</v>
      </c>
    </row>
    <row r="9" spans="1:6" ht="11.25" customHeight="1" x14ac:dyDescent="0.3">
      <c r="A9" s="127" t="s">
        <v>13</v>
      </c>
      <c r="B9" s="127" t="s">
        <v>14</v>
      </c>
      <c r="C9" s="125">
        <v>7471.8739999999998</v>
      </c>
      <c r="D9" s="125">
        <v>6740.8739999999998</v>
      </c>
      <c r="E9" s="125">
        <v>731</v>
      </c>
      <c r="F9" s="125">
        <v>0</v>
      </c>
    </row>
    <row r="10" spans="1:6" ht="11.25" customHeight="1" x14ac:dyDescent="0.3">
      <c r="A10" s="127"/>
      <c r="B10" s="128" t="s">
        <v>166</v>
      </c>
      <c r="C10" s="130">
        <v>5998</v>
      </c>
      <c r="D10" s="130">
        <f>+C10</f>
        <v>5998</v>
      </c>
      <c r="E10" s="130">
        <v>0</v>
      </c>
      <c r="F10" s="130">
        <v>0</v>
      </c>
    </row>
    <row r="11" spans="1:6" ht="11.25" customHeight="1" x14ac:dyDescent="0.3">
      <c r="A11" s="127"/>
      <c r="B11" s="128" t="s">
        <v>15</v>
      </c>
      <c r="C11" s="130">
        <v>741</v>
      </c>
      <c r="D11" s="130">
        <v>741</v>
      </c>
      <c r="E11" s="130">
        <v>0</v>
      </c>
      <c r="F11" s="130">
        <v>0</v>
      </c>
    </row>
    <row r="12" spans="1:6" ht="11.25" customHeight="1" x14ac:dyDescent="0.3">
      <c r="A12" s="127"/>
      <c r="B12" s="128" t="s">
        <v>16</v>
      </c>
      <c r="C12" s="130">
        <v>731</v>
      </c>
      <c r="D12" s="130">
        <v>0</v>
      </c>
      <c r="E12" s="130">
        <v>731</v>
      </c>
      <c r="F12" s="130">
        <v>0</v>
      </c>
    </row>
    <row r="13" spans="1:6" ht="11.25" customHeight="1" x14ac:dyDescent="0.3">
      <c r="A13" s="127"/>
      <c r="B13" s="128" t="s">
        <v>195</v>
      </c>
      <c r="C13" s="129">
        <v>2</v>
      </c>
      <c r="D13" s="129">
        <v>2</v>
      </c>
      <c r="E13" s="129">
        <v>0</v>
      </c>
      <c r="F13" s="129">
        <v>0</v>
      </c>
    </row>
    <row r="14" spans="1:6" ht="11.25" customHeight="1" x14ac:dyDescent="0.3">
      <c r="A14" s="154"/>
      <c r="B14" s="132" t="s">
        <v>17</v>
      </c>
      <c r="C14" s="133">
        <v>79370.873999999996</v>
      </c>
      <c r="D14" s="133">
        <v>78639.873999999996</v>
      </c>
      <c r="E14" s="133">
        <v>731</v>
      </c>
      <c r="F14" s="133">
        <v>0</v>
      </c>
    </row>
    <row r="15" spans="1:6" ht="11.25" customHeight="1" x14ac:dyDescent="0.3">
      <c r="A15" s="127"/>
      <c r="B15" s="124" t="s">
        <v>18</v>
      </c>
      <c r="C15" s="134"/>
      <c r="D15" s="134"/>
      <c r="E15" s="134"/>
      <c r="F15" s="134"/>
    </row>
    <row r="16" spans="1:6" ht="11.25" customHeight="1" x14ac:dyDescent="0.3">
      <c r="A16" s="127" t="s">
        <v>19</v>
      </c>
      <c r="B16" s="127" t="s">
        <v>20</v>
      </c>
      <c r="C16" s="125">
        <v>5313</v>
      </c>
      <c r="D16" s="125">
        <v>5313</v>
      </c>
      <c r="E16" s="125">
        <v>0</v>
      </c>
      <c r="F16" s="125">
        <v>0</v>
      </c>
    </row>
    <row r="17" spans="1:6" ht="11.25" customHeight="1" x14ac:dyDescent="0.3">
      <c r="A17" s="127" t="s">
        <v>21</v>
      </c>
      <c r="B17" s="127" t="s">
        <v>22</v>
      </c>
      <c r="C17" s="125">
        <v>16914</v>
      </c>
      <c r="D17" s="125">
        <v>16914</v>
      </c>
      <c r="E17" s="125">
        <v>0</v>
      </c>
      <c r="F17" s="125">
        <v>0</v>
      </c>
    </row>
    <row r="18" spans="1:6" ht="11.25" customHeight="1" x14ac:dyDescent="0.3">
      <c r="A18" s="127" t="s">
        <v>23</v>
      </c>
      <c r="B18" s="127" t="s">
        <v>24</v>
      </c>
      <c r="C18" s="125">
        <v>2111</v>
      </c>
      <c r="D18" s="125">
        <v>200</v>
      </c>
      <c r="E18" s="125">
        <v>1911</v>
      </c>
      <c r="F18" s="125">
        <v>0</v>
      </c>
    </row>
    <row r="19" spans="1:6" ht="11.25" customHeight="1" x14ac:dyDescent="0.3">
      <c r="A19" s="154"/>
      <c r="B19" s="132" t="s">
        <v>25</v>
      </c>
      <c r="C19" s="133">
        <v>24338</v>
      </c>
      <c r="D19" s="133">
        <v>22427</v>
      </c>
      <c r="E19" s="133">
        <v>1911</v>
      </c>
      <c r="F19" s="133">
        <v>0</v>
      </c>
    </row>
    <row r="20" spans="1:6" ht="11.25" customHeight="1" x14ac:dyDescent="0.3">
      <c r="A20" s="146"/>
      <c r="B20" s="136" t="s">
        <v>26</v>
      </c>
      <c r="C20" s="137">
        <v>103708.874</v>
      </c>
      <c r="D20" s="137">
        <v>101066.874</v>
      </c>
      <c r="E20" s="137">
        <v>2642</v>
      </c>
      <c r="F20" s="137">
        <v>0</v>
      </c>
    </row>
    <row r="21" spans="1:6" ht="11.25" customHeight="1" x14ac:dyDescent="0.3">
      <c r="A21" s="124" t="s">
        <v>27</v>
      </c>
      <c r="B21" s="124" t="s">
        <v>28</v>
      </c>
      <c r="C21" s="138"/>
      <c r="D21" s="138"/>
      <c r="E21" s="138"/>
      <c r="F21" s="138"/>
    </row>
    <row r="22" spans="1:6" ht="11.25" customHeight="1" x14ac:dyDescent="0.3">
      <c r="A22" s="124"/>
      <c r="B22" s="127" t="s">
        <v>29</v>
      </c>
      <c r="C22" s="138">
        <v>42490</v>
      </c>
      <c r="D22" s="138">
        <v>42490</v>
      </c>
      <c r="E22" s="138">
        <v>0</v>
      </c>
      <c r="F22" s="138">
        <v>0</v>
      </c>
    </row>
    <row r="23" spans="1:6" ht="11.25" customHeight="1" x14ac:dyDescent="0.3">
      <c r="A23" s="124"/>
      <c r="B23" s="127" t="s">
        <v>196</v>
      </c>
      <c r="C23" s="138">
        <v>1458</v>
      </c>
      <c r="D23" s="138">
        <v>1458</v>
      </c>
      <c r="E23" s="138">
        <v>0</v>
      </c>
      <c r="F23" s="138">
        <v>0</v>
      </c>
    </row>
    <row r="24" spans="1:6" ht="11.25" customHeight="1" x14ac:dyDescent="0.3">
      <c r="A24" s="124"/>
      <c r="B24" s="127" t="s">
        <v>30</v>
      </c>
      <c r="C24" s="138">
        <v>0</v>
      </c>
      <c r="D24" s="138">
        <v>0</v>
      </c>
      <c r="E24" s="138">
        <v>0</v>
      </c>
      <c r="F24" s="138">
        <v>0</v>
      </c>
    </row>
    <row r="25" spans="1:6" ht="11.25" customHeight="1" x14ac:dyDescent="0.3">
      <c r="A25" s="146"/>
      <c r="B25" s="136" t="s">
        <v>31</v>
      </c>
      <c r="C25" s="137">
        <v>43948</v>
      </c>
      <c r="D25" s="137">
        <v>43948</v>
      </c>
      <c r="E25" s="137">
        <v>0</v>
      </c>
      <c r="F25" s="137">
        <v>0</v>
      </c>
    </row>
    <row r="26" spans="1:6" ht="11.25" customHeight="1" x14ac:dyDescent="0.3">
      <c r="A26" s="155"/>
      <c r="B26" s="140" t="s">
        <v>32</v>
      </c>
      <c r="C26" s="141">
        <v>147656.87400000001</v>
      </c>
      <c r="D26" s="141">
        <v>145014.87400000001</v>
      </c>
      <c r="E26" s="141">
        <v>2642</v>
      </c>
      <c r="F26" s="141">
        <v>0</v>
      </c>
    </row>
    <row r="27" spans="1:6" ht="11.25" customHeight="1" x14ac:dyDescent="0.3">
      <c r="A27" s="146"/>
      <c r="B27" s="124" t="s">
        <v>33</v>
      </c>
      <c r="C27" s="134"/>
      <c r="D27" s="134"/>
      <c r="E27" s="134"/>
      <c r="F27" s="134"/>
    </row>
    <row r="28" spans="1:6" ht="11.25" customHeight="1" x14ac:dyDescent="0.3">
      <c r="A28" s="146" t="s">
        <v>34</v>
      </c>
      <c r="B28" s="142" t="s">
        <v>35</v>
      </c>
      <c r="C28" s="134">
        <v>53966.436999999998</v>
      </c>
      <c r="D28" s="134">
        <v>53966.436999999998</v>
      </c>
      <c r="E28" s="134">
        <v>0</v>
      </c>
      <c r="F28" s="134">
        <v>0</v>
      </c>
    </row>
    <row r="29" spans="1:6" ht="11.25" customHeight="1" x14ac:dyDescent="0.3">
      <c r="A29" s="146"/>
      <c r="B29" s="143" t="s">
        <v>36</v>
      </c>
      <c r="C29" s="134">
        <v>47992.436999999998</v>
      </c>
      <c r="D29" s="134">
        <v>47992.436999999998</v>
      </c>
      <c r="E29" s="134">
        <v>0</v>
      </c>
      <c r="F29" s="134">
        <v>0</v>
      </c>
    </row>
    <row r="30" spans="1:6" ht="11.25" customHeight="1" x14ac:dyDescent="0.3">
      <c r="A30" s="146"/>
      <c r="B30" s="143" t="s">
        <v>37</v>
      </c>
      <c r="C30" s="134">
        <v>5974</v>
      </c>
      <c r="D30" s="134">
        <v>5974</v>
      </c>
      <c r="E30" s="134">
        <v>0</v>
      </c>
      <c r="F30" s="134">
        <v>0</v>
      </c>
    </row>
    <row r="31" spans="1:6" ht="11.25" customHeight="1" x14ac:dyDescent="0.25">
      <c r="A31" s="146"/>
      <c r="B31" s="144" t="s">
        <v>38</v>
      </c>
      <c r="C31" s="145">
        <v>0</v>
      </c>
      <c r="D31" s="145">
        <v>0</v>
      </c>
      <c r="E31" s="145">
        <v>0</v>
      </c>
      <c r="F31" s="145">
        <v>0</v>
      </c>
    </row>
    <row r="32" spans="1:6" ht="11.25" customHeight="1" x14ac:dyDescent="0.3">
      <c r="A32" s="146"/>
      <c r="B32" s="144" t="s">
        <v>39</v>
      </c>
      <c r="C32" s="145">
        <v>0</v>
      </c>
      <c r="D32" s="145">
        <v>0</v>
      </c>
      <c r="E32" s="145">
        <v>0</v>
      </c>
      <c r="F32" s="145">
        <v>0</v>
      </c>
    </row>
    <row r="33" spans="1:6" ht="11.25" customHeight="1" x14ac:dyDescent="0.3">
      <c r="A33" s="146"/>
      <c r="B33" s="144" t="s">
        <v>40</v>
      </c>
      <c r="C33" s="145">
        <v>0</v>
      </c>
      <c r="D33" s="145">
        <v>0</v>
      </c>
      <c r="E33" s="145">
        <v>0</v>
      </c>
      <c r="F33" s="145">
        <v>0</v>
      </c>
    </row>
    <row r="34" spans="1:6" ht="11.25" customHeight="1" x14ac:dyDescent="0.3">
      <c r="A34" s="146"/>
      <c r="B34" s="144" t="s">
        <v>197</v>
      </c>
      <c r="C34" s="145">
        <v>0</v>
      </c>
      <c r="D34" s="145">
        <v>0</v>
      </c>
      <c r="E34" s="145">
        <v>0</v>
      </c>
      <c r="F34" s="145">
        <v>0</v>
      </c>
    </row>
    <row r="35" spans="1:6" ht="11.25" customHeight="1" x14ac:dyDescent="0.3">
      <c r="A35" s="146" t="s">
        <v>41</v>
      </c>
      <c r="B35" s="146" t="s">
        <v>42</v>
      </c>
      <c r="C35" s="134">
        <v>18290</v>
      </c>
      <c r="D35" s="134">
        <v>18290</v>
      </c>
      <c r="E35" s="134">
        <v>0</v>
      </c>
      <c r="F35" s="134">
        <v>0</v>
      </c>
    </row>
    <row r="36" spans="1:6" ht="11.25" customHeight="1" x14ac:dyDescent="0.3">
      <c r="A36" s="146"/>
      <c r="B36" s="146" t="s">
        <v>43</v>
      </c>
      <c r="C36" s="134">
        <v>10</v>
      </c>
      <c r="D36" s="134">
        <v>10</v>
      </c>
      <c r="E36" s="134">
        <v>0</v>
      </c>
      <c r="F36" s="134">
        <v>0</v>
      </c>
    </row>
    <row r="37" spans="1:6" ht="11.25" customHeight="1" x14ac:dyDescent="0.3">
      <c r="A37" s="146"/>
      <c r="B37" s="127" t="s">
        <v>44</v>
      </c>
      <c r="C37" s="134">
        <v>6150</v>
      </c>
      <c r="D37" s="134">
        <v>6150</v>
      </c>
      <c r="E37" s="134">
        <v>0</v>
      </c>
      <c r="F37" s="134">
        <v>0</v>
      </c>
    </row>
    <row r="38" spans="1:6" ht="11.25" customHeight="1" x14ac:dyDescent="0.3">
      <c r="A38" s="146"/>
      <c r="B38" s="143" t="s">
        <v>45</v>
      </c>
      <c r="C38" s="129">
        <v>450</v>
      </c>
      <c r="D38" s="129">
        <v>450</v>
      </c>
      <c r="E38" s="129">
        <v>0</v>
      </c>
      <c r="F38" s="129">
        <v>0</v>
      </c>
    </row>
    <row r="39" spans="1:6" ht="11.25" customHeight="1" x14ac:dyDescent="0.3">
      <c r="A39" s="146"/>
      <c r="B39" s="143" t="s">
        <v>46</v>
      </c>
      <c r="C39" s="129">
        <v>5300</v>
      </c>
      <c r="D39" s="129">
        <v>5300</v>
      </c>
      <c r="E39" s="129">
        <v>0</v>
      </c>
      <c r="F39" s="129">
        <v>0</v>
      </c>
    </row>
    <row r="40" spans="1:6" ht="11.25" customHeight="1" x14ac:dyDescent="0.3">
      <c r="A40" s="146"/>
      <c r="B40" s="143" t="s">
        <v>47</v>
      </c>
      <c r="C40" s="129">
        <v>400</v>
      </c>
      <c r="D40" s="129">
        <v>400</v>
      </c>
      <c r="E40" s="129">
        <v>0</v>
      </c>
      <c r="F40" s="129">
        <v>0</v>
      </c>
    </row>
    <row r="41" spans="1:6" ht="11.25" customHeight="1" x14ac:dyDescent="0.3">
      <c r="A41" s="146"/>
      <c r="B41" s="127" t="s">
        <v>48</v>
      </c>
      <c r="C41" s="134">
        <v>11830</v>
      </c>
      <c r="D41" s="134">
        <v>11830</v>
      </c>
      <c r="E41" s="134">
        <v>0</v>
      </c>
      <c r="F41" s="134">
        <v>0</v>
      </c>
    </row>
    <row r="42" spans="1:6" ht="11.25" customHeight="1" x14ac:dyDescent="0.3">
      <c r="A42" s="146"/>
      <c r="B42" s="143" t="s">
        <v>49</v>
      </c>
      <c r="C42" s="129">
        <v>10000</v>
      </c>
      <c r="D42" s="129">
        <v>10000</v>
      </c>
      <c r="E42" s="129">
        <v>0</v>
      </c>
      <c r="F42" s="129">
        <v>0</v>
      </c>
    </row>
    <row r="43" spans="1:6" ht="11.25" customHeight="1" x14ac:dyDescent="0.3">
      <c r="A43" s="146"/>
      <c r="B43" s="143" t="s">
        <v>50</v>
      </c>
      <c r="C43" s="129">
        <v>0</v>
      </c>
      <c r="D43" s="129">
        <v>0</v>
      </c>
      <c r="E43" s="129"/>
      <c r="F43" s="129"/>
    </row>
    <row r="44" spans="1:6" ht="11.25" customHeight="1" x14ac:dyDescent="0.3">
      <c r="A44" s="146"/>
      <c r="B44" s="143" t="s">
        <v>51</v>
      </c>
      <c r="C44" s="129">
        <v>1800</v>
      </c>
      <c r="D44" s="129">
        <v>1800</v>
      </c>
      <c r="E44" s="129">
        <v>0</v>
      </c>
      <c r="F44" s="129">
        <v>0</v>
      </c>
    </row>
    <row r="45" spans="1:6" ht="11.25" customHeight="1" x14ac:dyDescent="0.3">
      <c r="A45" s="146"/>
      <c r="B45" s="143" t="s">
        <v>198</v>
      </c>
      <c r="C45" s="129">
        <v>30</v>
      </c>
      <c r="D45" s="129">
        <v>30</v>
      </c>
      <c r="E45" s="129"/>
      <c r="F45" s="129"/>
    </row>
    <row r="46" spans="1:6" ht="11.25" customHeight="1" x14ac:dyDescent="0.3">
      <c r="A46" s="146"/>
      <c r="B46" s="127" t="s">
        <v>52</v>
      </c>
      <c r="C46" s="134">
        <v>300</v>
      </c>
      <c r="D46" s="134">
        <v>300</v>
      </c>
      <c r="E46" s="134">
        <v>0</v>
      </c>
      <c r="F46" s="134">
        <v>0</v>
      </c>
    </row>
    <row r="47" spans="1:6" ht="11.25" customHeight="1" x14ac:dyDescent="0.3">
      <c r="A47" s="146"/>
      <c r="B47" s="143" t="s">
        <v>53</v>
      </c>
      <c r="C47" s="129">
        <v>0</v>
      </c>
      <c r="D47" s="129">
        <v>0</v>
      </c>
      <c r="E47" s="129">
        <v>0</v>
      </c>
      <c r="F47" s="129">
        <v>0</v>
      </c>
    </row>
    <row r="48" spans="1:6" ht="11.25" customHeight="1" x14ac:dyDescent="0.3">
      <c r="A48" s="146"/>
      <c r="B48" s="143" t="s">
        <v>199</v>
      </c>
      <c r="C48" s="129">
        <v>300</v>
      </c>
      <c r="D48" s="129">
        <v>300</v>
      </c>
      <c r="E48" s="129">
        <v>0</v>
      </c>
      <c r="F48" s="129">
        <v>0</v>
      </c>
    </row>
    <row r="49" spans="1:6" ht="11.25" customHeight="1" x14ac:dyDescent="0.3">
      <c r="A49" s="127" t="s">
        <v>54</v>
      </c>
      <c r="B49" s="127" t="s">
        <v>55</v>
      </c>
      <c r="C49" s="134">
        <v>11352</v>
      </c>
      <c r="D49" s="134">
        <v>9572</v>
      </c>
      <c r="E49" s="134">
        <v>1780</v>
      </c>
      <c r="F49" s="134">
        <v>0</v>
      </c>
    </row>
    <row r="50" spans="1:6" ht="11.25" customHeight="1" x14ac:dyDescent="0.3">
      <c r="A50" s="127"/>
      <c r="B50" s="143" t="s">
        <v>56</v>
      </c>
      <c r="C50" s="129">
        <v>1043</v>
      </c>
      <c r="D50" s="129">
        <v>1043</v>
      </c>
      <c r="E50" s="129">
        <v>0</v>
      </c>
      <c r="F50" s="129">
        <v>0</v>
      </c>
    </row>
    <row r="51" spans="1:6" ht="11.25" customHeight="1" x14ac:dyDescent="0.3">
      <c r="A51" s="127"/>
      <c r="B51" s="143" t="s">
        <v>167</v>
      </c>
      <c r="C51" s="129">
        <v>2060</v>
      </c>
      <c r="D51" s="129">
        <v>280</v>
      </c>
      <c r="E51" s="129">
        <v>1780</v>
      </c>
      <c r="F51" s="129">
        <v>0</v>
      </c>
    </row>
    <row r="52" spans="1:6" ht="11.25" customHeight="1" x14ac:dyDescent="0.3">
      <c r="A52" s="127"/>
      <c r="B52" s="143" t="s">
        <v>200</v>
      </c>
      <c r="C52" s="129">
        <v>359</v>
      </c>
      <c r="D52" s="129">
        <v>359</v>
      </c>
      <c r="E52" s="129">
        <v>0</v>
      </c>
      <c r="F52" s="129">
        <v>0</v>
      </c>
    </row>
    <row r="53" spans="1:6" ht="11.25" customHeight="1" x14ac:dyDescent="0.3">
      <c r="A53" s="127"/>
      <c r="B53" s="143" t="s">
        <v>57</v>
      </c>
      <c r="C53" s="129">
        <v>6211</v>
      </c>
      <c r="D53" s="129">
        <v>6211</v>
      </c>
      <c r="E53" s="129">
        <v>0</v>
      </c>
      <c r="F53" s="129">
        <v>0</v>
      </c>
    </row>
    <row r="54" spans="1:6" ht="11.25" customHeight="1" x14ac:dyDescent="0.3">
      <c r="A54" s="127"/>
      <c r="B54" s="143" t="s">
        <v>168</v>
      </c>
      <c r="C54" s="129">
        <v>1677</v>
      </c>
      <c r="D54" s="129">
        <v>1677</v>
      </c>
      <c r="E54" s="129">
        <v>0</v>
      </c>
      <c r="F54" s="129">
        <v>0</v>
      </c>
    </row>
    <row r="55" spans="1:6" ht="11.25" customHeight="1" x14ac:dyDescent="0.3">
      <c r="A55" s="127"/>
      <c r="B55" s="143" t="s">
        <v>201</v>
      </c>
      <c r="C55" s="129">
        <v>0</v>
      </c>
      <c r="D55" s="129">
        <v>0</v>
      </c>
      <c r="E55" s="129">
        <v>0</v>
      </c>
      <c r="F55" s="129">
        <v>0</v>
      </c>
    </row>
    <row r="56" spans="1:6" ht="11.25" customHeight="1" x14ac:dyDescent="0.3">
      <c r="A56" s="127"/>
      <c r="B56" s="143" t="s">
        <v>202</v>
      </c>
      <c r="C56" s="129">
        <v>2</v>
      </c>
      <c r="D56" s="129">
        <v>2</v>
      </c>
      <c r="E56" s="129">
        <v>0</v>
      </c>
      <c r="F56" s="129">
        <v>0</v>
      </c>
    </row>
    <row r="57" spans="1:6" ht="11.25" customHeight="1" x14ac:dyDescent="0.3">
      <c r="A57" s="127"/>
      <c r="B57" s="143" t="s">
        <v>203</v>
      </c>
      <c r="C57" s="129">
        <v>0</v>
      </c>
      <c r="D57" s="129">
        <v>0</v>
      </c>
      <c r="E57" s="129">
        <v>0</v>
      </c>
      <c r="F57" s="129">
        <v>0</v>
      </c>
    </row>
    <row r="58" spans="1:6" ht="11.25" customHeight="1" x14ac:dyDescent="0.3">
      <c r="A58" s="127" t="s">
        <v>58</v>
      </c>
      <c r="B58" s="127" t="s">
        <v>59</v>
      </c>
      <c r="C58" s="134">
        <v>270</v>
      </c>
      <c r="D58" s="134">
        <v>270</v>
      </c>
      <c r="E58" s="134">
        <v>0</v>
      </c>
      <c r="F58" s="134">
        <v>0</v>
      </c>
    </row>
    <row r="59" spans="1:6" ht="11.25" customHeight="1" x14ac:dyDescent="0.3">
      <c r="A59" s="146"/>
      <c r="B59" s="132" t="s">
        <v>60</v>
      </c>
      <c r="C59" s="133">
        <v>83878.437000000005</v>
      </c>
      <c r="D59" s="133">
        <v>82098.437000000005</v>
      </c>
      <c r="E59" s="133">
        <v>1780</v>
      </c>
      <c r="F59" s="133">
        <v>0</v>
      </c>
    </row>
    <row r="60" spans="1:6" ht="11.25" customHeight="1" x14ac:dyDescent="0.3">
      <c r="A60" s="127"/>
      <c r="B60" s="124" t="s">
        <v>61</v>
      </c>
      <c r="C60" s="125"/>
      <c r="D60" s="125"/>
      <c r="E60" s="125"/>
      <c r="F60" s="125"/>
    </row>
    <row r="61" spans="1:6" ht="11.25" customHeight="1" x14ac:dyDescent="0.3">
      <c r="A61" s="127" t="s">
        <v>62</v>
      </c>
      <c r="B61" s="142" t="s">
        <v>63</v>
      </c>
      <c r="C61" s="125">
        <v>0</v>
      </c>
      <c r="D61" s="125">
        <v>0</v>
      </c>
      <c r="E61" s="125">
        <v>0</v>
      </c>
      <c r="F61" s="125">
        <v>0</v>
      </c>
    </row>
    <row r="62" spans="1:6" ht="11.25" customHeight="1" x14ac:dyDescent="0.3">
      <c r="A62" s="127" t="s">
        <v>64</v>
      </c>
      <c r="B62" s="146" t="s">
        <v>65</v>
      </c>
      <c r="C62" s="125">
        <v>0</v>
      </c>
      <c r="D62" s="125">
        <v>0</v>
      </c>
      <c r="E62" s="125">
        <v>0</v>
      </c>
      <c r="F62" s="125">
        <v>0</v>
      </c>
    </row>
    <row r="63" spans="1:6" ht="11.25" customHeight="1" x14ac:dyDescent="0.3">
      <c r="A63" s="127" t="s">
        <v>66</v>
      </c>
      <c r="B63" s="146" t="s">
        <v>67</v>
      </c>
      <c r="C63" s="125">
        <v>250</v>
      </c>
      <c r="D63" s="125">
        <v>250</v>
      </c>
      <c r="E63" s="125">
        <v>0</v>
      </c>
      <c r="F63" s="125">
        <v>0</v>
      </c>
    </row>
    <row r="64" spans="1:6" ht="11.25" customHeight="1" x14ac:dyDescent="0.3">
      <c r="A64" s="127"/>
      <c r="B64" s="132" t="s">
        <v>68</v>
      </c>
      <c r="C64" s="133">
        <v>250</v>
      </c>
      <c r="D64" s="133">
        <v>250</v>
      </c>
      <c r="E64" s="133">
        <v>0</v>
      </c>
      <c r="F64" s="133">
        <v>0</v>
      </c>
    </row>
    <row r="65" spans="1:7" ht="11.25" customHeight="1" x14ac:dyDescent="0.3">
      <c r="A65" s="127" t="s">
        <v>69</v>
      </c>
      <c r="B65" s="136" t="s">
        <v>70</v>
      </c>
      <c r="C65" s="147">
        <v>84128.437000000005</v>
      </c>
      <c r="D65" s="147">
        <v>82348.437000000005</v>
      </c>
      <c r="E65" s="147">
        <v>1780</v>
      </c>
      <c r="F65" s="147">
        <v>0</v>
      </c>
    </row>
    <row r="66" spans="1:7" ht="11.25" customHeight="1" x14ac:dyDescent="0.3">
      <c r="A66" s="127" t="s">
        <v>71</v>
      </c>
      <c r="B66" s="124" t="s">
        <v>72</v>
      </c>
      <c r="C66" s="134"/>
      <c r="D66" s="134"/>
      <c r="E66" s="134"/>
      <c r="F66" s="134"/>
    </row>
    <row r="67" spans="1:7" ht="11.25" customHeight="1" x14ac:dyDescent="0.3">
      <c r="A67" s="127"/>
      <c r="B67" s="148" t="s">
        <v>281</v>
      </c>
      <c r="C67" s="125">
        <f>+'[1]2 mell_Önk '!D67</f>
        <v>1690</v>
      </c>
      <c r="D67" s="125">
        <f>+C67</f>
        <v>1690</v>
      </c>
      <c r="E67" s="125">
        <v>0</v>
      </c>
      <c r="F67" s="125">
        <v>0</v>
      </c>
    </row>
    <row r="68" spans="1:7" ht="11.25" customHeight="1" x14ac:dyDescent="0.3">
      <c r="A68" s="127"/>
      <c r="B68" s="148" t="s">
        <v>204</v>
      </c>
      <c r="C68" s="125">
        <v>42490</v>
      </c>
      <c r="D68" s="125">
        <v>42490</v>
      </c>
      <c r="E68" s="125">
        <v>0</v>
      </c>
      <c r="F68" s="125">
        <v>0</v>
      </c>
    </row>
    <row r="69" spans="1:7" ht="11.25" customHeight="1" x14ac:dyDescent="0.3">
      <c r="A69" s="127"/>
      <c r="B69" s="148" t="s">
        <v>73</v>
      </c>
      <c r="C69" s="125">
        <v>19349</v>
      </c>
      <c r="D69" s="125">
        <v>18487</v>
      </c>
      <c r="E69" s="125">
        <v>862</v>
      </c>
      <c r="F69" s="125">
        <v>0</v>
      </c>
    </row>
    <row r="70" spans="1:7" ht="11.25" customHeight="1" x14ac:dyDescent="0.3">
      <c r="A70" s="146" t="s">
        <v>74</v>
      </c>
      <c r="B70" s="136" t="s">
        <v>75</v>
      </c>
      <c r="C70" s="137">
        <f>+C67+C68+C69</f>
        <v>63529</v>
      </c>
      <c r="D70" s="137">
        <v>62666.436999999998</v>
      </c>
      <c r="E70" s="137">
        <v>862</v>
      </c>
      <c r="F70" s="137">
        <v>0</v>
      </c>
      <c r="G70" s="31"/>
    </row>
    <row r="71" spans="1:7" ht="11.25" customHeight="1" x14ac:dyDescent="0.3">
      <c r="A71" s="156"/>
      <c r="B71" s="151" t="s">
        <v>76</v>
      </c>
      <c r="C71" s="152">
        <f>+C70+C65</f>
        <v>147657.43700000001</v>
      </c>
      <c r="D71" s="152">
        <f t="shared" ref="D71:F71" si="0">+D70+D65</f>
        <v>145014.87400000001</v>
      </c>
      <c r="E71" s="152">
        <f t="shared" si="0"/>
        <v>2642</v>
      </c>
      <c r="F71" s="152">
        <f t="shared" si="0"/>
        <v>0</v>
      </c>
    </row>
    <row r="72" spans="1:7" ht="11.25" customHeight="1" x14ac:dyDescent="0.3">
      <c r="A72" s="127"/>
      <c r="B72" s="127" t="s">
        <v>205</v>
      </c>
      <c r="C72" s="125">
        <v>-19580.436999999991</v>
      </c>
      <c r="D72" s="125"/>
      <c r="E72" s="125"/>
      <c r="F72" s="125"/>
    </row>
    <row r="73" spans="1:7" ht="11.25" customHeight="1" x14ac:dyDescent="0.3">
      <c r="A73" s="127"/>
      <c r="B73" s="127" t="s">
        <v>77</v>
      </c>
      <c r="C73" s="125">
        <v>4507.5630000000092</v>
      </c>
      <c r="D73" s="125"/>
      <c r="E73" s="125"/>
      <c r="F73" s="125"/>
    </row>
    <row r="74" spans="1:7" ht="11.25" customHeight="1" x14ac:dyDescent="0.3">
      <c r="A74" s="127"/>
      <c r="B74" s="127" t="s">
        <v>78</v>
      </c>
      <c r="C74" s="125">
        <v>-24088</v>
      </c>
      <c r="D74" s="125"/>
      <c r="E74" s="125"/>
      <c r="F74" s="125"/>
    </row>
    <row r="75" spans="1:7" ht="11.25" customHeight="1" x14ac:dyDescent="0.3">
      <c r="A75" s="127"/>
      <c r="B75" s="127" t="s">
        <v>79</v>
      </c>
      <c r="C75" s="125"/>
      <c r="D75" s="125"/>
      <c r="E75" s="125"/>
      <c r="F75" s="125"/>
    </row>
    <row r="76" spans="1:7" ht="11.25" customHeight="1" x14ac:dyDescent="0.3">
      <c r="A76" s="127"/>
      <c r="B76" s="127" t="s">
        <v>206</v>
      </c>
      <c r="C76" s="125">
        <v>19349</v>
      </c>
      <c r="D76" s="125"/>
      <c r="E76" s="125"/>
      <c r="F76" s="125"/>
    </row>
  </sheetData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Header>&amp;C
Vértesboglár Község Önkormányzata és intézményének ÖSSZEVONT 2016. évi költségvetési 
kiadásai és bevételei kiemelt előirányzatok, működési és felhalmozási költségvetés  szerinti bontásban 
e Ft-ban&amp;R1.melléklet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2"/>
  <sheetViews>
    <sheetView topLeftCell="A25" zoomScaleNormal="100" workbookViewId="0">
      <selection activeCell="I11" sqref="I11"/>
    </sheetView>
  </sheetViews>
  <sheetFormatPr defaultColWidth="9.109375" defaultRowHeight="13.2" x14ac:dyDescent="0.25"/>
  <cols>
    <col min="1" max="1" width="3.33203125" style="203" bestFit="1" customWidth="1"/>
    <col min="2" max="2" width="38.5546875" style="203" customWidth="1"/>
    <col min="3" max="3" width="11.33203125" style="203" hidden="1" customWidth="1"/>
    <col min="4" max="4" width="11.6640625" style="203" customWidth="1"/>
    <col min="5" max="5" width="10.109375" style="203" customWidth="1"/>
    <col min="6" max="6" width="12.109375" style="203" customWidth="1"/>
    <col min="7" max="7" width="10.33203125" style="203" customWidth="1"/>
    <col min="8" max="8" width="10.6640625" style="202" bestFit="1" customWidth="1"/>
    <col min="9" max="9" width="9.33203125" style="203" bestFit="1" customWidth="1"/>
    <col min="10" max="16384" width="9.109375" style="203"/>
  </cols>
  <sheetData>
    <row r="2" spans="1:7" s="202" customFormat="1" ht="39.75" customHeight="1" x14ac:dyDescent="0.25">
      <c r="A2" s="119"/>
      <c r="B2" s="120"/>
      <c r="C2" s="121"/>
      <c r="D2" s="122" t="s">
        <v>194</v>
      </c>
      <c r="E2" s="122" t="s">
        <v>0</v>
      </c>
      <c r="F2" s="122" t="s">
        <v>269</v>
      </c>
      <c r="G2" s="122" t="s">
        <v>1</v>
      </c>
    </row>
    <row r="3" spans="1:7" s="202" customFormat="1" x14ac:dyDescent="0.25">
      <c r="A3" s="123" t="s">
        <v>2</v>
      </c>
      <c r="B3" s="124" t="s">
        <v>3</v>
      </c>
      <c r="C3" s="125"/>
      <c r="D3" s="125"/>
      <c r="E3" s="125"/>
      <c r="F3" s="125"/>
      <c r="G3" s="125"/>
    </row>
    <row r="4" spans="1:7" s="202" customFormat="1" x14ac:dyDescent="0.25">
      <c r="A4" s="126" t="s">
        <v>4</v>
      </c>
      <c r="B4" s="127" t="s">
        <v>5</v>
      </c>
      <c r="C4" s="125">
        <v>6709000</v>
      </c>
      <c r="D4" s="125">
        <v>6709</v>
      </c>
      <c r="E4" s="125">
        <f>+D4-F4</f>
        <v>6709</v>
      </c>
      <c r="F4" s="125">
        <v>0</v>
      </c>
      <c r="G4" s="125">
        <v>0</v>
      </c>
    </row>
    <row r="5" spans="1:7" s="202" customFormat="1" x14ac:dyDescent="0.25">
      <c r="A5" s="126" t="s">
        <v>6</v>
      </c>
      <c r="B5" s="127" t="s">
        <v>7</v>
      </c>
      <c r="C5" s="125">
        <v>1295000</v>
      </c>
      <c r="D5" s="125">
        <v>1295</v>
      </c>
      <c r="E5" s="125">
        <f t="shared" ref="E5:E68" si="0">+D5-F5</f>
        <v>1295</v>
      </c>
      <c r="F5" s="125">
        <v>0</v>
      </c>
      <c r="G5" s="125">
        <v>0</v>
      </c>
    </row>
    <row r="6" spans="1:7" s="202" customFormat="1" x14ac:dyDescent="0.25">
      <c r="A6" s="126" t="s">
        <v>8</v>
      </c>
      <c r="B6" s="127" t="s">
        <v>9</v>
      </c>
      <c r="C6" s="125">
        <v>10404000</v>
      </c>
      <c r="D6" s="125">
        <v>10404</v>
      </c>
      <c r="E6" s="125">
        <f t="shared" si="0"/>
        <v>10404</v>
      </c>
      <c r="F6" s="125">
        <v>0</v>
      </c>
      <c r="G6" s="125">
        <v>0</v>
      </c>
    </row>
    <row r="7" spans="1:7" s="202" customFormat="1" x14ac:dyDescent="0.25">
      <c r="A7" s="126"/>
      <c r="B7" s="128" t="s">
        <v>10</v>
      </c>
      <c r="C7" s="129"/>
      <c r="D7" s="125">
        <v>0</v>
      </c>
      <c r="E7" s="125">
        <f t="shared" si="0"/>
        <v>0</v>
      </c>
      <c r="F7" s="129">
        <v>0</v>
      </c>
      <c r="G7" s="129">
        <v>0</v>
      </c>
    </row>
    <row r="8" spans="1:7" s="202" customFormat="1" x14ac:dyDescent="0.25">
      <c r="A8" s="126" t="s">
        <v>11</v>
      </c>
      <c r="B8" s="127" t="s">
        <v>12</v>
      </c>
      <c r="C8" s="125">
        <v>4150000</v>
      </c>
      <c r="D8" s="125">
        <v>4150</v>
      </c>
      <c r="E8" s="125">
        <f t="shared" si="0"/>
        <v>4150</v>
      </c>
      <c r="F8" s="125">
        <v>0</v>
      </c>
      <c r="G8" s="125">
        <v>0</v>
      </c>
    </row>
    <row r="9" spans="1:7" s="202" customFormat="1" x14ac:dyDescent="0.25">
      <c r="A9" s="126" t="s">
        <v>13</v>
      </c>
      <c r="B9" s="127" t="s">
        <v>14</v>
      </c>
      <c r="C9" s="125">
        <v>7471874</v>
      </c>
      <c r="D9" s="125">
        <v>7472</v>
      </c>
      <c r="E9" s="125">
        <f t="shared" si="0"/>
        <v>6741</v>
      </c>
      <c r="F9" s="125">
        <v>731</v>
      </c>
      <c r="G9" s="125">
        <v>0</v>
      </c>
    </row>
    <row r="10" spans="1:7" s="202" customFormat="1" x14ac:dyDescent="0.25">
      <c r="A10" s="126"/>
      <c r="B10" s="128" t="s">
        <v>166</v>
      </c>
      <c r="C10" s="130">
        <v>5997874</v>
      </c>
      <c r="D10" s="125">
        <v>5998</v>
      </c>
      <c r="E10" s="125">
        <f t="shared" si="0"/>
        <v>5998</v>
      </c>
      <c r="F10" s="128">
        <v>0</v>
      </c>
      <c r="G10" s="128">
        <v>0</v>
      </c>
    </row>
    <row r="11" spans="1:7" s="202" customFormat="1" x14ac:dyDescent="0.25">
      <c r="A11" s="126"/>
      <c r="B11" s="128" t="s">
        <v>15</v>
      </c>
      <c r="C11" s="129">
        <v>741000</v>
      </c>
      <c r="D11" s="125">
        <v>741</v>
      </c>
      <c r="E11" s="125">
        <f t="shared" si="0"/>
        <v>741</v>
      </c>
      <c r="F11" s="129">
        <v>0</v>
      </c>
      <c r="G11" s="129">
        <v>0</v>
      </c>
    </row>
    <row r="12" spans="1:7" s="202" customFormat="1" x14ac:dyDescent="0.25">
      <c r="A12" s="126"/>
      <c r="B12" s="128" t="s">
        <v>16</v>
      </c>
      <c r="C12" s="129">
        <v>731000</v>
      </c>
      <c r="D12" s="125">
        <v>731</v>
      </c>
      <c r="E12" s="125">
        <f t="shared" si="0"/>
        <v>0</v>
      </c>
      <c r="F12" s="129">
        <v>731</v>
      </c>
      <c r="G12" s="129">
        <v>0</v>
      </c>
    </row>
    <row r="13" spans="1:7" s="202" customFormat="1" x14ac:dyDescent="0.25">
      <c r="A13" s="126"/>
      <c r="B13" s="128" t="s">
        <v>195</v>
      </c>
      <c r="C13" s="129">
        <v>2000</v>
      </c>
      <c r="D13" s="125">
        <v>2</v>
      </c>
      <c r="E13" s="125">
        <f t="shared" si="0"/>
        <v>2</v>
      </c>
      <c r="F13" s="129">
        <v>0</v>
      </c>
      <c r="G13" s="129"/>
    </row>
    <row r="14" spans="1:7" s="202" customFormat="1" x14ac:dyDescent="0.25">
      <c r="A14" s="131"/>
      <c r="B14" s="132" t="s">
        <v>17</v>
      </c>
      <c r="C14" s="133">
        <v>30029874</v>
      </c>
      <c r="D14" s="133">
        <v>30030</v>
      </c>
      <c r="E14" s="133">
        <f t="shared" si="0"/>
        <v>29299</v>
      </c>
      <c r="F14" s="133">
        <v>731</v>
      </c>
      <c r="G14" s="133">
        <v>0</v>
      </c>
    </row>
    <row r="15" spans="1:7" s="202" customFormat="1" x14ac:dyDescent="0.25">
      <c r="A15" s="126"/>
      <c r="B15" s="124" t="s">
        <v>18</v>
      </c>
      <c r="C15" s="134"/>
      <c r="D15" s="134">
        <v>0</v>
      </c>
      <c r="E15" s="134">
        <f t="shared" si="0"/>
        <v>0</v>
      </c>
      <c r="F15" s="134">
        <v>0</v>
      </c>
      <c r="G15" s="134">
        <v>0</v>
      </c>
    </row>
    <row r="16" spans="1:7" s="202" customFormat="1" x14ac:dyDescent="0.25">
      <c r="A16" s="126" t="s">
        <v>19</v>
      </c>
      <c r="B16" s="127" t="s">
        <v>20</v>
      </c>
      <c r="C16" s="125">
        <v>3289000</v>
      </c>
      <c r="D16" s="125">
        <v>3289</v>
      </c>
      <c r="E16" s="125">
        <f t="shared" si="0"/>
        <v>3289</v>
      </c>
      <c r="F16" s="125">
        <v>0</v>
      </c>
      <c r="G16" s="125">
        <v>0</v>
      </c>
    </row>
    <row r="17" spans="1:9" s="202" customFormat="1" x14ac:dyDescent="0.25">
      <c r="A17" s="126" t="s">
        <v>21</v>
      </c>
      <c r="B17" s="127" t="s">
        <v>22</v>
      </c>
      <c r="C17" s="125">
        <v>16914000</v>
      </c>
      <c r="D17" s="125">
        <v>16914</v>
      </c>
      <c r="E17" s="125">
        <f t="shared" si="0"/>
        <v>16914</v>
      </c>
      <c r="F17" s="125">
        <v>0</v>
      </c>
      <c r="G17" s="125">
        <v>0</v>
      </c>
    </row>
    <row r="18" spans="1:9" x14ac:dyDescent="0.25">
      <c r="A18" s="126" t="s">
        <v>23</v>
      </c>
      <c r="B18" s="127" t="s">
        <v>24</v>
      </c>
      <c r="C18" s="125">
        <v>2111000</v>
      </c>
      <c r="D18" s="125">
        <v>2111</v>
      </c>
      <c r="E18" s="125">
        <f t="shared" si="0"/>
        <v>200</v>
      </c>
      <c r="F18" s="125">
        <v>1911</v>
      </c>
      <c r="G18" s="125">
        <v>0</v>
      </c>
    </row>
    <row r="19" spans="1:9" x14ac:dyDescent="0.25">
      <c r="A19" s="131"/>
      <c r="B19" s="132" t="s">
        <v>25</v>
      </c>
      <c r="C19" s="133">
        <v>22314000</v>
      </c>
      <c r="D19" s="133">
        <v>22314</v>
      </c>
      <c r="E19" s="133">
        <f t="shared" si="0"/>
        <v>20403</v>
      </c>
      <c r="F19" s="133">
        <v>1911</v>
      </c>
      <c r="G19" s="133">
        <v>0</v>
      </c>
    </row>
    <row r="20" spans="1:9" x14ac:dyDescent="0.25">
      <c r="A20" s="135"/>
      <c r="B20" s="136" t="s">
        <v>26</v>
      </c>
      <c r="C20" s="137">
        <v>52343874</v>
      </c>
      <c r="D20" s="137">
        <v>52344</v>
      </c>
      <c r="E20" s="137">
        <f t="shared" si="0"/>
        <v>49702</v>
      </c>
      <c r="F20" s="137">
        <v>2642</v>
      </c>
      <c r="G20" s="137">
        <v>0</v>
      </c>
    </row>
    <row r="21" spans="1:9" x14ac:dyDescent="0.25">
      <c r="A21" s="123" t="s">
        <v>27</v>
      </c>
      <c r="B21" s="124" t="s">
        <v>28</v>
      </c>
      <c r="C21" s="138"/>
      <c r="D21" s="138">
        <v>0</v>
      </c>
      <c r="E21" s="138">
        <f t="shared" si="0"/>
        <v>0</v>
      </c>
      <c r="F21" s="138">
        <v>0</v>
      </c>
      <c r="G21" s="138">
        <v>0</v>
      </c>
    </row>
    <row r="22" spans="1:9" x14ac:dyDescent="0.25">
      <c r="A22" s="123"/>
      <c r="B22" s="127" t="s">
        <v>29</v>
      </c>
      <c r="C22" s="138">
        <v>42490000</v>
      </c>
      <c r="D22" s="138">
        <v>42490</v>
      </c>
      <c r="E22" s="138">
        <f t="shared" si="0"/>
        <v>42490</v>
      </c>
      <c r="F22" s="138">
        <v>0</v>
      </c>
      <c r="G22" s="138">
        <v>0</v>
      </c>
    </row>
    <row r="23" spans="1:9" x14ac:dyDescent="0.25">
      <c r="A23" s="123"/>
      <c r="B23" s="127" t="s">
        <v>196</v>
      </c>
      <c r="C23" s="138">
        <v>1458000</v>
      </c>
      <c r="D23" s="138">
        <v>1458</v>
      </c>
      <c r="E23" s="138">
        <f t="shared" si="0"/>
        <v>1458</v>
      </c>
      <c r="F23" s="138"/>
      <c r="G23" s="138"/>
    </row>
    <row r="24" spans="1:9" x14ac:dyDescent="0.25">
      <c r="A24" s="123"/>
      <c r="B24" s="127" t="s">
        <v>30</v>
      </c>
      <c r="C24" s="138">
        <v>0</v>
      </c>
      <c r="D24" s="138">
        <v>0</v>
      </c>
      <c r="E24" s="138">
        <f t="shared" si="0"/>
        <v>0</v>
      </c>
      <c r="F24" s="138">
        <v>0</v>
      </c>
      <c r="G24" s="138">
        <v>0</v>
      </c>
    </row>
    <row r="25" spans="1:9" x14ac:dyDescent="0.25">
      <c r="A25" s="135"/>
      <c r="B25" s="136" t="s">
        <v>31</v>
      </c>
      <c r="C25" s="137">
        <v>43948000</v>
      </c>
      <c r="D25" s="137">
        <v>43948</v>
      </c>
      <c r="E25" s="137">
        <f t="shared" si="0"/>
        <v>43948</v>
      </c>
      <c r="F25" s="137">
        <v>0</v>
      </c>
      <c r="G25" s="137">
        <v>0</v>
      </c>
    </row>
    <row r="26" spans="1:9" x14ac:dyDescent="0.25">
      <c r="A26" s="139"/>
      <c r="B26" s="140" t="s">
        <v>32</v>
      </c>
      <c r="C26" s="141">
        <v>96291874</v>
      </c>
      <c r="D26" s="141">
        <v>96292</v>
      </c>
      <c r="E26" s="141">
        <f t="shared" si="0"/>
        <v>93650</v>
      </c>
      <c r="F26" s="141">
        <v>2642</v>
      </c>
      <c r="G26" s="141">
        <v>0</v>
      </c>
      <c r="I26" s="204"/>
    </row>
    <row r="27" spans="1:9" x14ac:dyDescent="0.25">
      <c r="A27" s="135"/>
      <c r="B27" s="124" t="s">
        <v>33</v>
      </c>
      <c r="C27" s="134"/>
      <c r="D27" s="134">
        <v>0</v>
      </c>
      <c r="E27" s="134">
        <f t="shared" si="0"/>
        <v>0</v>
      </c>
      <c r="F27" s="134">
        <v>0</v>
      </c>
      <c r="G27" s="134">
        <v>0</v>
      </c>
      <c r="H27" s="205"/>
    </row>
    <row r="28" spans="1:9" ht="26.4" x14ac:dyDescent="0.25">
      <c r="A28" s="135" t="s">
        <v>34</v>
      </c>
      <c r="B28" s="142" t="s">
        <v>35</v>
      </c>
      <c r="C28" s="134">
        <v>53966437</v>
      </c>
      <c r="D28" s="134">
        <v>53966</v>
      </c>
      <c r="E28" s="134">
        <f t="shared" si="0"/>
        <v>53966</v>
      </c>
      <c r="F28" s="134">
        <v>0</v>
      </c>
      <c r="G28" s="134">
        <v>0</v>
      </c>
    </row>
    <row r="29" spans="1:9" x14ac:dyDescent="0.25">
      <c r="A29" s="135"/>
      <c r="B29" s="143" t="s">
        <v>36</v>
      </c>
      <c r="C29" s="129">
        <v>47992437</v>
      </c>
      <c r="D29" s="129">
        <v>47992</v>
      </c>
      <c r="E29" s="129">
        <f t="shared" si="0"/>
        <v>47992</v>
      </c>
      <c r="F29" s="129">
        <v>0</v>
      </c>
      <c r="G29" s="129">
        <v>0</v>
      </c>
    </row>
    <row r="30" spans="1:9" x14ac:dyDescent="0.25">
      <c r="A30" s="135"/>
      <c r="B30" s="143" t="s">
        <v>37</v>
      </c>
      <c r="C30" s="129">
        <v>5974000</v>
      </c>
      <c r="D30" s="129">
        <v>5974</v>
      </c>
      <c r="E30" s="129">
        <f t="shared" si="0"/>
        <v>5974</v>
      </c>
      <c r="F30" s="129">
        <v>0</v>
      </c>
      <c r="G30" s="129">
        <v>0</v>
      </c>
    </row>
    <row r="31" spans="1:9" x14ac:dyDescent="0.25">
      <c r="A31" s="135"/>
      <c r="B31" s="144" t="s">
        <v>38</v>
      </c>
      <c r="C31" s="145">
        <v>0</v>
      </c>
      <c r="D31" s="145">
        <v>0</v>
      </c>
      <c r="E31" s="145">
        <f t="shared" si="0"/>
        <v>0</v>
      </c>
      <c r="F31" s="145">
        <v>0</v>
      </c>
      <c r="G31" s="145">
        <v>0</v>
      </c>
    </row>
    <row r="32" spans="1:9" x14ac:dyDescent="0.25">
      <c r="A32" s="135"/>
      <c r="B32" s="144" t="s">
        <v>39</v>
      </c>
      <c r="C32" s="145"/>
      <c r="D32" s="145">
        <v>0</v>
      </c>
      <c r="E32" s="145">
        <f t="shared" si="0"/>
        <v>0</v>
      </c>
      <c r="F32" s="145">
        <v>0</v>
      </c>
      <c r="G32" s="145">
        <v>0</v>
      </c>
    </row>
    <row r="33" spans="1:7" x14ac:dyDescent="0.25">
      <c r="A33" s="135"/>
      <c r="B33" s="144" t="s">
        <v>40</v>
      </c>
      <c r="C33" s="145">
        <v>0</v>
      </c>
      <c r="D33" s="145">
        <v>0</v>
      </c>
      <c r="E33" s="145">
        <f t="shared" si="0"/>
        <v>0</v>
      </c>
      <c r="F33" s="145">
        <v>0</v>
      </c>
      <c r="G33" s="145">
        <v>0</v>
      </c>
    </row>
    <row r="34" spans="1:7" s="202" customFormat="1" x14ac:dyDescent="0.25">
      <c r="A34" s="135"/>
      <c r="B34" s="144" t="s">
        <v>197</v>
      </c>
      <c r="C34" s="145">
        <v>0</v>
      </c>
      <c r="D34" s="145">
        <v>0</v>
      </c>
      <c r="E34" s="145">
        <f t="shared" si="0"/>
        <v>0</v>
      </c>
      <c r="F34" s="145">
        <v>0</v>
      </c>
      <c r="G34" s="145">
        <v>0</v>
      </c>
    </row>
    <row r="35" spans="1:7" s="202" customFormat="1" x14ac:dyDescent="0.25">
      <c r="A35" s="135" t="s">
        <v>41</v>
      </c>
      <c r="B35" s="146" t="s">
        <v>42</v>
      </c>
      <c r="C35" s="134">
        <v>18290000</v>
      </c>
      <c r="D35" s="134">
        <v>18290</v>
      </c>
      <c r="E35" s="134">
        <f t="shared" si="0"/>
        <v>18290</v>
      </c>
      <c r="F35" s="134">
        <v>0</v>
      </c>
      <c r="G35" s="134">
        <v>0</v>
      </c>
    </row>
    <row r="36" spans="1:7" s="202" customFormat="1" x14ac:dyDescent="0.25">
      <c r="A36" s="135"/>
      <c r="B36" s="146" t="s">
        <v>43</v>
      </c>
      <c r="C36" s="134">
        <v>10000</v>
      </c>
      <c r="D36" s="134">
        <v>10</v>
      </c>
      <c r="E36" s="134">
        <f t="shared" si="0"/>
        <v>10</v>
      </c>
      <c r="F36" s="134">
        <v>0</v>
      </c>
      <c r="G36" s="134">
        <v>0</v>
      </c>
    </row>
    <row r="37" spans="1:7" s="202" customFormat="1" x14ac:dyDescent="0.25">
      <c r="A37" s="135"/>
      <c r="B37" s="127" t="s">
        <v>44</v>
      </c>
      <c r="C37" s="134">
        <v>6150000</v>
      </c>
      <c r="D37" s="134">
        <v>6150</v>
      </c>
      <c r="E37" s="134">
        <f t="shared" si="0"/>
        <v>6150</v>
      </c>
      <c r="F37" s="134">
        <v>0</v>
      </c>
      <c r="G37" s="134">
        <v>0</v>
      </c>
    </row>
    <row r="38" spans="1:7" s="202" customFormat="1" x14ac:dyDescent="0.25">
      <c r="A38" s="135"/>
      <c r="B38" s="143" t="s">
        <v>45</v>
      </c>
      <c r="C38" s="129">
        <v>450000</v>
      </c>
      <c r="D38" s="129">
        <v>450</v>
      </c>
      <c r="E38" s="129">
        <f t="shared" si="0"/>
        <v>450</v>
      </c>
      <c r="F38" s="129">
        <v>0</v>
      </c>
      <c r="G38" s="129">
        <v>0</v>
      </c>
    </row>
    <row r="39" spans="1:7" s="202" customFormat="1" x14ac:dyDescent="0.25">
      <c r="A39" s="135"/>
      <c r="B39" s="143" t="s">
        <v>46</v>
      </c>
      <c r="C39" s="129">
        <v>5300000</v>
      </c>
      <c r="D39" s="129">
        <v>5300</v>
      </c>
      <c r="E39" s="129">
        <f t="shared" si="0"/>
        <v>5300</v>
      </c>
      <c r="F39" s="129">
        <v>0</v>
      </c>
      <c r="G39" s="129">
        <v>0</v>
      </c>
    </row>
    <row r="40" spans="1:7" s="202" customFormat="1" x14ac:dyDescent="0.25">
      <c r="A40" s="135"/>
      <c r="B40" s="143" t="s">
        <v>47</v>
      </c>
      <c r="C40" s="129">
        <v>400000</v>
      </c>
      <c r="D40" s="129">
        <v>400</v>
      </c>
      <c r="E40" s="129">
        <f t="shared" si="0"/>
        <v>400</v>
      </c>
      <c r="F40" s="129">
        <v>0</v>
      </c>
      <c r="G40" s="129">
        <v>0</v>
      </c>
    </row>
    <row r="41" spans="1:7" s="202" customFormat="1" x14ac:dyDescent="0.25">
      <c r="A41" s="135"/>
      <c r="B41" s="127" t="s">
        <v>48</v>
      </c>
      <c r="C41" s="134">
        <v>11830000</v>
      </c>
      <c r="D41" s="134">
        <v>11830</v>
      </c>
      <c r="E41" s="134">
        <f t="shared" si="0"/>
        <v>11830</v>
      </c>
      <c r="F41" s="134">
        <v>0</v>
      </c>
      <c r="G41" s="134">
        <v>0</v>
      </c>
    </row>
    <row r="42" spans="1:7" s="202" customFormat="1" x14ac:dyDescent="0.25">
      <c r="A42" s="135"/>
      <c r="B42" s="143" t="s">
        <v>49</v>
      </c>
      <c r="C42" s="129">
        <v>10000000</v>
      </c>
      <c r="D42" s="129">
        <v>10000</v>
      </c>
      <c r="E42" s="129">
        <f t="shared" si="0"/>
        <v>10000</v>
      </c>
      <c r="F42" s="129">
        <v>0</v>
      </c>
      <c r="G42" s="129">
        <v>0</v>
      </c>
    </row>
    <row r="43" spans="1:7" s="202" customFormat="1" x14ac:dyDescent="0.25">
      <c r="A43" s="135"/>
      <c r="B43" s="143" t="s">
        <v>50</v>
      </c>
      <c r="C43" s="129">
        <v>0</v>
      </c>
      <c r="D43" s="129">
        <v>0</v>
      </c>
      <c r="E43" s="129">
        <f t="shared" si="0"/>
        <v>0</v>
      </c>
      <c r="F43" s="129"/>
      <c r="G43" s="129"/>
    </row>
    <row r="44" spans="1:7" s="202" customFormat="1" x14ac:dyDescent="0.25">
      <c r="A44" s="135"/>
      <c r="B44" s="143" t="s">
        <v>51</v>
      </c>
      <c r="C44" s="129">
        <v>1800000</v>
      </c>
      <c r="D44" s="129">
        <v>1800</v>
      </c>
      <c r="E44" s="129">
        <f t="shared" si="0"/>
        <v>1800</v>
      </c>
      <c r="F44" s="129">
        <v>0</v>
      </c>
      <c r="G44" s="129">
        <v>0</v>
      </c>
    </row>
    <row r="45" spans="1:7" s="202" customFormat="1" x14ac:dyDescent="0.25">
      <c r="A45" s="135"/>
      <c r="B45" s="143" t="s">
        <v>198</v>
      </c>
      <c r="C45" s="129">
        <v>30000</v>
      </c>
      <c r="D45" s="129">
        <v>30</v>
      </c>
      <c r="E45" s="129">
        <f t="shared" si="0"/>
        <v>30</v>
      </c>
      <c r="F45" s="129"/>
      <c r="G45" s="129"/>
    </row>
    <row r="46" spans="1:7" s="202" customFormat="1" x14ac:dyDescent="0.25">
      <c r="A46" s="135"/>
      <c r="B46" s="127" t="s">
        <v>52</v>
      </c>
      <c r="C46" s="134">
        <v>300000</v>
      </c>
      <c r="D46" s="134">
        <v>300</v>
      </c>
      <c r="E46" s="134">
        <f t="shared" si="0"/>
        <v>300</v>
      </c>
      <c r="F46" s="134">
        <v>0</v>
      </c>
      <c r="G46" s="134">
        <v>0</v>
      </c>
    </row>
    <row r="47" spans="1:7" s="202" customFormat="1" x14ac:dyDescent="0.25">
      <c r="A47" s="135"/>
      <c r="B47" s="143" t="s">
        <v>53</v>
      </c>
      <c r="C47" s="129">
        <v>0</v>
      </c>
      <c r="D47" s="129">
        <v>0</v>
      </c>
      <c r="E47" s="129">
        <f t="shared" si="0"/>
        <v>0</v>
      </c>
      <c r="F47" s="129">
        <v>0</v>
      </c>
      <c r="G47" s="129">
        <v>0</v>
      </c>
    </row>
    <row r="48" spans="1:7" s="202" customFormat="1" x14ac:dyDescent="0.25">
      <c r="A48" s="135"/>
      <c r="B48" s="143" t="s">
        <v>199</v>
      </c>
      <c r="C48" s="129">
        <v>300000</v>
      </c>
      <c r="D48" s="129">
        <v>300</v>
      </c>
      <c r="E48" s="129">
        <f t="shared" si="0"/>
        <v>300</v>
      </c>
      <c r="F48" s="129">
        <v>0</v>
      </c>
      <c r="G48" s="129">
        <v>0</v>
      </c>
    </row>
    <row r="49" spans="1:8" x14ac:dyDescent="0.25">
      <c r="A49" s="126" t="s">
        <v>54</v>
      </c>
      <c r="B49" s="127" t="s">
        <v>55</v>
      </c>
      <c r="C49" s="134">
        <v>3184000</v>
      </c>
      <c r="D49" s="134">
        <v>3184</v>
      </c>
      <c r="E49" s="134">
        <f t="shared" si="0"/>
        <v>1404</v>
      </c>
      <c r="F49" s="134">
        <v>1780</v>
      </c>
      <c r="G49" s="134">
        <v>0</v>
      </c>
    </row>
    <row r="50" spans="1:8" x14ac:dyDescent="0.25">
      <c r="A50" s="126"/>
      <c r="B50" s="143" t="s">
        <v>56</v>
      </c>
      <c r="C50" s="129">
        <v>1043000</v>
      </c>
      <c r="D50" s="129">
        <v>1043</v>
      </c>
      <c r="E50" s="129">
        <f t="shared" si="0"/>
        <v>1043</v>
      </c>
      <c r="F50" s="129">
        <v>0</v>
      </c>
      <c r="G50" s="129">
        <v>0</v>
      </c>
      <c r="H50" s="205"/>
    </row>
    <row r="51" spans="1:8" x14ac:dyDescent="0.25">
      <c r="A51" s="126"/>
      <c r="B51" s="143" t="s">
        <v>167</v>
      </c>
      <c r="C51" s="129">
        <v>1780000</v>
      </c>
      <c r="D51" s="129">
        <v>1780</v>
      </c>
      <c r="E51" s="129">
        <f t="shared" si="0"/>
        <v>0</v>
      </c>
      <c r="F51" s="129">
        <v>1780</v>
      </c>
      <c r="G51" s="129">
        <v>0</v>
      </c>
      <c r="H51" s="205"/>
    </row>
    <row r="52" spans="1:8" x14ac:dyDescent="0.25">
      <c r="A52" s="126"/>
      <c r="B52" s="143" t="s">
        <v>200</v>
      </c>
      <c r="C52" s="129">
        <v>359000</v>
      </c>
      <c r="D52" s="129">
        <v>359</v>
      </c>
      <c r="E52" s="129">
        <f t="shared" si="0"/>
        <v>359</v>
      </c>
      <c r="F52" s="129"/>
      <c r="G52" s="129"/>
      <c r="H52" s="205"/>
    </row>
    <row r="53" spans="1:8" x14ac:dyDescent="0.25">
      <c r="A53" s="126"/>
      <c r="B53" s="143" t="s">
        <v>57</v>
      </c>
      <c r="C53" s="129">
        <v>0</v>
      </c>
      <c r="D53" s="129">
        <v>0</v>
      </c>
      <c r="E53" s="129">
        <f t="shared" si="0"/>
        <v>0</v>
      </c>
      <c r="F53" s="129"/>
      <c r="G53" s="129">
        <v>0</v>
      </c>
    </row>
    <row r="54" spans="1:8" x14ac:dyDescent="0.25">
      <c r="A54" s="126"/>
      <c r="B54" s="143" t="s">
        <v>168</v>
      </c>
      <c r="C54" s="129">
        <v>0</v>
      </c>
      <c r="D54" s="129">
        <v>0</v>
      </c>
      <c r="E54" s="129">
        <f t="shared" si="0"/>
        <v>0</v>
      </c>
      <c r="F54" s="129"/>
      <c r="G54" s="129"/>
    </row>
    <row r="55" spans="1:8" x14ac:dyDescent="0.25">
      <c r="A55" s="126"/>
      <c r="B55" s="143" t="s">
        <v>201</v>
      </c>
      <c r="C55" s="129">
        <v>0</v>
      </c>
      <c r="D55" s="129">
        <v>0</v>
      </c>
      <c r="E55" s="129">
        <f t="shared" si="0"/>
        <v>0</v>
      </c>
      <c r="F55" s="129"/>
      <c r="G55" s="129"/>
    </row>
    <row r="56" spans="1:8" x14ac:dyDescent="0.25">
      <c r="A56" s="126"/>
      <c r="B56" s="143" t="s">
        <v>202</v>
      </c>
      <c r="C56" s="129">
        <v>2000</v>
      </c>
      <c r="D56" s="129">
        <v>2</v>
      </c>
      <c r="E56" s="129">
        <f t="shared" si="0"/>
        <v>2</v>
      </c>
      <c r="F56" s="129"/>
      <c r="G56" s="129"/>
    </row>
    <row r="57" spans="1:8" x14ac:dyDescent="0.25">
      <c r="A57" s="126"/>
      <c r="B57" s="143" t="s">
        <v>203</v>
      </c>
      <c r="C57" s="129">
        <v>0</v>
      </c>
      <c r="D57" s="129">
        <v>0</v>
      </c>
      <c r="E57" s="129">
        <f t="shared" si="0"/>
        <v>0</v>
      </c>
      <c r="F57" s="129"/>
      <c r="G57" s="129"/>
    </row>
    <row r="58" spans="1:8" x14ac:dyDescent="0.25">
      <c r="A58" s="126" t="s">
        <v>58</v>
      </c>
      <c r="B58" s="127" t="s">
        <v>59</v>
      </c>
      <c r="C58" s="134">
        <v>270000</v>
      </c>
      <c r="D58" s="134">
        <v>270</v>
      </c>
      <c r="E58" s="134">
        <f t="shared" si="0"/>
        <v>270</v>
      </c>
      <c r="F58" s="134">
        <v>0</v>
      </c>
      <c r="G58" s="134">
        <v>0</v>
      </c>
    </row>
    <row r="59" spans="1:8" x14ac:dyDescent="0.25">
      <c r="A59" s="135"/>
      <c r="B59" s="132" t="s">
        <v>60</v>
      </c>
      <c r="C59" s="133">
        <v>75710437</v>
      </c>
      <c r="D59" s="133">
        <v>75710</v>
      </c>
      <c r="E59" s="133">
        <f t="shared" si="0"/>
        <v>73930</v>
      </c>
      <c r="F59" s="133">
        <v>1780</v>
      </c>
      <c r="G59" s="133">
        <v>0</v>
      </c>
      <c r="H59" s="205"/>
    </row>
    <row r="60" spans="1:8" x14ac:dyDescent="0.25">
      <c r="A60" s="126"/>
      <c r="B60" s="124" t="s">
        <v>61</v>
      </c>
      <c r="C60" s="125"/>
      <c r="D60" s="125">
        <v>0</v>
      </c>
      <c r="E60" s="125">
        <f t="shared" si="0"/>
        <v>0</v>
      </c>
      <c r="F60" s="125">
        <v>0</v>
      </c>
      <c r="G60" s="125">
        <v>0</v>
      </c>
    </row>
    <row r="61" spans="1:8" ht="26.4" x14ac:dyDescent="0.25">
      <c r="A61" s="126" t="s">
        <v>62</v>
      </c>
      <c r="B61" s="142" t="s">
        <v>63</v>
      </c>
      <c r="C61" s="125">
        <v>0</v>
      </c>
      <c r="D61" s="125">
        <v>0</v>
      </c>
      <c r="E61" s="125">
        <f t="shared" si="0"/>
        <v>0</v>
      </c>
      <c r="F61" s="125">
        <v>0</v>
      </c>
      <c r="G61" s="125">
        <v>0</v>
      </c>
    </row>
    <row r="62" spans="1:8" x14ac:dyDescent="0.25">
      <c r="A62" s="126" t="s">
        <v>64</v>
      </c>
      <c r="B62" s="146" t="s">
        <v>65</v>
      </c>
      <c r="C62" s="125">
        <v>0</v>
      </c>
      <c r="D62" s="125">
        <v>0</v>
      </c>
      <c r="E62" s="125">
        <f t="shared" si="0"/>
        <v>0</v>
      </c>
      <c r="F62" s="125">
        <v>0</v>
      </c>
      <c r="G62" s="125">
        <v>0</v>
      </c>
    </row>
    <row r="63" spans="1:8" x14ac:dyDescent="0.25">
      <c r="A63" s="126" t="s">
        <v>66</v>
      </c>
      <c r="B63" s="146" t="s">
        <v>67</v>
      </c>
      <c r="C63" s="125">
        <v>250000</v>
      </c>
      <c r="D63" s="125">
        <v>250</v>
      </c>
      <c r="E63" s="125">
        <f t="shared" si="0"/>
        <v>250</v>
      </c>
      <c r="F63" s="125">
        <v>0</v>
      </c>
      <c r="G63" s="125">
        <v>0</v>
      </c>
    </row>
    <row r="64" spans="1:8" x14ac:dyDescent="0.25">
      <c r="A64" s="126"/>
      <c r="B64" s="132" t="s">
        <v>68</v>
      </c>
      <c r="C64" s="133">
        <v>250000</v>
      </c>
      <c r="D64" s="133">
        <v>250</v>
      </c>
      <c r="E64" s="133">
        <f t="shared" si="0"/>
        <v>250</v>
      </c>
      <c r="F64" s="133">
        <v>0</v>
      </c>
      <c r="G64" s="133">
        <v>0</v>
      </c>
    </row>
    <row r="65" spans="1:9" x14ac:dyDescent="0.25">
      <c r="A65" s="126" t="s">
        <v>69</v>
      </c>
      <c r="B65" s="136" t="s">
        <v>70</v>
      </c>
      <c r="C65" s="147">
        <v>75960437</v>
      </c>
      <c r="D65" s="147">
        <v>75960</v>
      </c>
      <c r="E65" s="147">
        <f t="shared" si="0"/>
        <v>74180</v>
      </c>
      <c r="F65" s="147">
        <v>1780</v>
      </c>
      <c r="G65" s="147">
        <v>0</v>
      </c>
    </row>
    <row r="66" spans="1:9" x14ac:dyDescent="0.25">
      <c r="A66" s="126" t="s">
        <v>71</v>
      </c>
      <c r="B66" s="124" t="s">
        <v>72</v>
      </c>
      <c r="C66" s="134"/>
      <c r="D66" s="134">
        <v>0</v>
      </c>
      <c r="E66" s="134">
        <f t="shared" si="0"/>
        <v>0</v>
      </c>
      <c r="F66" s="134">
        <v>0</v>
      </c>
      <c r="G66" s="134">
        <v>0</v>
      </c>
    </row>
    <row r="67" spans="1:9" x14ac:dyDescent="0.25">
      <c r="A67" s="126"/>
      <c r="B67" s="148" t="s">
        <v>204</v>
      </c>
      <c r="C67" s="149"/>
      <c r="D67" s="149">
        <v>0</v>
      </c>
      <c r="E67" s="149">
        <f t="shared" si="0"/>
        <v>0</v>
      </c>
      <c r="F67" s="149"/>
      <c r="G67" s="149">
        <v>0</v>
      </c>
      <c r="H67" s="206"/>
    </row>
    <row r="68" spans="1:9" x14ac:dyDescent="0.25">
      <c r="A68" s="126"/>
      <c r="B68" s="148" t="s">
        <v>281</v>
      </c>
      <c r="C68" s="149">
        <v>1689437</v>
      </c>
      <c r="D68" s="149">
        <f>1689+1</f>
        <v>1690</v>
      </c>
      <c r="E68" s="149">
        <f t="shared" si="0"/>
        <v>1690</v>
      </c>
      <c r="F68" s="149">
        <v>0</v>
      </c>
      <c r="G68" s="149"/>
      <c r="H68" s="206"/>
    </row>
    <row r="69" spans="1:9" x14ac:dyDescent="0.25">
      <c r="A69" s="126"/>
      <c r="B69" s="148" t="s">
        <v>73</v>
      </c>
      <c r="C69" s="149">
        <v>18642000</v>
      </c>
      <c r="D69" s="149">
        <v>18642</v>
      </c>
      <c r="E69" s="149">
        <f t="shared" ref="E69:E71" si="1">+D69-F69</f>
        <v>17780</v>
      </c>
      <c r="F69" s="149">
        <v>862</v>
      </c>
      <c r="G69" s="149">
        <v>0</v>
      </c>
      <c r="H69" s="206"/>
    </row>
    <row r="70" spans="1:9" x14ac:dyDescent="0.25">
      <c r="A70" s="135" t="s">
        <v>74</v>
      </c>
      <c r="B70" s="136" t="s">
        <v>75</v>
      </c>
      <c r="C70" s="137">
        <v>20331437</v>
      </c>
      <c r="D70" s="137">
        <f>+D69+D68</f>
        <v>20332</v>
      </c>
      <c r="E70" s="137">
        <f t="shared" si="1"/>
        <v>19470</v>
      </c>
      <c r="F70" s="137">
        <v>862</v>
      </c>
      <c r="G70" s="137">
        <v>0</v>
      </c>
    </row>
    <row r="71" spans="1:9" x14ac:dyDescent="0.25">
      <c r="A71" s="150"/>
      <c r="B71" s="151" t="s">
        <v>76</v>
      </c>
      <c r="C71" s="152">
        <v>96291874</v>
      </c>
      <c r="D71" s="152">
        <f>+D70+D65</f>
        <v>96292</v>
      </c>
      <c r="E71" s="152">
        <f t="shared" si="1"/>
        <v>93650</v>
      </c>
      <c r="F71" s="152">
        <v>2642</v>
      </c>
      <c r="G71" s="152">
        <v>0</v>
      </c>
      <c r="H71" s="205"/>
      <c r="I71" s="204"/>
    </row>
    <row r="72" spans="1:9" x14ac:dyDescent="0.25">
      <c r="C72" s="204"/>
    </row>
  </sheetData>
  <pageMargins left="1.1417322834645669" right="0.15748031496062992" top="0.6692913385826772" bottom="0.27559055118110237" header="0.19685039370078741" footer="0.15748031496062992"/>
  <pageSetup paperSize="9" scale="79" orientation="portrait" r:id="rId1"/>
  <headerFooter>
    <oddHeader>&amp;C
Vértesboglár Község Önkormányzata 2016. évi költségvetési 
kiadásai és bevételei kiemelt előirányzatok, működési és felhalmozási költségvetés  szerinti bontásban 
&amp;R2. melléklet
e Ft-ban</oddHeader>
  </headerFooter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view="pageBreakPreview" zoomScaleNormal="100" zoomScaleSheetLayoutView="100" workbookViewId="0">
      <selection activeCell="B32" sqref="B32"/>
    </sheetView>
  </sheetViews>
  <sheetFormatPr defaultColWidth="9.109375" defaultRowHeight="14.4" x14ac:dyDescent="0.3"/>
  <cols>
    <col min="1" max="1" width="3.33203125" style="207" bestFit="1" customWidth="1"/>
    <col min="2" max="2" width="45.44140625" style="207" customWidth="1"/>
    <col min="3" max="3" width="6.33203125" style="207" hidden="1" customWidth="1"/>
    <col min="4" max="7" width="10.109375" style="207" customWidth="1"/>
    <col min="8" max="16384" width="9.109375" style="207"/>
  </cols>
  <sheetData>
    <row r="1" spans="1:7" ht="39.75" customHeight="1" x14ac:dyDescent="0.3">
      <c r="A1" s="213"/>
      <c r="B1" s="214"/>
      <c r="C1" s="215"/>
      <c r="D1" s="216" t="s">
        <v>194</v>
      </c>
      <c r="E1" s="216" t="s">
        <v>0</v>
      </c>
      <c r="F1" s="216" t="s">
        <v>269</v>
      </c>
      <c r="G1" s="216" t="s">
        <v>1</v>
      </c>
    </row>
    <row r="2" spans="1:7" ht="12" customHeight="1" x14ac:dyDescent="0.3">
      <c r="A2" s="123" t="s">
        <v>2</v>
      </c>
      <c r="B2" s="124" t="s">
        <v>3</v>
      </c>
      <c r="C2" s="125"/>
      <c r="D2" s="125"/>
      <c r="E2" s="125"/>
      <c r="F2" s="125"/>
      <c r="G2" s="125"/>
    </row>
    <row r="3" spans="1:7" ht="12" customHeight="1" x14ac:dyDescent="0.3">
      <c r="A3" s="126" t="s">
        <v>4</v>
      </c>
      <c r="B3" s="127" t="s">
        <v>5</v>
      </c>
      <c r="C3" s="125">
        <f>+[2]ÁMK!J17+[2]ÁMK!J89+[2]ÁMK!J123+[2]ÁMK!J157+[2]ÁMK!J208+[2]ÁMK!J250</f>
        <v>25778000</v>
      </c>
      <c r="D3" s="125">
        <f>+C3/1000</f>
        <v>25778</v>
      </c>
      <c r="E3" s="125">
        <f>+D3-F3</f>
        <v>25778</v>
      </c>
      <c r="F3" s="125">
        <v>0</v>
      </c>
      <c r="G3" s="125">
        <v>0</v>
      </c>
    </row>
    <row r="4" spans="1:7" ht="12" customHeight="1" x14ac:dyDescent="0.3">
      <c r="A4" s="126" t="s">
        <v>6</v>
      </c>
      <c r="B4" s="127" t="s">
        <v>250</v>
      </c>
      <c r="C4" s="125">
        <f>+[2]ÁMK!J19+[2]ÁMK!J92+[2]ÁMK!J126+[2]ÁMK!J160+[2]ÁMK!J210+[2]ÁMK!J252</f>
        <v>7484000</v>
      </c>
      <c r="D4" s="125">
        <f>+C4/1000</f>
        <v>7484</v>
      </c>
      <c r="E4" s="125">
        <f>+D4-F4</f>
        <v>7484</v>
      </c>
      <c r="F4" s="125">
        <v>0</v>
      </c>
      <c r="G4" s="125">
        <v>0</v>
      </c>
    </row>
    <row r="5" spans="1:7" ht="12" customHeight="1" x14ac:dyDescent="0.3">
      <c r="A5" s="126" t="s">
        <v>8</v>
      </c>
      <c r="B5" s="127" t="s">
        <v>9</v>
      </c>
      <c r="C5" s="125">
        <f>+[2]ÁMK!J36+[2]ÁMK!J68+[2]ÁMK!J101+[2]ÁMK!J112+[2]ÁMK!J144+[2]ÁMK!J174+[2]ÁMK!J191+[2]ÁMK!J237+[2]ÁMK!J260+[2]ÁMK!J267</f>
        <v>16079000</v>
      </c>
      <c r="D5" s="125">
        <f>+C5/1000</f>
        <v>16079</v>
      </c>
      <c r="E5" s="125">
        <f>+D5-F5</f>
        <v>16079</v>
      </c>
      <c r="F5" s="125">
        <v>0</v>
      </c>
      <c r="G5" s="125">
        <v>0</v>
      </c>
    </row>
    <row r="6" spans="1:7" ht="12" customHeight="1" x14ac:dyDescent="0.3">
      <c r="A6" s="126"/>
      <c r="B6" s="128" t="s">
        <v>251</v>
      </c>
      <c r="C6" s="129"/>
      <c r="D6" s="125"/>
      <c r="E6" s="129"/>
      <c r="F6" s="129">
        <v>0</v>
      </c>
      <c r="G6" s="129">
        <v>0</v>
      </c>
    </row>
    <row r="7" spans="1:7" ht="12" customHeight="1" x14ac:dyDescent="0.3">
      <c r="A7" s="126" t="s">
        <v>11</v>
      </c>
      <c r="B7" s="127" t="s">
        <v>12</v>
      </c>
      <c r="C7" s="125">
        <v>0</v>
      </c>
      <c r="D7" s="125">
        <f t="shared" ref="D7:D12" si="0">+C7/1000</f>
        <v>0</v>
      </c>
      <c r="E7" s="125">
        <f>+D7</f>
        <v>0</v>
      </c>
      <c r="F7" s="125">
        <f>+D7-E7-G7</f>
        <v>0</v>
      </c>
      <c r="G7" s="125">
        <v>0</v>
      </c>
    </row>
    <row r="8" spans="1:7" ht="12" customHeight="1" x14ac:dyDescent="0.3">
      <c r="A8" s="126" t="s">
        <v>13</v>
      </c>
      <c r="B8" s="127" t="s">
        <v>14</v>
      </c>
      <c r="C8" s="125">
        <f>+[2]ÁMK!J38+[2]ÁMK!J176</f>
        <v>0</v>
      </c>
      <c r="D8" s="125">
        <f t="shared" si="0"/>
        <v>0</v>
      </c>
      <c r="E8" s="129">
        <f>+D8-F8</f>
        <v>0</v>
      </c>
      <c r="F8" s="125">
        <f>+F9+F10+F11+F12</f>
        <v>0</v>
      </c>
      <c r="G8" s="125">
        <v>0</v>
      </c>
    </row>
    <row r="9" spans="1:7" ht="12" customHeight="1" x14ac:dyDescent="0.3">
      <c r="A9" s="126"/>
      <c r="B9" s="128" t="s">
        <v>252</v>
      </c>
      <c r="C9" s="130">
        <v>0</v>
      </c>
      <c r="D9" s="125">
        <f t="shared" si="0"/>
        <v>0</v>
      </c>
      <c r="E9" s="129">
        <f>+D9-F9</f>
        <v>0</v>
      </c>
      <c r="F9" s="128"/>
      <c r="G9" s="128">
        <v>0</v>
      </c>
    </row>
    <row r="10" spans="1:7" ht="12" customHeight="1" x14ac:dyDescent="0.3">
      <c r="A10" s="126"/>
      <c r="B10" s="128" t="s">
        <v>141</v>
      </c>
      <c r="C10" s="129">
        <v>0</v>
      </c>
      <c r="D10" s="125">
        <f t="shared" si="0"/>
        <v>0</v>
      </c>
      <c r="E10" s="129">
        <f>+D10-F10</f>
        <v>0</v>
      </c>
      <c r="F10" s="129"/>
      <c r="G10" s="129">
        <v>0</v>
      </c>
    </row>
    <row r="11" spans="1:7" ht="12" customHeight="1" x14ac:dyDescent="0.3">
      <c r="A11" s="126"/>
      <c r="B11" s="128" t="s">
        <v>142</v>
      </c>
      <c r="C11" s="129">
        <v>0</v>
      </c>
      <c r="D11" s="125">
        <f t="shared" si="0"/>
        <v>0</v>
      </c>
      <c r="E11" s="129">
        <f>+D11-F11</f>
        <v>0</v>
      </c>
      <c r="F11" s="129">
        <f>+D11</f>
        <v>0</v>
      </c>
      <c r="G11" s="129">
        <v>0</v>
      </c>
    </row>
    <row r="12" spans="1:7" ht="12" customHeight="1" x14ac:dyDescent="0.3">
      <c r="A12" s="126"/>
      <c r="B12" s="128" t="s">
        <v>253</v>
      </c>
      <c r="C12" s="129">
        <f>+[2]ÁMK!J37+[2]ÁMK!J175</f>
        <v>0</v>
      </c>
      <c r="D12" s="125">
        <f t="shared" si="0"/>
        <v>0</v>
      </c>
      <c r="E12" s="129">
        <f>+D12-F12</f>
        <v>0</v>
      </c>
      <c r="F12" s="129">
        <v>0</v>
      </c>
      <c r="G12" s="129"/>
    </row>
    <row r="13" spans="1:7" ht="12" customHeight="1" x14ac:dyDescent="0.3">
      <c r="A13" s="131"/>
      <c r="B13" s="132" t="s">
        <v>17</v>
      </c>
      <c r="C13" s="133">
        <f>+C3+C4+C5+C7+C8</f>
        <v>49341000</v>
      </c>
      <c r="D13" s="133">
        <f>SUM(D3:D8)</f>
        <v>49341</v>
      </c>
      <c r="E13" s="133">
        <f>SUM(E3:E8)</f>
        <v>49341</v>
      </c>
      <c r="F13" s="133">
        <f>SUM(F3:F8)</f>
        <v>0</v>
      </c>
      <c r="G13" s="133">
        <f>SUM(G3:G11)</f>
        <v>0</v>
      </c>
    </row>
    <row r="14" spans="1:7" ht="12" customHeight="1" x14ac:dyDescent="0.3">
      <c r="A14" s="126"/>
      <c r="B14" s="124" t="s">
        <v>18</v>
      </c>
      <c r="C14" s="134"/>
      <c r="D14" s="134"/>
      <c r="E14" s="134">
        <f>+D14</f>
        <v>0</v>
      </c>
      <c r="F14" s="134">
        <f>+D14-E14-G14</f>
        <v>0</v>
      </c>
      <c r="G14" s="134">
        <f>+D14-E14</f>
        <v>0</v>
      </c>
    </row>
    <row r="15" spans="1:7" ht="12" customHeight="1" x14ac:dyDescent="0.3">
      <c r="A15" s="126" t="s">
        <v>19</v>
      </c>
      <c r="B15" s="127" t="s">
        <v>20</v>
      </c>
      <c r="C15" s="125">
        <f>+[2]ÁMK!J73+[2]ÁMK!J106+[2]ÁMK!J148+[2]ÁMK!J179+[2]ÁMK!J242</f>
        <v>2024000</v>
      </c>
      <c r="D15" s="125">
        <f>+C15/1000</f>
        <v>2024</v>
      </c>
      <c r="E15" s="125">
        <f>+D15</f>
        <v>2024</v>
      </c>
      <c r="F15" s="125">
        <f>+D15-E15-G15</f>
        <v>0</v>
      </c>
      <c r="G15" s="125">
        <v>0</v>
      </c>
    </row>
    <row r="16" spans="1:7" ht="12" customHeight="1" x14ac:dyDescent="0.3">
      <c r="A16" s="126" t="s">
        <v>21</v>
      </c>
      <c r="B16" s="127" t="s">
        <v>22</v>
      </c>
      <c r="C16" s="125">
        <v>0</v>
      </c>
      <c r="D16" s="125">
        <f>+C16/1000</f>
        <v>0</v>
      </c>
      <c r="E16" s="125">
        <f>+D16</f>
        <v>0</v>
      </c>
      <c r="F16" s="125">
        <f>+D16-E16-G16</f>
        <v>0</v>
      </c>
      <c r="G16" s="125">
        <v>0</v>
      </c>
    </row>
    <row r="17" spans="1:9" ht="12" customHeight="1" x14ac:dyDescent="0.3">
      <c r="A17" s="126" t="s">
        <v>23</v>
      </c>
      <c r="B17" s="127" t="s">
        <v>24</v>
      </c>
      <c r="C17" s="125">
        <v>0</v>
      </c>
      <c r="D17" s="125">
        <f>+C17/1000</f>
        <v>0</v>
      </c>
      <c r="E17" s="125">
        <f>+D17</f>
        <v>0</v>
      </c>
      <c r="F17" s="125">
        <f>+D17-E17-G17</f>
        <v>0</v>
      </c>
      <c r="G17" s="125">
        <v>0</v>
      </c>
    </row>
    <row r="18" spans="1:9" ht="12" customHeight="1" x14ac:dyDescent="0.3">
      <c r="A18" s="131"/>
      <c r="B18" s="132" t="s">
        <v>25</v>
      </c>
      <c r="C18" s="133">
        <f>SUM(C15:C17)</f>
        <v>2024000</v>
      </c>
      <c r="D18" s="133">
        <f>SUM(D15:D17)</f>
        <v>2024</v>
      </c>
      <c r="E18" s="133">
        <f>SUM(E15:E17)</f>
        <v>2024</v>
      </c>
      <c r="F18" s="133">
        <f>SUM(F15:F17)</f>
        <v>0</v>
      </c>
      <c r="G18" s="133">
        <v>0</v>
      </c>
    </row>
    <row r="19" spans="1:9" ht="12" customHeight="1" x14ac:dyDescent="0.3">
      <c r="A19" s="135"/>
      <c r="B19" s="136" t="s">
        <v>26</v>
      </c>
      <c r="C19" s="137">
        <f>+C18+C13</f>
        <v>51365000</v>
      </c>
      <c r="D19" s="137">
        <f>+D18+D13</f>
        <v>51365</v>
      </c>
      <c r="E19" s="137">
        <f>+E18+E13</f>
        <v>51365</v>
      </c>
      <c r="F19" s="137">
        <f>+F18+F13</f>
        <v>0</v>
      </c>
      <c r="G19" s="137">
        <v>0</v>
      </c>
    </row>
    <row r="20" spans="1:9" ht="12" customHeight="1" x14ac:dyDescent="0.3">
      <c r="A20" s="123" t="s">
        <v>27</v>
      </c>
      <c r="B20" s="124" t="s">
        <v>28</v>
      </c>
      <c r="C20" s="138"/>
      <c r="D20" s="138"/>
      <c r="E20" s="138">
        <f>+D20</f>
        <v>0</v>
      </c>
      <c r="F20" s="138">
        <f>+D20-E20-G20</f>
        <v>0</v>
      </c>
      <c r="G20" s="138">
        <v>0</v>
      </c>
    </row>
    <row r="21" spans="1:9" ht="12" customHeight="1" x14ac:dyDescent="0.3">
      <c r="A21" s="123"/>
      <c r="B21" s="127" t="s">
        <v>29</v>
      </c>
      <c r="C21" s="138">
        <v>0</v>
      </c>
      <c r="D21" s="138">
        <f>+C21/1000</f>
        <v>0</v>
      </c>
      <c r="E21" s="138">
        <f>+D21</f>
        <v>0</v>
      </c>
      <c r="F21" s="138">
        <f>+D21-E21-G21</f>
        <v>0</v>
      </c>
      <c r="G21" s="138">
        <v>0</v>
      </c>
    </row>
    <row r="22" spans="1:9" ht="12" customHeight="1" x14ac:dyDescent="0.3">
      <c r="A22" s="123"/>
      <c r="B22" s="127" t="s">
        <v>196</v>
      </c>
      <c r="C22" s="138">
        <v>0</v>
      </c>
      <c r="D22" s="138">
        <f>+C22/1000</f>
        <v>0</v>
      </c>
      <c r="E22" s="138">
        <f>+D22</f>
        <v>0</v>
      </c>
      <c r="F22" s="138"/>
      <c r="G22" s="138"/>
    </row>
    <row r="23" spans="1:9" ht="12" customHeight="1" x14ac:dyDescent="0.3">
      <c r="A23" s="123"/>
      <c r="B23" s="127" t="s">
        <v>30</v>
      </c>
      <c r="C23" s="138">
        <v>0</v>
      </c>
      <c r="D23" s="138">
        <f>+C23/1000</f>
        <v>0</v>
      </c>
      <c r="E23" s="138">
        <f>+D23</f>
        <v>0</v>
      </c>
      <c r="F23" s="138">
        <v>0</v>
      </c>
      <c r="G23" s="138">
        <v>0</v>
      </c>
    </row>
    <row r="24" spans="1:9" ht="12" customHeight="1" x14ac:dyDescent="0.3">
      <c r="A24" s="135"/>
      <c r="B24" s="136" t="s">
        <v>31</v>
      </c>
      <c r="C24" s="137">
        <f>SUM(C21:C23)</f>
        <v>0</v>
      </c>
      <c r="D24" s="137">
        <f>+D21+D23</f>
        <v>0</v>
      </c>
      <c r="E24" s="137">
        <f>+D24</f>
        <v>0</v>
      </c>
      <c r="F24" s="137">
        <f>+D24-E24-G24</f>
        <v>0</v>
      </c>
      <c r="G24" s="137">
        <f>+D24-E24</f>
        <v>0</v>
      </c>
      <c r="I24" s="208"/>
    </row>
    <row r="25" spans="1:9" ht="12" customHeight="1" x14ac:dyDescent="0.3">
      <c r="A25" s="139"/>
      <c r="B25" s="140" t="s">
        <v>32</v>
      </c>
      <c r="C25" s="141">
        <f>+C24+C19</f>
        <v>51365000</v>
      </c>
      <c r="D25" s="141">
        <f>+D24+D19</f>
        <v>51365</v>
      </c>
      <c r="E25" s="141">
        <f>+E24+E19</f>
        <v>51365</v>
      </c>
      <c r="F25" s="141">
        <f>+F24+F19</f>
        <v>0</v>
      </c>
      <c r="G25" s="141">
        <f>+G24+G19</f>
        <v>0</v>
      </c>
      <c r="H25" s="208"/>
    </row>
    <row r="26" spans="1:9" ht="12" customHeight="1" x14ac:dyDescent="0.3">
      <c r="A26" s="217"/>
      <c r="B26" s="218" t="s">
        <v>33</v>
      </c>
      <c r="C26" s="219"/>
      <c r="D26" s="219"/>
      <c r="E26" s="219">
        <f t="shared" ref="E26:E33" si="1">+D26</f>
        <v>0</v>
      </c>
      <c r="F26" s="219">
        <f>+D26-E26-G26</f>
        <v>0</v>
      </c>
      <c r="G26" s="219">
        <f>+D26-E26</f>
        <v>0</v>
      </c>
    </row>
    <row r="27" spans="1:9" ht="12" customHeight="1" x14ac:dyDescent="0.3">
      <c r="A27" s="217" t="s">
        <v>34</v>
      </c>
      <c r="B27" s="220" t="s">
        <v>35</v>
      </c>
      <c r="C27" s="219">
        <f>+C28+C29</f>
        <v>0</v>
      </c>
      <c r="D27" s="219">
        <f t="shared" ref="D27:D33" si="2">+C27/1000</f>
        <v>0</v>
      </c>
      <c r="E27" s="219">
        <f t="shared" si="1"/>
        <v>0</v>
      </c>
      <c r="F27" s="219">
        <v>0</v>
      </c>
      <c r="G27" s="219">
        <v>0</v>
      </c>
    </row>
    <row r="28" spans="1:9" ht="12" customHeight="1" x14ac:dyDescent="0.3">
      <c r="A28" s="217"/>
      <c r="B28" s="221" t="s">
        <v>254</v>
      </c>
      <c r="C28" s="222">
        <v>0</v>
      </c>
      <c r="D28" s="222">
        <f t="shared" si="2"/>
        <v>0</v>
      </c>
      <c r="E28" s="222">
        <f t="shared" si="1"/>
        <v>0</v>
      </c>
      <c r="F28" s="222">
        <f>+D28-E28-G28</f>
        <v>0</v>
      </c>
      <c r="G28" s="222">
        <f>+D28-E28</f>
        <v>0</v>
      </c>
    </row>
    <row r="29" spans="1:9" ht="12" customHeight="1" x14ac:dyDescent="0.3">
      <c r="A29" s="217"/>
      <c r="B29" s="221" t="s">
        <v>255</v>
      </c>
      <c r="C29" s="222">
        <v>0</v>
      </c>
      <c r="D29" s="222">
        <f t="shared" si="2"/>
        <v>0</v>
      </c>
      <c r="E29" s="222">
        <f t="shared" si="1"/>
        <v>0</v>
      </c>
      <c r="F29" s="222">
        <f>+D29-E29-G29</f>
        <v>0</v>
      </c>
      <c r="G29" s="222">
        <f>+D29-E29</f>
        <v>0</v>
      </c>
    </row>
    <row r="30" spans="1:9" ht="12" customHeight="1" x14ac:dyDescent="0.25">
      <c r="A30" s="217"/>
      <c r="B30" s="223" t="s">
        <v>256</v>
      </c>
      <c r="C30" s="224">
        <v>0</v>
      </c>
      <c r="D30" s="224">
        <f t="shared" si="2"/>
        <v>0</v>
      </c>
      <c r="E30" s="224">
        <f t="shared" si="1"/>
        <v>0</v>
      </c>
      <c r="F30" s="224"/>
      <c r="G30" s="224"/>
    </row>
    <row r="31" spans="1:9" ht="12" customHeight="1" x14ac:dyDescent="0.3">
      <c r="A31" s="217"/>
      <c r="B31" s="223" t="s">
        <v>257</v>
      </c>
      <c r="C31" s="224"/>
      <c r="D31" s="224">
        <f t="shared" si="2"/>
        <v>0</v>
      </c>
      <c r="E31" s="224">
        <f t="shared" si="1"/>
        <v>0</v>
      </c>
      <c r="F31" s="224"/>
      <c r="G31" s="224"/>
    </row>
    <row r="32" spans="1:9" ht="12" customHeight="1" x14ac:dyDescent="0.3">
      <c r="A32" s="217"/>
      <c r="B32" s="223" t="s">
        <v>258</v>
      </c>
      <c r="C32" s="224">
        <v>0</v>
      </c>
      <c r="D32" s="224">
        <f t="shared" si="2"/>
        <v>0</v>
      </c>
      <c r="E32" s="224">
        <f t="shared" si="1"/>
        <v>0</v>
      </c>
      <c r="F32" s="224"/>
      <c r="G32" s="224"/>
    </row>
    <row r="33" spans="1:7" ht="12" customHeight="1" x14ac:dyDescent="0.3">
      <c r="A33" s="217"/>
      <c r="B33" s="223" t="s">
        <v>287</v>
      </c>
      <c r="C33" s="224">
        <v>0</v>
      </c>
      <c r="D33" s="224">
        <f t="shared" si="2"/>
        <v>0</v>
      </c>
      <c r="E33" s="224">
        <f t="shared" si="1"/>
        <v>0</v>
      </c>
      <c r="F33" s="224"/>
      <c r="G33" s="224"/>
    </row>
    <row r="34" spans="1:7" ht="12" customHeight="1" x14ac:dyDescent="0.3">
      <c r="A34" s="217" t="s">
        <v>41</v>
      </c>
      <c r="B34" s="225" t="s">
        <v>42</v>
      </c>
      <c r="C34" s="219">
        <f>+C35+C36+C40+C45</f>
        <v>0</v>
      </c>
      <c r="D34" s="219">
        <f>+D35+D36+D40+D45</f>
        <v>0</v>
      </c>
      <c r="E34" s="219">
        <f>+E35+E36+E40+E45</f>
        <v>0</v>
      </c>
      <c r="F34" s="219">
        <v>0</v>
      </c>
      <c r="G34" s="219">
        <v>0</v>
      </c>
    </row>
    <row r="35" spans="1:7" ht="12" customHeight="1" x14ac:dyDescent="0.3">
      <c r="A35" s="217"/>
      <c r="B35" s="225" t="s">
        <v>43</v>
      </c>
      <c r="C35" s="219">
        <v>0</v>
      </c>
      <c r="D35" s="219">
        <f>+C35/1000</f>
        <v>0</v>
      </c>
      <c r="E35" s="219">
        <f>+D35</f>
        <v>0</v>
      </c>
      <c r="F35" s="219">
        <v>0</v>
      </c>
      <c r="G35" s="219">
        <v>0</v>
      </c>
    </row>
    <row r="36" spans="1:7" ht="12" customHeight="1" x14ac:dyDescent="0.3">
      <c r="A36" s="217"/>
      <c r="B36" s="225" t="s">
        <v>44</v>
      </c>
      <c r="C36" s="219">
        <f>+C37+C38+C39</f>
        <v>0</v>
      </c>
      <c r="D36" s="219">
        <f>+C36/1000</f>
        <v>0</v>
      </c>
      <c r="E36" s="219">
        <f>+D36</f>
        <v>0</v>
      </c>
      <c r="F36" s="219">
        <f>+D36-E36-G36</f>
        <v>0</v>
      </c>
      <c r="G36" s="219">
        <f>+D36-E36</f>
        <v>0</v>
      </c>
    </row>
    <row r="37" spans="1:7" ht="12" customHeight="1" x14ac:dyDescent="0.3">
      <c r="A37" s="217"/>
      <c r="B37" s="221" t="s">
        <v>259</v>
      </c>
      <c r="C37" s="222">
        <v>0</v>
      </c>
      <c r="D37" s="222">
        <f>+C37/1000</f>
        <v>0</v>
      </c>
      <c r="E37" s="222">
        <f>+D37</f>
        <v>0</v>
      </c>
      <c r="F37" s="222">
        <f>+D37-E37-G37</f>
        <v>0</v>
      </c>
      <c r="G37" s="222">
        <f>+D37-E37</f>
        <v>0</v>
      </c>
    </row>
    <row r="38" spans="1:7" ht="12" customHeight="1" x14ac:dyDescent="0.3">
      <c r="A38" s="217"/>
      <c r="B38" s="221" t="s">
        <v>260</v>
      </c>
      <c r="C38" s="222">
        <v>0</v>
      </c>
      <c r="D38" s="222">
        <f>+C38/1000</f>
        <v>0</v>
      </c>
      <c r="E38" s="222">
        <f>+D38</f>
        <v>0</v>
      </c>
      <c r="F38" s="222">
        <f>+D38-E38-G38</f>
        <v>0</v>
      </c>
      <c r="G38" s="222">
        <f>+D38-E38</f>
        <v>0</v>
      </c>
    </row>
    <row r="39" spans="1:7" ht="12" customHeight="1" x14ac:dyDescent="0.3">
      <c r="A39" s="217"/>
      <c r="B39" s="221" t="s">
        <v>261</v>
      </c>
      <c r="C39" s="222">
        <v>0</v>
      </c>
      <c r="D39" s="222">
        <f>+C39/1000</f>
        <v>0</v>
      </c>
      <c r="E39" s="222">
        <f>+D39</f>
        <v>0</v>
      </c>
      <c r="F39" s="222">
        <f>+D39-E39-G39</f>
        <v>0</v>
      </c>
      <c r="G39" s="222">
        <f>+D39-E39</f>
        <v>0</v>
      </c>
    </row>
    <row r="40" spans="1:7" ht="12" customHeight="1" x14ac:dyDescent="0.3">
      <c r="A40" s="217"/>
      <c r="B40" s="225" t="s">
        <v>48</v>
      </c>
      <c r="C40" s="219">
        <f>+C41+C42+C43+C44</f>
        <v>0</v>
      </c>
      <c r="D40" s="219">
        <f>SUM(D41:D44)</f>
        <v>0</v>
      </c>
      <c r="E40" s="219">
        <f>SUM(E41:E44)</f>
        <v>0</v>
      </c>
      <c r="F40" s="219">
        <v>0</v>
      </c>
      <c r="G40" s="219">
        <v>0</v>
      </c>
    </row>
    <row r="41" spans="1:7" ht="12" customHeight="1" x14ac:dyDescent="0.3">
      <c r="A41" s="217"/>
      <c r="B41" s="221" t="s">
        <v>262</v>
      </c>
      <c r="C41" s="222">
        <v>0</v>
      </c>
      <c r="D41" s="222">
        <f t="shared" ref="D41:D47" si="3">+C41/1000</f>
        <v>0</v>
      </c>
      <c r="E41" s="222">
        <f t="shared" ref="E41:E47" si="4">+D41</f>
        <v>0</v>
      </c>
      <c r="F41" s="222">
        <f>+D41-E41-G41</f>
        <v>0</v>
      </c>
      <c r="G41" s="222">
        <f>+D41-E41</f>
        <v>0</v>
      </c>
    </row>
    <row r="42" spans="1:7" ht="12" customHeight="1" x14ac:dyDescent="0.3">
      <c r="A42" s="217"/>
      <c r="B42" s="221" t="s">
        <v>263</v>
      </c>
      <c r="C42" s="222"/>
      <c r="D42" s="222">
        <f t="shared" si="3"/>
        <v>0</v>
      </c>
      <c r="E42" s="222">
        <f t="shared" si="4"/>
        <v>0</v>
      </c>
      <c r="F42" s="222"/>
      <c r="G42" s="222"/>
    </row>
    <row r="43" spans="1:7" ht="12" customHeight="1" x14ac:dyDescent="0.3">
      <c r="A43" s="217"/>
      <c r="B43" s="221" t="s">
        <v>264</v>
      </c>
      <c r="C43" s="222">
        <v>0</v>
      </c>
      <c r="D43" s="222">
        <f t="shared" si="3"/>
        <v>0</v>
      </c>
      <c r="E43" s="222">
        <f t="shared" si="4"/>
        <v>0</v>
      </c>
      <c r="F43" s="222">
        <f>+D43-E43-G43</f>
        <v>0</v>
      </c>
      <c r="G43" s="222">
        <f>+D43-E43</f>
        <v>0</v>
      </c>
    </row>
    <row r="44" spans="1:7" ht="12" customHeight="1" x14ac:dyDescent="0.3">
      <c r="A44" s="217"/>
      <c r="B44" s="221" t="s">
        <v>288</v>
      </c>
      <c r="C44" s="222">
        <v>0</v>
      </c>
      <c r="D44" s="222">
        <f t="shared" si="3"/>
        <v>0</v>
      </c>
      <c r="E44" s="222">
        <f t="shared" si="4"/>
        <v>0</v>
      </c>
      <c r="F44" s="222"/>
      <c r="G44" s="222"/>
    </row>
    <row r="45" spans="1:7" ht="12" customHeight="1" x14ac:dyDescent="0.3">
      <c r="A45" s="217"/>
      <c r="B45" s="225" t="s">
        <v>52</v>
      </c>
      <c r="C45" s="219">
        <f>+C46+C47</f>
        <v>0</v>
      </c>
      <c r="D45" s="219">
        <f t="shared" si="3"/>
        <v>0</v>
      </c>
      <c r="E45" s="219">
        <f t="shared" si="4"/>
        <v>0</v>
      </c>
      <c r="F45" s="219">
        <f>+D45-E45-G45</f>
        <v>0</v>
      </c>
      <c r="G45" s="219">
        <f>+D45-E45</f>
        <v>0</v>
      </c>
    </row>
    <row r="46" spans="1:7" ht="12" customHeight="1" x14ac:dyDescent="0.3">
      <c r="A46" s="217"/>
      <c r="B46" s="221" t="s">
        <v>265</v>
      </c>
      <c r="C46" s="222">
        <v>0</v>
      </c>
      <c r="D46" s="222">
        <f t="shared" si="3"/>
        <v>0</v>
      </c>
      <c r="E46" s="222">
        <f t="shared" si="4"/>
        <v>0</v>
      </c>
      <c r="F46" s="222">
        <f>+D46-E46-G46</f>
        <v>0</v>
      </c>
      <c r="G46" s="222">
        <f>+D46-E46</f>
        <v>0</v>
      </c>
    </row>
    <row r="47" spans="1:7" ht="12" customHeight="1" x14ac:dyDescent="0.3">
      <c r="A47" s="217"/>
      <c r="B47" s="221" t="s">
        <v>289</v>
      </c>
      <c r="C47" s="222">
        <v>0</v>
      </c>
      <c r="D47" s="222">
        <f t="shared" si="3"/>
        <v>0</v>
      </c>
      <c r="E47" s="222">
        <f t="shared" si="4"/>
        <v>0</v>
      </c>
      <c r="F47" s="222">
        <f>+D47-E47-G47</f>
        <v>0</v>
      </c>
      <c r="G47" s="222">
        <f>+D47-E47</f>
        <v>0</v>
      </c>
    </row>
    <row r="48" spans="1:7" ht="12" customHeight="1" x14ac:dyDescent="0.3">
      <c r="A48" s="217" t="s">
        <v>54</v>
      </c>
      <c r="B48" s="225" t="s">
        <v>55</v>
      </c>
      <c r="C48" s="219">
        <f>+C49+C50+C51+C52+C53+C54+C55+C56</f>
        <v>8168000</v>
      </c>
      <c r="D48" s="219">
        <f>SUM(D49:D56)</f>
        <v>8168</v>
      </c>
      <c r="E48" s="219">
        <f>+D48-F48</f>
        <v>8168</v>
      </c>
      <c r="F48" s="219">
        <f>SUM(F49:F52)</f>
        <v>0</v>
      </c>
      <c r="G48" s="219">
        <v>0</v>
      </c>
    </row>
    <row r="49" spans="1:9" ht="12" customHeight="1" x14ac:dyDescent="0.3">
      <c r="A49" s="217"/>
      <c r="B49" s="221" t="s">
        <v>152</v>
      </c>
      <c r="C49" s="222">
        <v>0</v>
      </c>
      <c r="D49" s="222">
        <f t="shared" ref="D49:D57" si="5">+C49/1000</f>
        <v>0</v>
      </c>
      <c r="E49" s="222">
        <f t="shared" ref="E49:E56" si="6">+D49-F49</f>
        <v>0</v>
      </c>
      <c r="F49" s="222"/>
      <c r="G49" s="222">
        <f>+D49-E49</f>
        <v>0</v>
      </c>
    </row>
    <row r="50" spans="1:9" ht="12" customHeight="1" x14ac:dyDescent="0.3">
      <c r="A50" s="217"/>
      <c r="B50" s="221" t="s">
        <v>266</v>
      </c>
      <c r="C50" s="222">
        <f>+[2]ÁMK!O243</f>
        <v>280000</v>
      </c>
      <c r="D50" s="222">
        <f t="shared" si="5"/>
        <v>280</v>
      </c>
      <c r="E50" s="222">
        <f t="shared" si="6"/>
        <v>280</v>
      </c>
      <c r="F50" s="222"/>
      <c r="G50" s="222">
        <v>0</v>
      </c>
    </row>
    <row r="51" spans="1:9" ht="12" customHeight="1" x14ac:dyDescent="0.3">
      <c r="A51" s="217"/>
      <c r="B51" s="221" t="s">
        <v>290</v>
      </c>
      <c r="C51" s="222">
        <v>0</v>
      </c>
      <c r="D51" s="222">
        <f t="shared" si="5"/>
        <v>0</v>
      </c>
      <c r="E51" s="222">
        <f t="shared" si="6"/>
        <v>0</v>
      </c>
      <c r="F51" s="222"/>
      <c r="G51" s="222"/>
    </row>
    <row r="52" spans="1:9" ht="12" customHeight="1" x14ac:dyDescent="0.3">
      <c r="A52" s="217"/>
      <c r="B52" s="221" t="s">
        <v>267</v>
      </c>
      <c r="C52" s="222">
        <f>+[2]ÁMK!O113+[2]ÁMK!O149+[2]ÁMK!O180+[2]ÁMK!O192+[2]ÁMK!O194</f>
        <v>6211000</v>
      </c>
      <c r="D52" s="222">
        <f t="shared" si="5"/>
        <v>6211</v>
      </c>
      <c r="E52" s="222">
        <f t="shared" si="6"/>
        <v>6211</v>
      </c>
      <c r="F52" s="222"/>
      <c r="G52" s="222">
        <v>0</v>
      </c>
      <c r="H52" s="208"/>
    </row>
    <row r="53" spans="1:9" ht="12" customHeight="1" x14ac:dyDescent="0.3">
      <c r="A53" s="217"/>
      <c r="B53" s="221" t="s">
        <v>268</v>
      </c>
      <c r="C53" s="222">
        <f>+[2]ÁMK!O115+[2]ÁMK!O151+[2]ÁMK!O183+[2]ÁMK!O196</f>
        <v>1677000</v>
      </c>
      <c r="D53" s="222">
        <f t="shared" si="5"/>
        <v>1677</v>
      </c>
      <c r="E53" s="222">
        <f t="shared" si="6"/>
        <v>1677</v>
      </c>
      <c r="F53" s="222"/>
      <c r="G53" s="222"/>
    </row>
    <row r="54" spans="1:9" ht="12" customHeight="1" x14ac:dyDescent="0.3">
      <c r="A54" s="217"/>
      <c r="B54" s="221" t="s">
        <v>291</v>
      </c>
      <c r="C54" s="222">
        <v>0</v>
      </c>
      <c r="D54" s="222">
        <f t="shared" si="5"/>
        <v>0</v>
      </c>
      <c r="E54" s="222">
        <f t="shared" si="6"/>
        <v>0</v>
      </c>
      <c r="F54" s="222"/>
      <c r="G54" s="222"/>
    </row>
    <row r="55" spans="1:9" ht="12" customHeight="1" x14ac:dyDescent="0.3">
      <c r="A55" s="217"/>
      <c r="B55" s="221" t="s">
        <v>292</v>
      </c>
      <c r="C55" s="222">
        <v>0</v>
      </c>
      <c r="D55" s="222">
        <f t="shared" si="5"/>
        <v>0</v>
      </c>
      <c r="E55" s="222">
        <f t="shared" si="6"/>
        <v>0</v>
      </c>
      <c r="F55" s="222"/>
      <c r="G55" s="222"/>
    </row>
    <row r="56" spans="1:9" ht="12" customHeight="1" x14ac:dyDescent="0.3">
      <c r="A56" s="217"/>
      <c r="B56" s="221" t="s">
        <v>293</v>
      </c>
      <c r="C56" s="222">
        <v>0</v>
      </c>
      <c r="D56" s="222">
        <f t="shared" si="5"/>
        <v>0</v>
      </c>
      <c r="E56" s="222">
        <f t="shared" si="6"/>
        <v>0</v>
      </c>
      <c r="F56" s="222"/>
      <c r="G56" s="222"/>
    </row>
    <row r="57" spans="1:9" ht="12" customHeight="1" x14ac:dyDescent="0.3">
      <c r="A57" s="217" t="s">
        <v>58</v>
      </c>
      <c r="B57" s="225" t="s">
        <v>59</v>
      </c>
      <c r="C57" s="219">
        <v>0</v>
      </c>
      <c r="D57" s="219">
        <f t="shared" si="5"/>
        <v>0</v>
      </c>
      <c r="E57" s="219">
        <f>+D57</f>
        <v>0</v>
      </c>
      <c r="F57" s="219">
        <f>+D57-E57-G57</f>
        <v>0</v>
      </c>
      <c r="G57" s="219">
        <f>+D57-E57</f>
        <v>0</v>
      </c>
    </row>
    <row r="58" spans="1:9" ht="12" customHeight="1" x14ac:dyDescent="0.3">
      <c r="A58" s="217"/>
      <c r="B58" s="226" t="s">
        <v>60</v>
      </c>
      <c r="C58" s="227">
        <f>+C48+C34+C27+C57</f>
        <v>8168000</v>
      </c>
      <c r="D58" s="227">
        <f>+D48+D34+D27+D57</f>
        <v>8168</v>
      </c>
      <c r="E58" s="227">
        <f>+E48+E57+E34+E27</f>
        <v>8168</v>
      </c>
      <c r="F58" s="227">
        <f>+F48+F57+F34+F27</f>
        <v>0</v>
      </c>
      <c r="G58" s="227">
        <f>+G48+G57+G34+G27</f>
        <v>0</v>
      </c>
    </row>
    <row r="59" spans="1:9" ht="12" customHeight="1" x14ac:dyDescent="0.3">
      <c r="A59" s="217"/>
      <c r="B59" s="218" t="s">
        <v>61</v>
      </c>
      <c r="C59" s="228"/>
      <c r="D59" s="228"/>
      <c r="E59" s="228">
        <f>+D59</f>
        <v>0</v>
      </c>
      <c r="F59" s="228">
        <f>+D59-E59-G59</f>
        <v>0</v>
      </c>
      <c r="G59" s="228">
        <f>+D59-E59</f>
        <v>0</v>
      </c>
    </row>
    <row r="60" spans="1:9" ht="12" customHeight="1" x14ac:dyDescent="0.3">
      <c r="A60" s="217" t="s">
        <v>62</v>
      </c>
      <c r="B60" s="220" t="s">
        <v>63</v>
      </c>
      <c r="C60" s="228">
        <v>0</v>
      </c>
      <c r="D60" s="228">
        <f>+C60/1000</f>
        <v>0</v>
      </c>
      <c r="E60" s="228">
        <f>+D60</f>
        <v>0</v>
      </c>
      <c r="F60" s="228">
        <f>+D60-E60-G60</f>
        <v>0</v>
      </c>
      <c r="G60" s="228">
        <f>+D60-E60</f>
        <v>0</v>
      </c>
      <c r="H60" s="209"/>
    </row>
    <row r="61" spans="1:9" ht="12" customHeight="1" x14ac:dyDescent="0.3">
      <c r="A61" s="217" t="s">
        <v>64</v>
      </c>
      <c r="B61" s="225" t="s">
        <v>65</v>
      </c>
      <c r="C61" s="228">
        <v>0</v>
      </c>
      <c r="D61" s="228">
        <f>+C61/1000</f>
        <v>0</v>
      </c>
      <c r="E61" s="228">
        <f>+D61</f>
        <v>0</v>
      </c>
      <c r="F61" s="228">
        <f>+D61-E61-G61</f>
        <v>0</v>
      </c>
      <c r="G61" s="228">
        <f>+D61-E61</f>
        <v>0</v>
      </c>
      <c r="H61" s="209"/>
    </row>
    <row r="62" spans="1:9" ht="12" customHeight="1" x14ac:dyDescent="0.3">
      <c r="A62" s="217" t="s">
        <v>66</v>
      </c>
      <c r="B62" s="225" t="s">
        <v>67</v>
      </c>
      <c r="C62" s="228">
        <v>0</v>
      </c>
      <c r="D62" s="228">
        <f>+C62/1000</f>
        <v>0</v>
      </c>
      <c r="E62" s="228">
        <f>+D62</f>
        <v>0</v>
      </c>
      <c r="F62" s="228">
        <f>+D62-E62-G62</f>
        <v>0</v>
      </c>
      <c r="G62" s="228">
        <f>+D62-E62</f>
        <v>0</v>
      </c>
    </row>
    <row r="63" spans="1:9" ht="12" customHeight="1" x14ac:dyDescent="0.3">
      <c r="A63" s="217"/>
      <c r="B63" s="226" t="s">
        <v>68</v>
      </c>
      <c r="C63" s="227">
        <f>+C62+C61+C60</f>
        <v>0</v>
      </c>
      <c r="D63" s="227">
        <f>+C63/1000</f>
        <v>0</v>
      </c>
      <c r="E63" s="227">
        <f>+D63</f>
        <v>0</v>
      </c>
      <c r="F63" s="227">
        <f>+D63-E63-G63</f>
        <v>0</v>
      </c>
      <c r="G63" s="227">
        <f>+D63-E63</f>
        <v>0</v>
      </c>
      <c r="I63" s="208"/>
    </row>
    <row r="64" spans="1:9" ht="12" customHeight="1" x14ac:dyDescent="0.3">
      <c r="A64" s="217" t="s">
        <v>69</v>
      </c>
      <c r="B64" s="229" t="s">
        <v>70</v>
      </c>
      <c r="C64" s="230">
        <f>+C63+C58</f>
        <v>8168000</v>
      </c>
      <c r="D64" s="230">
        <f>+D63+D58</f>
        <v>8168</v>
      </c>
      <c r="E64" s="230">
        <f>+E63+E58</f>
        <v>8168</v>
      </c>
      <c r="F64" s="230">
        <f>+F63+F58</f>
        <v>0</v>
      </c>
      <c r="G64" s="230">
        <f>+G63+G58</f>
        <v>0</v>
      </c>
    </row>
    <row r="65" spans="1:7" ht="12" customHeight="1" x14ac:dyDescent="0.3">
      <c r="A65" s="217" t="s">
        <v>71</v>
      </c>
      <c r="B65" s="218" t="s">
        <v>72</v>
      </c>
      <c r="C65" s="219"/>
      <c r="D65" s="219">
        <f>+C65/1000</f>
        <v>0</v>
      </c>
      <c r="E65" s="219">
        <f>+D65</f>
        <v>0</v>
      </c>
      <c r="F65" s="219">
        <f>+D65-E65-G65</f>
        <v>0</v>
      </c>
      <c r="G65" s="219">
        <f>+D65-E65</f>
        <v>0</v>
      </c>
    </row>
    <row r="66" spans="1:7" ht="12" customHeight="1" x14ac:dyDescent="0.3">
      <c r="A66" s="217"/>
      <c r="B66" s="220" t="s">
        <v>294</v>
      </c>
      <c r="C66" s="231">
        <f>+[2]ÁMK!O269</f>
        <v>42490000</v>
      </c>
      <c r="D66" s="231">
        <f>+C66/1000</f>
        <v>42490</v>
      </c>
      <c r="E66" s="231">
        <f>+D66</f>
        <v>42490</v>
      </c>
      <c r="F66" s="231">
        <v>0</v>
      </c>
      <c r="G66" s="231">
        <v>0</v>
      </c>
    </row>
    <row r="67" spans="1:7" ht="12" customHeight="1" x14ac:dyDescent="0.3">
      <c r="A67" s="217"/>
      <c r="B67" s="220" t="s">
        <v>295</v>
      </c>
      <c r="C67" s="231">
        <f>+[2]ÁMK!O270</f>
        <v>707000</v>
      </c>
      <c r="D67" s="231">
        <f>+C67/1000</f>
        <v>707</v>
      </c>
      <c r="E67" s="231">
        <f>+D67</f>
        <v>707</v>
      </c>
      <c r="F67" s="231">
        <f>+D67-E67</f>
        <v>0</v>
      </c>
      <c r="G67" s="231">
        <v>0</v>
      </c>
    </row>
    <row r="68" spans="1:7" ht="12" customHeight="1" x14ac:dyDescent="0.3">
      <c r="A68" s="217" t="s">
        <v>74</v>
      </c>
      <c r="B68" s="229" t="s">
        <v>75</v>
      </c>
      <c r="C68" s="232">
        <f>+C66+C67</f>
        <v>43197000</v>
      </c>
      <c r="D68" s="232">
        <f>+D66+D67</f>
        <v>43197</v>
      </c>
      <c r="E68" s="232">
        <f>+E66+E67</f>
        <v>43197</v>
      </c>
      <c r="F68" s="232">
        <f>+F66+F67</f>
        <v>0</v>
      </c>
      <c r="G68" s="232">
        <f>+G66+G67</f>
        <v>0</v>
      </c>
    </row>
    <row r="69" spans="1:7" ht="12" customHeight="1" x14ac:dyDescent="0.3">
      <c r="A69" s="233"/>
      <c r="B69" s="234" t="s">
        <v>76</v>
      </c>
      <c r="C69" s="235">
        <f>+C68+C64</f>
        <v>51365000</v>
      </c>
      <c r="D69" s="235">
        <f>+D68+D64</f>
        <v>51365</v>
      </c>
      <c r="E69" s="235">
        <f>+E68+E64</f>
        <v>51365</v>
      </c>
      <c r="F69" s="235">
        <f>+F68+F64</f>
        <v>0</v>
      </c>
      <c r="G69" s="235">
        <f>+G68+G64</f>
        <v>0</v>
      </c>
    </row>
  </sheetData>
  <pageMargins left="1.1417322834645669" right="0.15748031496062992" top="0.6692913385826772" bottom="0.55118110236220474" header="0.19685039370078741" footer="0.51181102362204722"/>
  <pageSetup paperSize="9" scale="86" firstPageNumber="0" pageOrder="overThenDown" orientation="portrait" r:id="rId1"/>
  <headerFooter>
    <oddHeader>&amp;CÁltalános Művelődési Központ 2016. évi költségvetési 
kiadásai és bevételei kiemelt előirányzatok, működési és felhalmozási költségvetés  szerinti bontásban &amp;R3. melléklet
e Ft-ban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zoomScaleNormal="100" workbookViewId="0">
      <selection activeCell="C39" sqref="C39"/>
    </sheetView>
  </sheetViews>
  <sheetFormatPr defaultColWidth="9.109375" defaultRowHeight="13.8" x14ac:dyDescent="0.25"/>
  <cols>
    <col min="1" max="1" width="44" style="5" customWidth="1"/>
    <col min="2" max="2" width="12.109375" style="5" customWidth="1"/>
    <col min="3" max="3" width="14.6640625" style="12" customWidth="1"/>
    <col min="4" max="16384" width="9.109375" style="5"/>
  </cols>
  <sheetData>
    <row r="1" spans="1:3" ht="27.6" x14ac:dyDescent="0.25">
      <c r="A1" s="3" t="s">
        <v>80</v>
      </c>
      <c r="B1" s="3" t="s">
        <v>81</v>
      </c>
      <c r="C1" s="4" t="s">
        <v>82</v>
      </c>
    </row>
    <row r="2" spans="1:3" ht="15.6" x14ac:dyDescent="0.3">
      <c r="A2" s="193" t="s">
        <v>24</v>
      </c>
      <c r="B2" s="3"/>
      <c r="C2" s="195">
        <f>+B3+B4</f>
        <v>2111</v>
      </c>
    </row>
    <row r="3" spans="1:3" x14ac:dyDescent="0.25">
      <c r="A3" s="157" t="s">
        <v>279</v>
      </c>
      <c r="B3" s="210">
        <v>1901</v>
      </c>
      <c r="C3" s="7"/>
    </row>
    <row r="4" spans="1:3" x14ac:dyDescent="0.25">
      <c r="A4" s="157" t="s">
        <v>280</v>
      </c>
      <c r="B4" s="210">
        <v>210</v>
      </c>
      <c r="C4" s="7"/>
    </row>
    <row r="5" spans="1:3" ht="15.6" x14ac:dyDescent="0.3">
      <c r="A5" s="193" t="s">
        <v>84</v>
      </c>
      <c r="B5" s="194"/>
      <c r="C5" s="195">
        <f>SUM(B7:B9)</f>
        <v>16914</v>
      </c>
    </row>
    <row r="6" spans="1:3" ht="14.4" x14ac:dyDescent="0.3">
      <c r="A6" s="158" t="s">
        <v>211</v>
      </c>
      <c r="B6" s="7"/>
      <c r="C6" s="8"/>
    </row>
    <row r="7" spans="1:3" x14ac:dyDescent="0.25">
      <c r="A7" s="157" t="s">
        <v>283</v>
      </c>
      <c r="B7" s="210">
        <v>957</v>
      </c>
      <c r="C7" s="7"/>
    </row>
    <row r="8" spans="1:3" x14ac:dyDescent="0.25">
      <c r="A8" s="2" t="s">
        <v>284</v>
      </c>
      <c r="B8" s="7">
        <v>927</v>
      </c>
      <c r="C8" s="7"/>
    </row>
    <row r="9" spans="1:3" x14ac:dyDescent="0.25">
      <c r="A9" s="2" t="s">
        <v>282</v>
      </c>
      <c r="B9" s="7">
        <v>15030</v>
      </c>
      <c r="C9" s="7"/>
    </row>
    <row r="10" spans="1:3" ht="15.6" x14ac:dyDescent="0.3">
      <c r="A10" s="193" t="s">
        <v>188</v>
      </c>
      <c r="B10" s="194"/>
      <c r="C10" s="195">
        <f>+C11+C18</f>
        <v>5313</v>
      </c>
    </row>
    <row r="11" spans="1:3" ht="14.4" x14ac:dyDescent="0.3">
      <c r="A11" s="158" t="s">
        <v>211</v>
      </c>
      <c r="B11" s="7"/>
      <c r="C11" s="8">
        <f>+B12+B13+B14+B15+B16+B17</f>
        <v>3289</v>
      </c>
    </row>
    <row r="12" spans="1:3" x14ac:dyDescent="0.25">
      <c r="A12" s="157" t="s">
        <v>239</v>
      </c>
      <c r="B12" s="210">
        <v>385</v>
      </c>
      <c r="C12" s="8"/>
    </row>
    <row r="13" spans="1:3" x14ac:dyDescent="0.25">
      <c r="A13" s="1" t="s">
        <v>210</v>
      </c>
      <c r="B13" s="210">
        <f>2267-385</f>
        <v>1882</v>
      </c>
      <c r="C13" s="8"/>
    </row>
    <row r="14" spans="1:3" x14ac:dyDescent="0.25">
      <c r="A14" s="1" t="s">
        <v>285</v>
      </c>
      <c r="B14" s="210">
        <v>381</v>
      </c>
      <c r="C14" s="8"/>
    </row>
    <row r="15" spans="1:3" x14ac:dyDescent="0.25">
      <c r="A15" s="1" t="s">
        <v>233</v>
      </c>
      <c r="B15" s="210">
        <v>106</v>
      </c>
      <c r="C15" s="8"/>
    </row>
    <row r="16" spans="1:3" x14ac:dyDescent="0.25">
      <c r="A16" s="1" t="s">
        <v>240</v>
      </c>
      <c r="B16" s="210">
        <v>173</v>
      </c>
      <c r="C16" s="8"/>
    </row>
    <row r="17" spans="1:3" x14ac:dyDescent="0.25">
      <c r="A17" s="1" t="s">
        <v>286</v>
      </c>
      <c r="B17" s="210">
        <v>362</v>
      </c>
      <c r="C17" s="8"/>
    </row>
    <row r="18" spans="1:3" ht="14.4" x14ac:dyDescent="0.3">
      <c r="A18" s="158" t="s">
        <v>212</v>
      </c>
      <c r="B18" s="7"/>
      <c r="C18" s="8">
        <f>+B19+B20+B21+B22+B23</f>
        <v>2024</v>
      </c>
    </row>
    <row r="19" spans="1:3" ht="26.4" x14ac:dyDescent="0.25">
      <c r="A19" s="1" t="s">
        <v>213</v>
      </c>
      <c r="B19" s="7">
        <v>932</v>
      </c>
      <c r="C19" s="8"/>
    </row>
    <row r="20" spans="1:3" x14ac:dyDescent="0.25">
      <c r="A20" s="1" t="s">
        <v>214</v>
      </c>
      <c r="B20" s="7">
        <v>64</v>
      </c>
      <c r="C20" s="8"/>
    </row>
    <row r="21" spans="1:3" x14ac:dyDescent="0.25">
      <c r="A21" s="1" t="s">
        <v>215</v>
      </c>
      <c r="B21" s="7">
        <v>114</v>
      </c>
      <c r="C21" s="8"/>
    </row>
    <row r="22" spans="1:3" x14ac:dyDescent="0.25">
      <c r="A22" s="2" t="s">
        <v>216</v>
      </c>
      <c r="B22" s="7">
        <v>152</v>
      </c>
      <c r="C22" s="7"/>
    </row>
    <row r="23" spans="1:3" x14ac:dyDescent="0.25">
      <c r="A23" s="2" t="s">
        <v>234</v>
      </c>
      <c r="B23" s="7">
        <v>762</v>
      </c>
      <c r="C23" s="7"/>
    </row>
    <row r="24" spans="1:3" ht="15.6" x14ac:dyDescent="0.3">
      <c r="A24" s="9" t="s">
        <v>83</v>
      </c>
      <c r="B24" s="10"/>
      <c r="C24" s="11">
        <f>+C10+C5+C2</f>
        <v>24338</v>
      </c>
    </row>
  </sheetData>
  <pageMargins left="1.7322834645669292" right="0.31496062992125984" top="1.4566929133858268" bottom="0.74803149606299213" header="0.47244094488188981" footer="0.31496062992125984"/>
  <pageSetup scale="103" orientation="portrait" r:id="rId1"/>
  <headerFooter>
    <oddHeader xml:space="preserve">&amp;C
Az Önkormányzat és intézménye 2016. évi felhalmozási kiadásainak részletezése célok szerint
&amp;R
4. melléklet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zoomScaleSheetLayoutView="100" workbookViewId="0">
      <selection activeCell="D35" sqref="D34:D35"/>
    </sheetView>
  </sheetViews>
  <sheetFormatPr defaultColWidth="9.109375" defaultRowHeight="13.2" x14ac:dyDescent="0.25"/>
  <cols>
    <col min="1" max="2" width="9.109375" style="13"/>
    <col min="3" max="3" width="36.44140625" style="13" customWidth="1"/>
    <col min="4" max="4" width="9.44140625" style="13" customWidth="1"/>
    <col min="5" max="5" width="12.44140625" style="13" customWidth="1"/>
    <col min="6" max="6" width="14" style="13" customWidth="1"/>
    <col min="7" max="16384" width="9.109375" style="13"/>
  </cols>
  <sheetData>
    <row r="1" spans="1:6" x14ac:dyDescent="0.25">
      <c r="A1" s="240" t="s">
        <v>85</v>
      </c>
      <c r="B1" s="241"/>
      <c r="C1" s="242"/>
      <c r="D1" s="246" t="s">
        <v>86</v>
      </c>
      <c r="E1" s="248" t="s">
        <v>87</v>
      </c>
      <c r="F1" s="248" t="s">
        <v>88</v>
      </c>
    </row>
    <row r="2" spans="1:6" ht="30" customHeight="1" thickBot="1" x14ac:dyDescent="0.3">
      <c r="A2" s="243"/>
      <c r="B2" s="244"/>
      <c r="C2" s="245"/>
      <c r="D2" s="247"/>
      <c r="E2" s="249"/>
      <c r="F2" s="249"/>
    </row>
    <row r="3" spans="1:6" ht="15.75" x14ac:dyDescent="0.25">
      <c r="A3" s="250"/>
      <c r="B3" s="251"/>
      <c r="C3" s="252"/>
      <c r="D3" s="14"/>
      <c r="E3" s="15"/>
      <c r="F3" s="15"/>
    </row>
    <row r="4" spans="1:6" ht="15.6" x14ac:dyDescent="0.3">
      <c r="A4" s="253" t="s">
        <v>89</v>
      </c>
      <c r="B4" s="254"/>
      <c r="C4" s="255"/>
      <c r="D4" s="16"/>
      <c r="E4" s="17"/>
      <c r="F4" s="17"/>
    </row>
    <row r="5" spans="1:6" ht="15.6" x14ac:dyDescent="0.3">
      <c r="A5" s="256" t="s">
        <v>90</v>
      </c>
      <c r="B5" s="257"/>
      <c r="C5" s="258"/>
      <c r="D5" s="16">
        <v>4</v>
      </c>
      <c r="E5" s="17">
        <v>0</v>
      </c>
      <c r="F5" s="17">
        <v>4</v>
      </c>
    </row>
    <row r="6" spans="1:6" ht="15.6" x14ac:dyDescent="0.3">
      <c r="A6" s="253" t="s">
        <v>91</v>
      </c>
      <c r="B6" s="254"/>
      <c r="C6" s="255"/>
      <c r="D6" s="16"/>
      <c r="E6" s="17"/>
      <c r="F6" s="17"/>
    </row>
    <row r="7" spans="1:6" ht="15.6" x14ac:dyDescent="0.3">
      <c r="A7" s="256" t="s">
        <v>94</v>
      </c>
      <c r="B7" s="257"/>
      <c r="C7" s="258"/>
      <c r="D7" s="16">
        <v>5</v>
      </c>
      <c r="E7" s="17">
        <v>5</v>
      </c>
      <c r="F7" s="17">
        <v>0</v>
      </c>
    </row>
    <row r="8" spans="1:6" ht="15.6" x14ac:dyDescent="0.3">
      <c r="A8" s="18" t="s">
        <v>95</v>
      </c>
      <c r="B8" s="19"/>
      <c r="C8" s="20"/>
      <c r="D8" s="16">
        <v>1</v>
      </c>
      <c r="E8" s="17">
        <v>1</v>
      </c>
      <c r="F8" s="17">
        <v>0</v>
      </c>
    </row>
    <row r="9" spans="1:6" ht="15.6" x14ac:dyDescent="0.3">
      <c r="A9" s="256" t="s">
        <v>96</v>
      </c>
      <c r="B9" s="257"/>
      <c r="C9" s="258"/>
      <c r="D9" s="16">
        <v>2</v>
      </c>
      <c r="E9" s="17">
        <v>2</v>
      </c>
      <c r="F9" s="17">
        <v>0</v>
      </c>
    </row>
    <row r="10" spans="1:6" ht="15.6" x14ac:dyDescent="0.3">
      <c r="A10" s="256" t="s">
        <v>97</v>
      </c>
      <c r="B10" s="257"/>
      <c r="C10" s="258"/>
      <c r="D10" s="16">
        <v>1</v>
      </c>
      <c r="E10" s="17">
        <v>1</v>
      </c>
      <c r="F10" s="17">
        <v>0</v>
      </c>
    </row>
    <row r="11" spans="1:6" ht="15.6" x14ac:dyDescent="0.3">
      <c r="A11" s="256" t="s">
        <v>98</v>
      </c>
      <c r="B11" s="257"/>
      <c r="C11" s="258"/>
      <c r="D11" s="16">
        <v>1</v>
      </c>
      <c r="E11" s="17">
        <v>1</v>
      </c>
      <c r="F11" s="17">
        <v>0</v>
      </c>
    </row>
    <row r="12" spans="1:6" ht="15.75" x14ac:dyDescent="0.25">
      <c r="A12" s="261"/>
      <c r="B12" s="262"/>
      <c r="C12" s="263"/>
      <c r="D12" s="16"/>
      <c r="E12" s="17"/>
      <c r="F12" s="17"/>
    </row>
    <row r="13" spans="1:6" ht="15.75" x14ac:dyDescent="0.25">
      <c r="A13" s="261"/>
      <c r="B13" s="262"/>
      <c r="C13" s="263"/>
      <c r="D13" s="16"/>
      <c r="E13" s="17"/>
      <c r="F13" s="17"/>
    </row>
    <row r="14" spans="1:6" ht="15.75" x14ac:dyDescent="0.25">
      <c r="A14" s="261"/>
      <c r="B14" s="262"/>
      <c r="C14" s="263"/>
      <c r="D14" s="16"/>
      <c r="E14" s="17"/>
      <c r="F14" s="17"/>
    </row>
    <row r="15" spans="1:6" ht="15.75" x14ac:dyDescent="0.25">
      <c r="A15" s="21"/>
      <c r="B15" s="22"/>
      <c r="C15" s="23"/>
      <c r="D15" s="16"/>
      <c r="E15" s="17"/>
      <c r="F15" s="17"/>
    </row>
    <row r="16" spans="1:6" ht="15.75" x14ac:dyDescent="0.25">
      <c r="A16" s="21"/>
      <c r="B16" s="22"/>
      <c r="C16" s="23"/>
      <c r="D16" s="16"/>
      <c r="E16" s="17"/>
      <c r="F16" s="17"/>
    </row>
    <row r="17" spans="1:6" ht="15.75" x14ac:dyDescent="0.25">
      <c r="A17" s="21"/>
      <c r="B17" s="22"/>
      <c r="C17" s="23"/>
      <c r="D17" s="16"/>
      <c r="E17" s="17"/>
      <c r="F17" s="17"/>
    </row>
    <row r="18" spans="1:6" ht="16.5" thickBot="1" x14ac:dyDescent="0.3">
      <c r="A18" s="264"/>
      <c r="B18" s="265"/>
      <c r="C18" s="266"/>
      <c r="D18" s="24"/>
      <c r="E18" s="25"/>
      <c r="F18" s="25"/>
    </row>
    <row r="19" spans="1:6" ht="16.2" thickBot="1" x14ac:dyDescent="0.35">
      <c r="A19" s="267" t="s">
        <v>92</v>
      </c>
      <c r="B19" s="268"/>
      <c r="C19" s="269"/>
      <c r="D19" s="26">
        <f>SUM(D3:D18)</f>
        <v>14</v>
      </c>
      <c r="E19" s="26">
        <f>SUM(E3:E18)</f>
        <v>10</v>
      </c>
      <c r="F19" s="26">
        <f>SUM(F3:F18)</f>
        <v>4</v>
      </c>
    </row>
    <row r="22" spans="1:6" ht="12.75" x14ac:dyDescent="0.2">
      <c r="A22" s="259" t="s">
        <v>93</v>
      </c>
      <c r="B22" s="259"/>
      <c r="C22" s="259"/>
      <c r="D22" s="259"/>
      <c r="E22" s="259"/>
      <c r="F22" s="259"/>
    </row>
    <row r="23" spans="1:6" ht="11.25" customHeight="1" x14ac:dyDescent="0.25">
      <c r="A23" s="259"/>
      <c r="B23" s="259"/>
      <c r="C23" s="259"/>
      <c r="D23" s="259"/>
      <c r="E23" s="259"/>
      <c r="F23" s="259"/>
    </row>
    <row r="24" spans="1:6" x14ac:dyDescent="0.25">
      <c r="A24" s="259"/>
      <c r="B24" s="259"/>
      <c r="C24" s="259"/>
      <c r="D24" s="259"/>
      <c r="E24" s="259"/>
      <c r="F24" s="259"/>
    </row>
    <row r="25" spans="1:6" x14ac:dyDescent="0.25">
      <c r="A25" s="260" t="s">
        <v>93</v>
      </c>
      <c r="B25" s="260"/>
      <c r="C25" s="260"/>
      <c r="D25" s="260"/>
      <c r="E25" s="260"/>
      <c r="F25" s="260"/>
    </row>
    <row r="26" spans="1:6" x14ac:dyDescent="0.25">
      <c r="A26" s="260"/>
      <c r="B26" s="260"/>
      <c r="C26" s="260"/>
      <c r="D26" s="260"/>
      <c r="E26" s="260"/>
      <c r="F26" s="260"/>
    </row>
  </sheetData>
  <mergeCells count="20">
    <mergeCell ref="A10:C10"/>
    <mergeCell ref="A22:F22"/>
    <mergeCell ref="A23:F24"/>
    <mergeCell ref="A25:F26"/>
    <mergeCell ref="A11:C11"/>
    <mergeCell ref="A12:C12"/>
    <mergeCell ref="A13:C13"/>
    <mergeCell ref="A14:C14"/>
    <mergeCell ref="A18:C18"/>
    <mergeCell ref="A19:C19"/>
    <mergeCell ref="A4:C4"/>
    <mergeCell ref="A5:C5"/>
    <mergeCell ref="A6:C6"/>
    <mergeCell ref="A7:C7"/>
    <mergeCell ref="A9:C9"/>
    <mergeCell ref="A1:C2"/>
    <mergeCell ref="D1:D2"/>
    <mergeCell ref="E1:E2"/>
    <mergeCell ref="F1:F2"/>
    <mergeCell ref="A3:C3"/>
  </mergeCells>
  <pageMargins left="0.78740157480314965" right="0.39370078740157483" top="1.1417322834645669" bottom="0.98425196850393704" header="0.59055118110236227" footer="0.51181102362204722"/>
  <pageSetup paperSize="9" scale="99" orientation="portrait" r:id="rId1"/>
  <headerFooter alignWithMargins="0">
    <oddHeader>&amp;C&amp;"Times New Roman,Normál"Az Önkormányzat és intézménye létszámkerete 2016. évben&amp;R5.melléklet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05"/>
  <sheetViews>
    <sheetView topLeftCell="A118" zoomScaleNormal="100" zoomScaleSheetLayoutView="100" workbookViewId="0">
      <selection activeCell="H182" sqref="H182"/>
    </sheetView>
  </sheetViews>
  <sheetFormatPr defaultColWidth="9.109375" defaultRowHeight="13.2" x14ac:dyDescent="0.25"/>
  <cols>
    <col min="1" max="1" width="3.44140625" style="45" customWidth="1"/>
    <col min="2" max="2" width="3.44140625" style="46" customWidth="1"/>
    <col min="3" max="3" width="47.5546875" style="47" customWidth="1"/>
    <col min="4" max="4" width="8.5546875" style="47" customWidth="1"/>
    <col min="5" max="5" width="8.33203125" style="47" customWidth="1"/>
    <col min="6" max="6" width="8.6640625" style="47" customWidth="1"/>
    <col min="7" max="7" width="7.44140625" style="61" customWidth="1"/>
    <col min="8" max="8" width="9.109375" style="34"/>
    <col min="9" max="11" width="9.109375" style="32"/>
    <col min="12" max="12" width="9.109375" style="32" customWidth="1"/>
    <col min="13" max="50" width="9.109375" style="32"/>
    <col min="51" max="16384" width="9.109375" style="42"/>
  </cols>
  <sheetData>
    <row r="1" spans="1:50" s="33" customFormat="1" ht="13.5" customHeight="1" thickBot="1" x14ac:dyDescent="0.3">
      <c r="A1" s="276" t="s">
        <v>136</v>
      </c>
      <c r="B1" s="276"/>
      <c r="C1" s="276"/>
      <c r="D1" s="276"/>
      <c r="E1" s="276"/>
      <c r="F1" s="276"/>
      <c r="G1" s="276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</row>
    <row r="2" spans="1:50" s="35" customFormat="1" ht="13.8" thickTop="1" x14ac:dyDescent="0.25">
      <c r="A2" s="270"/>
      <c r="B2" s="277"/>
      <c r="C2" s="279" t="s">
        <v>80</v>
      </c>
      <c r="D2" s="84" t="s">
        <v>101</v>
      </c>
      <c r="E2" s="84"/>
      <c r="F2" s="84" t="s">
        <v>102</v>
      </c>
      <c r="G2" s="85"/>
      <c r="H2" s="34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</row>
    <row r="3" spans="1:50" s="33" customFormat="1" ht="27" customHeight="1" thickBot="1" x14ac:dyDescent="0.3">
      <c r="A3" s="271"/>
      <c r="B3" s="278"/>
      <c r="C3" s="280"/>
      <c r="D3" s="36" t="s">
        <v>192</v>
      </c>
      <c r="E3" s="212" t="s">
        <v>103</v>
      </c>
      <c r="F3" s="36" t="s">
        <v>104</v>
      </c>
      <c r="G3" s="86" t="s">
        <v>103</v>
      </c>
      <c r="H3" s="34"/>
      <c r="I3" s="32"/>
      <c r="J3" s="37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</row>
    <row r="4" spans="1:50" ht="14.4" thickTop="1" x14ac:dyDescent="0.3">
      <c r="A4" s="38"/>
      <c r="B4" s="39"/>
      <c r="C4" s="201" t="s">
        <v>236</v>
      </c>
      <c r="D4" s="41"/>
      <c r="E4" s="41"/>
      <c r="F4" s="41"/>
      <c r="G4" s="70"/>
    </row>
    <row r="5" spans="1:50" x14ac:dyDescent="0.25">
      <c r="A5" s="43">
        <v>1</v>
      </c>
      <c r="B5" s="44"/>
      <c r="C5" s="40" t="s">
        <v>105</v>
      </c>
      <c r="D5" s="41"/>
      <c r="E5" s="41"/>
      <c r="F5" s="41"/>
      <c r="G5" s="70"/>
    </row>
    <row r="6" spans="1:50" x14ac:dyDescent="0.25">
      <c r="C6" s="40" t="s">
        <v>106</v>
      </c>
      <c r="D6" s="41"/>
      <c r="E6" s="41"/>
      <c r="F6" s="41"/>
      <c r="G6" s="70"/>
    </row>
    <row r="7" spans="1:50" x14ac:dyDescent="0.25">
      <c r="C7" s="47" t="s">
        <v>140</v>
      </c>
      <c r="D7" s="41">
        <v>8168</v>
      </c>
      <c r="E7" s="48">
        <f>+'[1]3 mell_ÁMK'!D48</f>
        <v>8168</v>
      </c>
      <c r="F7" s="41"/>
      <c r="G7" s="70"/>
    </row>
    <row r="8" spans="1:50" x14ac:dyDescent="0.25">
      <c r="C8" s="47" t="s">
        <v>141</v>
      </c>
      <c r="D8" s="41"/>
      <c r="E8" s="48"/>
      <c r="F8" s="41"/>
      <c r="G8" s="70"/>
    </row>
    <row r="9" spans="1:50" x14ac:dyDescent="0.25">
      <c r="C9" s="47" t="s">
        <v>142</v>
      </c>
      <c r="D9" s="41"/>
      <c r="E9" s="41"/>
      <c r="F9" s="41"/>
      <c r="G9" s="70"/>
    </row>
    <row r="10" spans="1:50" x14ac:dyDescent="0.25">
      <c r="C10" s="47" t="s">
        <v>108</v>
      </c>
      <c r="D10" s="41"/>
      <c r="E10" s="41"/>
      <c r="F10" s="41">
        <v>25936</v>
      </c>
      <c r="G10" s="70">
        <f>+'[1]3 mell_ÁMK'!D3</f>
        <v>25778</v>
      </c>
    </row>
    <row r="11" spans="1:50" x14ac:dyDescent="0.25">
      <c r="C11" s="47" t="s">
        <v>109</v>
      </c>
      <c r="D11" s="41"/>
      <c r="E11" s="41"/>
      <c r="F11" s="41">
        <v>6999</v>
      </c>
      <c r="G11" s="70">
        <f>+'[1]3 mell_ÁMK'!D4</f>
        <v>7484</v>
      </c>
    </row>
    <row r="12" spans="1:50" x14ac:dyDescent="0.25">
      <c r="C12" s="47" t="s">
        <v>124</v>
      </c>
      <c r="D12" s="41"/>
      <c r="E12" s="41"/>
      <c r="F12" s="41">
        <v>15372</v>
      </c>
      <c r="G12" s="70">
        <f>+'[1]3 mell_ÁMK'!D5</f>
        <v>16079</v>
      </c>
    </row>
    <row r="13" spans="1:50" x14ac:dyDescent="0.25">
      <c r="C13" s="47" t="s">
        <v>189</v>
      </c>
      <c r="D13" s="41"/>
      <c r="E13" s="41"/>
      <c r="F13" s="41"/>
      <c r="G13" s="70"/>
    </row>
    <row r="14" spans="1:50" x14ac:dyDescent="0.25">
      <c r="C14" s="40" t="s">
        <v>110</v>
      </c>
      <c r="D14" s="41"/>
      <c r="E14" s="41"/>
      <c r="F14" s="41"/>
      <c r="G14" s="70"/>
    </row>
    <row r="15" spans="1:50" x14ac:dyDescent="0.25">
      <c r="C15" s="87" t="s">
        <v>107</v>
      </c>
      <c r="D15" s="41">
        <v>0</v>
      </c>
      <c r="E15" s="41"/>
      <c r="F15" s="41"/>
      <c r="G15" s="70"/>
    </row>
    <row r="16" spans="1:50" x14ac:dyDescent="0.25">
      <c r="C16" s="47" t="s">
        <v>122</v>
      </c>
      <c r="D16" s="41"/>
      <c r="E16" s="41"/>
      <c r="F16" s="41">
        <v>2024</v>
      </c>
      <c r="G16" s="70">
        <f>+'[1]3 mell_ÁMK'!D15</f>
        <v>2024</v>
      </c>
    </row>
    <row r="17" spans="1:50" x14ac:dyDescent="0.25">
      <c r="C17" s="40" t="s">
        <v>270</v>
      </c>
      <c r="F17" s="41"/>
      <c r="G17" s="70"/>
    </row>
    <row r="18" spans="1:50" x14ac:dyDescent="0.25">
      <c r="C18" s="87" t="s">
        <v>107</v>
      </c>
      <c r="D18" s="41">
        <v>42163</v>
      </c>
      <c r="E18" s="41">
        <f>+'[1]3 mell_ÁMK'!D66</f>
        <v>42490</v>
      </c>
      <c r="F18" s="41"/>
      <c r="G18" s="70"/>
    </row>
    <row r="19" spans="1:50" x14ac:dyDescent="0.25">
      <c r="C19" s="87" t="s">
        <v>271</v>
      </c>
      <c r="D19" s="41">
        <v>0</v>
      </c>
      <c r="E19" s="41">
        <f>+'[1]3 mell_ÁMK'!D67</f>
        <v>707</v>
      </c>
      <c r="F19" s="41"/>
      <c r="G19" s="70"/>
    </row>
    <row r="20" spans="1:50" ht="12.75" x14ac:dyDescent="0.2">
      <c r="D20" s="41"/>
      <c r="E20" s="41"/>
      <c r="F20" s="41"/>
      <c r="G20" s="70"/>
    </row>
    <row r="21" spans="1:50" s="50" customFormat="1" ht="13.8" thickBot="1" x14ac:dyDescent="0.3">
      <c r="A21" s="57"/>
      <c r="B21" s="62"/>
      <c r="C21" s="58" t="s">
        <v>112</v>
      </c>
      <c r="D21" s="59">
        <f>SUM(D7:D20)</f>
        <v>50331</v>
      </c>
      <c r="E21" s="59">
        <f t="shared" ref="E21:G21" si="0">SUM(E7:E20)</f>
        <v>51365</v>
      </c>
      <c r="F21" s="59">
        <f t="shared" si="0"/>
        <v>50331</v>
      </c>
      <c r="G21" s="59">
        <f t="shared" si="0"/>
        <v>51365</v>
      </c>
      <c r="H21" s="49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</row>
    <row r="22" spans="1:50" s="51" customFormat="1" ht="13.5" thickTop="1" x14ac:dyDescent="0.2">
      <c r="A22" s="83"/>
      <c r="B22" s="88"/>
      <c r="C22" s="82"/>
      <c r="D22" s="78"/>
      <c r="E22" s="78"/>
      <c r="F22" s="78"/>
      <c r="G22" s="79"/>
      <c r="H22" s="34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</row>
    <row r="23" spans="1:50" s="33" customFormat="1" ht="13.8" thickBot="1" x14ac:dyDescent="0.3">
      <c r="A23" s="57"/>
      <c r="B23" s="62"/>
      <c r="C23" s="58" t="s">
        <v>138</v>
      </c>
      <c r="D23" s="59">
        <f>SUM(D21)</f>
        <v>50331</v>
      </c>
      <c r="E23" s="59">
        <f>SUM(E21)</f>
        <v>51365</v>
      </c>
      <c r="F23" s="59">
        <f>SUM(F21)</f>
        <v>50331</v>
      </c>
      <c r="G23" s="72">
        <f>SUM(G21)</f>
        <v>51365</v>
      </c>
      <c r="H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</row>
    <row r="24" spans="1:50" s="33" customFormat="1" ht="13.5" thickBot="1" x14ac:dyDescent="0.25">
      <c r="A24" s="37"/>
      <c r="B24" s="37"/>
      <c r="C24" s="89"/>
      <c r="D24" s="90"/>
      <c r="E24" s="90"/>
      <c r="F24" s="90"/>
      <c r="G24" s="90"/>
      <c r="H24" s="34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</row>
    <row r="25" spans="1:50" s="52" customFormat="1" ht="14.4" thickTop="1" thickBot="1" x14ac:dyDescent="0.3">
      <c r="A25" s="91" t="s">
        <v>137</v>
      </c>
      <c r="B25" s="281" t="s">
        <v>113</v>
      </c>
      <c r="C25" s="281"/>
      <c r="D25" s="92"/>
      <c r="E25" s="92"/>
      <c r="F25" s="92"/>
      <c r="G25" s="9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</row>
    <row r="26" spans="1:50" s="35" customFormat="1" ht="13.8" thickTop="1" x14ac:dyDescent="0.25">
      <c r="A26" s="270"/>
      <c r="B26" s="272"/>
      <c r="C26" s="274" t="s">
        <v>80</v>
      </c>
      <c r="D26" s="182" t="s">
        <v>101</v>
      </c>
      <c r="E26" s="182"/>
      <c r="F26" s="182" t="s">
        <v>102</v>
      </c>
      <c r="G26" s="18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</row>
    <row r="27" spans="1:50" s="33" customFormat="1" ht="27" customHeight="1" thickBot="1" x14ac:dyDescent="0.3">
      <c r="A27" s="271"/>
      <c r="B27" s="273"/>
      <c r="C27" s="275"/>
      <c r="D27" s="183" t="s">
        <v>221</v>
      </c>
      <c r="E27" s="211" t="s">
        <v>103</v>
      </c>
      <c r="F27" s="183" t="s">
        <v>222</v>
      </c>
      <c r="G27" s="211" t="s">
        <v>103</v>
      </c>
      <c r="H27" s="32"/>
      <c r="I27" s="32"/>
      <c r="J27" s="37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</row>
    <row r="28" spans="1:50" s="32" customFormat="1" ht="27" customHeight="1" thickTop="1" thickBot="1" x14ac:dyDescent="0.35">
      <c r="A28" s="196"/>
      <c r="B28" s="197"/>
      <c r="C28" s="201" t="s">
        <v>236</v>
      </c>
      <c r="D28" s="199"/>
      <c r="E28" s="198"/>
      <c r="F28" s="199"/>
      <c r="G28" s="198"/>
      <c r="J28" s="37"/>
    </row>
    <row r="29" spans="1:50" s="51" customFormat="1" ht="27" thickTop="1" x14ac:dyDescent="0.25">
      <c r="A29" s="54">
        <v>1</v>
      </c>
      <c r="B29" s="75"/>
      <c r="C29" s="166" t="s">
        <v>143</v>
      </c>
      <c r="D29" s="184"/>
      <c r="E29" s="184"/>
      <c r="F29" s="184"/>
      <c r="G29" s="184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</row>
    <row r="30" spans="1:50" x14ac:dyDescent="0.25">
      <c r="B30" s="159"/>
      <c r="C30" s="167" t="s">
        <v>114</v>
      </c>
      <c r="D30" s="185"/>
      <c r="E30" s="185"/>
      <c r="F30" s="185"/>
      <c r="G30" s="185"/>
      <c r="H30" s="32"/>
    </row>
    <row r="31" spans="1:50" s="32" customFormat="1" x14ac:dyDescent="0.25">
      <c r="A31" s="45"/>
      <c r="C31" s="168" t="s">
        <v>140</v>
      </c>
      <c r="D31" s="185">
        <v>458</v>
      </c>
      <c r="E31" s="185">
        <v>817</v>
      </c>
      <c r="F31" s="185"/>
      <c r="G31" s="185"/>
    </row>
    <row r="32" spans="1:50" s="32" customFormat="1" x14ac:dyDescent="0.25">
      <c r="A32" s="45"/>
      <c r="C32" s="168" t="s">
        <v>275</v>
      </c>
      <c r="D32" s="185">
        <v>0</v>
      </c>
      <c r="E32" s="185">
        <v>1850</v>
      </c>
      <c r="F32" s="185"/>
      <c r="G32" s="185"/>
    </row>
    <row r="33" spans="1:50" s="32" customFormat="1" x14ac:dyDescent="0.25">
      <c r="A33" s="45"/>
      <c r="C33" s="168" t="s">
        <v>241</v>
      </c>
      <c r="D33" s="185">
        <v>270</v>
      </c>
      <c r="E33" s="185">
        <v>270</v>
      </c>
      <c r="F33" s="185"/>
      <c r="G33" s="185"/>
    </row>
    <row r="34" spans="1:50" s="32" customFormat="1" x14ac:dyDescent="0.25">
      <c r="A34" s="45"/>
      <c r="C34" s="168" t="s">
        <v>115</v>
      </c>
      <c r="D34" s="185"/>
      <c r="E34" s="185"/>
      <c r="F34" s="185">
        <v>2214</v>
      </c>
      <c r="G34" s="185">
        <v>2500</v>
      </c>
    </row>
    <row r="35" spans="1:50" x14ac:dyDescent="0.25">
      <c r="B35" s="32"/>
      <c r="C35" s="168" t="s">
        <v>109</v>
      </c>
      <c r="D35" s="185"/>
      <c r="E35" s="185"/>
      <c r="F35" s="185">
        <v>557</v>
      </c>
      <c r="G35" s="185">
        <v>728</v>
      </c>
      <c r="H35" s="32"/>
    </row>
    <row r="36" spans="1:50" x14ac:dyDescent="0.25">
      <c r="B36" s="32"/>
      <c r="C36" s="168" t="s">
        <v>124</v>
      </c>
      <c r="D36" s="185"/>
      <c r="E36" s="185"/>
      <c r="F36" s="185">
        <v>3639</v>
      </c>
      <c r="G36" s="185">
        <v>2879</v>
      </c>
      <c r="H36" s="32"/>
    </row>
    <row r="37" spans="1:50" x14ac:dyDescent="0.25">
      <c r="B37" s="32"/>
      <c r="C37" s="168" t="s">
        <v>217</v>
      </c>
      <c r="D37" s="185"/>
      <c r="E37" s="185"/>
      <c r="F37" s="185">
        <v>728</v>
      </c>
      <c r="G37" s="185">
        <v>741</v>
      </c>
      <c r="H37" s="32"/>
    </row>
    <row r="38" spans="1:50" x14ac:dyDescent="0.25">
      <c r="B38" s="32"/>
      <c r="C38" s="168" t="s">
        <v>218</v>
      </c>
      <c r="D38" s="185"/>
      <c r="E38" s="185"/>
      <c r="F38" s="185">
        <v>0</v>
      </c>
      <c r="G38" s="185">
        <v>0</v>
      </c>
      <c r="H38" s="32"/>
    </row>
    <row r="39" spans="1:50" x14ac:dyDescent="0.25">
      <c r="B39" s="32"/>
      <c r="C39" s="168" t="s">
        <v>220</v>
      </c>
      <c r="D39" s="185"/>
      <c r="E39" s="185"/>
      <c r="F39" s="185">
        <v>835</v>
      </c>
      <c r="G39" s="185">
        <f>5766+232</f>
        <v>5998</v>
      </c>
      <c r="H39" s="32"/>
    </row>
    <row r="40" spans="1:50" x14ac:dyDescent="0.25">
      <c r="B40" s="32"/>
      <c r="C40" s="167" t="s">
        <v>110</v>
      </c>
      <c r="D40" s="185"/>
      <c r="E40" s="185"/>
      <c r="F40" s="185"/>
      <c r="G40" s="185"/>
      <c r="H40" s="32"/>
    </row>
    <row r="41" spans="1:50" x14ac:dyDescent="0.25">
      <c r="B41" s="32"/>
      <c r="C41" s="168" t="s">
        <v>272</v>
      </c>
      <c r="D41" s="168"/>
      <c r="E41" s="185"/>
      <c r="F41" s="185"/>
      <c r="G41" s="185"/>
      <c r="H41" s="32"/>
    </row>
    <row r="42" spans="1:50" x14ac:dyDescent="0.25">
      <c r="B42" s="32"/>
      <c r="C42" s="168" t="s">
        <v>242</v>
      </c>
      <c r="D42" s="185">
        <v>100</v>
      </c>
      <c r="E42" s="185">
        <v>100</v>
      </c>
      <c r="F42" s="185"/>
      <c r="G42" s="185"/>
      <c r="H42" s="32"/>
    </row>
    <row r="43" spans="1:50" s="32" customFormat="1" ht="15" customHeight="1" x14ac:dyDescent="0.25">
      <c r="A43" s="45"/>
      <c r="C43" s="168" t="s">
        <v>144</v>
      </c>
      <c r="D43" s="185"/>
      <c r="E43" s="185"/>
      <c r="F43" s="185"/>
      <c r="G43" s="185"/>
    </row>
    <row r="44" spans="1:50" ht="15" customHeight="1" x14ac:dyDescent="0.25">
      <c r="B44" s="32"/>
      <c r="C44" s="168" t="s">
        <v>122</v>
      </c>
      <c r="D44" s="185"/>
      <c r="E44" s="185"/>
      <c r="F44" s="185">
        <v>2290</v>
      </c>
      <c r="G44" s="185">
        <v>2267</v>
      </c>
      <c r="H44" s="32"/>
    </row>
    <row r="45" spans="1:50" ht="15" customHeight="1" x14ac:dyDescent="0.25">
      <c r="B45" s="32"/>
      <c r="C45" s="168" t="s">
        <v>190</v>
      </c>
      <c r="D45" s="185"/>
      <c r="E45" s="185"/>
      <c r="F45" s="185"/>
      <c r="G45" s="185"/>
      <c r="H45" s="32"/>
    </row>
    <row r="46" spans="1:50" ht="15" customHeight="1" x14ac:dyDescent="0.25">
      <c r="B46" s="32"/>
      <c r="C46" s="168" t="s">
        <v>219</v>
      </c>
      <c r="D46" s="185"/>
      <c r="E46" s="185"/>
      <c r="F46" s="185">
        <v>200</v>
      </c>
      <c r="G46" s="185">
        <v>200</v>
      </c>
      <c r="H46" s="32"/>
    </row>
    <row r="47" spans="1:50" s="56" customFormat="1" ht="13.8" thickBot="1" x14ac:dyDescent="0.3">
      <c r="B47" s="160"/>
      <c r="C47" s="169" t="s">
        <v>117</v>
      </c>
      <c r="D47" s="186">
        <f>SUM(D31:D46)</f>
        <v>828</v>
      </c>
      <c r="E47" s="186">
        <f>SUM(E31:E46)</f>
        <v>3037</v>
      </c>
      <c r="F47" s="186">
        <f>SUM(F31:F46)</f>
        <v>10463</v>
      </c>
      <c r="G47" s="186">
        <f>SUM(G31:G46)</f>
        <v>15313</v>
      </c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</row>
    <row r="48" spans="1:50" s="32" customFormat="1" x14ac:dyDescent="0.25">
      <c r="A48" s="43">
        <v>2</v>
      </c>
      <c r="B48" s="37"/>
      <c r="C48" s="167" t="s">
        <v>223</v>
      </c>
      <c r="D48" s="185"/>
      <c r="E48" s="185"/>
      <c r="F48" s="185"/>
      <c r="G48" s="185"/>
    </row>
    <row r="49" spans="1:50" x14ac:dyDescent="0.25">
      <c r="B49" s="159"/>
      <c r="C49" s="168" t="s">
        <v>114</v>
      </c>
      <c r="D49" s="185"/>
      <c r="E49" s="185"/>
      <c r="F49" s="185"/>
      <c r="G49" s="185"/>
      <c r="H49" s="32"/>
    </row>
    <row r="50" spans="1:50" x14ac:dyDescent="0.25">
      <c r="B50" s="32"/>
      <c r="C50" s="168" t="s">
        <v>243</v>
      </c>
      <c r="D50" s="185">
        <v>10000</v>
      </c>
      <c r="E50" s="185">
        <v>10000</v>
      </c>
      <c r="F50" s="185"/>
      <c r="G50" s="185"/>
      <c r="H50" s="32"/>
    </row>
    <row r="51" spans="1:50" x14ac:dyDescent="0.25">
      <c r="B51" s="32"/>
      <c r="C51" s="168" t="s">
        <v>147</v>
      </c>
      <c r="D51" s="185">
        <v>450</v>
      </c>
      <c r="E51" s="185">
        <v>450</v>
      </c>
      <c r="F51" s="185"/>
      <c r="G51" s="185"/>
      <c r="H51" s="32"/>
    </row>
    <row r="52" spans="1:50" x14ac:dyDescent="0.25">
      <c r="B52" s="32"/>
      <c r="C52" s="168" t="s">
        <v>145</v>
      </c>
      <c r="D52" s="185">
        <v>5300</v>
      </c>
      <c r="E52" s="185">
        <v>5300</v>
      </c>
      <c r="F52" s="185"/>
      <c r="G52" s="185"/>
      <c r="H52" s="32"/>
    </row>
    <row r="53" spans="1:50" x14ac:dyDescent="0.25">
      <c r="B53" s="32"/>
      <c r="C53" s="168" t="s">
        <v>146</v>
      </c>
      <c r="D53" s="185">
        <v>400</v>
      </c>
      <c r="E53" s="185">
        <v>400</v>
      </c>
      <c r="F53" s="185"/>
      <c r="G53" s="185"/>
      <c r="H53" s="32"/>
    </row>
    <row r="54" spans="1:50" x14ac:dyDescent="0.25">
      <c r="B54" s="32"/>
      <c r="C54" s="168" t="s">
        <v>148</v>
      </c>
      <c r="D54" s="185">
        <v>1800</v>
      </c>
      <c r="E54" s="185">
        <v>1800</v>
      </c>
      <c r="F54" s="185"/>
      <c r="G54" s="185"/>
      <c r="H54" s="32"/>
    </row>
    <row r="55" spans="1:50" x14ac:dyDescent="0.25">
      <c r="B55" s="32"/>
      <c r="C55" s="168" t="s">
        <v>149</v>
      </c>
      <c r="D55" s="185">
        <v>300</v>
      </c>
      <c r="E55" s="185">
        <v>300</v>
      </c>
      <c r="F55" s="185"/>
      <c r="G55" s="185"/>
      <c r="H55" s="32"/>
    </row>
    <row r="56" spans="1:50" x14ac:dyDescent="0.25">
      <c r="B56" s="32"/>
      <c r="C56" s="168" t="s">
        <v>244</v>
      </c>
      <c r="D56" s="185">
        <v>40</v>
      </c>
      <c r="E56" s="185">
        <v>40</v>
      </c>
      <c r="F56" s="185"/>
      <c r="G56" s="185"/>
      <c r="H56" s="32"/>
    </row>
    <row r="57" spans="1:50" s="56" customFormat="1" ht="13.8" thickBot="1" x14ac:dyDescent="0.3">
      <c r="B57" s="160"/>
      <c r="C57" s="169" t="s">
        <v>223</v>
      </c>
      <c r="D57" s="186">
        <f>+D50+D51+D52+D53+D54+D55+D56</f>
        <v>18290</v>
      </c>
      <c r="E57" s="186">
        <f t="shared" ref="E57:G57" si="1">+E50+E51+E52+E53+E54+E55+E56</f>
        <v>18290</v>
      </c>
      <c r="F57" s="186">
        <f t="shared" si="1"/>
        <v>0</v>
      </c>
      <c r="G57" s="186">
        <f t="shared" si="1"/>
        <v>0</v>
      </c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</row>
    <row r="58" spans="1:50" s="32" customFormat="1" x14ac:dyDescent="0.25">
      <c r="A58" s="43">
        <v>3</v>
      </c>
      <c r="C58" s="167" t="s">
        <v>235</v>
      </c>
      <c r="D58" s="187"/>
      <c r="E58" s="187"/>
      <c r="F58" s="187"/>
      <c r="G58" s="185"/>
    </row>
    <row r="59" spans="1:50" x14ac:dyDescent="0.25">
      <c r="B59" s="32"/>
      <c r="C59" s="168" t="s">
        <v>274</v>
      </c>
      <c r="D59" s="185">
        <v>42981</v>
      </c>
      <c r="E59" s="185">
        <v>47992</v>
      </c>
      <c r="F59" s="185"/>
      <c r="G59" s="185"/>
      <c r="H59" s="32"/>
    </row>
    <row r="60" spans="1:50" x14ac:dyDescent="0.25">
      <c r="B60" s="32"/>
      <c r="C60" s="168" t="s">
        <v>110</v>
      </c>
      <c r="D60" s="185"/>
      <c r="E60" s="185"/>
      <c r="F60" s="185"/>
      <c r="G60" s="185"/>
      <c r="H60" s="32"/>
    </row>
    <row r="61" spans="1:50" x14ac:dyDescent="0.25">
      <c r="B61" s="32"/>
      <c r="C61" s="168" t="s">
        <v>118</v>
      </c>
      <c r="D61" s="185"/>
      <c r="E61" s="185"/>
      <c r="F61" s="185"/>
      <c r="G61" s="185"/>
      <c r="H61" s="32"/>
    </row>
    <row r="62" spans="1:50" x14ac:dyDescent="0.25">
      <c r="B62" s="32"/>
      <c r="C62" s="168" t="s">
        <v>276</v>
      </c>
      <c r="D62" s="185">
        <v>0</v>
      </c>
      <c r="E62" s="185"/>
      <c r="F62" s="185">
        <v>0</v>
      </c>
      <c r="G62" s="185">
        <v>1460</v>
      </c>
      <c r="H62" s="32"/>
    </row>
    <row r="63" spans="1:50" s="60" customFormat="1" ht="13.8" thickBot="1" x14ac:dyDescent="0.3">
      <c r="A63" s="57"/>
      <c r="C63" s="169" t="s">
        <v>119</v>
      </c>
      <c r="D63" s="186">
        <f>+D59</f>
        <v>42981</v>
      </c>
      <c r="E63" s="186">
        <f>+E59</f>
        <v>47992</v>
      </c>
      <c r="F63" s="186">
        <f>+F62</f>
        <v>0</v>
      </c>
      <c r="G63" s="186">
        <f>+G62</f>
        <v>1460</v>
      </c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</row>
    <row r="64" spans="1:50" s="51" customFormat="1" ht="13.8" thickTop="1" x14ac:dyDescent="0.25">
      <c r="A64" s="64">
        <v>4</v>
      </c>
      <c r="B64" s="75"/>
      <c r="C64" s="170" t="s">
        <v>193</v>
      </c>
      <c r="D64" s="188"/>
      <c r="E64" s="188"/>
      <c r="F64" s="188"/>
      <c r="G64" s="188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</row>
    <row r="65" spans="1:50" s="67" customFormat="1" x14ac:dyDescent="0.25">
      <c r="A65" s="65"/>
      <c r="B65" s="32"/>
      <c r="C65" s="168" t="s">
        <v>114</v>
      </c>
      <c r="D65" s="187"/>
      <c r="E65" s="187"/>
      <c r="F65" s="187"/>
      <c r="G65" s="187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</row>
    <row r="66" spans="1:50" s="67" customFormat="1" x14ac:dyDescent="0.25">
      <c r="A66" s="45"/>
      <c r="B66" s="32"/>
      <c r="C66" s="168" t="s">
        <v>120</v>
      </c>
      <c r="D66" s="185"/>
      <c r="E66" s="185"/>
      <c r="F66" s="185">
        <v>42163</v>
      </c>
      <c r="G66" s="185">
        <v>42490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</row>
    <row r="67" spans="1:50" s="67" customFormat="1" x14ac:dyDescent="0.25">
      <c r="A67" s="45"/>
      <c r="B67" s="32"/>
      <c r="C67" s="168" t="s">
        <v>229</v>
      </c>
      <c r="D67" s="185">
        <v>18000</v>
      </c>
      <c r="E67" s="185">
        <v>18642</v>
      </c>
      <c r="F67" s="187"/>
      <c r="G67" s="187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</row>
    <row r="68" spans="1:50" ht="13.8" thickBot="1" x14ac:dyDescent="0.3">
      <c r="B68" s="34"/>
      <c r="C68" s="167" t="s">
        <v>121</v>
      </c>
      <c r="D68" s="187">
        <f>+D67</f>
        <v>18000</v>
      </c>
      <c r="E68" s="187">
        <f>+E67</f>
        <v>18642</v>
      </c>
      <c r="F68" s="187">
        <f>SUM(F66)</f>
        <v>42163</v>
      </c>
      <c r="G68" s="187">
        <f>SUM(G66)</f>
        <v>42490</v>
      </c>
      <c r="H68" s="32"/>
    </row>
    <row r="69" spans="1:50" x14ac:dyDescent="0.25">
      <c r="A69" s="77">
        <v>5</v>
      </c>
      <c r="B69" s="161"/>
      <c r="C69" s="171" t="s">
        <v>161</v>
      </c>
      <c r="D69" s="189"/>
      <c r="E69" s="189"/>
      <c r="F69" s="189"/>
      <c r="G69" s="189"/>
      <c r="H69" s="32"/>
    </row>
    <row r="70" spans="1:50" x14ac:dyDescent="0.25">
      <c r="B70" s="37"/>
      <c r="C70" s="168" t="s">
        <v>106</v>
      </c>
      <c r="D70" s="185"/>
      <c r="E70" s="185"/>
      <c r="F70" s="185"/>
      <c r="G70" s="185"/>
      <c r="H70" s="32"/>
    </row>
    <row r="71" spans="1:50" x14ac:dyDescent="0.25">
      <c r="B71" s="32"/>
      <c r="C71" s="168" t="s">
        <v>115</v>
      </c>
      <c r="D71" s="185"/>
      <c r="E71" s="185"/>
      <c r="F71" s="185"/>
      <c r="G71" s="185"/>
      <c r="H71" s="32"/>
    </row>
    <row r="72" spans="1:50" x14ac:dyDescent="0.25">
      <c r="B72" s="34"/>
      <c r="C72" s="168" t="s">
        <v>109</v>
      </c>
      <c r="D72" s="185"/>
      <c r="E72" s="185"/>
      <c r="F72" s="185"/>
      <c r="G72" s="185"/>
      <c r="H72" s="32"/>
    </row>
    <row r="73" spans="1:50" x14ac:dyDescent="0.25">
      <c r="A73" s="69"/>
      <c r="B73" s="61"/>
      <c r="C73" s="168" t="s">
        <v>124</v>
      </c>
      <c r="D73" s="185"/>
      <c r="E73" s="185"/>
      <c r="F73" s="185">
        <v>178</v>
      </c>
      <c r="G73" s="185">
        <v>177</v>
      </c>
      <c r="H73" s="32"/>
    </row>
    <row r="74" spans="1:50" s="37" customFormat="1" ht="27" thickBot="1" x14ac:dyDescent="0.3">
      <c r="A74" s="80"/>
      <c r="B74" s="162"/>
      <c r="C74" s="172" t="s">
        <v>162</v>
      </c>
      <c r="D74" s="180">
        <v>0</v>
      </c>
      <c r="E74" s="180"/>
      <c r="F74" s="186">
        <f>SUM(F73)</f>
        <v>178</v>
      </c>
      <c r="G74" s="186">
        <f>SUM(G73)</f>
        <v>177</v>
      </c>
    </row>
    <row r="75" spans="1:50" s="32" customFormat="1" x14ac:dyDescent="0.25">
      <c r="A75" s="38">
        <v>6</v>
      </c>
      <c r="B75" s="37"/>
      <c r="C75" s="167" t="s">
        <v>156</v>
      </c>
      <c r="D75" s="185"/>
      <c r="E75" s="185"/>
      <c r="F75" s="185"/>
      <c r="G75" s="185"/>
    </row>
    <row r="76" spans="1:50" x14ac:dyDescent="0.25">
      <c r="B76" s="37"/>
      <c r="C76" s="167" t="s">
        <v>106</v>
      </c>
      <c r="D76" s="185"/>
      <c r="E76" s="185"/>
      <c r="F76" s="185"/>
      <c r="G76" s="185"/>
      <c r="H76" s="32"/>
    </row>
    <row r="77" spans="1:50" x14ac:dyDescent="0.25">
      <c r="B77" s="32"/>
      <c r="C77" s="168" t="s">
        <v>115</v>
      </c>
      <c r="D77" s="185"/>
      <c r="E77" s="185"/>
      <c r="F77" s="185"/>
      <c r="G77" s="185"/>
      <c r="H77" s="32"/>
    </row>
    <row r="78" spans="1:50" x14ac:dyDescent="0.25">
      <c r="B78" s="32"/>
      <c r="C78" s="168" t="s">
        <v>109</v>
      </c>
      <c r="D78" s="185"/>
      <c r="E78" s="185"/>
      <c r="F78" s="185"/>
      <c r="G78" s="185"/>
      <c r="H78" s="32"/>
    </row>
    <row r="79" spans="1:50" x14ac:dyDescent="0.25">
      <c r="A79" s="65"/>
      <c r="B79" s="32"/>
      <c r="C79" s="168" t="s">
        <v>124</v>
      </c>
      <c r="D79" s="185"/>
      <c r="E79" s="185"/>
      <c r="F79" s="185">
        <v>2020</v>
      </c>
      <c r="G79" s="185">
        <v>2469</v>
      </c>
      <c r="H79" s="32"/>
    </row>
    <row r="80" spans="1:50" x14ac:dyDescent="0.25">
      <c r="A80" s="65"/>
      <c r="B80" s="32"/>
      <c r="C80" s="167" t="s">
        <v>110</v>
      </c>
      <c r="D80" s="185"/>
      <c r="E80" s="185"/>
      <c r="F80" s="185"/>
      <c r="G80" s="185"/>
      <c r="H80" s="32"/>
    </row>
    <row r="81" spans="1:50" x14ac:dyDescent="0.25">
      <c r="A81" s="65"/>
      <c r="B81" s="32"/>
      <c r="C81" s="168" t="s">
        <v>122</v>
      </c>
      <c r="D81" s="185"/>
      <c r="E81" s="185"/>
      <c r="F81" s="185"/>
      <c r="G81" s="185">
        <v>106</v>
      </c>
      <c r="H81" s="32"/>
    </row>
    <row r="82" spans="1:50" s="60" customFormat="1" ht="13.8" thickBot="1" x14ac:dyDescent="0.3">
      <c r="A82" s="57"/>
      <c r="C82" s="173" t="s">
        <v>157</v>
      </c>
      <c r="D82" s="186">
        <v>0</v>
      </c>
      <c r="E82" s="186"/>
      <c r="F82" s="186">
        <f>SUM(F77:F81)</f>
        <v>2020</v>
      </c>
      <c r="G82" s="186">
        <f>SUM(G77:G81)</f>
        <v>2575</v>
      </c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</row>
    <row r="83" spans="1:50" s="71" customFormat="1" ht="16.5" customHeight="1" thickTop="1" x14ac:dyDescent="0.25">
      <c r="A83" s="54">
        <v>7</v>
      </c>
      <c r="B83" s="163"/>
      <c r="C83" s="170" t="s">
        <v>123</v>
      </c>
      <c r="D83" s="184"/>
      <c r="E83" s="184"/>
      <c r="F83" s="184"/>
      <c r="G83" s="184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</row>
    <row r="84" spans="1:50" ht="12.75" hidden="1" customHeight="1" x14ac:dyDescent="0.2">
      <c r="B84" s="159"/>
      <c r="C84" s="168" t="s">
        <v>106</v>
      </c>
      <c r="D84" s="185"/>
      <c r="E84" s="185"/>
      <c r="F84" s="185"/>
      <c r="G84" s="185"/>
      <c r="H84" s="32"/>
    </row>
    <row r="85" spans="1:50" ht="12.75" hidden="1" customHeight="1" x14ac:dyDescent="0.2">
      <c r="B85" s="32"/>
      <c r="C85" s="168" t="s">
        <v>124</v>
      </c>
      <c r="D85" s="185"/>
      <c r="E85" s="185"/>
      <c r="F85" s="185">
        <v>3988</v>
      </c>
      <c r="G85" s="185">
        <v>4147</v>
      </c>
      <c r="H85" s="32"/>
    </row>
    <row r="86" spans="1:50" ht="12.75" hidden="1" customHeight="1" x14ac:dyDescent="0.2">
      <c r="B86" s="32"/>
      <c r="C86" s="168" t="s">
        <v>110</v>
      </c>
      <c r="D86" s="185"/>
      <c r="E86" s="185"/>
      <c r="F86" s="185"/>
      <c r="G86" s="185"/>
      <c r="H86" s="32"/>
    </row>
    <row r="87" spans="1:50" ht="12.75" hidden="1" customHeight="1" x14ac:dyDescent="0.2">
      <c r="B87" s="32"/>
      <c r="C87" s="168" t="s">
        <v>125</v>
      </c>
      <c r="D87" s="185"/>
      <c r="E87" s="185"/>
      <c r="F87" s="185">
        <v>2800</v>
      </c>
      <c r="G87" s="185">
        <v>2800</v>
      </c>
      <c r="H87" s="32"/>
    </row>
    <row r="88" spans="1:50" x14ac:dyDescent="0.25">
      <c r="B88" s="32"/>
      <c r="C88" s="168" t="s">
        <v>114</v>
      </c>
      <c r="D88" s="185"/>
      <c r="E88" s="185"/>
      <c r="F88" s="185"/>
      <c r="G88" s="185"/>
      <c r="H88" s="32"/>
    </row>
    <row r="89" spans="1:50" x14ac:dyDescent="0.25">
      <c r="B89" s="32"/>
      <c r="C89" s="168" t="s">
        <v>124</v>
      </c>
      <c r="D89" s="185"/>
      <c r="E89" s="185"/>
      <c r="F89" s="185">
        <v>1000</v>
      </c>
      <c r="G89" s="185">
        <v>1784</v>
      </c>
      <c r="H89" s="32"/>
    </row>
    <row r="90" spans="1:50" s="32" customFormat="1" ht="13.8" thickBot="1" x14ac:dyDescent="0.3">
      <c r="A90" s="38"/>
      <c r="C90" s="173" t="s">
        <v>126</v>
      </c>
      <c r="D90" s="187">
        <v>0</v>
      </c>
      <c r="E90" s="187"/>
      <c r="F90" s="187">
        <f>SUM(F89)</f>
        <v>1000</v>
      </c>
      <c r="G90" s="187">
        <f>SUM(G89)</f>
        <v>1784</v>
      </c>
    </row>
    <row r="91" spans="1:50" s="51" customFormat="1" ht="13.8" thickTop="1" x14ac:dyDescent="0.25">
      <c r="A91" s="54">
        <v>8</v>
      </c>
      <c r="B91" s="75"/>
      <c r="C91" s="170" t="s">
        <v>150</v>
      </c>
      <c r="D91" s="184"/>
      <c r="E91" s="184"/>
      <c r="F91" s="184"/>
      <c r="G91" s="184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</row>
    <row r="92" spans="1:50" x14ac:dyDescent="0.25">
      <c r="B92" s="159"/>
      <c r="C92" s="168" t="s">
        <v>114</v>
      </c>
      <c r="D92" s="185"/>
      <c r="E92" s="185"/>
      <c r="F92" s="185"/>
      <c r="G92" s="185"/>
      <c r="H92" s="32"/>
    </row>
    <row r="93" spans="1:50" x14ac:dyDescent="0.25">
      <c r="B93" s="32"/>
      <c r="C93" s="168" t="s">
        <v>127</v>
      </c>
      <c r="D93" s="185"/>
      <c r="E93" s="185"/>
      <c r="F93" s="185"/>
      <c r="G93" s="185"/>
      <c r="H93" s="32"/>
    </row>
    <row r="94" spans="1:50" x14ac:dyDescent="0.25">
      <c r="B94" s="32"/>
      <c r="C94" s="168" t="s">
        <v>115</v>
      </c>
      <c r="D94" s="185"/>
      <c r="E94" s="185"/>
      <c r="F94" s="185"/>
      <c r="G94" s="185"/>
      <c r="H94" s="32"/>
    </row>
    <row r="95" spans="1:50" x14ac:dyDescent="0.25">
      <c r="B95" s="32"/>
      <c r="C95" s="168" t="s">
        <v>109</v>
      </c>
      <c r="D95" s="185"/>
      <c r="E95" s="185"/>
      <c r="F95" s="185"/>
      <c r="G95" s="185"/>
      <c r="H95" s="32"/>
    </row>
    <row r="96" spans="1:50" x14ac:dyDescent="0.25">
      <c r="B96" s="32"/>
      <c r="C96" s="168" t="s">
        <v>124</v>
      </c>
      <c r="D96" s="185"/>
      <c r="E96" s="185"/>
      <c r="F96" s="185">
        <v>1236</v>
      </c>
      <c r="G96" s="185">
        <v>1025</v>
      </c>
      <c r="H96" s="32"/>
    </row>
    <row r="97" spans="1:50" x14ac:dyDescent="0.25">
      <c r="B97" s="32"/>
      <c r="C97" s="168" t="s">
        <v>128</v>
      </c>
      <c r="D97" s="185"/>
      <c r="E97" s="185"/>
      <c r="F97" s="185"/>
      <c r="G97" s="185"/>
      <c r="H97" s="32"/>
    </row>
    <row r="98" spans="1:50" s="60" customFormat="1" ht="13.8" thickBot="1" x14ac:dyDescent="0.3">
      <c r="A98" s="57"/>
      <c r="C98" s="169" t="s">
        <v>151</v>
      </c>
      <c r="D98" s="186">
        <f>SUM(D93:D97)</f>
        <v>0</v>
      </c>
      <c r="E98" s="186">
        <f>SUM(E93:E93)</f>
        <v>0</v>
      </c>
      <c r="F98" s="186">
        <f>SUM(F94:F97)</f>
        <v>1236</v>
      </c>
      <c r="G98" s="186">
        <f>SUM(G94:G97)</f>
        <v>1025</v>
      </c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</row>
    <row r="99" spans="1:50" s="32" customFormat="1" x14ac:dyDescent="0.25">
      <c r="A99" s="38">
        <v>9</v>
      </c>
      <c r="C99" s="174" t="s">
        <v>129</v>
      </c>
      <c r="D99" s="187"/>
      <c r="E99" s="187"/>
      <c r="F99" s="187"/>
      <c r="G99" s="187"/>
    </row>
    <row r="100" spans="1:50" s="32" customFormat="1" x14ac:dyDescent="0.25">
      <c r="A100" s="38"/>
      <c r="C100" s="174" t="s">
        <v>114</v>
      </c>
      <c r="D100" s="187"/>
      <c r="E100" s="187"/>
      <c r="F100" s="187"/>
      <c r="G100" s="187"/>
    </row>
    <row r="101" spans="1:50" s="32" customFormat="1" x14ac:dyDescent="0.25">
      <c r="A101" s="38"/>
      <c r="C101" s="175" t="s">
        <v>130</v>
      </c>
      <c r="D101" s="187"/>
      <c r="E101" s="187"/>
      <c r="F101" s="187"/>
      <c r="G101" s="187"/>
    </row>
    <row r="102" spans="1:50" s="32" customFormat="1" x14ac:dyDescent="0.25">
      <c r="A102" s="38"/>
      <c r="C102" s="175" t="s">
        <v>124</v>
      </c>
      <c r="D102" s="187"/>
      <c r="E102" s="187"/>
      <c r="F102" s="185">
        <v>356</v>
      </c>
      <c r="G102" s="185">
        <v>389</v>
      </c>
    </row>
    <row r="103" spans="1:50" s="32" customFormat="1" ht="13.8" thickBot="1" x14ac:dyDescent="0.3">
      <c r="A103" s="57"/>
      <c r="B103" s="60"/>
      <c r="C103" s="169" t="s">
        <v>131</v>
      </c>
      <c r="D103" s="186">
        <f>SUM(D101:D102)</f>
        <v>0</v>
      </c>
      <c r="E103" s="186">
        <f>SUM(E101:E102)</f>
        <v>0</v>
      </c>
      <c r="F103" s="186">
        <f>SUM(F102)</f>
        <v>356</v>
      </c>
      <c r="G103" s="186">
        <f>SUM(G102)</f>
        <v>389</v>
      </c>
    </row>
    <row r="104" spans="1:50" s="50" customFormat="1" ht="26.4" x14ac:dyDescent="0.25">
      <c r="A104" s="77">
        <v>10</v>
      </c>
      <c r="B104" s="161"/>
      <c r="C104" s="176" t="s">
        <v>154</v>
      </c>
      <c r="D104" s="190"/>
      <c r="E104" s="190"/>
      <c r="F104" s="190"/>
      <c r="G104" s="190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</row>
    <row r="105" spans="1:50" s="32" customFormat="1" x14ac:dyDescent="0.25">
      <c r="A105" s="45"/>
      <c r="C105" s="167" t="s">
        <v>114</v>
      </c>
      <c r="D105" s="185"/>
      <c r="E105" s="185"/>
      <c r="F105" s="185"/>
      <c r="G105" s="185"/>
    </row>
    <row r="106" spans="1:50" s="32" customFormat="1" x14ac:dyDescent="0.25">
      <c r="A106" s="45"/>
      <c r="C106" s="168" t="s">
        <v>224</v>
      </c>
      <c r="D106" s="185">
        <v>20</v>
      </c>
      <c r="E106" s="185">
        <v>20</v>
      </c>
      <c r="F106" s="185"/>
      <c r="G106" s="185"/>
    </row>
    <row r="107" spans="1:50" s="32" customFormat="1" x14ac:dyDescent="0.25">
      <c r="A107" s="45"/>
      <c r="C107" s="168" t="s">
        <v>127</v>
      </c>
      <c r="D107" s="185"/>
      <c r="E107" s="185"/>
      <c r="F107" s="185"/>
      <c r="G107" s="185"/>
    </row>
    <row r="108" spans="1:50" x14ac:dyDescent="0.25">
      <c r="B108" s="32"/>
      <c r="C108" s="168" t="s">
        <v>115</v>
      </c>
      <c r="D108" s="185"/>
      <c r="E108" s="185"/>
      <c r="F108" s="185"/>
      <c r="G108" s="185"/>
      <c r="H108" s="32"/>
    </row>
    <row r="109" spans="1:50" x14ac:dyDescent="0.25">
      <c r="B109" s="32"/>
      <c r="C109" s="168" t="s">
        <v>132</v>
      </c>
      <c r="D109" s="185"/>
      <c r="E109" s="185"/>
      <c r="F109" s="185"/>
      <c r="G109" s="185"/>
      <c r="H109" s="32"/>
    </row>
    <row r="110" spans="1:50" x14ac:dyDescent="0.25">
      <c r="B110" s="32"/>
      <c r="C110" s="168" t="s">
        <v>124</v>
      </c>
      <c r="D110" s="185"/>
      <c r="E110" s="185"/>
      <c r="F110" s="185">
        <v>114</v>
      </c>
      <c r="G110" s="185">
        <v>128</v>
      </c>
      <c r="H110" s="32"/>
    </row>
    <row r="111" spans="1:50" s="63" customFormat="1" ht="27" thickBot="1" x14ac:dyDescent="0.3">
      <c r="A111" s="57"/>
      <c r="C111" s="172" t="s">
        <v>160</v>
      </c>
      <c r="D111" s="186">
        <f>+D106</f>
        <v>20</v>
      </c>
      <c r="E111" s="186">
        <f>+E106</f>
        <v>20</v>
      </c>
      <c r="F111" s="186">
        <f>SUM(F108:F110)</f>
        <v>114</v>
      </c>
      <c r="G111" s="186">
        <f>+G110</f>
        <v>128</v>
      </c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</row>
    <row r="112" spans="1:50" s="50" customFormat="1" x14ac:dyDescent="0.25">
      <c r="A112" s="77">
        <v>11</v>
      </c>
      <c r="B112" s="161"/>
      <c r="C112" s="171" t="s">
        <v>155</v>
      </c>
      <c r="D112" s="190"/>
      <c r="E112" s="190"/>
      <c r="F112" s="190"/>
      <c r="G112" s="190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</row>
    <row r="113" spans="1:50" s="50" customFormat="1" x14ac:dyDescent="0.25">
      <c r="A113" s="38"/>
      <c r="B113" s="37"/>
      <c r="C113" s="167" t="s">
        <v>114</v>
      </c>
      <c r="D113" s="187"/>
      <c r="E113" s="187"/>
      <c r="F113" s="187"/>
      <c r="G113" s="18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</row>
    <row r="114" spans="1:50" s="50" customFormat="1" x14ac:dyDescent="0.25">
      <c r="A114" s="38"/>
      <c r="B114" s="37"/>
      <c r="C114" s="168" t="s">
        <v>124</v>
      </c>
      <c r="D114" s="187"/>
      <c r="E114" s="187"/>
      <c r="F114" s="187">
        <v>0</v>
      </c>
      <c r="G114" s="185">
        <v>107</v>
      </c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</row>
    <row r="115" spans="1:50" x14ac:dyDescent="0.25">
      <c r="B115" s="32"/>
      <c r="C115" s="167" t="s">
        <v>110</v>
      </c>
      <c r="D115" s="185"/>
      <c r="E115" s="185"/>
      <c r="F115" s="185"/>
      <c r="G115" s="185"/>
      <c r="H115" s="32"/>
    </row>
    <row r="116" spans="1:50" x14ac:dyDescent="0.25">
      <c r="B116" s="32"/>
      <c r="C116" s="168" t="s">
        <v>152</v>
      </c>
      <c r="D116" s="185">
        <v>703</v>
      </c>
      <c r="E116" s="185">
        <v>1063</v>
      </c>
      <c r="F116" s="185"/>
      <c r="G116" s="185"/>
      <c r="H116" s="32"/>
    </row>
    <row r="117" spans="1:50" x14ac:dyDescent="0.25">
      <c r="B117" s="32"/>
      <c r="C117" s="168" t="s">
        <v>188</v>
      </c>
      <c r="D117" s="185"/>
      <c r="E117" s="185"/>
      <c r="F117" s="185">
        <v>362</v>
      </c>
      <c r="G117" s="185">
        <v>362</v>
      </c>
      <c r="H117" s="32"/>
    </row>
    <row r="118" spans="1:50" s="32" customFormat="1" x14ac:dyDescent="0.25">
      <c r="A118" s="45"/>
      <c r="C118" s="168" t="s">
        <v>84</v>
      </c>
      <c r="D118" s="185"/>
      <c r="E118" s="185"/>
      <c r="F118" s="185">
        <v>341</v>
      </c>
      <c r="G118" s="185">
        <v>927</v>
      </c>
    </row>
    <row r="119" spans="1:50" s="63" customFormat="1" ht="13.8" thickBot="1" x14ac:dyDescent="0.3">
      <c r="A119" s="57"/>
      <c r="C119" s="169" t="s">
        <v>159</v>
      </c>
      <c r="D119" s="186">
        <f>SUM(D116:D118)</f>
        <v>703</v>
      </c>
      <c r="E119" s="186">
        <f>SUM(E116:E118)</f>
        <v>1063</v>
      </c>
      <c r="F119" s="186">
        <f>SUM(F114:F118)</f>
        <v>703</v>
      </c>
      <c r="G119" s="186">
        <f>SUM(G114:G118)</f>
        <v>1396</v>
      </c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</row>
    <row r="120" spans="1:50" s="37" customFormat="1" x14ac:dyDescent="0.25">
      <c r="A120" s="77">
        <v>11</v>
      </c>
      <c r="B120" s="161"/>
      <c r="C120" s="171" t="s">
        <v>277</v>
      </c>
      <c r="D120" s="190"/>
      <c r="E120" s="190"/>
      <c r="F120" s="190"/>
      <c r="G120" s="190"/>
    </row>
    <row r="121" spans="1:50" s="37" customFormat="1" x14ac:dyDescent="0.25">
      <c r="A121" s="38"/>
      <c r="C121" s="167" t="s">
        <v>114</v>
      </c>
      <c r="D121" s="187"/>
      <c r="E121" s="187"/>
      <c r="F121" s="187"/>
      <c r="G121" s="187"/>
    </row>
    <row r="122" spans="1:50" s="37" customFormat="1" x14ac:dyDescent="0.25">
      <c r="A122" s="38"/>
      <c r="C122" s="168" t="s">
        <v>124</v>
      </c>
      <c r="D122" s="187"/>
      <c r="E122" s="187"/>
      <c r="F122" s="187"/>
      <c r="G122" s="185"/>
    </row>
    <row r="123" spans="1:50" s="37" customFormat="1" x14ac:dyDescent="0.25">
      <c r="A123" s="45"/>
      <c r="B123" s="32"/>
      <c r="C123" s="167" t="s">
        <v>110</v>
      </c>
      <c r="D123" s="185"/>
      <c r="E123" s="185"/>
      <c r="F123" s="185"/>
      <c r="G123" s="185"/>
    </row>
    <row r="124" spans="1:50" s="37" customFormat="1" x14ac:dyDescent="0.25">
      <c r="A124" s="45"/>
      <c r="B124" s="32"/>
      <c r="C124" s="168" t="s">
        <v>152</v>
      </c>
      <c r="D124" s="185"/>
      <c r="E124" s="185">
        <v>130</v>
      </c>
      <c r="F124" s="185"/>
      <c r="G124" s="185"/>
    </row>
    <row r="125" spans="1:50" s="37" customFormat="1" x14ac:dyDescent="0.25">
      <c r="A125" s="45"/>
      <c r="B125" s="32"/>
      <c r="C125" s="168" t="s">
        <v>188</v>
      </c>
      <c r="D125" s="185"/>
      <c r="E125" s="185"/>
      <c r="F125" s="185"/>
      <c r="G125" s="185"/>
    </row>
    <row r="126" spans="1:50" s="37" customFormat="1" x14ac:dyDescent="0.25">
      <c r="A126" s="45"/>
      <c r="B126" s="32"/>
      <c r="C126" s="168" t="s">
        <v>84</v>
      </c>
      <c r="D126" s="185"/>
      <c r="E126" s="185"/>
      <c r="F126" s="185"/>
      <c r="G126" s="185"/>
    </row>
    <row r="127" spans="1:50" s="37" customFormat="1" ht="13.8" thickBot="1" x14ac:dyDescent="0.3">
      <c r="A127" s="57"/>
      <c r="B127" s="63"/>
      <c r="C127" s="169" t="s">
        <v>278</v>
      </c>
      <c r="D127" s="186">
        <f>SUM(D124:D126)</f>
        <v>0</v>
      </c>
      <c r="E127" s="186">
        <f>SUM(E124:E126)</f>
        <v>130</v>
      </c>
      <c r="F127" s="186">
        <f>SUM(F122:F126)</f>
        <v>0</v>
      </c>
      <c r="G127" s="186">
        <f>SUM(G122:G126)</f>
        <v>0</v>
      </c>
    </row>
    <row r="128" spans="1:50" s="37" customFormat="1" ht="12.75" x14ac:dyDescent="0.2">
      <c r="A128" s="38"/>
      <c r="C128" s="173"/>
      <c r="D128" s="187"/>
      <c r="E128" s="187"/>
      <c r="F128" s="187"/>
      <c r="G128" s="187"/>
    </row>
    <row r="129" spans="1:50" s="50" customFormat="1" ht="26.4" x14ac:dyDescent="0.25">
      <c r="A129" s="38">
        <v>12</v>
      </c>
      <c r="B129" s="37"/>
      <c r="C129" s="177" t="s">
        <v>153</v>
      </c>
      <c r="D129" s="187"/>
      <c r="E129" s="187"/>
      <c r="F129" s="187"/>
      <c r="G129" s="18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7"/>
      <c r="AU129" s="37"/>
      <c r="AV129" s="37"/>
      <c r="AW129" s="37"/>
      <c r="AX129" s="37"/>
    </row>
    <row r="130" spans="1:50" x14ac:dyDescent="0.25">
      <c r="B130" s="32"/>
      <c r="C130" s="168" t="s">
        <v>114</v>
      </c>
      <c r="D130" s="185"/>
      <c r="E130" s="185"/>
      <c r="F130" s="185"/>
      <c r="G130" s="185"/>
      <c r="H130" s="32"/>
    </row>
    <row r="131" spans="1:50" x14ac:dyDescent="0.25">
      <c r="B131" s="32"/>
      <c r="C131" s="168" t="s">
        <v>163</v>
      </c>
      <c r="D131" s="185">
        <v>1304</v>
      </c>
      <c r="E131" s="185">
        <v>1304</v>
      </c>
      <c r="F131" s="185"/>
      <c r="G131" s="185"/>
      <c r="H131" s="32"/>
    </row>
    <row r="132" spans="1:50" s="32" customFormat="1" x14ac:dyDescent="0.25">
      <c r="A132" s="45"/>
      <c r="C132" s="168" t="s">
        <v>133</v>
      </c>
      <c r="D132" s="185"/>
      <c r="E132" s="185"/>
      <c r="F132" s="185"/>
      <c r="G132" s="185"/>
    </row>
    <row r="133" spans="1:50" x14ac:dyDescent="0.25">
      <c r="B133" s="32"/>
      <c r="C133" s="168" t="s">
        <v>124</v>
      </c>
      <c r="D133" s="168"/>
      <c r="E133" s="168"/>
      <c r="F133" s="168">
        <v>27</v>
      </c>
      <c r="G133" s="168">
        <v>95</v>
      </c>
      <c r="H133" s="32"/>
    </row>
    <row r="134" spans="1:50" s="50" customFormat="1" x14ac:dyDescent="0.25">
      <c r="A134" s="38"/>
      <c r="B134" s="37"/>
      <c r="C134" s="167" t="s">
        <v>134</v>
      </c>
      <c r="D134" s="187"/>
      <c r="E134" s="187"/>
      <c r="F134" s="187"/>
      <c r="G134" s="18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/>
      <c r="AW134" s="37"/>
      <c r="AX134" s="37"/>
    </row>
    <row r="135" spans="1:50" x14ac:dyDescent="0.25">
      <c r="B135" s="32"/>
      <c r="C135" s="168" t="s">
        <v>111</v>
      </c>
      <c r="D135" s="185"/>
      <c r="E135" s="187"/>
      <c r="F135" s="185">
        <v>1013</v>
      </c>
      <c r="G135" s="185">
        <v>957</v>
      </c>
      <c r="H135" s="32"/>
    </row>
    <row r="136" spans="1:50" x14ac:dyDescent="0.25">
      <c r="B136" s="32"/>
      <c r="C136" s="168" t="s">
        <v>122</v>
      </c>
      <c r="D136" s="185"/>
      <c r="E136" s="187"/>
      <c r="F136" s="185">
        <v>554</v>
      </c>
      <c r="G136" s="185">
        <v>173</v>
      </c>
      <c r="H136" s="32"/>
    </row>
    <row r="137" spans="1:50" s="63" customFormat="1" ht="27" thickBot="1" x14ac:dyDescent="0.3">
      <c r="A137" s="38"/>
      <c r="B137" s="37"/>
      <c r="C137" s="178" t="s">
        <v>158</v>
      </c>
      <c r="D137" s="187">
        <f>SUM(D131:D136)</f>
        <v>1304</v>
      </c>
      <c r="E137" s="187">
        <f t="shared" ref="E137:G137" si="2">SUM(E131:E136)</f>
        <v>1304</v>
      </c>
      <c r="F137" s="187">
        <f t="shared" si="2"/>
        <v>1594</v>
      </c>
      <c r="G137" s="187">
        <f t="shared" si="2"/>
        <v>1225</v>
      </c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  <c r="AS137" s="37"/>
      <c r="AT137" s="37"/>
      <c r="AU137" s="37"/>
      <c r="AV137" s="37"/>
      <c r="AW137" s="37"/>
      <c r="AX137" s="37"/>
    </row>
    <row r="138" spans="1:50" s="73" customFormat="1" x14ac:dyDescent="0.25">
      <c r="A138" s="81">
        <v>13</v>
      </c>
      <c r="B138" s="164"/>
      <c r="C138" s="171" t="s">
        <v>225</v>
      </c>
      <c r="D138" s="190"/>
      <c r="E138" s="190"/>
      <c r="F138" s="190"/>
      <c r="G138" s="190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</row>
    <row r="139" spans="1:50" x14ac:dyDescent="0.25">
      <c r="B139" s="37"/>
      <c r="C139" s="168" t="s">
        <v>106</v>
      </c>
      <c r="D139" s="185"/>
      <c r="E139" s="185"/>
      <c r="F139" s="185"/>
      <c r="G139" s="185"/>
      <c r="H139" s="32"/>
    </row>
    <row r="140" spans="1:50" x14ac:dyDescent="0.25">
      <c r="B140" s="37"/>
      <c r="C140" s="168" t="s">
        <v>130</v>
      </c>
      <c r="D140" s="185">
        <v>4124</v>
      </c>
      <c r="E140" s="185">
        <v>4124</v>
      </c>
      <c r="F140" s="185"/>
      <c r="G140" s="185"/>
      <c r="H140" s="32"/>
    </row>
    <row r="141" spans="1:50" x14ac:dyDescent="0.25">
      <c r="B141" s="32"/>
      <c r="C141" s="168" t="s">
        <v>115</v>
      </c>
      <c r="D141" s="185"/>
      <c r="E141" s="185"/>
      <c r="F141" s="185">
        <v>3707</v>
      </c>
      <c r="G141" s="185">
        <v>4209</v>
      </c>
      <c r="H141" s="32"/>
    </row>
    <row r="142" spans="1:50" x14ac:dyDescent="0.25">
      <c r="B142" s="32"/>
      <c r="C142" s="168" t="s">
        <v>109</v>
      </c>
      <c r="D142" s="185"/>
      <c r="E142" s="185"/>
      <c r="F142" s="185">
        <v>501</v>
      </c>
      <c r="G142" s="185">
        <v>567</v>
      </c>
      <c r="H142" s="32"/>
    </row>
    <row r="143" spans="1:50" s="32" customFormat="1" x14ac:dyDescent="0.25">
      <c r="A143" s="65"/>
      <c r="C143" s="168" t="s">
        <v>116</v>
      </c>
      <c r="D143" s="185"/>
      <c r="E143" s="185"/>
      <c r="F143" s="185"/>
      <c r="G143" s="185">
        <v>79</v>
      </c>
    </row>
    <row r="144" spans="1:50" s="32" customFormat="1" x14ac:dyDescent="0.25">
      <c r="A144" s="65"/>
      <c r="C144" s="167" t="s">
        <v>110</v>
      </c>
      <c r="D144" s="185"/>
      <c r="E144" s="185"/>
      <c r="F144" s="185"/>
      <c r="G144" s="185"/>
    </row>
    <row r="145" spans="1:50" s="32" customFormat="1" x14ac:dyDescent="0.25">
      <c r="A145" s="65"/>
      <c r="C145" s="168" t="s">
        <v>122</v>
      </c>
      <c r="D145" s="185"/>
      <c r="E145" s="185"/>
      <c r="F145" s="185">
        <v>0</v>
      </c>
      <c r="G145" s="185">
        <v>381</v>
      </c>
    </row>
    <row r="146" spans="1:50" s="32" customFormat="1" ht="13.8" thickBot="1" x14ac:dyDescent="0.3">
      <c r="A146" s="76"/>
      <c r="B146" s="63"/>
      <c r="C146" s="169" t="s">
        <v>226</v>
      </c>
      <c r="D146" s="186">
        <f>SUM(D140)</f>
        <v>4124</v>
      </c>
      <c r="E146" s="186">
        <f>SUM(E140)</f>
        <v>4124</v>
      </c>
      <c r="F146" s="186">
        <f>SUM(F141:F145)</f>
        <v>4208</v>
      </c>
      <c r="G146" s="186">
        <f>SUM(G141:G145)</f>
        <v>5236</v>
      </c>
    </row>
    <row r="147" spans="1:50" s="74" customFormat="1" x14ac:dyDescent="0.25">
      <c r="A147" s="38">
        <v>14</v>
      </c>
      <c r="B147" s="37"/>
      <c r="C147" s="167" t="s">
        <v>227</v>
      </c>
      <c r="D147" s="187"/>
      <c r="E147" s="187"/>
      <c r="F147" s="187"/>
      <c r="G147" s="18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  <c r="AS147" s="37"/>
      <c r="AT147" s="37"/>
      <c r="AU147" s="37"/>
      <c r="AV147" s="37"/>
      <c r="AW147" s="37"/>
      <c r="AX147" s="37"/>
    </row>
    <row r="148" spans="1:50" s="32" customFormat="1" x14ac:dyDescent="0.25">
      <c r="A148" s="45"/>
      <c r="C148" s="168" t="s">
        <v>114</v>
      </c>
      <c r="D148" s="185"/>
      <c r="E148" s="185"/>
      <c r="F148" s="185"/>
      <c r="G148" s="185"/>
    </row>
    <row r="149" spans="1:50" s="32" customFormat="1" x14ac:dyDescent="0.25">
      <c r="A149" s="45"/>
      <c r="C149" s="168" t="s">
        <v>12</v>
      </c>
      <c r="D149" s="185"/>
      <c r="E149" s="185"/>
      <c r="F149" s="185">
        <v>4150</v>
      </c>
      <c r="G149" s="185">
        <v>4150</v>
      </c>
    </row>
    <row r="150" spans="1:50" s="33" customFormat="1" ht="27" thickBot="1" x14ac:dyDescent="0.3">
      <c r="A150" s="68"/>
      <c r="C150" s="172" t="s">
        <v>228</v>
      </c>
      <c r="D150" s="191">
        <v>0</v>
      </c>
      <c r="E150" s="191"/>
      <c r="F150" s="191">
        <f>SUM(F149)</f>
        <v>4150</v>
      </c>
      <c r="G150" s="191">
        <f>SUM(G149)</f>
        <v>4150</v>
      </c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</row>
    <row r="151" spans="1:50" ht="13.8" thickTop="1" x14ac:dyDescent="0.25">
      <c r="A151" s="64">
        <v>15</v>
      </c>
      <c r="B151" s="165"/>
      <c r="C151" s="167" t="s">
        <v>164</v>
      </c>
      <c r="D151" s="192"/>
      <c r="E151" s="192"/>
      <c r="F151" s="171"/>
      <c r="G151" s="171"/>
      <c r="H151" s="32"/>
    </row>
    <row r="152" spans="1:50" x14ac:dyDescent="0.25">
      <c r="A152" s="38"/>
      <c r="B152" s="49"/>
      <c r="C152" s="167" t="s">
        <v>191</v>
      </c>
      <c r="D152" s="168"/>
      <c r="E152" s="168"/>
      <c r="F152" s="167"/>
      <c r="G152" s="167"/>
      <c r="H152" s="32"/>
    </row>
    <row r="153" spans="1:50" x14ac:dyDescent="0.25">
      <c r="A153" s="38"/>
      <c r="B153" s="49"/>
      <c r="C153" s="168" t="s">
        <v>124</v>
      </c>
      <c r="D153" s="168"/>
      <c r="E153" s="168"/>
      <c r="F153" s="168">
        <v>635</v>
      </c>
      <c r="G153" s="168">
        <v>1272</v>
      </c>
      <c r="H153" s="32"/>
    </row>
    <row r="154" spans="1:50" x14ac:dyDescent="0.25">
      <c r="B154" s="34"/>
      <c r="C154" s="167" t="s">
        <v>134</v>
      </c>
      <c r="D154" s="168"/>
      <c r="E154" s="168"/>
      <c r="F154" s="168"/>
      <c r="G154" s="168"/>
      <c r="H154" s="32"/>
    </row>
    <row r="155" spans="1:50" x14ac:dyDescent="0.25">
      <c r="A155" s="38"/>
      <c r="B155" s="49"/>
      <c r="C155" s="168" t="s">
        <v>111</v>
      </c>
      <c r="D155" s="168"/>
      <c r="E155" s="168"/>
      <c r="F155" s="185">
        <v>16699</v>
      </c>
      <c r="G155" s="185">
        <v>15030</v>
      </c>
      <c r="H155" s="32"/>
    </row>
    <row r="156" spans="1:50" ht="13.8" thickBot="1" x14ac:dyDescent="0.3">
      <c r="B156" s="49"/>
      <c r="C156" s="173" t="s">
        <v>165</v>
      </c>
      <c r="D156" s="167"/>
      <c r="E156" s="167"/>
      <c r="F156" s="191">
        <f>+F155+F153</f>
        <v>17334</v>
      </c>
      <c r="G156" s="191">
        <f>+G155+G153</f>
        <v>16302</v>
      </c>
      <c r="H156" s="32"/>
    </row>
    <row r="157" spans="1:50" ht="13.8" thickTop="1" x14ac:dyDescent="0.25">
      <c r="A157" s="45">
        <v>16</v>
      </c>
      <c r="B157" s="49"/>
      <c r="C157" s="167" t="s">
        <v>296</v>
      </c>
      <c r="D157" s="192"/>
      <c r="E157" s="192"/>
      <c r="F157" s="171"/>
      <c r="G157" s="171"/>
      <c r="H157" s="32"/>
    </row>
    <row r="158" spans="1:50" x14ac:dyDescent="0.25">
      <c r="B158" s="49"/>
      <c r="C158" s="167" t="s">
        <v>297</v>
      </c>
      <c r="D158" s="167"/>
      <c r="E158" s="167"/>
      <c r="F158" s="187"/>
      <c r="G158" s="187"/>
      <c r="H158" s="32"/>
    </row>
    <row r="159" spans="1:50" x14ac:dyDescent="0.25">
      <c r="B159" s="49"/>
      <c r="C159" s="236" t="s">
        <v>298</v>
      </c>
      <c r="D159" s="167"/>
      <c r="E159" s="168">
        <f>1458+232</f>
        <v>1690</v>
      </c>
      <c r="F159" s="187"/>
      <c r="G159" s="187"/>
      <c r="H159" s="32"/>
    </row>
    <row r="160" spans="1:50" ht="13.8" thickBot="1" x14ac:dyDescent="0.3">
      <c r="B160" s="49"/>
      <c r="C160" s="173" t="s">
        <v>299</v>
      </c>
      <c r="D160" s="167"/>
      <c r="E160" s="167">
        <f>+E159</f>
        <v>1690</v>
      </c>
      <c r="F160" s="187"/>
      <c r="G160" s="187"/>
      <c r="H160" s="32"/>
    </row>
    <row r="161" spans="1:50" ht="14.4" thickTop="1" x14ac:dyDescent="0.3">
      <c r="A161" s="64"/>
      <c r="B161" s="165"/>
      <c r="C161" s="200" t="s">
        <v>238</v>
      </c>
      <c r="D161" s="192"/>
      <c r="E161" s="192"/>
      <c r="F161" s="171"/>
      <c r="G161" s="171"/>
      <c r="H161" s="32"/>
    </row>
    <row r="162" spans="1:50" ht="27" thickBot="1" x14ac:dyDescent="0.3">
      <c r="A162" s="38">
        <v>1</v>
      </c>
      <c r="B162" s="37"/>
      <c r="C162" s="177" t="s">
        <v>143</v>
      </c>
      <c r="D162" s="167"/>
      <c r="E162" s="167"/>
      <c r="F162" s="187"/>
      <c r="G162" s="167"/>
      <c r="H162" s="32"/>
    </row>
    <row r="163" spans="1:50" s="75" customFormat="1" ht="11.25" customHeight="1" thickTop="1" x14ac:dyDescent="0.25">
      <c r="A163" s="45"/>
      <c r="B163" s="37"/>
      <c r="C163" s="168" t="s">
        <v>218</v>
      </c>
      <c r="D163" s="167"/>
      <c r="E163" s="167"/>
      <c r="F163" s="185">
        <v>731</v>
      </c>
      <c r="G163" s="168">
        <v>731</v>
      </c>
      <c r="H163" s="90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  <c r="AR163" s="37"/>
      <c r="AS163" s="37"/>
      <c r="AT163" s="37"/>
      <c r="AU163" s="37"/>
      <c r="AV163" s="37"/>
      <c r="AW163" s="37"/>
      <c r="AX163" s="37"/>
    </row>
    <row r="164" spans="1:50" ht="6.75" customHeight="1" x14ac:dyDescent="0.25">
      <c r="B164" s="37"/>
      <c r="C164" s="168" t="s">
        <v>273</v>
      </c>
      <c r="D164" s="167"/>
      <c r="E164" s="167"/>
      <c r="F164" s="185">
        <v>0</v>
      </c>
      <c r="G164" s="168">
        <v>1911</v>
      </c>
      <c r="H164" s="55"/>
    </row>
    <row r="165" spans="1:50" s="37" customFormat="1" x14ac:dyDescent="0.25">
      <c r="A165" s="45"/>
      <c r="C165" s="168"/>
      <c r="D165" s="167"/>
      <c r="E165" s="167"/>
      <c r="F165" s="185"/>
      <c r="G165" s="167"/>
    </row>
    <row r="166" spans="1:50" s="32" customFormat="1" ht="27" thickBot="1" x14ac:dyDescent="0.3">
      <c r="A166" s="45"/>
      <c r="B166" s="37"/>
      <c r="C166" s="178" t="s">
        <v>237</v>
      </c>
      <c r="D166" s="167"/>
      <c r="E166" s="167"/>
      <c r="F166" s="187">
        <f>+F163</f>
        <v>731</v>
      </c>
      <c r="G166" s="191">
        <f>+G163+G164</f>
        <v>2642</v>
      </c>
    </row>
    <row r="167" spans="1:50" s="32" customFormat="1" ht="13.8" thickTop="1" x14ac:dyDescent="0.25">
      <c r="A167" s="77"/>
      <c r="B167" s="161"/>
      <c r="C167" s="179" t="s">
        <v>139</v>
      </c>
      <c r="D167" s="190">
        <f t="shared" ref="D167:F167" si="3">D47+D57+D63+D68+D74+D82+D90+D98+D103+D111+D119+D137+D146+D150+D156+D166+D127+D160</f>
        <v>86250</v>
      </c>
      <c r="E167" s="190">
        <f t="shared" si="3"/>
        <v>96292</v>
      </c>
      <c r="F167" s="190">
        <f t="shared" si="3"/>
        <v>86250</v>
      </c>
      <c r="G167" s="190">
        <f>G47+G57+G63+G68+G74+G82+G90+G98+G103+G111+G119+G137+G146+G150+G156+G166+G127+G160</f>
        <v>96292</v>
      </c>
    </row>
    <row r="168" spans="1:50" s="32" customFormat="1" ht="13.8" thickBot="1" x14ac:dyDescent="0.3">
      <c r="A168" s="76"/>
      <c r="B168" s="60"/>
      <c r="C168" s="180"/>
      <c r="D168" s="186"/>
      <c r="E168" s="186"/>
      <c r="F168" s="186"/>
      <c r="G168" s="186"/>
    </row>
    <row r="169" spans="1:50" s="32" customFormat="1" ht="27" thickBot="1" x14ac:dyDescent="0.3">
      <c r="A169" s="57"/>
      <c r="B169" s="63"/>
      <c r="C169" s="181" t="s">
        <v>135</v>
      </c>
      <c r="D169" s="186">
        <f>SUM(D23+D167)</f>
        <v>136581</v>
      </c>
      <c r="E169" s="186">
        <f>SUM(E23+E167)</f>
        <v>147657</v>
      </c>
      <c r="F169" s="186">
        <f>SUM(F23+F167)</f>
        <v>136581</v>
      </c>
      <c r="G169" s="186">
        <f>+G167+G23</f>
        <v>147657</v>
      </c>
    </row>
    <row r="170" spans="1:50" s="32" customFormat="1" x14ac:dyDescent="0.25"/>
    <row r="171" spans="1:50" s="32" customFormat="1" x14ac:dyDescent="0.25"/>
    <row r="172" spans="1:50" s="32" customFormat="1" x14ac:dyDescent="0.25"/>
    <row r="173" spans="1:50" s="32" customFormat="1" x14ac:dyDescent="0.25"/>
    <row r="174" spans="1:50" s="32" customFormat="1" x14ac:dyDescent="0.25"/>
    <row r="175" spans="1:50" s="32" customFormat="1" x14ac:dyDescent="0.25"/>
    <row r="176" spans="1:50" s="32" customFormat="1" x14ac:dyDescent="0.25"/>
    <row r="177" s="32" customFormat="1" x14ac:dyDescent="0.25"/>
    <row r="178" s="32" customFormat="1" x14ac:dyDescent="0.25"/>
    <row r="179" s="32" customFormat="1" x14ac:dyDescent="0.25"/>
    <row r="180" s="32" customFormat="1" x14ac:dyDescent="0.25"/>
    <row r="181" s="32" customFormat="1" x14ac:dyDescent="0.25"/>
    <row r="182" s="32" customFormat="1" x14ac:dyDescent="0.25"/>
    <row r="183" s="32" customFormat="1" x14ac:dyDescent="0.25"/>
    <row r="184" s="32" customFormat="1" x14ac:dyDescent="0.25"/>
    <row r="185" s="32" customFormat="1" x14ac:dyDescent="0.25"/>
    <row r="186" s="32" customFormat="1" x14ac:dyDescent="0.25"/>
    <row r="187" s="32" customFormat="1" x14ac:dyDescent="0.25"/>
    <row r="188" s="32" customFormat="1" x14ac:dyDescent="0.25"/>
    <row r="189" s="32" customFormat="1" x14ac:dyDescent="0.25"/>
    <row r="190" s="32" customFormat="1" x14ac:dyDescent="0.25"/>
    <row r="191" s="32" customFormat="1" x14ac:dyDescent="0.25"/>
    <row r="192" s="32" customFormat="1" x14ac:dyDescent="0.25"/>
    <row r="193" s="32" customFormat="1" x14ac:dyDescent="0.25"/>
    <row r="194" s="32" customFormat="1" x14ac:dyDescent="0.25"/>
    <row r="195" s="32" customFormat="1" x14ac:dyDescent="0.25"/>
    <row r="196" s="32" customFormat="1" x14ac:dyDescent="0.25"/>
    <row r="197" s="32" customFormat="1" x14ac:dyDescent="0.25"/>
    <row r="198" s="32" customFormat="1" x14ac:dyDescent="0.25"/>
    <row r="199" s="32" customFormat="1" x14ac:dyDescent="0.25"/>
    <row r="200" s="32" customFormat="1" x14ac:dyDescent="0.25"/>
    <row r="201" s="32" customFormat="1" x14ac:dyDescent="0.25"/>
    <row r="202" s="32" customFormat="1" x14ac:dyDescent="0.25"/>
    <row r="203" s="32" customFormat="1" x14ac:dyDescent="0.25"/>
    <row r="204" s="32" customFormat="1" x14ac:dyDescent="0.25"/>
    <row r="205" s="32" customFormat="1" x14ac:dyDescent="0.25"/>
    <row r="206" s="32" customFormat="1" x14ac:dyDescent="0.25"/>
    <row r="207" s="32" customFormat="1" x14ac:dyDescent="0.25"/>
    <row r="208" s="32" customFormat="1" x14ac:dyDescent="0.25"/>
    <row r="209" s="32" customFormat="1" x14ac:dyDescent="0.25"/>
    <row r="210" s="32" customFormat="1" x14ac:dyDescent="0.25"/>
    <row r="211" s="32" customFormat="1" x14ac:dyDescent="0.25"/>
    <row r="212" s="32" customFormat="1" x14ac:dyDescent="0.25"/>
    <row r="213" s="32" customFormat="1" x14ac:dyDescent="0.25"/>
    <row r="214" s="32" customFormat="1" x14ac:dyDescent="0.25"/>
    <row r="215" s="32" customFormat="1" x14ac:dyDescent="0.25"/>
    <row r="216" s="32" customFormat="1" x14ac:dyDescent="0.25"/>
    <row r="217" s="32" customFormat="1" x14ac:dyDescent="0.25"/>
    <row r="218" s="32" customFormat="1" x14ac:dyDescent="0.25"/>
    <row r="219" s="32" customFormat="1" x14ac:dyDescent="0.25"/>
    <row r="220" s="32" customFormat="1" x14ac:dyDescent="0.25"/>
    <row r="221" s="32" customFormat="1" x14ac:dyDescent="0.25"/>
    <row r="222" s="32" customFormat="1" x14ac:dyDescent="0.25"/>
    <row r="223" s="32" customFormat="1" x14ac:dyDescent="0.25"/>
    <row r="224" s="32" customFormat="1" x14ac:dyDescent="0.25"/>
    <row r="225" s="32" customFormat="1" x14ac:dyDescent="0.25"/>
    <row r="226" s="32" customFormat="1" x14ac:dyDescent="0.25"/>
    <row r="227" s="32" customFormat="1" x14ac:dyDescent="0.25"/>
    <row r="228" s="32" customFormat="1" x14ac:dyDescent="0.25"/>
    <row r="229" s="32" customFormat="1" x14ac:dyDescent="0.25"/>
    <row r="230" s="32" customFormat="1" x14ac:dyDescent="0.25"/>
    <row r="231" s="32" customFormat="1" x14ac:dyDescent="0.25"/>
    <row r="232" s="32" customFormat="1" x14ac:dyDescent="0.25"/>
    <row r="233" s="32" customFormat="1" x14ac:dyDescent="0.25"/>
    <row r="234" s="32" customFormat="1" x14ac:dyDescent="0.25"/>
    <row r="235" s="32" customFormat="1" x14ac:dyDescent="0.25"/>
    <row r="236" s="32" customFormat="1" x14ac:dyDescent="0.25"/>
    <row r="237" s="32" customFormat="1" x14ac:dyDescent="0.25"/>
    <row r="238" s="32" customFormat="1" x14ac:dyDescent="0.25"/>
    <row r="239" s="32" customFormat="1" x14ac:dyDescent="0.25"/>
    <row r="240" s="32" customFormat="1" x14ac:dyDescent="0.25"/>
    <row r="241" s="32" customFormat="1" x14ac:dyDescent="0.25"/>
    <row r="242" s="32" customFormat="1" x14ac:dyDescent="0.25"/>
    <row r="243" s="32" customFormat="1" x14ac:dyDescent="0.25"/>
    <row r="244" s="32" customFormat="1" x14ac:dyDescent="0.25"/>
    <row r="245" s="32" customFormat="1" x14ac:dyDescent="0.25"/>
    <row r="246" s="32" customFormat="1" x14ac:dyDescent="0.25"/>
    <row r="247" s="32" customFormat="1" x14ac:dyDescent="0.25"/>
    <row r="248" s="32" customFormat="1" x14ac:dyDescent="0.25"/>
    <row r="249" s="32" customFormat="1" x14ac:dyDescent="0.25"/>
    <row r="250" s="32" customFormat="1" x14ac:dyDescent="0.25"/>
    <row r="251" s="32" customFormat="1" x14ac:dyDescent="0.25"/>
    <row r="252" s="32" customFormat="1" x14ac:dyDescent="0.25"/>
    <row r="253" s="32" customFormat="1" x14ac:dyDescent="0.25"/>
    <row r="254" s="32" customFormat="1" x14ac:dyDescent="0.25"/>
    <row r="255" s="32" customFormat="1" x14ac:dyDescent="0.25"/>
    <row r="256" s="32" customFormat="1" x14ac:dyDescent="0.25"/>
    <row r="257" s="32" customFormat="1" x14ac:dyDescent="0.25"/>
    <row r="258" s="32" customFormat="1" x14ac:dyDescent="0.25"/>
    <row r="259" s="32" customFormat="1" x14ac:dyDescent="0.25"/>
    <row r="260" s="32" customFormat="1" x14ac:dyDescent="0.25"/>
    <row r="261" s="32" customFormat="1" x14ac:dyDescent="0.25"/>
    <row r="262" s="32" customFormat="1" x14ac:dyDescent="0.25"/>
    <row r="263" s="32" customFormat="1" x14ac:dyDescent="0.25"/>
    <row r="264" s="32" customFormat="1" x14ac:dyDescent="0.25"/>
    <row r="265" s="32" customFormat="1" x14ac:dyDescent="0.25"/>
    <row r="266" s="32" customFormat="1" x14ac:dyDescent="0.25"/>
    <row r="267" s="32" customFormat="1" x14ac:dyDescent="0.25"/>
    <row r="268" s="32" customFormat="1" x14ac:dyDescent="0.25"/>
    <row r="269" s="32" customFormat="1" x14ac:dyDescent="0.25"/>
    <row r="270" s="32" customFormat="1" x14ac:dyDescent="0.25"/>
    <row r="271" s="32" customFormat="1" x14ac:dyDescent="0.25"/>
    <row r="272" s="32" customFormat="1" x14ac:dyDescent="0.25"/>
    <row r="273" s="32" customFormat="1" x14ac:dyDescent="0.25"/>
    <row r="274" s="32" customFormat="1" x14ac:dyDescent="0.25"/>
    <row r="275" s="32" customFormat="1" x14ac:dyDescent="0.25"/>
    <row r="276" s="32" customFormat="1" x14ac:dyDescent="0.25"/>
    <row r="277" s="32" customFormat="1" x14ac:dyDescent="0.25"/>
    <row r="278" s="32" customFormat="1" x14ac:dyDescent="0.25"/>
    <row r="279" s="32" customFormat="1" x14ac:dyDescent="0.25"/>
    <row r="280" s="32" customFormat="1" x14ac:dyDescent="0.25"/>
    <row r="281" s="32" customFormat="1" x14ac:dyDescent="0.25"/>
    <row r="282" s="32" customFormat="1" x14ac:dyDescent="0.25"/>
    <row r="283" s="32" customFormat="1" x14ac:dyDescent="0.25"/>
    <row r="284" s="32" customFormat="1" x14ac:dyDescent="0.25"/>
    <row r="285" s="32" customFormat="1" x14ac:dyDescent="0.25"/>
    <row r="286" s="32" customFormat="1" x14ac:dyDescent="0.25"/>
    <row r="287" s="32" customFormat="1" x14ac:dyDescent="0.25"/>
    <row r="288" s="32" customFormat="1" x14ac:dyDescent="0.25"/>
    <row r="289" s="32" customFormat="1" x14ac:dyDescent="0.25"/>
    <row r="290" s="32" customFormat="1" x14ac:dyDescent="0.25"/>
    <row r="291" s="32" customFormat="1" x14ac:dyDescent="0.25"/>
    <row r="292" s="32" customFormat="1" x14ac:dyDescent="0.25"/>
    <row r="293" s="32" customFormat="1" x14ac:dyDescent="0.25"/>
    <row r="294" s="32" customFormat="1" x14ac:dyDescent="0.25"/>
    <row r="295" s="32" customFormat="1" x14ac:dyDescent="0.25"/>
    <row r="296" s="32" customFormat="1" x14ac:dyDescent="0.25"/>
    <row r="297" s="32" customFormat="1" x14ac:dyDescent="0.25"/>
    <row r="298" s="32" customFormat="1" x14ac:dyDescent="0.25"/>
    <row r="299" s="32" customFormat="1" x14ac:dyDescent="0.25"/>
    <row r="300" s="32" customFormat="1" x14ac:dyDescent="0.25"/>
    <row r="301" s="32" customFormat="1" x14ac:dyDescent="0.25"/>
    <row r="302" s="32" customFormat="1" x14ac:dyDescent="0.25"/>
    <row r="303" s="32" customFormat="1" x14ac:dyDescent="0.25"/>
    <row r="304" s="32" customFormat="1" x14ac:dyDescent="0.25"/>
    <row r="305" s="32" customFormat="1" x14ac:dyDescent="0.25"/>
    <row r="306" s="32" customFormat="1" x14ac:dyDescent="0.25"/>
    <row r="307" s="32" customFormat="1" x14ac:dyDescent="0.25"/>
    <row r="308" s="32" customFormat="1" x14ac:dyDescent="0.25"/>
    <row r="309" s="32" customFormat="1" x14ac:dyDescent="0.25"/>
    <row r="310" s="32" customFormat="1" x14ac:dyDescent="0.25"/>
    <row r="311" s="32" customFormat="1" x14ac:dyDescent="0.25"/>
    <row r="312" s="32" customFormat="1" x14ac:dyDescent="0.25"/>
    <row r="313" s="32" customFormat="1" x14ac:dyDescent="0.25"/>
    <row r="314" s="32" customFormat="1" x14ac:dyDescent="0.25"/>
    <row r="315" s="32" customFormat="1" x14ac:dyDescent="0.25"/>
    <row r="316" s="32" customFormat="1" x14ac:dyDescent="0.25"/>
    <row r="317" s="32" customFormat="1" x14ac:dyDescent="0.25"/>
    <row r="318" s="32" customFormat="1" x14ac:dyDescent="0.25"/>
    <row r="319" s="32" customFormat="1" x14ac:dyDescent="0.25"/>
    <row r="320" s="32" customFormat="1" x14ac:dyDescent="0.25"/>
    <row r="321" s="32" customFormat="1" x14ac:dyDescent="0.25"/>
    <row r="322" s="32" customFormat="1" x14ac:dyDescent="0.25"/>
    <row r="323" s="32" customFormat="1" x14ac:dyDescent="0.25"/>
    <row r="324" s="32" customFormat="1" x14ac:dyDescent="0.25"/>
    <row r="325" s="32" customFormat="1" x14ac:dyDescent="0.25"/>
    <row r="326" s="32" customFormat="1" x14ac:dyDescent="0.25"/>
    <row r="327" s="32" customFormat="1" x14ac:dyDescent="0.25"/>
    <row r="328" s="32" customFormat="1" x14ac:dyDescent="0.25"/>
    <row r="329" s="32" customFormat="1" x14ac:dyDescent="0.25"/>
    <row r="330" s="32" customFormat="1" x14ac:dyDescent="0.25"/>
    <row r="331" s="32" customFormat="1" x14ac:dyDescent="0.25"/>
    <row r="332" s="32" customFormat="1" x14ac:dyDescent="0.25"/>
    <row r="333" s="32" customFormat="1" x14ac:dyDescent="0.25"/>
    <row r="334" s="32" customFormat="1" x14ac:dyDescent="0.25"/>
    <row r="335" s="32" customFormat="1" x14ac:dyDescent="0.25"/>
    <row r="336" s="32" customFormat="1" x14ac:dyDescent="0.25"/>
    <row r="337" s="32" customFormat="1" x14ac:dyDescent="0.25"/>
    <row r="338" s="32" customFormat="1" x14ac:dyDescent="0.25"/>
    <row r="339" s="32" customFormat="1" x14ac:dyDescent="0.25"/>
    <row r="340" s="32" customFormat="1" x14ac:dyDescent="0.25"/>
    <row r="341" s="32" customFormat="1" x14ac:dyDescent="0.25"/>
    <row r="342" s="32" customFormat="1" x14ac:dyDescent="0.25"/>
    <row r="343" s="32" customFormat="1" x14ac:dyDescent="0.25"/>
    <row r="344" s="32" customFormat="1" x14ac:dyDescent="0.25"/>
    <row r="345" s="32" customFormat="1" x14ac:dyDescent="0.25"/>
    <row r="346" s="32" customFormat="1" x14ac:dyDescent="0.25"/>
    <row r="347" s="32" customFormat="1" x14ac:dyDescent="0.25"/>
    <row r="348" s="32" customFormat="1" x14ac:dyDescent="0.25"/>
    <row r="349" s="32" customFormat="1" x14ac:dyDescent="0.25"/>
    <row r="350" s="32" customFormat="1" x14ac:dyDescent="0.25"/>
    <row r="351" s="32" customFormat="1" x14ac:dyDescent="0.25"/>
    <row r="352" s="32" customFormat="1" x14ac:dyDescent="0.25"/>
    <row r="353" s="32" customFormat="1" x14ac:dyDescent="0.25"/>
    <row r="354" s="32" customFormat="1" x14ac:dyDescent="0.25"/>
    <row r="355" s="32" customFormat="1" x14ac:dyDescent="0.25"/>
    <row r="356" s="32" customFormat="1" x14ac:dyDescent="0.25"/>
    <row r="357" s="32" customFormat="1" x14ac:dyDescent="0.25"/>
    <row r="358" s="32" customFormat="1" x14ac:dyDescent="0.25"/>
    <row r="359" s="32" customFormat="1" x14ac:dyDescent="0.25"/>
    <row r="360" s="32" customFormat="1" x14ac:dyDescent="0.25"/>
    <row r="361" s="32" customFormat="1" x14ac:dyDescent="0.25"/>
    <row r="362" s="32" customFormat="1" x14ac:dyDescent="0.25"/>
    <row r="363" s="32" customFormat="1" x14ac:dyDescent="0.25"/>
    <row r="364" s="32" customFormat="1" x14ac:dyDescent="0.25"/>
    <row r="365" s="32" customFormat="1" x14ac:dyDescent="0.25"/>
    <row r="366" s="32" customFormat="1" x14ac:dyDescent="0.25"/>
    <row r="367" s="32" customFormat="1" x14ac:dyDescent="0.25"/>
    <row r="368" s="32" customFormat="1" x14ac:dyDescent="0.25"/>
    <row r="369" s="32" customFormat="1" x14ac:dyDescent="0.25"/>
    <row r="370" s="32" customFormat="1" x14ac:dyDescent="0.25"/>
    <row r="371" s="32" customFormat="1" x14ac:dyDescent="0.25"/>
    <row r="372" s="32" customFormat="1" x14ac:dyDescent="0.25"/>
    <row r="373" s="32" customFormat="1" x14ac:dyDescent="0.25"/>
    <row r="374" s="32" customFormat="1" x14ac:dyDescent="0.25"/>
    <row r="375" s="32" customFormat="1" x14ac:dyDescent="0.25"/>
    <row r="376" s="32" customFormat="1" x14ac:dyDescent="0.25"/>
    <row r="377" s="32" customFormat="1" x14ac:dyDescent="0.25"/>
    <row r="378" s="32" customFormat="1" x14ac:dyDescent="0.25"/>
    <row r="379" s="32" customFormat="1" x14ac:dyDescent="0.25"/>
    <row r="380" s="32" customFormat="1" x14ac:dyDescent="0.25"/>
    <row r="381" s="32" customFormat="1" x14ac:dyDescent="0.25"/>
    <row r="382" s="32" customFormat="1" x14ac:dyDescent="0.25"/>
    <row r="383" s="32" customFormat="1" x14ac:dyDescent="0.25"/>
    <row r="384" s="32" customFormat="1" x14ac:dyDescent="0.25"/>
    <row r="385" s="32" customFormat="1" x14ac:dyDescent="0.25"/>
    <row r="386" s="32" customFormat="1" x14ac:dyDescent="0.25"/>
    <row r="387" s="32" customFormat="1" x14ac:dyDescent="0.25"/>
    <row r="388" s="32" customFormat="1" x14ac:dyDescent="0.25"/>
    <row r="389" s="32" customFormat="1" x14ac:dyDescent="0.25"/>
    <row r="390" s="32" customFormat="1" x14ac:dyDescent="0.25"/>
    <row r="391" s="32" customFormat="1" x14ac:dyDescent="0.25"/>
    <row r="392" s="32" customFormat="1" x14ac:dyDescent="0.25"/>
    <row r="393" s="32" customFormat="1" x14ac:dyDescent="0.25"/>
    <row r="394" s="32" customFormat="1" x14ac:dyDescent="0.25"/>
    <row r="395" s="32" customFormat="1" x14ac:dyDescent="0.25"/>
    <row r="396" s="32" customFormat="1" x14ac:dyDescent="0.25"/>
    <row r="397" s="32" customFormat="1" x14ac:dyDescent="0.25"/>
    <row r="398" s="32" customFormat="1" x14ac:dyDescent="0.25"/>
    <row r="399" s="32" customFormat="1" x14ac:dyDescent="0.25"/>
    <row r="400" s="32" customFormat="1" x14ac:dyDescent="0.25"/>
    <row r="401" s="32" customFormat="1" x14ac:dyDescent="0.25"/>
    <row r="402" s="32" customFormat="1" x14ac:dyDescent="0.25"/>
    <row r="403" s="32" customFormat="1" x14ac:dyDescent="0.25"/>
    <row r="404" s="32" customFormat="1" x14ac:dyDescent="0.25"/>
    <row r="405" s="32" customFormat="1" x14ac:dyDescent="0.25"/>
    <row r="406" s="32" customFormat="1" x14ac:dyDescent="0.25"/>
    <row r="407" s="32" customFormat="1" x14ac:dyDescent="0.25"/>
    <row r="408" s="32" customFormat="1" x14ac:dyDescent="0.25"/>
    <row r="409" s="32" customFormat="1" x14ac:dyDescent="0.25"/>
    <row r="410" s="32" customFormat="1" x14ac:dyDescent="0.25"/>
    <row r="411" s="32" customFormat="1" x14ac:dyDescent="0.25"/>
    <row r="412" s="32" customFormat="1" x14ac:dyDescent="0.25"/>
    <row r="413" s="32" customFormat="1" x14ac:dyDescent="0.25"/>
    <row r="414" s="32" customFormat="1" x14ac:dyDescent="0.25"/>
    <row r="415" s="32" customFormat="1" x14ac:dyDescent="0.25"/>
    <row r="416" s="32" customFormat="1" x14ac:dyDescent="0.25"/>
    <row r="417" s="32" customFormat="1" x14ac:dyDescent="0.25"/>
    <row r="418" s="32" customFormat="1" x14ac:dyDescent="0.25"/>
    <row r="419" s="32" customFormat="1" x14ac:dyDescent="0.25"/>
    <row r="420" s="32" customFormat="1" x14ac:dyDescent="0.25"/>
    <row r="421" s="32" customFormat="1" x14ac:dyDescent="0.25"/>
    <row r="422" s="32" customFormat="1" x14ac:dyDescent="0.25"/>
    <row r="423" s="32" customFormat="1" x14ac:dyDescent="0.25"/>
    <row r="424" s="32" customFormat="1" x14ac:dyDescent="0.25"/>
    <row r="425" s="32" customFormat="1" x14ac:dyDescent="0.25"/>
    <row r="426" s="32" customFormat="1" x14ac:dyDescent="0.25"/>
    <row r="427" s="32" customFormat="1" x14ac:dyDescent="0.25"/>
    <row r="428" s="32" customFormat="1" x14ac:dyDescent="0.25"/>
    <row r="429" s="32" customFormat="1" x14ac:dyDescent="0.25"/>
    <row r="430" s="32" customFormat="1" x14ac:dyDescent="0.25"/>
    <row r="431" s="32" customFormat="1" x14ac:dyDescent="0.25"/>
    <row r="432" s="32" customFormat="1" x14ac:dyDescent="0.25"/>
    <row r="433" s="32" customFormat="1" x14ac:dyDescent="0.25"/>
    <row r="434" s="32" customFormat="1" x14ac:dyDescent="0.25"/>
    <row r="435" s="32" customFormat="1" x14ac:dyDescent="0.25"/>
    <row r="436" s="32" customFormat="1" x14ac:dyDescent="0.25"/>
    <row r="437" s="32" customFormat="1" x14ac:dyDescent="0.25"/>
    <row r="438" s="32" customFormat="1" x14ac:dyDescent="0.25"/>
    <row r="439" s="32" customFormat="1" x14ac:dyDescent="0.25"/>
    <row r="440" s="32" customFormat="1" x14ac:dyDescent="0.25"/>
    <row r="441" s="32" customFormat="1" x14ac:dyDescent="0.25"/>
    <row r="442" s="32" customFormat="1" x14ac:dyDescent="0.25"/>
    <row r="443" s="32" customFormat="1" x14ac:dyDescent="0.25"/>
    <row r="444" s="32" customFormat="1" x14ac:dyDescent="0.25"/>
    <row r="445" s="32" customFormat="1" x14ac:dyDescent="0.25"/>
    <row r="446" s="32" customFormat="1" x14ac:dyDescent="0.25"/>
    <row r="447" s="32" customFormat="1" x14ac:dyDescent="0.25"/>
    <row r="448" s="32" customFormat="1" x14ac:dyDescent="0.25"/>
    <row r="449" spans="8:8" s="32" customFormat="1" x14ac:dyDescent="0.25">
      <c r="H449" s="34"/>
    </row>
    <row r="450" spans="8:8" s="32" customFormat="1" x14ac:dyDescent="0.25">
      <c r="H450" s="34"/>
    </row>
    <row r="451" spans="8:8" s="32" customFormat="1" x14ac:dyDescent="0.25">
      <c r="H451" s="34"/>
    </row>
    <row r="452" spans="8:8" s="32" customFormat="1" x14ac:dyDescent="0.25">
      <c r="H452" s="34"/>
    </row>
    <row r="453" spans="8:8" s="32" customFormat="1" x14ac:dyDescent="0.25">
      <c r="H453" s="34"/>
    </row>
    <row r="454" spans="8:8" s="32" customFormat="1" x14ac:dyDescent="0.25">
      <c r="H454" s="34"/>
    </row>
    <row r="455" spans="8:8" s="32" customFormat="1" x14ac:dyDescent="0.25">
      <c r="H455" s="34"/>
    </row>
    <row r="456" spans="8:8" s="32" customFormat="1" x14ac:dyDescent="0.25">
      <c r="H456" s="34"/>
    </row>
    <row r="457" spans="8:8" s="32" customFormat="1" x14ac:dyDescent="0.25">
      <c r="H457" s="34"/>
    </row>
    <row r="458" spans="8:8" s="32" customFormat="1" x14ac:dyDescent="0.25">
      <c r="H458" s="34"/>
    </row>
    <row r="459" spans="8:8" s="32" customFormat="1" x14ac:dyDescent="0.25">
      <c r="H459" s="34"/>
    </row>
    <row r="460" spans="8:8" s="32" customFormat="1" x14ac:dyDescent="0.25">
      <c r="H460" s="34"/>
    </row>
    <row r="461" spans="8:8" s="32" customFormat="1" x14ac:dyDescent="0.25">
      <c r="H461" s="34"/>
    </row>
    <row r="462" spans="8:8" s="32" customFormat="1" x14ac:dyDescent="0.25">
      <c r="H462" s="34"/>
    </row>
    <row r="463" spans="8:8" s="32" customFormat="1" x14ac:dyDescent="0.25">
      <c r="H463" s="34"/>
    </row>
    <row r="464" spans="8:8" s="32" customFormat="1" x14ac:dyDescent="0.25">
      <c r="H464" s="34"/>
    </row>
    <row r="465" spans="8:8" s="32" customFormat="1" x14ac:dyDescent="0.25">
      <c r="H465" s="34"/>
    </row>
    <row r="466" spans="8:8" s="32" customFormat="1" x14ac:dyDescent="0.25">
      <c r="H466" s="34"/>
    </row>
    <row r="467" spans="8:8" s="32" customFormat="1" x14ac:dyDescent="0.25">
      <c r="H467" s="34"/>
    </row>
    <row r="468" spans="8:8" s="32" customFormat="1" x14ac:dyDescent="0.25">
      <c r="H468" s="34"/>
    </row>
    <row r="469" spans="8:8" s="32" customFormat="1" x14ac:dyDescent="0.25">
      <c r="H469" s="34"/>
    </row>
    <row r="470" spans="8:8" s="32" customFormat="1" x14ac:dyDescent="0.25">
      <c r="H470" s="34"/>
    </row>
    <row r="471" spans="8:8" s="32" customFormat="1" x14ac:dyDescent="0.25">
      <c r="H471" s="34"/>
    </row>
    <row r="472" spans="8:8" s="32" customFormat="1" x14ac:dyDescent="0.25">
      <c r="H472" s="34"/>
    </row>
    <row r="473" spans="8:8" s="32" customFormat="1" x14ac:dyDescent="0.25">
      <c r="H473" s="34"/>
    </row>
    <row r="474" spans="8:8" s="32" customFormat="1" x14ac:dyDescent="0.25">
      <c r="H474" s="34"/>
    </row>
    <row r="475" spans="8:8" s="32" customFormat="1" x14ac:dyDescent="0.25">
      <c r="H475" s="34"/>
    </row>
    <row r="476" spans="8:8" s="32" customFormat="1" x14ac:dyDescent="0.25">
      <c r="H476" s="34"/>
    </row>
    <row r="477" spans="8:8" s="32" customFormat="1" x14ac:dyDescent="0.25">
      <c r="H477" s="34"/>
    </row>
    <row r="478" spans="8:8" s="32" customFormat="1" x14ac:dyDescent="0.25">
      <c r="H478" s="34"/>
    </row>
    <row r="479" spans="8:8" s="32" customFormat="1" x14ac:dyDescent="0.25">
      <c r="H479" s="34"/>
    </row>
    <row r="480" spans="8:8" s="32" customFormat="1" x14ac:dyDescent="0.25">
      <c r="H480" s="34"/>
    </row>
    <row r="481" spans="8:8" s="32" customFormat="1" x14ac:dyDescent="0.25">
      <c r="H481" s="34"/>
    </row>
    <row r="482" spans="8:8" s="32" customFormat="1" x14ac:dyDescent="0.25">
      <c r="H482" s="34"/>
    </row>
    <row r="483" spans="8:8" s="32" customFormat="1" x14ac:dyDescent="0.25">
      <c r="H483" s="34"/>
    </row>
    <row r="484" spans="8:8" s="32" customFormat="1" x14ac:dyDescent="0.25">
      <c r="H484" s="34"/>
    </row>
    <row r="485" spans="8:8" s="32" customFormat="1" x14ac:dyDescent="0.25">
      <c r="H485" s="34"/>
    </row>
    <row r="486" spans="8:8" s="32" customFormat="1" x14ac:dyDescent="0.25">
      <c r="H486" s="34"/>
    </row>
    <row r="487" spans="8:8" s="32" customFormat="1" x14ac:dyDescent="0.25">
      <c r="H487" s="34"/>
    </row>
    <row r="488" spans="8:8" s="32" customFormat="1" x14ac:dyDescent="0.25">
      <c r="H488" s="34"/>
    </row>
    <row r="489" spans="8:8" s="32" customFormat="1" x14ac:dyDescent="0.25">
      <c r="H489" s="34"/>
    </row>
    <row r="490" spans="8:8" s="32" customFormat="1" x14ac:dyDescent="0.25">
      <c r="H490" s="34"/>
    </row>
    <row r="491" spans="8:8" s="32" customFormat="1" x14ac:dyDescent="0.25">
      <c r="H491" s="34"/>
    </row>
    <row r="492" spans="8:8" s="32" customFormat="1" x14ac:dyDescent="0.25">
      <c r="H492" s="34"/>
    </row>
    <row r="493" spans="8:8" s="32" customFormat="1" x14ac:dyDescent="0.25">
      <c r="H493" s="34"/>
    </row>
    <row r="494" spans="8:8" s="32" customFormat="1" x14ac:dyDescent="0.25">
      <c r="H494" s="34"/>
    </row>
    <row r="495" spans="8:8" s="32" customFormat="1" x14ac:dyDescent="0.25">
      <c r="H495" s="34"/>
    </row>
    <row r="496" spans="8:8" s="32" customFormat="1" x14ac:dyDescent="0.25">
      <c r="H496" s="34"/>
    </row>
    <row r="497" spans="8:8" s="32" customFormat="1" x14ac:dyDescent="0.25">
      <c r="H497" s="34"/>
    </row>
    <row r="498" spans="8:8" s="32" customFormat="1" x14ac:dyDescent="0.25">
      <c r="H498" s="34"/>
    </row>
    <row r="499" spans="8:8" s="32" customFormat="1" x14ac:dyDescent="0.25">
      <c r="H499" s="34"/>
    </row>
    <row r="500" spans="8:8" s="32" customFormat="1" x14ac:dyDescent="0.25">
      <c r="H500" s="34"/>
    </row>
    <row r="501" spans="8:8" s="32" customFormat="1" x14ac:dyDescent="0.25">
      <c r="H501" s="34"/>
    </row>
    <row r="502" spans="8:8" s="32" customFormat="1" x14ac:dyDescent="0.25">
      <c r="H502" s="34"/>
    </row>
    <row r="503" spans="8:8" s="32" customFormat="1" x14ac:dyDescent="0.25">
      <c r="H503" s="34"/>
    </row>
    <row r="504" spans="8:8" s="32" customFormat="1" x14ac:dyDescent="0.25">
      <c r="H504" s="34"/>
    </row>
    <row r="505" spans="8:8" s="32" customFormat="1" x14ac:dyDescent="0.25">
      <c r="H505" s="34"/>
    </row>
    <row r="506" spans="8:8" s="32" customFormat="1" x14ac:dyDescent="0.25">
      <c r="H506" s="34"/>
    </row>
    <row r="507" spans="8:8" s="32" customFormat="1" x14ac:dyDescent="0.25">
      <c r="H507" s="34"/>
    </row>
    <row r="508" spans="8:8" s="32" customFormat="1" x14ac:dyDescent="0.25">
      <c r="H508" s="34"/>
    </row>
    <row r="509" spans="8:8" s="32" customFormat="1" x14ac:dyDescent="0.25">
      <c r="H509" s="34"/>
    </row>
    <row r="510" spans="8:8" s="32" customFormat="1" x14ac:dyDescent="0.25">
      <c r="H510" s="34"/>
    </row>
    <row r="511" spans="8:8" s="32" customFormat="1" x14ac:dyDescent="0.25">
      <c r="H511" s="34"/>
    </row>
    <row r="512" spans="8:8" s="32" customFormat="1" x14ac:dyDescent="0.25">
      <c r="H512" s="34"/>
    </row>
    <row r="513" spans="8:8" s="32" customFormat="1" x14ac:dyDescent="0.25">
      <c r="H513" s="34"/>
    </row>
    <row r="514" spans="8:8" s="32" customFormat="1" x14ac:dyDescent="0.25">
      <c r="H514" s="34"/>
    </row>
    <row r="515" spans="8:8" s="32" customFormat="1" x14ac:dyDescent="0.25">
      <c r="H515" s="34"/>
    </row>
    <row r="516" spans="8:8" s="32" customFormat="1" x14ac:dyDescent="0.25">
      <c r="H516" s="34"/>
    </row>
    <row r="517" spans="8:8" s="32" customFormat="1" x14ac:dyDescent="0.25">
      <c r="H517" s="34"/>
    </row>
    <row r="518" spans="8:8" s="32" customFormat="1" x14ac:dyDescent="0.25">
      <c r="H518" s="34"/>
    </row>
    <row r="519" spans="8:8" s="32" customFormat="1" x14ac:dyDescent="0.25">
      <c r="H519" s="34"/>
    </row>
    <row r="520" spans="8:8" s="32" customFormat="1" x14ac:dyDescent="0.25">
      <c r="H520" s="34"/>
    </row>
    <row r="521" spans="8:8" s="32" customFormat="1" x14ac:dyDescent="0.25">
      <c r="H521" s="34"/>
    </row>
    <row r="522" spans="8:8" s="32" customFormat="1" x14ac:dyDescent="0.25">
      <c r="H522" s="34"/>
    </row>
    <row r="523" spans="8:8" s="32" customFormat="1" x14ac:dyDescent="0.25">
      <c r="H523" s="34"/>
    </row>
    <row r="524" spans="8:8" s="32" customFormat="1" x14ac:dyDescent="0.25">
      <c r="H524" s="34"/>
    </row>
    <row r="525" spans="8:8" s="32" customFormat="1" x14ac:dyDescent="0.25">
      <c r="H525" s="34"/>
    </row>
    <row r="526" spans="8:8" s="32" customFormat="1" x14ac:dyDescent="0.25">
      <c r="H526" s="34"/>
    </row>
    <row r="527" spans="8:8" s="32" customFormat="1" x14ac:dyDescent="0.25">
      <c r="H527" s="34"/>
    </row>
    <row r="528" spans="8:8" s="32" customFormat="1" x14ac:dyDescent="0.25">
      <c r="H528" s="34"/>
    </row>
    <row r="529" spans="8:8" s="32" customFormat="1" x14ac:dyDescent="0.25">
      <c r="H529" s="34"/>
    </row>
    <row r="530" spans="8:8" s="32" customFormat="1" x14ac:dyDescent="0.25">
      <c r="H530" s="34"/>
    </row>
    <row r="531" spans="8:8" s="32" customFormat="1" x14ac:dyDescent="0.25">
      <c r="H531" s="34"/>
    </row>
    <row r="532" spans="8:8" s="32" customFormat="1" x14ac:dyDescent="0.25">
      <c r="H532" s="34"/>
    </row>
    <row r="533" spans="8:8" s="32" customFormat="1" x14ac:dyDescent="0.25">
      <c r="H533" s="34"/>
    </row>
    <row r="534" spans="8:8" s="32" customFormat="1" x14ac:dyDescent="0.25">
      <c r="H534" s="34"/>
    </row>
    <row r="535" spans="8:8" s="32" customFormat="1" x14ac:dyDescent="0.25">
      <c r="H535" s="34"/>
    </row>
    <row r="536" spans="8:8" s="32" customFormat="1" x14ac:dyDescent="0.25">
      <c r="H536" s="34"/>
    </row>
    <row r="537" spans="8:8" s="32" customFormat="1" x14ac:dyDescent="0.25">
      <c r="H537" s="34"/>
    </row>
    <row r="538" spans="8:8" s="32" customFormat="1" x14ac:dyDescent="0.25">
      <c r="H538" s="34"/>
    </row>
    <row r="539" spans="8:8" s="32" customFormat="1" x14ac:dyDescent="0.25">
      <c r="H539" s="34"/>
    </row>
    <row r="540" spans="8:8" s="32" customFormat="1" x14ac:dyDescent="0.25">
      <c r="H540" s="34"/>
    </row>
    <row r="541" spans="8:8" s="32" customFormat="1" x14ac:dyDescent="0.25">
      <c r="H541" s="34"/>
    </row>
    <row r="542" spans="8:8" s="32" customFormat="1" x14ac:dyDescent="0.25">
      <c r="H542" s="34"/>
    </row>
    <row r="543" spans="8:8" s="32" customFormat="1" x14ac:dyDescent="0.25">
      <c r="H543" s="34"/>
    </row>
    <row r="544" spans="8:8" s="32" customFormat="1" x14ac:dyDescent="0.25">
      <c r="H544" s="34"/>
    </row>
    <row r="545" spans="8:8" s="32" customFormat="1" x14ac:dyDescent="0.25">
      <c r="H545" s="34"/>
    </row>
    <row r="546" spans="8:8" s="32" customFormat="1" x14ac:dyDescent="0.25">
      <c r="H546" s="34"/>
    </row>
    <row r="547" spans="8:8" s="32" customFormat="1" x14ac:dyDescent="0.25">
      <c r="H547" s="34"/>
    </row>
    <row r="548" spans="8:8" s="32" customFormat="1" x14ac:dyDescent="0.25">
      <c r="H548" s="34"/>
    </row>
    <row r="549" spans="8:8" s="32" customFormat="1" x14ac:dyDescent="0.25">
      <c r="H549" s="34"/>
    </row>
    <row r="550" spans="8:8" s="32" customFormat="1" x14ac:dyDescent="0.25">
      <c r="H550" s="34"/>
    </row>
    <row r="551" spans="8:8" s="32" customFormat="1" x14ac:dyDescent="0.25">
      <c r="H551" s="34"/>
    </row>
    <row r="552" spans="8:8" s="32" customFormat="1" x14ac:dyDescent="0.25">
      <c r="H552" s="34"/>
    </row>
    <row r="553" spans="8:8" s="32" customFormat="1" x14ac:dyDescent="0.25">
      <c r="H553" s="34"/>
    </row>
    <row r="554" spans="8:8" s="32" customFormat="1" x14ac:dyDescent="0.25">
      <c r="H554" s="34"/>
    </row>
    <row r="555" spans="8:8" s="32" customFormat="1" x14ac:dyDescent="0.25">
      <c r="H555" s="34"/>
    </row>
    <row r="556" spans="8:8" s="32" customFormat="1" x14ac:dyDescent="0.25">
      <c r="H556" s="34"/>
    </row>
    <row r="557" spans="8:8" s="32" customFormat="1" x14ac:dyDescent="0.25">
      <c r="H557" s="34"/>
    </row>
    <row r="558" spans="8:8" s="32" customFormat="1" x14ac:dyDescent="0.25">
      <c r="H558" s="34"/>
    </row>
    <row r="559" spans="8:8" s="32" customFormat="1" x14ac:dyDescent="0.25">
      <c r="H559" s="34"/>
    </row>
    <row r="560" spans="8:8" s="32" customFormat="1" x14ac:dyDescent="0.25">
      <c r="H560" s="34"/>
    </row>
    <row r="561" spans="8:8" s="32" customFormat="1" x14ac:dyDescent="0.25">
      <c r="H561" s="34"/>
    </row>
    <row r="562" spans="8:8" s="32" customFormat="1" x14ac:dyDescent="0.25">
      <c r="H562" s="34"/>
    </row>
    <row r="563" spans="8:8" s="32" customFormat="1" x14ac:dyDescent="0.25">
      <c r="H563" s="34"/>
    </row>
    <row r="564" spans="8:8" s="32" customFormat="1" x14ac:dyDescent="0.25">
      <c r="H564" s="34"/>
    </row>
    <row r="565" spans="8:8" s="32" customFormat="1" x14ac:dyDescent="0.25">
      <c r="H565" s="34"/>
    </row>
    <row r="566" spans="8:8" s="32" customFormat="1" x14ac:dyDescent="0.25">
      <c r="H566" s="34"/>
    </row>
    <row r="567" spans="8:8" s="32" customFormat="1" x14ac:dyDescent="0.25">
      <c r="H567" s="34"/>
    </row>
    <row r="568" spans="8:8" s="32" customFormat="1" x14ac:dyDescent="0.25">
      <c r="H568" s="34"/>
    </row>
    <row r="569" spans="8:8" s="32" customFormat="1" x14ac:dyDescent="0.25">
      <c r="H569" s="34"/>
    </row>
    <row r="570" spans="8:8" s="32" customFormat="1" x14ac:dyDescent="0.25">
      <c r="H570" s="34"/>
    </row>
    <row r="571" spans="8:8" s="32" customFormat="1" x14ac:dyDescent="0.25">
      <c r="H571" s="34"/>
    </row>
    <row r="572" spans="8:8" s="32" customFormat="1" x14ac:dyDescent="0.25">
      <c r="H572" s="34"/>
    </row>
    <row r="573" spans="8:8" s="32" customFormat="1" x14ac:dyDescent="0.25">
      <c r="H573" s="34"/>
    </row>
    <row r="574" spans="8:8" s="32" customFormat="1" x14ac:dyDescent="0.25">
      <c r="H574" s="34"/>
    </row>
    <row r="575" spans="8:8" s="32" customFormat="1" x14ac:dyDescent="0.25">
      <c r="H575" s="34"/>
    </row>
    <row r="576" spans="8:8" s="32" customFormat="1" x14ac:dyDescent="0.25">
      <c r="H576" s="34"/>
    </row>
    <row r="577" spans="8:8" s="32" customFormat="1" x14ac:dyDescent="0.25">
      <c r="H577" s="34"/>
    </row>
    <row r="578" spans="8:8" s="32" customFormat="1" x14ac:dyDescent="0.25">
      <c r="H578" s="34"/>
    </row>
    <row r="579" spans="8:8" s="32" customFormat="1" x14ac:dyDescent="0.25">
      <c r="H579" s="34"/>
    </row>
    <row r="580" spans="8:8" s="32" customFormat="1" x14ac:dyDescent="0.25">
      <c r="H580" s="34"/>
    </row>
    <row r="581" spans="8:8" s="32" customFormat="1" x14ac:dyDescent="0.25">
      <c r="H581" s="34"/>
    </row>
    <row r="582" spans="8:8" s="32" customFormat="1" x14ac:dyDescent="0.25">
      <c r="H582" s="34"/>
    </row>
    <row r="583" spans="8:8" s="32" customFormat="1" x14ac:dyDescent="0.25">
      <c r="H583" s="34"/>
    </row>
    <row r="584" spans="8:8" s="32" customFormat="1" x14ac:dyDescent="0.25">
      <c r="H584" s="34"/>
    </row>
    <row r="585" spans="8:8" s="32" customFormat="1" x14ac:dyDescent="0.25">
      <c r="H585" s="34"/>
    </row>
    <row r="586" spans="8:8" s="32" customFormat="1" x14ac:dyDescent="0.25">
      <c r="H586" s="34"/>
    </row>
    <row r="587" spans="8:8" s="32" customFormat="1" x14ac:dyDescent="0.25">
      <c r="H587" s="34"/>
    </row>
    <row r="588" spans="8:8" s="32" customFormat="1" x14ac:dyDescent="0.25">
      <c r="H588" s="34"/>
    </row>
    <row r="589" spans="8:8" s="32" customFormat="1" x14ac:dyDescent="0.25">
      <c r="H589" s="34"/>
    </row>
    <row r="590" spans="8:8" s="32" customFormat="1" x14ac:dyDescent="0.25">
      <c r="H590" s="34"/>
    </row>
    <row r="591" spans="8:8" s="32" customFormat="1" x14ac:dyDescent="0.25">
      <c r="H591" s="34"/>
    </row>
    <row r="592" spans="8:8" s="32" customFormat="1" x14ac:dyDescent="0.25">
      <c r="H592" s="34"/>
    </row>
    <row r="593" spans="8:8" s="32" customFormat="1" x14ac:dyDescent="0.25">
      <c r="H593" s="34"/>
    </row>
    <row r="594" spans="8:8" s="32" customFormat="1" x14ac:dyDescent="0.25">
      <c r="H594" s="34"/>
    </row>
    <row r="595" spans="8:8" s="32" customFormat="1" x14ac:dyDescent="0.25">
      <c r="H595" s="34"/>
    </row>
    <row r="596" spans="8:8" s="32" customFormat="1" x14ac:dyDescent="0.25">
      <c r="H596" s="34"/>
    </row>
    <row r="597" spans="8:8" s="32" customFormat="1" x14ac:dyDescent="0.25">
      <c r="H597" s="34"/>
    </row>
    <row r="598" spans="8:8" s="32" customFormat="1" x14ac:dyDescent="0.25">
      <c r="H598" s="34"/>
    </row>
    <row r="599" spans="8:8" s="32" customFormat="1" x14ac:dyDescent="0.25">
      <c r="H599" s="34"/>
    </row>
    <row r="600" spans="8:8" s="32" customFormat="1" x14ac:dyDescent="0.25">
      <c r="H600" s="34"/>
    </row>
    <row r="601" spans="8:8" s="32" customFormat="1" x14ac:dyDescent="0.25">
      <c r="H601" s="34"/>
    </row>
    <row r="602" spans="8:8" s="32" customFormat="1" x14ac:dyDescent="0.25">
      <c r="H602" s="34"/>
    </row>
    <row r="603" spans="8:8" s="32" customFormat="1" x14ac:dyDescent="0.25">
      <c r="H603" s="34"/>
    </row>
    <row r="604" spans="8:8" s="32" customFormat="1" x14ac:dyDescent="0.25">
      <c r="H604" s="34"/>
    </row>
    <row r="605" spans="8:8" s="32" customFormat="1" x14ac:dyDescent="0.25">
      <c r="H605" s="34"/>
    </row>
    <row r="606" spans="8:8" s="32" customFormat="1" x14ac:dyDescent="0.25">
      <c r="H606" s="34"/>
    </row>
    <row r="607" spans="8:8" s="32" customFormat="1" x14ac:dyDescent="0.25">
      <c r="H607" s="34"/>
    </row>
    <row r="608" spans="8:8" s="32" customFormat="1" x14ac:dyDescent="0.25">
      <c r="H608" s="34"/>
    </row>
    <row r="609" spans="8:8" s="32" customFormat="1" x14ac:dyDescent="0.25">
      <c r="H609" s="34"/>
    </row>
    <row r="610" spans="8:8" s="32" customFormat="1" x14ac:dyDescent="0.25">
      <c r="H610" s="34"/>
    </row>
    <row r="611" spans="8:8" s="32" customFormat="1" x14ac:dyDescent="0.25">
      <c r="H611" s="34"/>
    </row>
    <row r="612" spans="8:8" s="32" customFormat="1" x14ac:dyDescent="0.25">
      <c r="H612" s="34"/>
    </row>
    <row r="613" spans="8:8" s="32" customFormat="1" x14ac:dyDescent="0.25">
      <c r="H613" s="34"/>
    </row>
    <row r="614" spans="8:8" s="32" customFormat="1" x14ac:dyDescent="0.25">
      <c r="H614" s="34"/>
    </row>
    <row r="615" spans="8:8" s="32" customFormat="1" x14ac:dyDescent="0.25">
      <c r="H615" s="34"/>
    </row>
    <row r="616" spans="8:8" s="32" customFormat="1" x14ac:dyDescent="0.25">
      <c r="H616" s="34"/>
    </row>
    <row r="617" spans="8:8" s="32" customFormat="1" x14ac:dyDescent="0.25">
      <c r="H617" s="34"/>
    </row>
    <row r="618" spans="8:8" s="32" customFormat="1" x14ac:dyDescent="0.25">
      <c r="H618" s="34"/>
    </row>
    <row r="619" spans="8:8" s="32" customFormat="1" x14ac:dyDescent="0.25">
      <c r="H619" s="34"/>
    </row>
    <row r="620" spans="8:8" s="32" customFormat="1" x14ac:dyDescent="0.25">
      <c r="H620" s="34"/>
    </row>
    <row r="621" spans="8:8" s="32" customFormat="1" x14ac:dyDescent="0.25">
      <c r="H621" s="34"/>
    </row>
    <row r="622" spans="8:8" s="32" customFormat="1" x14ac:dyDescent="0.25">
      <c r="H622" s="34"/>
    </row>
    <row r="623" spans="8:8" s="32" customFormat="1" x14ac:dyDescent="0.25">
      <c r="H623" s="34"/>
    </row>
    <row r="624" spans="8:8" s="32" customFormat="1" x14ac:dyDescent="0.25">
      <c r="H624" s="34"/>
    </row>
    <row r="625" spans="8:8" s="32" customFormat="1" x14ac:dyDescent="0.25">
      <c r="H625" s="34"/>
    </row>
    <row r="626" spans="8:8" s="32" customFormat="1" x14ac:dyDescent="0.25">
      <c r="H626" s="34"/>
    </row>
    <row r="627" spans="8:8" s="32" customFormat="1" x14ac:dyDescent="0.25">
      <c r="H627" s="34"/>
    </row>
    <row r="628" spans="8:8" s="32" customFormat="1" x14ac:dyDescent="0.25">
      <c r="H628" s="34"/>
    </row>
    <row r="629" spans="8:8" s="32" customFormat="1" x14ac:dyDescent="0.25">
      <c r="H629" s="34"/>
    </row>
    <row r="630" spans="8:8" s="32" customFormat="1" x14ac:dyDescent="0.25">
      <c r="H630" s="34"/>
    </row>
    <row r="631" spans="8:8" s="32" customFormat="1" x14ac:dyDescent="0.25">
      <c r="H631" s="34"/>
    </row>
    <row r="632" spans="8:8" s="32" customFormat="1" x14ac:dyDescent="0.25">
      <c r="H632" s="34"/>
    </row>
    <row r="633" spans="8:8" s="32" customFormat="1" x14ac:dyDescent="0.25">
      <c r="H633" s="34"/>
    </row>
    <row r="634" spans="8:8" s="32" customFormat="1" x14ac:dyDescent="0.25">
      <c r="H634" s="34"/>
    </row>
    <row r="635" spans="8:8" s="32" customFormat="1" x14ac:dyDescent="0.25">
      <c r="H635" s="34"/>
    </row>
    <row r="636" spans="8:8" s="32" customFormat="1" x14ac:dyDescent="0.25">
      <c r="H636" s="34"/>
    </row>
    <row r="637" spans="8:8" s="32" customFormat="1" x14ac:dyDescent="0.25">
      <c r="H637" s="34"/>
    </row>
    <row r="638" spans="8:8" s="32" customFormat="1" x14ac:dyDescent="0.25">
      <c r="H638" s="34"/>
    </row>
    <row r="639" spans="8:8" s="32" customFormat="1" x14ac:dyDescent="0.25">
      <c r="H639" s="34"/>
    </row>
    <row r="640" spans="8:8" s="32" customFormat="1" x14ac:dyDescent="0.25">
      <c r="H640" s="34"/>
    </row>
    <row r="641" spans="8:8" s="32" customFormat="1" x14ac:dyDescent="0.25">
      <c r="H641" s="34"/>
    </row>
    <row r="642" spans="8:8" s="32" customFormat="1" x14ac:dyDescent="0.25">
      <c r="H642" s="34"/>
    </row>
    <row r="643" spans="8:8" s="32" customFormat="1" x14ac:dyDescent="0.25">
      <c r="H643" s="34"/>
    </row>
    <row r="644" spans="8:8" s="32" customFormat="1" x14ac:dyDescent="0.25">
      <c r="H644" s="34"/>
    </row>
    <row r="645" spans="8:8" s="32" customFormat="1" x14ac:dyDescent="0.25">
      <c r="H645" s="34"/>
    </row>
    <row r="646" spans="8:8" s="32" customFormat="1" x14ac:dyDescent="0.25">
      <c r="H646" s="34"/>
    </row>
    <row r="647" spans="8:8" s="32" customFormat="1" x14ac:dyDescent="0.25">
      <c r="H647" s="34"/>
    </row>
    <row r="648" spans="8:8" s="32" customFormat="1" x14ac:dyDescent="0.25">
      <c r="H648" s="34"/>
    </row>
    <row r="649" spans="8:8" s="32" customFormat="1" x14ac:dyDescent="0.25">
      <c r="H649" s="34"/>
    </row>
    <row r="650" spans="8:8" s="32" customFormat="1" x14ac:dyDescent="0.25">
      <c r="H650" s="34"/>
    </row>
    <row r="651" spans="8:8" s="32" customFormat="1" x14ac:dyDescent="0.25">
      <c r="H651" s="34"/>
    </row>
    <row r="652" spans="8:8" s="32" customFormat="1" x14ac:dyDescent="0.25">
      <c r="H652" s="34"/>
    </row>
    <row r="653" spans="8:8" s="32" customFormat="1" x14ac:dyDescent="0.25">
      <c r="H653" s="34"/>
    </row>
    <row r="654" spans="8:8" s="32" customFormat="1" x14ac:dyDescent="0.25">
      <c r="H654" s="34"/>
    </row>
    <row r="655" spans="8:8" s="32" customFormat="1" x14ac:dyDescent="0.25">
      <c r="H655" s="34"/>
    </row>
    <row r="656" spans="8:8" s="32" customFormat="1" x14ac:dyDescent="0.25">
      <c r="H656" s="34"/>
    </row>
    <row r="657" spans="8:8" s="32" customFormat="1" x14ac:dyDescent="0.25">
      <c r="H657" s="34"/>
    </row>
    <row r="658" spans="8:8" s="32" customFormat="1" x14ac:dyDescent="0.25">
      <c r="H658" s="34"/>
    </row>
    <row r="659" spans="8:8" s="32" customFormat="1" x14ac:dyDescent="0.25">
      <c r="H659" s="34"/>
    </row>
    <row r="660" spans="8:8" s="32" customFormat="1" x14ac:dyDescent="0.25">
      <c r="H660" s="34"/>
    </row>
    <row r="661" spans="8:8" s="32" customFormat="1" x14ac:dyDescent="0.25">
      <c r="H661" s="34"/>
    </row>
    <row r="662" spans="8:8" s="32" customFormat="1" x14ac:dyDescent="0.25">
      <c r="H662" s="34"/>
    </row>
    <row r="663" spans="8:8" s="32" customFormat="1" x14ac:dyDescent="0.25">
      <c r="H663" s="34"/>
    </row>
    <row r="664" spans="8:8" s="32" customFormat="1" x14ac:dyDescent="0.25">
      <c r="H664" s="34"/>
    </row>
    <row r="665" spans="8:8" s="32" customFormat="1" x14ac:dyDescent="0.25">
      <c r="H665" s="34"/>
    </row>
    <row r="666" spans="8:8" s="32" customFormat="1" x14ac:dyDescent="0.25">
      <c r="H666" s="34"/>
    </row>
    <row r="667" spans="8:8" s="32" customFormat="1" x14ac:dyDescent="0.25">
      <c r="H667" s="34"/>
    </row>
    <row r="668" spans="8:8" s="32" customFormat="1" x14ac:dyDescent="0.25">
      <c r="H668" s="34"/>
    </row>
    <row r="669" spans="8:8" s="32" customFormat="1" x14ac:dyDescent="0.25">
      <c r="H669" s="34"/>
    </row>
    <row r="670" spans="8:8" s="32" customFormat="1" x14ac:dyDescent="0.25">
      <c r="H670" s="34"/>
    </row>
    <row r="671" spans="8:8" s="32" customFormat="1" x14ac:dyDescent="0.25">
      <c r="H671" s="34"/>
    </row>
    <row r="672" spans="8:8" s="32" customFormat="1" x14ac:dyDescent="0.25">
      <c r="H672" s="34"/>
    </row>
    <row r="673" spans="8:8" s="32" customFormat="1" x14ac:dyDescent="0.25">
      <c r="H673" s="34"/>
    </row>
    <row r="674" spans="8:8" s="32" customFormat="1" x14ac:dyDescent="0.25">
      <c r="H674" s="34"/>
    </row>
    <row r="675" spans="8:8" s="32" customFormat="1" x14ac:dyDescent="0.25">
      <c r="H675" s="34"/>
    </row>
    <row r="676" spans="8:8" s="32" customFormat="1" x14ac:dyDescent="0.25">
      <c r="H676" s="34"/>
    </row>
    <row r="677" spans="8:8" s="32" customFormat="1" x14ac:dyDescent="0.25">
      <c r="H677" s="34"/>
    </row>
    <row r="678" spans="8:8" s="32" customFormat="1" x14ac:dyDescent="0.25">
      <c r="H678" s="34"/>
    </row>
    <row r="679" spans="8:8" s="32" customFormat="1" x14ac:dyDescent="0.25">
      <c r="H679" s="34"/>
    </row>
    <row r="680" spans="8:8" s="32" customFormat="1" x14ac:dyDescent="0.25">
      <c r="H680" s="34"/>
    </row>
    <row r="681" spans="8:8" s="32" customFormat="1" x14ac:dyDescent="0.25">
      <c r="H681" s="34"/>
    </row>
    <row r="682" spans="8:8" s="32" customFormat="1" x14ac:dyDescent="0.25">
      <c r="H682" s="34"/>
    </row>
    <row r="683" spans="8:8" s="32" customFormat="1" x14ac:dyDescent="0.25">
      <c r="H683" s="34"/>
    </row>
    <row r="684" spans="8:8" s="32" customFormat="1" x14ac:dyDescent="0.25">
      <c r="H684" s="34"/>
    </row>
    <row r="685" spans="8:8" s="32" customFormat="1" x14ac:dyDescent="0.25">
      <c r="H685" s="34"/>
    </row>
    <row r="686" spans="8:8" s="32" customFormat="1" x14ac:dyDescent="0.25">
      <c r="H686" s="34"/>
    </row>
    <row r="687" spans="8:8" s="32" customFormat="1" x14ac:dyDescent="0.25">
      <c r="H687" s="34"/>
    </row>
    <row r="688" spans="8:8" s="32" customFormat="1" x14ac:dyDescent="0.25">
      <c r="H688" s="34"/>
    </row>
    <row r="689" spans="8:8" s="32" customFormat="1" x14ac:dyDescent="0.25">
      <c r="H689" s="34"/>
    </row>
    <row r="690" spans="8:8" s="32" customFormat="1" x14ac:dyDescent="0.25">
      <c r="H690" s="34"/>
    </row>
    <row r="691" spans="8:8" s="32" customFormat="1" x14ac:dyDescent="0.25">
      <c r="H691" s="34"/>
    </row>
    <row r="692" spans="8:8" s="32" customFormat="1" x14ac:dyDescent="0.25">
      <c r="H692" s="34"/>
    </row>
    <row r="693" spans="8:8" s="32" customFormat="1" x14ac:dyDescent="0.25">
      <c r="H693" s="34"/>
    </row>
    <row r="694" spans="8:8" s="32" customFormat="1" x14ac:dyDescent="0.25">
      <c r="H694" s="34"/>
    </row>
    <row r="695" spans="8:8" s="32" customFormat="1" x14ac:dyDescent="0.25">
      <c r="H695" s="34"/>
    </row>
    <row r="696" spans="8:8" s="32" customFormat="1" x14ac:dyDescent="0.25">
      <c r="H696" s="34"/>
    </row>
    <row r="697" spans="8:8" s="32" customFormat="1" x14ac:dyDescent="0.25">
      <c r="H697" s="34"/>
    </row>
    <row r="698" spans="8:8" s="32" customFormat="1" x14ac:dyDescent="0.25">
      <c r="H698" s="34"/>
    </row>
    <row r="699" spans="8:8" s="32" customFormat="1" x14ac:dyDescent="0.25">
      <c r="H699" s="34"/>
    </row>
    <row r="700" spans="8:8" s="32" customFormat="1" x14ac:dyDescent="0.25">
      <c r="H700" s="34"/>
    </row>
    <row r="701" spans="8:8" s="32" customFormat="1" x14ac:dyDescent="0.25">
      <c r="H701" s="34"/>
    </row>
    <row r="702" spans="8:8" s="32" customFormat="1" x14ac:dyDescent="0.25">
      <c r="H702" s="34"/>
    </row>
    <row r="703" spans="8:8" s="32" customFormat="1" x14ac:dyDescent="0.25">
      <c r="H703" s="34"/>
    </row>
    <row r="704" spans="8:8" s="32" customFormat="1" x14ac:dyDescent="0.25">
      <c r="H704" s="34"/>
    </row>
    <row r="705" spans="8:8" s="32" customFormat="1" x14ac:dyDescent="0.25">
      <c r="H705" s="34"/>
    </row>
    <row r="706" spans="8:8" s="32" customFormat="1" x14ac:dyDescent="0.25">
      <c r="H706" s="34"/>
    </row>
    <row r="707" spans="8:8" s="32" customFormat="1" x14ac:dyDescent="0.25">
      <c r="H707" s="34"/>
    </row>
    <row r="708" spans="8:8" s="32" customFormat="1" x14ac:dyDescent="0.25">
      <c r="H708" s="34"/>
    </row>
    <row r="709" spans="8:8" s="32" customFormat="1" x14ac:dyDescent="0.25">
      <c r="H709" s="34"/>
    </row>
    <row r="710" spans="8:8" s="32" customFormat="1" x14ac:dyDescent="0.25">
      <c r="H710" s="34"/>
    </row>
    <row r="711" spans="8:8" s="32" customFormat="1" x14ac:dyDescent="0.25">
      <c r="H711" s="34"/>
    </row>
    <row r="712" spans="8:8" s="32" customFormat="1" x14ac:dyDescent="0.25">
      <c r="H712" s="34"/>
    </row>
    <row r="713" spans="8:8" s="32" customFormat="1" x14ac:dyDescent="0.25">
      <c r="H713" s="34"/>
    </row>
    <row r="714" spans="8:8" s="32" customFormat="1" x14ac:dyDescent="0.25">
      <c r="H714" s="34"/>
    </row>
    <row r="715" spans="8:8" s="32" customFormat="1" x14ac:dyDescent="0.25">
      <c r="H715" s="34"/>
    </row>
    <row r="716" spans="8:8" s="32" customFormat="1" x14ac:dyDescent="0.25">
      <c r="H716" s="34"/>
    </row>
    <row r="717" spans="8:8" s="32" customFormat="1" x14ac:dyDescent="0.25">
      <c r="H717" s="34"/>
    </row>
    <row r="718" spans="8:8" s="32" customFormat="1" x14ac:dyDescent="0.25">
      <c r="H718" s="34"/>
    </row>
    <row r="719" spans="8:8" s="32" customFormat="1" x14ac:dyDescent="0.25">
      <c r="H719" s="34"/>
    </row>
    <row r="720" spans="8:8" s="32" customFormat="1" x14ac:dyDescent="0.25">
      <c r="H720" s="34"/>
    </row>
    <row r="721" spans="8:8" s="32" customFormat="1" x14ac:dyDescent="0.25">
      <c r="H721" s="34"/>
    </row>
    <row r="722" spans="8:8" s="32" customFormat="1" x14ac:dyDescent="0.25">
      <c r="H722" s="34"/>
    </row>
    <row r="723" spans="8:8" s="32" customFormat="1" x14ac:dyDescent="0.25">
      <c r="H723" s="34"/>
    </row>
    <row r="724" spans="8:8" s="32" customFormat="1" x14ac:dyDescent="0.25">
      <c r="H724" s="34"/>
    </row>
    <row r="725" spans="8:8" s="32" customFormat="1" x14ac:dyDescent="0.25">
      <c r="H725" s="34"/>
    </row>
    <row r="726" spans="8:8" s="32" customFormat="1" x14ac:dyDescent="0.25">
      <c r="H726" s="34"/>
    </row>
    <row r="727" spans="8:8" s="32" customFormat="1" x14ac:dyDescent="0.25">
      <c r="H727" s="34"/>
    </row>
    <row r="728" spans="8:8" s="32" customFormat="1" x14ac:dyDescent="0.25">
      <c r="H728" s="34"/>
    </row>
    <row r="729" spans="8:8" s="32" customFormat="1" x14ac:dyDescent="0.25">
      <c r="H729" s="34"/>
    </row>
    <row r="730" spans="8:8" s="32" customFormat="1" x14ac:dyDescent="0.25">
      <c r="H730" s="34"/>
    </row>
    <row r="731" spans="8:8" s="32" customFormat="1" x14ac:dyDescent="0.25">
      <c r="H731" s="34"/>
    </row>
    <row r="732" spans="8:8" s="32" customFormat="1" x14ac:dyDescent="0.25">
      <c r="H732" s="34"/>
    </row>
    <row r="733" spans="8:8" s="32" customFormat="1" x14ac:dyDescent="0.25">
      <c r="H733" s="34"/>
    </row>
    <row r="734" spans="8:8" s="32" customFormat="1" x14ac:dyDescent="0.25">
      <c r="H734" s="34"/>
    </row>
    <row r="735" spans="8:8" s="32" customFormat="1" x14ac:dyDescent="0.25">
      <c r="H735" s="34"/>
    </row>
    <row r="736" spans="8:8" s="32" customFormat="1" x14ac:dyDescent="0.25">
      <c r="H736" s="34"/>
    </row>
    <row r="737" spans="8:8" s="32" customFormat="1" x14ac:dyDescent="0.25">
      <c r="H737" s="34"/>
    </row>
    <row r="738" spans="8:8" s="32" customFormat="1" x14ac:dyDescent="0.25">
      <c r="H738" s="34"/>
    </row>
    <row r="739" spans="8:8" s="32" customFormat="1" x14ac:dyDescent="0.25">
      <c r="H739" s="34"/>
    </row>
    <row r="740" spans="8:8" s="32" customFormat="1" x14ac:dyDescent="0.25">
      <c r="H740" s="34"/>
    </row>
    <row r="741" spans="8:8" s="32" customFormat="1" x14ac:dyDescent="0.25">
      <c r="H741" s="34"/>
    </row>
    <row r="742" spans="8:8" s="32" customFormat="1" x14ac:dyDescent="0.25">
      <c r="H742" s="34"/>
    </row>
    <row r="743" spans="8:8" s="32" customFormat="1" x14ac:dyDescent="0.25">
      <c r="H743" s="34"/>
    </row>
    <row r="744" spans="8:8" s="32" customFormat="1" x14ac:dyDescent="0.25">
      <c r="H744" s="34"/>
    </row>
    <row r="745" spans="8:8" s="32" customFormat="1" x14ac:dyDescent="0.25">
      <c r="H745" s="34"/>
    </row>
    <row r="746" spans="8:8" s="32" customFormat="1" x14ac:dyDescent="0.25">
      <c r="H746" s="34"/>
    </row>
    <row r="747" spans="8:8" s="32" customFormat="1" x14ac:dyDescent="0.25">
      <c r="H747" s="34"/>
    </row>
    <row r="748" spans="8:8" s="32" customFormat="1" x14ac:dyDescent="0.25">
      <c r="H748" s="34"/>
    </row>
    <row r="749" spans="8:8" s="32" customFormat="1" x14ac:dyDescent="0.25">
      <c r="H749" s="34"/>
    </row>
    <row r="750" spans="8:8" s="32" customFormat="1" x14ac:dyDescent="0.25">
      <c r="H750" s="34"/>
    </row>
    <row r="751" spans="8:8" s="32" customFormat="1" x14ac:dyDescent="0.25">
      <c r="H751" s="34"/>
    </row>
    <row r="752" spans="8:8" s="32" customFormat="1" x14ac:dyDescent="0.25">
      <c r="H752" s="34"/>
    </row>
    <row r="753" spans="8:8" s="32" customFormat="1" x14ac:dyDescent="0.25">
      <c r="H753" s="34"/>
    </row>
    <row r="754" spans="8:8" s="32" customFormat="1" x14ac:dyDescent="0.25">
      <c r="H754" s="34"/>
    </row>
    <row r="755" spans="8:8" s="32" customFormat="1" x14ac:dyDescent="0.25">
      <c r="H755" s="34"/>
    </row>
    <row r="756" spans="8:8" s="32" customFormat="1" x14ac:dyDescent="0.25">
      <c r="H756" s="34"/>
    </row>
    <row r="757" spans="8:8" s="32" customFormat="1" x14ac:dyDescent="0.25">
      <c r="H757" s="34"/>
    </row>
    <row r="758" spans="8:8" s="32" customFormat="1" x14ac:dyDescent="0.25">
      <c r="H758" s="34"/>
    </row>
    <row r="759" spans="8:8" s="32" customFormat="1" x14ac:dyDescent="0.25">
      <c r="H759" s="34"/>
    </row>
    <row r="760" spans="8:8" s="32" customFormat="1" x14ac:dyDescent="0.25">
      <c r="H760" s="34"/>
    </row>
    <row r="761" spans="8:8" s="32" customFormat="1" x14ac:dyDescent="0.25">
      <c r="H761" s="34"/>
    </row>
    <row r="762" spans="8:8" s="32" customFormat="1" x14ac:dyDescent="0.25">
      <c r="H762" s="34"/>
    </row>
    <row r="763" spans="8:8" s="32" customFormat="1" x14ac:dyDescent="0.25">
      <c r="H763" s="34"/>
    </row>
    <row r="764" spans="8:8" s="32" customFormat="1" x14ac:dyDescent="0.25">
      <c r="H764" s="34"/>
    </row>
    <row r="765" spans="8:8" s="32" customFormat="1" x14ac:dyDescent="0.25">
      <c r="H765" s="34"/>
    </row>
    <row r="766" spans="8:8" s="32" customFormat="1" x14ac:dyDescent="0.25">
      <c r="H766" s="34"/>
    </row>
    <row r="767" spans="8:8" s="32" customFormat="1" x14ac:dyDescent="0.25">
      <c r="H767" s="34"/>
    </row>
    <row r="768" spans="8:8" s="32" customFormat="1" x14ac:dyDescent="0.25">
      <c r="H768" s="34"/>
    </row>
    <row r="769" spans="8:8" s="32" customFormat="1" x14ac:dyDescent="0.25">
      <c r="H769" s="34"/>
    </row>
    <row r="770" spans="8:8" s="32" customFormat="1" x14ac:dyDescent="0.25">
      <c r="H770" s="34"/>
    </row>
    <row r="771" spans="8:8" s="32" customFormat="1" x14ac:dyDescent="0.25">
      <c r="H771" s="34"/>
    </row>
    <row r="772" spans="8:8" s="32" customFormat="1" x14ac:dyDescent="0.25">
      <c r="H772" s="34"/>
    </row>
    <row r="773" spans="8:8" s="32" customFormat="1" x14ac:dyDescent="0.25">
      <c r="H773" s="34"/>
    </row>
    <row r="774" spans="8:8" s="32" customFormat="1" x14ac:dyDescent="0.25">
      <c r="H774" s="34"/>
    </row>
    <row r="775" spans="8:8" s="32" customFormat="1" x14ac:dyDescent="0.25">
      <c r="H775" s="34"/>
    </row>
    <row r="776" spans="8:8" s="32" customFormat="1" x14ac:dyDescent="0.25">
      <c r="H776" s="34"/>
    </row>
    <row r="777" spans="8:8" s="32" customFormat="1" x14ac:dyDescent="0.25">
      <c r="H777" s="34"/>
    </row>
    <row r="778" spans="8:8" s="32" customFormat="1" x14ac:dyDescent="0.25">
      <c r="H778" s="34"/>
    </row>
    <row r="779" spans="8:8" s="32" customFormat="1" x14ac:dyDescent="0.25">
      <c r="H779" s="34"/>
    </row>
    <row r="780" spans="8:8" s="32" customFormat="1" x14ac:dyDescent="0.25">
      <c r="H780" s="34"/>
    </row>
    <row r="781" spans="8:8" s="32" customFormat="1" x14ac:dyDescent="0.25">
      <c r="H781" s="34"/>
    </row>
    <row r="782" spans="8:8" s="32" customFormat="1" x14ac:dyDescent="0.25">
      <c r="H782" s="34"/>
    </row>
    <row r="783" spans="8:8" s="32" customFormat="1" x14ac:dyDescent="0.25">
      <c r="H783" s="34"/>
    </row>
    <row r="784" spans="8:8" s="32" customFormat="1" x14ac:dyDescent="0.25">
      <c r="H784" s="34"/>
    </row>
    <row r="785" spans="8:8" s="32" customFormat="1" x14ac:dyDescent="0.25">
      <c r="H785" s="34"/>
    </row>
    <row r="786" spans="8:8" s="32" customFormat="1" x14ac:dyDescent="0.25">
      <c r="H786" s="34"/>
    </row>
    <row r="787" spans="8:8" s="32" customFormat="1" x14ac:dyDescent="0.25">
      <c r="H787" s="34"/>
    </row>
    <row r="788" spans="8:8" s="32" customFormat="1" x14ac:dyDescent="0.25">
      <c r="H788" s="34"/>
    </row>
    <row r="789" spans="8:8" s="32" customFormat="1" x14ac:dyDescent="0.25">
      <c r="H789" s="34"/>
    </row>
    <row r="790" spans="8:8" s="32" customFormat="1" x14ac:dyDescent="0.25">
      <c r="H790" s="34"/>
    </row>
    <row r="791" spans="8:8" s="32" customFormat="1" x14ac:dyDescent="0.25">
      <c r="H791" s="34"/>
    </row>
    <row r="792" spans="8:8" s="32" customFormat="1" x14ac:dyDescent="0.25">
      <c r="H792" s="34"/>
    </row>
    <row r="793" spans="8:8" s="32" customFormat="1" x14ac:dyDescent="0.25">
      <c r="H793" s="34"/>
    </row>
    <row r="794" spans="8:8" s="32" customFormat="1" x14ac:dyDescent="0.25">
      <c r="H794" s="34"/>
    </row>
    <row r="795" spans="8:8" s="32" customFormat="1" x14ac:dyDescent="0.25">
      <c r="H795" s="34"/>
    </row>
    <row r="796" spans="8:8" s="32" customFormat="1" x14ac:dyDescent="0.25">
      <c r="H796" s="34"/>
    </row>
    <row r="797" spans="8:8" s="32" customFormat="1" x14ac:dyDescent="0.25">
      <c r="H797" s="34"/>
    </row>
    <row r="798" spans="8:8" s="32" customFormat="1" x14ac:dyDescent="0.25">
      <c r="H798" s="34"/>
    </row>
    <row r="799" spans="8:8" s="32" customFormat="1" x14ac:dyDescent="0.25">
      <c r="H799" s="34"/>
    </row>
    <row r="800" spans="8:8" s="32" customFormat="1" x14ac:dyDescent="0.25">
      <c r="H800" s="34"/>
    </row>
    <row r="801" spans="8:8" s="32" customFormat="1" x14ac:dyDescent="0.25">
      <c r="H801" s="34"/>
    </row>
    <row r="802" spans="8:8" s="32" customFormat="1" x14ac:dyDescent="0.25">
      <c r="H802" s="34"/>
    </row>
    <row r="803" spans="8:8" s="32" customFormat="1" x14ac:dyDescent="0.25">
      <c r="H803" s="34"/>
    </row>
    <row r="804" spans="8:8" s="32" customFormat="1" x14ac:dyDescent="0.25">
      <c r="H804" s="34"/>
    </row>
    <row r="805" spans="8:8" s="32" customFormat="1" x14ac:dyDescent="0.25">
      <c r="H805" s="34"/>
    </row>
    <row r="806" spans="8:8" s="32" customFormat="1" x14ac:dyDescent="0.25">
      <c r="H806" s="34"/>
    </row>
    <row r="807" spans="8:8" s="32" customFormat="1" x14ac:dyDescent="0.25">
      <c r="H807" s="34"/>
    </row>
    <row r="808" spans="8:8" s="32" customFormat="1" x14ac:dyDescent="0.25">
      <c r="H808" s="34"/>
    </row>
    <row r="809" spans="8:8" s="32" customFormat="1" x14ac:dyDescent="0.25">
      <c r="H809" s="34"/>
    </row>
    <row r="810" spans="8:8" s="32" customFormat="1" x14ac:dyDescent="0.25">
      <c r="H810" s="34"/>
    </row>
    <row r="811" spans="8:8" s="32" customFormat="1" x14ac:dyDescent="0.25">
      <c r="H811" s="34"/>
    </row>
    <row r="812" spans="8:8" s="32" customFormat="1" x14ac:dyDescent="0.25">
      <c r="H812" s="34"/>
    </row>
    <row r="813" spans="8:8" s="32" customFormat="1" x14ac:dyDescent="0.25">
      <c r="H813" s="34"/>
    </row>
    <row r="814" spans="8:8" s="32" customFormat="1" x14ac:dyDescent="0.25">
      <c r="H814" s="34"/>
    </row>
    <row r="815" spans="8:8" s="32" customFormat="1" x14ac:dyDescent="0.25">
      <c r="H815" s="34"/>
    </row>
    <row r="816" spans="8:8" s="32" customFormat="1" x14ac:dyDescent="0.25">
      <c r="H816" s="34"/>
    </row>
    <row r="817" spans="8:8" s="32" customFormat="1" x14ac:dyDescent="0.25">
      <c r="H817" s="34"/>
    </row>
    <row r="818" spans="8:8" s="32" customFormat="1" x14ac:dyDescent="0.25">
      <c r="H818" s="34"/>
    </row>
    <row r="819" spans="8:8" s="32" customFormat="1" x14ac:dyDescent="0.25">
      <c r="H819" s="34"/>
    </row>
    <row r="820" spans="8:8" s="32" customFormat="1" x14ac:dyDescent="0.25">
      <c r="H820" s="34"/>
    </row>
    <row r="821" spans="8:8" s="32" customFormat="1" x14ac:dyDescent="0.25">
      <c r="H821" s="34"/>
    </row>
    <row r="822" spans="8:8" s="32" customFormat="1" x14ac:dyDescent="0.25">
      <c r="H822" s="34"/>
    </row>
    <row r="823" spans="8:8" s="32" customFormat="1" x14ac:dyDescent="0.25">
      <c r="H823" s="34"/>
    </row>
    <row r="824" spans="8:8" s="32" customFormat="1" x14ac:dyDescent="0.25">
      <c r="H824" s="34"/>
    </row>
    <row r="825" spans="8:8" s="32" customFormat="1" x14ac:dyDescent="0.25">
      <c r="H825" s="34"/>
    </row>
    <row r="826" spans="8:8" s="32" customFormat="1" x14ac:dyDescent="0.25">
      <c r="H826" s="34"/>
    </row>
    <row r="827" spans="8:8" s="32" customFormat="1" x14ac:dyDescent="0.25">
      <c r="H827" s="34"/>
    </row>
    <row r="828" spans="8:8" s="32" customFormat="1" x14ac:dyDescent="0.25">
      <c r="H828" s="34"/>
    </row>
    <row r="829" spans="8:8" s="32" customFormat="1" x14ac:dyDescent="0.25">
      <c r="H829" s="34"/>
    </row>
    <row r="830" spans="8:8" s="32" customFormat="1" x14ac:dyDescent="0.25">
      <c r="H830" s="34"/>
    </row>
    <row r="831" spans="8:8" s="32" customFormat="1" x14ac:dyDescent="0.25">
      <c r="H831" s="34"/>
    </row>
    <row r="832" spans="8:8" s="32" customFormat="1" x14ac:dyDescent="0.25">
      <c r="H832" s="34"/>
    </row>
    <row r="833" spans="8:8" s="32" customFormat="1" x14ac:dyDescent="0.25">
      <c r="H833" s="34"/>
    </row>
    <row r="834" spans="8:8" s="32" customFormat="1" x14ac:dyDescent="0.25">
      <c r="H834" s="34"/>
    </row>
    <row r="835" spans="8:8" s="32" customFormat="1" x14ac:dyDescent="0.25">
      <c r="H835" s="34"/>
    </row>
    <row r="836" spans="8:8" s="32" customFormat="1" x14ac:dyDescent="0.25">
      <c r="H836" s="34"/>
    </row>
    <row r="837" spans="8:8" s="32" customFormat="1" x14ac:dyDescent="0.25">
      <c r="H837" s="34"/>
    </row>
    <row r="838" spans="8:8" s="32" customFormat="1" x14ac:dyDescent="0.25">
      <c r="H838" s="34"/>
    </row>
    <row r="839" spans="8:8" s="32" customFormat="1" x14ac:dyDescent="0.25">
      <c r="H839" s="34"/>
    </row>
    <row r="840" spans="8:8" s="32" customFormat="1" x14ac:dyDescent="0.25">
      <c r="H840" s="34"/>
    </row>
    <row r="841" spans="8:8" s="32" customFormat="1" x14ac:dyDescent="0.25">
      <c r="H841" s="34"/>
    </row>
    <row r="842" spans="8:8" s="32" customFormat="1" x14ac:dyDescent="0.25">
      <c r="H842" s="34"/>
    </row>
    <row r="843" spans="8:8" s="32" customFormat="1" x14ac:dyDescent="0.25">
      <c r="H843" s="34"/>
    </row>
    <row r="844" spans="8:8" s="32" customFormat="1" x14ac:dyDescent="0.25">
      <c r="H844" s="34"/>
    </row>
    <row r="845" spans="8:8" s="32" customFormat="1" x14ac:dyDescent="0.25">
      <c r="H845" s="34"/>
    </row>
    <row r="846" spans="8:8" s="32" customFormat="1" x14ac:dyDescent="0.25">
      <c r="H846" s="34"/>
    </row>
    <row r="847" spans="8:8" s="32" customFormat="1" x14ac:dyDescent="0.25">
      <c r="H847" s="34"/>
    </row>
    <row r="848" spans="8:8" s="32" customFormat="1" x14ac:dyDescent="0.25">
      <c r="H848" s="34"/>
    </row>
    <row r="849" spans="8:8" s="32" customFormat="1" x14ac:dyDescent="0.25">
      <c r="H849" s="34"/>
    </row>
    <row r="850" spans="8:8" s="32" customFormat="1" x14ac:dyDescent="0.25">
      <c r="H850" s="34"/>
    </row>
    <row r="851" spans="8:8" s="32" customFormat="1" x14ac:dyDescent="0.25">
      <c r="H851" s="34"/>
    </row>
    <row r="852" spans="8:8" s="32" customFormat="1" x14ac:dyDescent="0.25">
      <c r="H852" s="34"/>
    </row>
    <row r="853" spans="8:8" s="32" customFormat="1" x14ac:dyDescent="0.25">
      <c r="H853" s="34"/>
    </row>
    <row r="854" spans="8:8" s="32" customFormat="1" x14ac:dyDescent="0.25">
      <c r="H854" s="34"/>
    </row>
    <row r="855" spans="8:8" s="32" customFormat="1" x14ac:dyDescent="0.25">
      <c r="H855" s="34"/>
    </row>
    <row r="856" spans="8:8" s="32" customFormat="1" x14ac:dyDescent="0.25">
      <c r="H856" s="34"/>
    </row>
    <row r="857" spans="8:8" s="32" customFormat="1" x14ac:dyDescent="0.25">
      <c r="H857" s="34"/>
    </row>
    <row r="858" spans="8:8" s="32" customFormat="1" x14ac:dyDescent="0.25">
      <c r="H858" s="34"/>
    </row>
    <row r="859" spans="8:8" s="32" customFormat="1" x14ac:dyDescent="0.25">
      <c r="H859" s="34"/>
    </row>
    <row r="860" spans="8:8" s="32" customFormat="1" x14ac:dyDescent="0.25">
      <c r="H860" s="34"/>
    </row>
    <row r="861" spans="8:8" s="32" customFormat="1" x14ac:dyDescent="0.25">
      <c r="H861" s="34"/>
    </row>
    <row r="862" spans="8:8" s="32" customFormat="1" x14ac:dyDescent="0.25">
      <c r="H862" s="34"/>
    </row>
    <row r="863" spans="8:8" s="32" customFormat="1" x14ac:dyDescent="0.25">
      <c r="H863" s="34"/>
    </row>
    <row r="864" spans="8:8" s="32" customFormat="1" x14ac:dyDescent="0.25">
      <c r="H864" s="34"/>
    </row>
    <row r="865" spans="8:8" s="32" customFormat="1" x14ac:dyDescent="0.25">
      <c r="H865" s="34"/>
    </row>
    <row r="866" spans="8:8" s="32" customFormat="1" x14ac:dyDescent="0.25">
      <c r="H866" s="34"/>
    </row>
    <row r="867" spans="8:8" s="32" customFormat="1" x14ac:dyDescent="0.25">
      <c r="H867" s="34"/>
    </row>
    <row r="868" spans="8:8" s="32" customFormat="1" x14ac:dyDescent="0.25">
      <c r="H868" s="34"/>
    </row>
    <row r="869" spans="8:8" s="32" customFormat="1" x14ac:dyDescent="0.25">
      <c r="H869" s="34"/>
    </row>
    <row r="870" spans="8:8" s="32" customFormat="1" x14ac:dyDescent="0.25">
      <c r="H870" s="34"/>
    </row>
    <row r="871" spans="8:8" s="32" customFormat="1" x14ac:dyDescent="0.25">
      <c r="H871" s="34"/>
    </row>
    <row r="872" spans="8:8" s="32" customFormat="1" x14ac:dyDescent="0.25">
      <c r="H872" s="34"/>
    </row>
    <row r="873" spans="8:8" s="32" customFormat="1" x14ac:dyDescent="0.25">
      <c r="H873" s="34"/>
    </row>
    <row r="874" spans="8:8" s="32" customFormat="1" x14ac:dyDescent="0.25">
      <c r="H874" s="34"/>
    </row>
    <row r="875" spans="8:8" s="32" customFormat="1" x14ac:dyDescent="0.25">
      <c r="H875" s="34"/>
    </row>
    <row r="876" spans="8:8" s="32" customFormat="1" x14ac:dyDescent="0.25">
      <c r="H876" s="34"/>
    </row>
    <row r="877" spans="8:8" s="32" customFormat="1" x14ac:dyDescent="0.25">
      <c r="H877" s="34"/>
    </row>
    <row r="878" spans="8:8" s="32" customFormat="1" x14ac:dyDescent="0.25">
      <c r="H878" s="34"/>
    </row>
    <row r="879" spans="8:8" s="32" customFormat="1" x14ac:dyDescent="0.25">
      <c r="H879" s="34"/>
    </row>
    <row r="880" spans="8:8" s="32" customFormat="1" x14ac:dyDescent="0.25">
      <c r="H880" s="34"/>
    </row>
    <row r="881" spans="8:8" s="32" customFormat="1" x14ac:dyDescent="0.25">
      <c r="H881" s="34"/>
    </row>
    <row r="882" spans="8:8" s="32" customFormat="1" x14ac:dyDescent="0.25">
      <c r="H882" s="34"/>
    </row>
    <row r="883" spans="8:8" s="32" customFormat="1" x14ac:dyDescent="0.25">
      <c r="H883" s="34"/>
    </row>
    <row r="884" spans="8:8" s="32" customFormat="1" x14ac:dyDescent="0.25">
      <c r="H884" s="34"/>
    </row>
    <row r="885" spans="8:8" s="32" customFormat="1" x14ac:dyDescent="0.25">
      <c r="H885" s="34"/>
    </row>
    <row r="886" spans="8:8" s="32" customFormat="1" x14ac:dyDescent="0.25">
      <c r="H886" s="34"/>
    </row>
    <row r="887" spans="8:8" s="32" customFormat="1" x14ac:dyDescent="0.25">
      <c r="H887" s="34"/>
    </row>
    <row r="888" spans="8:8" s="32" customFormat="1" x14ac:dyDescent="0.25">
      <c r="H888" s="34"/>
    </row>
    <row r="889" spans="8:8" s="32" customFormat="1" x14ac:dyDescent="0.25">
      <c r="H889" s="34"/>
    </row>
    <row r="890" spans="8:8" s="32" customFormat="1" x14ac:dyDescent="0.25">
      <c r="H890" s="34"/>
    </row>
    <row r="891" spans="8:8" s="32" customFormat="1" x14ac:dyDescent="0.25">
      <c r="H891" s="34"/>
    </row>
    <row r="892" spans="8:8" s="32" customFormat="1" x14ac:dyDescent="0.25">
      <c r="H892" s="34"/>
    </row>
    <row r="893" spans="8:8" s="32" customFormat="1" x14ac:dyDescent="0.25">
      <c r="H893" s="34"/>
    </row>
    <row r="894" spans="8:8" s="32" customFormat="1" x14ac:dyDescent="0.25">
      <c r="H894" s="34"/>
    </row>
    <row r="895" spans="8:8" s="32" customFormat="1" x14ac:dyDescent="0.25">
      <c r="H895" s="34"/>
    </row>
    <row r="896" spans="8:8" s="32" customFormat="1" x14ac:dyDescent="0.25">
      <c r="H896" s="34"/>
    </row>
    <row r="897" spans="8:8" s="32" customFormat="1" x14ac:dyDescent="0.25">
      <c r="H897" s="34"/>
    </row>
    <row r="898" spans="8:8" s="32" customFormat="1" x14ac:dyDescent="0.25">
      <c r="H898" s="34"/>
    </row>
    <row r="899" spans="8:8" s="32" customFormat="1" x14ac:dyDescent="0.25">
      <c r="H899" s="34"/>
    </row>
    <row r="900" spans="8:8" s="32" customFormat="1" x14ac:dyDescent="0.25">
      <c r="H900" s="34"/>
    </row>
    <row r="901" spans="8:8" s="32" customFormat="1" x14ac:dyDescent="0.25">
      <c r="H901" s="34"/>
    </row>
    <row r="902" spans="8:8" s="32" customFormat="1" x14ac:dyDescent="0.25">
      <c r="H902" s="34"/>
    </row>
    <row r="903" spans="8:8" s="32" customFormat="1" x14ac:dyDescent="0.25">
      <c r="H903" s="34"/>
    </row>
    <row r="904" spans="8:8" s="32" customFormat="1" x14ac:dyDescent="0.25">
      <c r="H904" s="34"/>
    </row>
    <row r="905" spans="8:8" s="32" customFormat="1" x14ac:dyDescent="0.25">
      <c r="H905" s="34"/>
    </row>
  </sheetData>
  <mergeCells count="8">
    <mergeCell ref="A26:A27"/>
    <mergeCell ref="B26:B27"/>
    <mergeCell ref="C26:C27"/>
    <mergeCell ref="A1:G1"/>
    <mergeCell ref="A2:A3"/>
    <mergeCell ref="B2:B3"/>
    <mergeCell ref="C2:C3"/>
    <mergeCell ref="B25:C25"/>
  </mergeCells>
  <pageMargins left="0.70866141732283472" right="0.27559055118110237" top="1.4173228346456694" bottom="0.82677165354330717" header="0.51181102362204722" footer="0.51181102362204722"/>
  <pageSetup paperSize="9" scale="87" orientation="portrait" r:id="rId1"/>
  <headerFooter alignWithMargins="0">
    <oddHeader>&amp;C
Vértesboglár Község Önkormányzatának  2015. évi költségvetése
költségvetési szervenként, kötelező feladatonként, kiemelt előirányzatok szerinti részletezéssel, 
működési és felhalmozási közgazdasági tagolásban
e Ft-ban
&amp;R6. melléklet</oddHeader>
    <oddFooter>&amp;C&amp;P/&amp;N</oddFooter>
  </headerFooter>
  <rowBreaks count="2" manualBreakCount="2">
    <brk id="57" max="6" man="1"/>
    <brk id="11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zoomScaleNormal="100" workbookViewId="0">
      <selection activeCell="C18" sqref="C18"/>
    </sheetView>
  </sheetViews>
  <sheetFormatPr defaultRowHeight="14.4" x14ac:dyDescent="0.3"/>
  <cols>
    <col min="1" max="1" width="9" customWidth="1"/>
    <col min="2" max="2" width="9.109375" hidden="1" customWidth="1"/>
    <col min="3" max="3" width="52.88671875" customWidth="1"/>
    <col min="4" max="4" width="20.6640625" customWidth="1"/>
  </cols>
  <sheetData>
    <row r="1" spans="1:4" x14ac:dyDescent="0.3">
      <c r="A1" s="27" t="s">
        <v>99</v>
      </c>
      <c r="B1" s="27"/>
      <c r="C1" s="27" t="s">
        <v>80</v>
      </c>
      <c r="D1" s="27" t="s">
        <v>100</v>
      </c>
    </row>
    <row r="2" spans="1:4" ht="15.75" customHeight="1" x14ac:dyDescent="0.3">
      <c r="A2" s="28"/>
      <c r="B2" s="28">
        <v>1</v>
      </c>
      <c r="C2" s="28" t="s">
        <v>246</v>
      </c>
      <c r="D2" s="29"/>
    </row>
    <row r="3" spans="1:4" s="118" customFormat="1" ht="15.75" customHeight="1" x14ac:dyDescent="0.3">
      <c r="A3" s="237">
        <v>1</v>
      </c>
      <c r="B3" s="237"/>
      <c r="C3" s="237" t="s">
        <v>230</v>
      </c>
      <c r="D3" s="29">
        <v>50</v>
      </c>
    </row>
    <row r="4" spans="1:4" ht="15.75" customHeight="1" x14ac:dyDescent="0.3">
      <c r="A4" s="237">
        <v>2</v>
      </c>
      <c r="B4" s="237">
        <v>8</v>
      </c>
      <c r="C4" s="237" t="s">
        <v>245</v>
      </c>
      <c r="D4" s="29">
        <v>600</v>
      </c>
    </row>
    <row r="5" spans="1:4" ht="15.75" customHeight="1" x14ac:dyDescent="0.3">
      <c r="A5" s="237">
        <v>3</v>
      </c>
      <c r="B5" s="237"/>
      <c r="C5" s="238" t="s">
        <v>231</v>
      </c>
      <c r="D5" s="29">
        <v>250</v>
      </c>
    </row>
    <row r="6" spans="1:4" s="118" customFormat="1" ht="15.75" customHeight="1" x14ac:dyDescent="0.3">
      <c r="A6" s="237">
        <v>4</v>
      </c>
      <c r="B6" s="237"/>
      <c r="C6" s="238" t="s">
        <v>247</v>
      </c>
      <c r="D6" s="29">
        <v>3250</v>
      </c>
    </row>
    <row r="7" spans="1:4" x14ac:dyDescent="0.3">
      <c r="A7" s="282" t="s">
        <v>232</v>
      </c>
      <c r="B7" s="282"/>
      <c r="C7" s="282"/>
      <c r="D7" s="30">
        <f>+D3+D4+D5+D6</f>
        <v>4150</v>
      </c>
    </row>
    <row r="8" spans="1:4" ht="15" x14ac:dyDescent="0.25">
      <c r="D8" s="31"/>
    </row>
  </sheetData>
  <mergeCells count="1">
    <mergeCell ref="A7:C7"/>
  </mergeCells>
  <pageMargins left="1.1023622047244095" right="0.70866141732283472" top="1.2598425196850394" bottom="0.74803149606299213" header="0.47244094488188981" footer="0.31496062992125984"/>
  <pageSetup paperSize="9" scale="130" orientation="landscape" r:id="rId1"/>
  <headerFooter>
    <oddHeader>&amp;C2016. évben tervezett  
ellátottak pénzbeli juttatásai&amp;R7.melléklet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opLeftCell="B1" zoomScaleNormal="100" zoomScaleSheetLayoutView="75" workbookViewId="0">
      <selection activeCell="N12" sqref="N12"/>
    </sheetView>
  </sheetViews>
  <sheetFormatPr defaultColWidth="13.6640625" defaultRowHeight="13.8" x14ac:dyDescent="0.25"/>
  <cols>
    <col min="1" max="1" width="47.5546875" style="116" bestFit="1" customWidth="1"/>
    <col min="2" max="2" width="16.109375" style="117" bestFit="1" customWidth="1"/>
    <col min="3" max="3" width="14.33203125" style="104" bestFit="1" customWidth="1"/>
    <col min="4" max="6" width="10.33203125" style="104" bestFit="1" customWidth="1"/>
    <col min="7" max="7" width="11.5546875" style="104" bestFit="1" customWidth="1"/>
    <col min="8" max="9" width="10.33203125" style="104" bestFit="1" customWidth="1"/>
    <col min="10" max="10" width="12.33203125" style="104" bestFit="1" customWidth="1"/>
    <col min="11" max="11" width="13.6640625" style="104" bestFit="1" customWidth="1"/>
    <col min="12" max="12" width="11.5546875" style="104" bestFit="1" customWidth="1"/>
    <col min="13" max="13" width="12" style="104" bestFit="1" customWidth="1"/>
    <col min="14" max="14" width="12.109375" style="104" bestFit="1" customWidth="1"/>
    <col min="15" max="16384" width="13.6640625" style="104"/>
  </cols>
  <sheetData>
    <row r="1" spans="1:14" s="97" customFormat="1" x14ac:dyDescent="0.25">
      <c r="A1" s="94" t="s">
        <v>80</v>
      </c>
      <c r="B1" s="95" t="s">
        <v>83</v>
      </c>
      <c r="C1" s="96" t="s">
        <v>169</v>
      </c>
      <c r="D1" s="96" t="s">
        <v>170</v>
      </c>
      <c r="E1" s="96" t="s">
        <v>171</v>
      </c>
      <c r="F1" s="96" t="s">
        <v>172</v>
      </c>
      <c r="G1" s="96" t="s">
        <v>173</v>
      </c>
      <c r="H1" s="96" t="s">
        <v>174</v>
      </c>
      <c r="I1" s="96" t="s">
        <v>175</v>
      </c>
      <c r="J1" s="96" t="s">
        <v>176</v>
      </c>
      <c r="K1" s="96" t="s">
        <v>177</v>
      </c>
      <c r="L1" s="96" t="s">
        <v>178</v>
      </c>
      <c r="M1" s="96" t="s">
        <v>179</v>
      </c>
      <c r="N1" s="96" t="s">
        <v>180</v>
      </c>
    </row>
    <row r="2" spans="1:14" s="101" customFormat="1" x14ac:dyDescent="0.25">
      <c r="A2" s="98" t="s">
        <v>181</v>
      </c>
      <c r="B2" s="99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 x14ac:dyDescent="0.25">
      <c r="A3" s="102" t="s">
        <v>35</v>
      </c>
      <c r="B3" s="99">
        <f>+'[1]1.melléklet'!C28</f>
        <v>53966.436999999998</v>
      </c>
      <c r="C3" s="103">
        <f>+$B$3/12</f>
        <v>4497.2030833333329</v>
      </c>
      <c r="D3" s="103">
        <f t="shared" ref="D3:M3" si="0">+$B$3/12</f>
        <v>4497.2030833333329</v>
      </c>
      <c r="E3" s="103">
        <f t="shared" si="0"/>
        <v>4497.2030833333329</v>
      </c>
      <c r="F3" s="103">
        <f t="shared" si="0"/>
        <v>4497.2030833333329</v>
      </c>
      <c r="G3" s="103">
        <f t="shared" si="0"/>
        <v>4497.2030833333329</v>
      </c>
      <c r="H3" s="103">
        <f t="shared" si="0"/>
        <v>4497.2030833333329</v>
      </c>
      <c r="I3" s="103">
        <f t="shared" si="0"/>
        <v>4497.2030833333329</v>
      </c>
      <c r="J3" s="103">
        <f t="shared" si="0"/>
        <v>4497.2030833333329</v>
      </c>
      <c r="K3" s="103">
        <f t="shared" si="0"/>
        <v>4497.2030833333329</v>
      </c>
      <c r="L3" s="103">
        <f t="shared" si="0"/>
        <v>4497.2030833333329</v>
      </c>
      <c r="M3" s="103">
        <f t="shared" si="0"/>
        <v>4497.2030833333329</v>
      </c>
      <c r="N3" s="103">
        <f>+$B$3/12</f>
        <v>4497.2030833333329</v>
      </c>
    </row>
    <row r="4" spans="1:14" x14ac:dyDescent="0.25">
      <c r="A4" s="102" t="s">
        <v>63</v>
      </c>
      <c r="B4" s="99">
        <f>+'[1]1.melléklet'!C61</f>
        <v>0</v>
      </c>
      <c r="C4" s="99">
        <v>0</v>
      </c>
      <c r="D4" s="99">
        <v>0</v>
      </c>
      <c r="E4" s="99">
        <v>0</v>
      </c>
      <c r="F4" s="99">
        <v>0</v>
      </c>
      <c r="G4" s="99">
        <v>0</v>
      </c>
      <c r="H4" s="99">
        <v>0</v>
      </c>
      <c r="I4" s="99">
        <v>0</v>
      </c>
      <c r="J4" s="99">
        <v>0</v>
      </c>
      <c r="K4" s="99">
        <v>0</v>
      </c>
      <c r="L4" s="99">
        <v>0</v>
      </c>
      <c r="M4" s="99">
        <v>0</v>
      </c>
      <c r="N4" s="99">
        <v>0</v>
      </c>
    </row>
    <row r="5" spans="1:14" x14ac:dyDescent="0.25">
      <c r="A5" s="105" t="s">
        <v>42</v>
      </c>
      <c r="B5" s="99">
        <f>+'[1]1.melléklet'!C35</f>
        <v>18290</v>
      </c>
      <c r="C5" s="103">
        <v>150</v>
      </c>
      <c r="D5" s="103">
        <v>150</v>
      </c>
      <c r="E5" s="103">
        <v>8395</v>
      </c>
      <c r="F5" s="103">
        <v>150</v>
      </c>
      <c r="G5" s="103">
        <v>150</v>
      </c>
      <c r="H5" s="103">
        <v>150</v>
      </c>
      <c r="I5" s="103">
        <v>150</v>
      </c>
      <c r="J5" s="103">
        <v>150</v>
      </c>
      <c r="K5" s="103">
        <v>8395</v>
      </c>
      <c r="L5" s="103">
        <v>150</v>
      </c>
      <c r="M5" s="103">
        <v>150</v>
      </c>
      <c r="N5" s="103">
        <v>150</v>
      </c>
    </row>
    <row r="6" spans="1:14" x14ac:dyDescent="0.25">
      <c r="A6" s="105" t="s">
        <v>55</v>
      </c>
      <c r="B6" s="99">
        <f>+'[1]1.melléklet'!C49</f>
        <v>11352</v>
      </c>
      <c r="C6" s="103">
        <f>+$B$6/12</f>
        <v>946</v>
      </c>
      <c r="D6" s="103">
        <f t="shared" ref="D6:N6" si="1">+$B$6/12</f>
        <v>946</v>
      </c>
      <c r="E6" s="103">
        <f t="shared" si="1"/>
        <v>946</v>
      </c>
      <c r="F6" s="103">
        <f t="shared" si="1"/>
        <v>946</v>
      </c>
      <c r="G6" s="103">
        <f t="shared" si="1"/>
        <v>946</v>
      </c>
      <c r="H6" s="103">
        <f t="shared" si="1"/>
        <v>946</v>
      </c>
      <c r="I6" s="103">
        <f t="shared" si="1"/>
        <v>946</v>
      </c>
      <c r="J6" s="103">
        <f t="shared" si="1"/>
        <v>946</v>
      </c>
      <c r="K6" s="103">
        <f t="shared" si="1"/>
        <v>946</v>
      </c>
      <c r="L6" s="103">
        <f t="shared" si="1"/>
        <v>946</v>
      </c>
      <c r="M6" s="103">
        <f t="shared" si="1"/>
        <v>946</v>
      </c>
      <c r="N6" s="103">
        <f t="shared" si="1"/>
        <v>946</v>
      </c>
    </row>
    <row r="7" spans="1:14" x14ac:dyDescent="0.25">
      <c r="A7" s="105" t="s">
        <v>65</v>
      </c>
      <c r="B7" s="99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</row>
    <row r="8" spans="1:14" x14ac:dyDescent="0.25">
      <c r="A8" s="105" t="s">
        <v>59</v>
      </c>
      <c r="B8" s="99">
        <f>+'[1]1.melléklet'!C58</f>
        <v>270</v>
      </c>
      <c r="C8" s="103">
        <f>+B8</f>
        <v>270</v>
      </c>
      <c r="D8" s="103"/>
      <c r="E8" s="103"/>
      <c r="F8" s="103"/>
      <c r="G8" s="103">
        <v>0</v>
      </c>
      <c r="H8" s="103"/>
      <c r="I8" s="103"/>
      <c r="J8" s="103"/>
      <c r="K8" s="103"/>
      <c r="L8" s="103"/>
      <c r="M8" s="103"/>
      <c r="N8" s="103"/>
    </row>
    <row r="9" spans="1:14" x14ac:dyDescent="0.25">
      <c r="A9" s="105" t="s">
        <v>67</v>
      </c>
      <c r="B9" s="99">
        <f>+'[1]1.melléklet'!C63</f>
        <v>250</v>
      </c>
      <c r="C9" s="103">
        <f>+$B$9/12</f>
        <v>20.833333333333332</v>
      </c>
      <c r="D9" s="103">
        <f t="shared" ref="D9:M9" si="2">+$B$9/12</f>
        <v>20.833333333333332</v>
      </c>
      <c r="E9" s="103">
        <f t="shared" si="2"/>
        <v>20.833333333333332</v>
      </c>
      <c r="F9" s="103">
        <f t="shared" si="2"/>
        <v>20.833333333333332</v>
      </c>
      <c r="G9" s="103">
        <f t="shared" si="2"/>
        <v>20.833333333333332</v>
      </c>
      <c r="H9" s="103">
        <f t="shared" si="2"/>
        <v>20.833333333333332</v>
      </c>
      <c r="I9" s="103">
        <f t="shared" si="2"/>
        <v>20.833333333333332</v>
      </c>
      <c r="J9" s="103">
        <f t="shared" si="2"/>
        <v>20.833333333333332</v>
      </c>
      <c r="K9" s="103">
        <f t="shared" si="2"/>
        <v>20.833333333333332</v>
      </c>
      <c r="L9" s="103">
        <f t="shared" si="2"/>
        <v>20.833333333333332</v>
      </c>
      <c r="M9" s="103">
        <f t="shared" si="2"/>
        <v>20.833333333333332</v>
      </c>
      <c r="N9" s="103">
        <f>+$B$9/12</f>
        <v>20.833333333333332</v>
      </c>
    </row>
    <row r="10" spans="1:14" x14ac:dyDescent="0.25">
      <c r="A10" s="105" t="s">
        <v>72</v>
      </c>
      <c r="B10" s="99">
        <f>+'[1]1.melléklet'!C70</f>
        <v>63529</v>
      </c>
      <c r="C10" s="103">
        <f>+B10/12+18000+1336</f>
        <v>24630.083333333332</v>
      </c>
      <c r="D10" s="103">
        <v>3517</v>
      </c>
      <c r="E10" s="103">
        <v>3517</v>
      </c>
      <c r="F10" s="103">
        <v>3517</v>
      </c>
      <c r="G10" s="103">
        <v>3517</v>
      </c>
      <c r="H10" s="103">
        <v>3517</v>
      </c>
      <c r="I10" s="103">
        <v>3517</v>
      </c>
      <c r="J10" s="103">
        <v>3517</v>
      </c>
      <c r="K10" s="103">
        <v>3517</v>
      </c>
      <c r="L10" s="103">
        <v>3517</v>
      </c>
      <c r="M10" s="103">
        <v>3517</v>
      </c>
      <c r="N10" s="103">
        <v>3516</v>
      </c>
    </row>
    <row r="11" spans="1:14" s="101" customFormat="1" x14ac:dyDescent="0.25">
      <c r="A11" s="106" t="s">
        <v>182</v>
      </c>
      <c r="B11" s="99">
        <f>SUM(B3:B10)</f>
        <v>147657.43700000001</v>
      </c>
      <c r="C11" s="100">
        <f>SUM(C3:C10)</f>
        <v>30514.119749999998</v>
      </c>
      <c r="D11" s="100">
        <f t="shared" ref="D11:M11" si="3">SUM(D3:D10)</f>
        <v>9131.0364166666659</v>
      </c>
      <c r="E11" s="100">
        <f t="shared" si="3"/>
        <v>17376.03641666667</v>
      </c>
      <c r="F11" s="100">
        <f t="shared" si="3"/>
        <v>9131.0364166666659</v>
      </c>
      <c r="G11" s="100">
        <f t="shared" si="3"/>
        <v>9131.0364166666659</v>
      </c>
      <c r="H11" s="100">
        <f t="shared" si="3"/>
        <v>9131.0364166666659</v>
      </c>
      <c r="I11" s="100">
        <f t="shared" si="3"/>
        <v>9131.0364166666659</v>
      </c>
      <c r="J11" s="100">
        <f t="shared" si="3"/>
        <v>9131.0364166666659</v>
      </c>
      <c r="K11" s="100">
        <f t="shared" si="3"/>
        <v>17376.03641666667</v>
      </c>
      <c r="L11" s="100">
        <f t="shared" si="3"/>
        <v>9131.0364166666659</v>
      </c>
      <c r="M11" s="100">
        <f t="shared" si="3"/>
        <v>9131.0364166666659</v>
      </c>
      <c r="N11" s="100">
        <f>SUM(N3:N10)+213</f>
        <v>9343.0364166666659</v>
      </c>
    </row>
    <row r="12" spans="1:14" s="101" customFormat="1" x14ac:dyDescent="0.25">
      <c r="A12" s="107" t="s">
        <v>183</v>
      </c>
      <c r="B12" s="108"/>
      <c r="C12" s="109">
        <f>+C11</f>
        <v>30514.119749999998</v>
      </c>
      <c r="D12" s="109">
        <f>+C12+D11</f>
        <v>39645.156166666668</v>
      </c>
      <c r="E12" s="109">
        <f t="shared" ref="E12:N12" si="4">+E11+D12</f>
        <v>57021.192583333337</v>
      </c>
      <c r="F12" s="109">
        <f t="shared" si="4"/>
        <v>66152.229000000007</v>
      </c>
      <c r="G12" s="109">
        <f t="shared" si="4"/>
        <v>75283.265416666676</v>
      </c>
      <c r="H12" s="109">
        <f t="shared" si="4"/>
        <v>84414.301833333346</v>
      </c>
      <c r="I12" s="109">
        <f t="shared" si="4"/>
        <v>93545.338250000015</v>
      </c>
      <c r="J12" s="109">
        <f t="shared" si="4"/>
        <v>102676.37466666668</v>
      </c>
      <c r="K12" s="109">
        <f t="shared" si="4"/>
        <v>120052.41108333335</v>
      </c>
      <c r="L12" s="109">
        <f t="shared" si="4"/>
        <v>129183.44750000002</v>
      </c>
      <c r="M12" s="109">
        <f t="shared" si="4"/>
        <v>138314.48391666668</v>
      </c>
      <c r="N12" s="109">
        <f t="shared" si="4"/>
        <v>147657.52033333335</v>
      </c>
    </row>
    <row r="13" spans="1:14" ht="15" x14ac:dyDescent="0.25">
      <c r="A13" s="110"/>
      <c r="B13" s="99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</row>
    <row r="14" spans="1:14" s="101" customFormat="1" x14ac:dyDescent="0.25">
      <c r="A14" s="98" t="s">
        <v>184</v>
      </c>
      <c r="B14" s="99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</row>
    <row r="15" spans="1:14" ht="15.75" customHeight="1" x14ac:dyDescent="0.25">
      <c r="A15" s="110" t="s">
        <v>5</v>
      </c>
      <c r="B15" s="99">
        <f>+'[1]1.melléklet'!C4</f>
        <v>32487</v>
      </c>
      <c r="C15" s="111">
        <f>+$B$15/12</f>
        <v>2707.25</v>
      </c>
      <c r="D15" s="111">
        <f t="shared" ref="D15:N15" si="5">+$B$15/12</f>
        <v>2707.25</v>
      </c>
      <c r="E15" s="111">
        <f t="shared" si="5"/>
        <v>2707.25</v>
      </c>
      <c r="F15" s="111">
        <f t="shared" si="5"/>
        <v>2707.25</v>
      </c>
      <c r="G15" s="111">
        <f t="shared" si="5"/>
        <v>2707.25</v>
      </c>
      <c r="H15" s="111">
        <f t="shared" si="5"/>
        <v>2707.25</v>
      </c>
      <c r="I15" s="111">
        <f t="shared" si="5"/>
        <v>2707.25</v>
      </c>
      <c r="J15" s="111">
        <f t="shared" si="5"/>
        <v>2707.25</v>
      </c>
      <c r="K15" s="111">
        <f t="shared" si="5"/>
        <v>2707.25</v>
      </c>
      <c r="L15" s="111">
        <f t="shared" si="5"/>
        <v>2707.25</v>
      </c>
      <c r="M15" s="111">
        <f t="shared" si="5"/>
        <v>2707.25</v>
      </c>
      <c r="N15" s="111">
        <f t="shared" si="5"/>
        <v>2707.25</v>
      </c>
    </row>
    <row r="16" spans="1:14" ht="15.75" customHeight="1" x14ac:dyDescent="0.25">
      <c r="A16" s="110" t="s">
        <v>185</v>
      </c>
      <c r="B16" s="99">
        <f>+'[1]1.melléklet'!C5</f>
        <v>8779</v>
      </c>
      <c r="C16" s="111">
        <f>+$B$16/12</f>
        <v>731.58333333333337</v>
      </c>
      <c r="D16" s="111">
        <f t="shared" ref="D16:N16" si="6">+$B$16/12</f>
        <v>731.58333333333337</v>
      </c>
      <c r="E16" s="111">
        <f t="shared" si="6"/>
        <v>731.58333333333337</v>
      </c>
      <c r="F16" s="111">
        <f t="shared" si="6"/>
        <v>731.58333333333337</v>
      </c>
      <c r="G16" s="111">
        <f t="shared" si="6"/>
        <v>731.58333333333337</v>
      </c>
      <c r="H16" s="111">
        <f t="shared" si="6"/>
        <v>731.58333333333337</v>
      </c>
      <c r="I16" s="111">
        <f t="shared" si="6"/>
        <v>731.58333333333337</v>
      </c>
      <c r="J16" s="111">
        <f t="shared" si="6"/>
        <v>731.58333333333337</v>
      </c>
      <c r="K16" s="111">
        <f t="shared" si="6"/>
        <v>731.58333333333337</v>
      </c>
      <c r="L16" s="111">
        <f t="shared" si="6"/>
        <v>731.58333333333337</v>
      </c>
      <c r="M16" s="111">
        <f t="shared" si="6"/>
        <v>731.58333333333337</v>
      </c>
      <c r="N16" s="111">
        <f t="shared" si="6"/>
        <v>731.58333333333337</v>
      </c>
    </row>
    <row r="17" spans="1:16" ht="15.75" customHeight="1" x14ac:dyDescent="0.25">
      <c r="A17" s="110" t="s">
        <v>9</v>
      </c>
      <c r="B17" s="99">
        <f>+'[1]1.melléklet'!C6</f>
        <v>26483</v>
      </c>
      <c r="C17" s="111">
        <f>+$B$17/12</f>
        <v>2206.9166666666665</v>
      </c>
      <c r="D17" s="111">
        <f t="shared" ref="D17:N17" si="7">+$B$17/12</f>
        <v>2206.9166666666665</v>
      </c>
      <c r="E17" s="111">
        <f t="shared" si="7"/>
        <v>2206.9166666666665</v>
      </c>
      <c r="F17" s="111">
        <f t="shared" si="7"/>
        <v>2206.9166666666665</v>
      </c>
      <c r="G17" s="111">
        <f t="shared" si="7"/>
        <v>2206.9166666666665</v>
      </c>
      <c r="H17" s="111">
        <f t="shared" si="7"/>
        <v>2206.9166666666665</v>
      </c>
      <c r="I17" s="111">
        <f t="shared" si="7"/>
        <v>2206.9166666666665</v>
      </c>
      <c r="J17" s="111">
        <f t="shared" si="7"/>
        <v>2206.9166666666665</v>
      </c>
      <c r="K17" s="111">
        <f t="shared" si="7"/>
        <v>2206.9166666666665</v>
      </c>
      <c r="L17" s="111">
        <f t="shared" si="7"/>
        <v>2206.9166666666665</v>
      </c>
      <c r="M17" s="111">
        <f t="shared" si="7"/>
        <v>2206.9166666666665</v>
      </c>
      <c r="N17" s="111">
        <f t="shared" si="7"/>
        <v>2206.9166666666665</v>
      </c>
    </row>
    <row r="18" spans="1:16" ht="15.75" customHeight="1" x14ac:dyDescent="0.25">
      <c r="A18" s="112" t="s">
        <v>12</v>
      </c>
      <c r="B18" s="99">
        <f>+'[1]1.melléklet'!C8</f>
        <v>4150</v>
      </c>
      <c r="C18" s="111">
        <f>+$B$18/12</f>
        <v>345.83333333333331</v>
      </c>
      <c r="D18" s="111">
        <f t="shared" ref="D18:N18" si="8">+$B$18/12</f>
        <v>345.83333333333331</v>
      </c>
      <c r="E18" s="111">
        <f t="shared" si="8"/>
        <v>345.83333333333331</v>
      </c>
      <c r="F18" s="111">
        <f t="shared" si="8"/>
        <v>345.83333333333331</v>
      </c>
      <c r="G18" s="111">
        <f t="shared" si="8"/>
        <v>345.83333333333331</v>
      </c>
      <c r="H18" s="111">
        <f t="shared" si="8"/>
        <v>345.83333333333331</v>
      </c>
      <c r="I18" s="111">
        <f t="shared" si="8"/>
        <v>345.83333333333331</v>
      </c>
      <c r="J18" s="111">
        <f>+$B$18/12</f>
        <v>345.83333333333331</v>
      </c>
      <c r="K18" s="111">
        <f t="shared" si="8"/>
        <v>345.83333333333331</v>
      </c>
      <c r="L18" s="111">
        <f t="shared" si="8"/>
        <v>345.83333333333331</v>
      </c>
      <c r="M18" s="111">
        <f t="shared" si="8"/>
        <v>345.83333333333331</v>
      </c>
      <c r="N18" s="111">
        <f t="shared" si="8"/>
        <v>345.83333333333331</v>
      </c>
    </row>
    <row r="19" spans="1:16" ht="15.75" customHeight="1" x14ac:dyDescent="0.25">
      <c r="A19" s="110" t="s">
        <v>14</v>
      </c>
      <c r="B19" s="99">
        <f>+'[1]1.melléklet'!C9</f>
        <v>7471.8739999999998</v>
      </c>
      <c r="C19" s="111">
        <f>+$B$19/12</f>
        <v>622.65616666666665</v>
      </c>
      <c r="D19" s="111">
        <f t="shared" ref="D19:N19" si="9">+$B$19/12</f>
        <v>622.65616666666665</v>
      </c>
      <c r="E19" s="111">
        <f t="shared" si="9"/>
        <v>622.65616666666665</v>
      </c>
      <c r="F19" s="111">
        <f t="shared" si="9"/>
        <v>622.65616666666665</v>
      </c>
      <c r="G19" s="111">
        <f t="shared" si="9"/>
        <v>622.65616666666665</v>
      </c>
      <c r="H19" s="111">
        <f t="shared" si="9"/>
        <v>622.65616666666665</v>
      </c>
      <c r="I19" s="111">
        <f t="shared" si="9"/>
        <v>622.65616666666665</v>
      </c>
      <c r="J19" s="111">
        <f t="shared" si="9"/>
        <v>622.65616666666665</v>
      </c>
      <c r="K19" s="111">
        <f t="shared" si="9"/>
        <v>622.65616666666665</v>
      </c>
      <c r="L19" s="111">
        <f t="shared" si="9"/>
        <v>622.65616666666665</v>
      </c>
      <c r="M19" s="111">
        <f t="shared" si="9"/>
        <v>622.65616666666665</v>
      </c>
      <c r="N19" s="111">
        <f t="shared" si="9"/>
        <v>622.65616666666665</v>
      </c>
    </row>
    <row r="20" spans="1:16" ht="15.75" customHeight="1" x14ac:dyDescent="0.25">
      <c r="A20" s="6" t="s">
        <v>20</v>
      </c>
      <c r="B20" s="99">
        <f>+'[1]1.melléklet'!C16</f>
        <v>5313</v>
      </c>
      <c r="C20" s="111">
        <v>341</v>
      </c>
      <c r="D20" s="111"/>
      <c r="E20" s="111">
        <f>+(B20-C20)/3</f>
        <v>1657.3333333333333</v>
      </c>
      <c r="F20" s="111">
        <v>0</v>
      </c>
      <c r="G20" s="111"/>
      <c r="H20" s="111">
        <f>+(B20-C20)/3</f>
        <v>1657.3333333333333</v>
      </c>
      <c r="I20" s="111"/>
      <c r="J20" s="111">
        <v>0</v>
      </c>
      <c r="K20" s="111">
        <f>+(B20-C20)/3</f>
        <v>1657.3333333333333</v>
      </c>
      <c r="L20" s="111"/>
      <c r="M20" s="111"/>
      <c r="N20" s="111"/>
    </row>
    <row r="21" spans="1:16" ht="15.75" customHeight="1" x14ac:dyDescent="0.25">
      <c r="A21" s="6" t="s">
        <v>22</v>
      </c>
      <c r="B21" s="99">
        <f>+'[1]1.melléklet'!C17</f>
        <v>16914</v>
      </c>
      <c r="C21" s="111">
        <v>362</v>
      </c>
      <c r="D21" s="111"/>
      <c r="E21" s="111"/>
      <c r="F21" s="111">
        <f>+(B21-C21)/2</f>
        <v>8276</v>
      </c>
      <c r="G21" s="111"/>
      <c r="H21" s="111"/>
      <c r="I21" s="111"/>
      <c r="J21" s="111"/>
      <c r="K21" s="111">
        <f>+(B21-C21)/2</f>
        <v>8276</v>
      </c>
      <c r="L21" s="111"/>
      <c r="M21" s="111"/>
      <c r="N21" s="111"/>
    </row>
    <row r="22" spans="1:16" ht="15.75" customHeight="1" x14ac:dyDescent="0.25">
      <c r="A22" s="6" t="s">
        <v>186</v>
      </c>
      <c r="B22" s="99">
        <f>+'[1]1.melléklet'!C18</f>
        <v>2111</v>
      </c>
      <c r="C22" s="111"/>
      <c r="D22" s="111"/>
      <c r="E22" s="111">
        <f>+B22</f>
        <v>2111</v>
      </c>
      <c r="F22" s="111"/>
      <c r="G22" s="111"/>
      <c r="H22" s="111"/>
      <c r="I22" s="111"/>
      <c r="J22" s="111"/>
      <c r="K22" s="111"/>
      <c r="L22" s="111"/>
      <c r="M22" s="111"/>
      <c r="N22" s="111"/>
    </row>
    <row r="23" spans="1:16" ht="15.75" customHeight="1" x14ac:dyDescent="0.25">
      <c r="A23" s="6" t="s">
        <v>28</v>
      </c>
      <c r="B23" s="99">
        <f>+'[1]1.melléklet'!C25</f>
        <v>43948</v>
      </c>
      <c r="C23" s="111">
        <f>+$B$23/12</f>
        <v>3662.3333333333335</v>
      </c>
      <c r="D23" s="111">
        <f t="shared" ref="D23:M23" si="10">+$B$23/12</f>
        <v>3662.3333333333335</v>
      </c>
      <c r="E23" s="111">
        <f t="shared" si="10"/>
        <v>3662.3333333333335</v>
      </c>
      <c r="F23" s="111">
        <f t="shared" si="10"/>
        <v>3662.3333333333335</v>
      </c>
      <c r="G23" s="111">
        <f t="shared" si="10"/>
        <v>3662.3333333333335</v>
      </c>
      <c r="H23" s="111">
        <f t="shared" si="10"/>
        <v>3662.3333333333335</v>
      </c>
      <c r="I23" s="111">
        <f t="shared" si="10"/>
        <v>3662.3333333333335</v>
      </c>
      <c r="J23" s="111">
        <f t="shared" si="10"/>
        <v>3662.3333333333335</v>
      </c>
      <c r="K23" s="111">
        <f t="shared" si="10"/>
        <v>3662.3333333333335</v>
      </c>
      <c r="L23" s="111">
        <f t="shared" si="10"/>
        <v>3662.3333333333335</v>
      </c>
      <c r="M23" s="111">
        <f t="shared" si="10"/>
        <v>3662.3333333333335</v>
      </c>
      <c r="N23" s="111">
        <f>+$B$23/12</f>
        <v>3662.3333333333335</v>
      </c>
    </row>
    <row r="24" spans="1:16" s="101" customFormat="1" x14ac:dyDescent="0.25">
      <c r="A24" s="98" t="s">
        <v>187</v>
      </c>
      <c r="B24" s="99">
        <f>SUM(B15:B23)</f>
        <v>147656.87400000001</v>
      </c>
      <c r="C24" s="100">
        <f>SUM(C15:C23)</f>
        <v>10979.572833333334</v>
      </c>
      <c r="D24" s="100">
        <f t="shared" ref="D24:N24" si="11">SUM(D15:D23)</f>
        <v>10276.572833333334</v>
      </c>
      <c r="E24" s="100">
        <f t="shared" si="11"/>
        <v>14044.906166666668</v>
      </c>
      <c r="F24" s="100">
        <f t="shared" si="11"/>
        <v>18552.572833333332</v>
      </c>
      <c r="G24" s="100">
        <f t="shared" si="11"/>
        <v>10276.572833333334</v>
      </c>
      <c r="H24" s="100">
        <f t="shared" si="11"/>
        <v>11933.906166666668</v>
      </c>
      <c r="I24" s="100">
        <f t="shared" si="11"/>
        <v>10276.572833333334</v>
      </c>
      <c r="J24" s="100">
        <f t="shared" si="11"/>
        <v>10276.572833333334</v>
      </c>
      <c r="K24" s="100">
        <f t="shared" si="11"/>
        <v>20209.906166666664</v>
      </c>
      <c r="L24" s="100">
        <f t="shared" si="11"/>
        <v>10276.572833333334</v>
      </c>
      <c r="M24" s="100">
        <f t="shared" si="11"/>
        <v>10276.572833333334</v>
      </c>
      <c r="N24" s="100">
        <f t="shared" si="11"/>
        <v>10276.572833333334</v>
      </c>
    </row>
    <row r="25" spans="1:16" s="101" customFormat="1" x14ac:dyDescent="0.25">
      <c r="A25" s="107" t="s">
        <v>183</v>
      </c>
      <c r="B25" s="108"/>
      <c r="C25" s="108">
        <f>+C24</f>
        <v>10979.572833333334</v>
      </c>
      <c r="D25" s="108">
        <f>+D24+C25</f>
        <v>21256.145666666667</v>
      </c>
      <c r="E25" s="108">
        <f t="shared" ref="E25:N25" si="12">+E24+D25</f>
        <v>35301.051833333331</v>
      </c>
      <c r="F25" s="108">
        <f t="shared" si="12"/>
        <v>53853.624666666663</v>
      </c>
      <c r="G25" s="108">
        <f t="shared" si="12"/>
        <v>64130.197499999995</v>
      </c>
      <c r="H25" s="108">
        <f t="shared" si="12"/>
        <v>76064.103666666662</v>
      </c>
      <c r="I25" s="108">
        <f t="shared" si="12"/>
        <v>86340.676500000001</v>
      </c>
      <c r="J25" s="108">
        <f t="shared" si="12"/>
        <v>96617.24933333334</v>
      </c>
      <c r="K25" s="108">
        <f t="shared" si="12"/>
        <v>116827.15550000001</v>
      </c>
      <c r="L25" s="108">
        <f t="shared" si="12"/>
        <v>127103.72833333335</v>
      </c>
      <c r="M25" s="108">
        <f t="shared" si="12"/>
        <v>137380.30116666667</v>
      </c>
      <c r="N25" s="108">
        <f t="shared" si="12"/>
        <v>147656.87400000001</v>
      </c>
    </row>
    <row r="26" spans="1:16" s="101" customFormat="1" ht="15" x14ac:dyDescent="0.25">
      <c r="A26" s="104"/>
      <c r="B26" s="113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04"/>
      <c r="P26" s="104"/>
    </row>
    <row r="27" spans="1:16" ht="15" x14ac:dyDescent="0.25">
      <c r="A27" s="104"/>
      <c r="B27" s="113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</row>
  </sheetData>
  <printOptions gridLines="1"/>
  <pageMargins left="0.62992125984251968" right="0.59055118110236227" top="1.2598425196850394" bottom="0.98425196850393704" header="0.51181102362204722" footer="0.51181102362204722"/>
  <pageSetup paperSize="9" scale="65" orientation="landscape" r:id="rId1"/>
  <headerFooter alignWithMargins="0">
    <oddHeader xml:space="preserve">&amp;L&amp;"Times New Roman,Normál"Vértesboglár Község Önkormányzata&amp;C&amp;"Times New Roman,Normál"
2016. évi előirányzat felhasználási ütemterv
e Ft-ban&amp;R&amp;"Times New Roman,Normál"8. melléklet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zoomScaleNormal="100" workbookViewId="0">
      <selection activeCell="A2" sqref="A2:F71"/>
    </sheetView>
  </sheetViews>
  <sheetFormatPr defaultColWidth="9.109375" defaultRowHeight="14.4" x14ac:dyDescent="0.3"/>
  <cols>
    <col min="1" max="1" width="3.33203125" style="118" customWidth="1"/>
    <col min="2" max="2" width="49.109375" style="118" customWidth="1"/>
    <col min="3" max="6" width="11.33203125" style="31" customWidth="1"/>
    <col min="7" max="16384" width="9.109375" style="118"/>
  </cols>
  <sheetData>
    <row r="1" spans="1:6" ht="20.25" customHeight="1" x14ac:dyDescent="0.25"/>
    <row r="2" spans="1:6" ht="27" x14ac:dyDescent="0.3">
      <c r="A2" s="127"/>
      <c r="B2" s="127"/>
      <c r="C2" s="239" t="s">
        <v>194</v>
      </c>
      <c r="D2" s="153" t="s">
        <v>207</v>
      </c>
      <c r="E2" s="153" t="s">
        <v>208</v>
      </c>
      <c r="F2" s="153" t="s">
        <v>209</v>
      </c>
    </row>
    <row r="3" spans="1:6" ht="12" customHeight="1" x14ac:dyDescent="0.3">
      <c r="A3" s="124" t="s">
        <v>2</v>
      </c>
      <c r="B3" s="124" t="s">
        <v>3</v>
      </c>
      <c r="C3" s="125"/>
      <c r="D3" s="125"/>
      <c r="E3" s="125"/>
      <c r="F3" s="125"/>
    </row>
    <row r="4" spans="1:6" ht="12" customHeight="1" x14ac:dyDescent="0.3">
      <c r="A4" s="127" t="s">
        <v>4</v>
      </c>
      <c r="B4" s="127" t="s">
        <v>5</v>
      </c>
      <c r="C4" s="125">
        <v>32487</v>
      </c>
      <c r="D4" s="125">
        <f>+C4*1.003</f>
        <v>32584.460999999996</v>
      </c>
      <c r="E4" s="125">
        <f>+D4*1.003</f>
        <v>32682.214382999991</v>
      </c>
      <c r="F4" s="125">
        <f>+E4*1.003</f>
        <v>32780.26102614899</v>
      </c>
    </row>
    <row r="5" spans="1:6" ht="12" customHeight="1" x14ac:dyDescent="0.3">
      <c r="A5" s="127" t="s">
        <v>6</v>
      </c>
      <c r="B5" s="127" t="s">
        <v>7</v>
      </c>
      <c r="C5" s="125">
        <v>8779</v>
      </c>
      <c r="D5" s="125">
        <f t="shared" ref="D5:D36" si="0">+C5*1.003</f>
        <v>8805.3369999999995</v>
      </c>
      <c r="E5" s="125">
        <f t="shared" ref="E5:F20" si="1">+D5*1.003</f>
        <v>8831.7530109999989</v>
      </c>
      <c r="F5" s="125">
        <f t="shared" si="1"/>
        <v>8858.2482700329983</v>
      </c>
    </row>
    <row r="6" spans="1:6" ht="12" customHeight="1" x14ac:dyDescent="0.3">
      <c r="A6" s="127" t="s">
        <v>8</v>
      </c>
      <c r="B6" s="127" t="s">
        <v>9</v>
      </c>
      <c r="C6" s="125">
        <v>26483</v>
      </c>
      <c r="D6" s="125">
        <f t="shared" si="0"/>
        <v>26562.448999999997</v>
      </c>
      <c r="E6" s="125">
        <f t="shared" si="1"/>
        <v>26642.136346999992</v>
      </c>
      <c r="F6" s="125">
        <f t="shared" si="1"/>
        <v>26722.062756040988</v>
      </c>
    </row>
    <row r="7" spans="1:6" ht="12" customHeight="1" x14ac:dyDescent="0.3">
      <c r="A7" s="127"/>
      <c r="B7" s="128" t="s">
        <v>10</v>
      </c>
      <c r="C7" s="129">
        <v>0</v>
      </c>
      <c r="D7" s="129">
        <f t="shared" si="0"/>
        <v>0</v>
      </c>
      <c r="E7" s="129">
        <f t="shared" si="1"/>
        <v>0</v>
      </c>
      <c r="F7" s="129">
        <f t="shared" si="1"/>
        <v>0</v>
      </c>
    </row>
    <row r="8" spans="1:6" ht="12" customHeight="1" x14ac:dyDescent="0.3">
      <c r="A8" s="127" t="s">
        <v>11</v>
      </c>
      <c r="B8" s="127" t="s">
        <v>12</v>
      </c>
      <c r="C8" s="125">
        <v>4150</v>
      </c>
      <c r="D8" s="125">
        <f t="shared" si="0"/>
        <v>4162.45</v>
      </c>
      <c r="E8" s="125">
        <f t="shared" si="1"/>
        <v>4174.9373499999992</v>
      </c>
      <c r="F8" s="125">
        <f t="shared" si="1"/>
        <v>4187.4621620499984</v>
      </c>
    </row>
    <row r="9" spans="1:6" ht="12" customHeight="1" x14ac:dyDescent="0.3">
      <c r="A9" s="127" t="s">
        <v>13</v>
      </c>
      <c r="B9" s="127" t="s">
        <v>14</v>
      </c>
      <c r="C9" s="125">
        <v>7472</v>
      </c>
      <c r="D9" s="125">
        <f t="shared" si="0"/>
        <v>7494.4159999999993</v>
      </c>
      <c r="E9" s="125">
        <f t="shared" si="1"/>
        <v>7516.8992479999988</v>
      </c>
      <c r="F9" s="125">
        <f t="shared" si="1"/>
        <v>7539.4499457439979</v>
      </c>
    </row>
    <row r="10" spans="1:6" ht="12" customHeight="1" x14ac:dyDescent="0.3">
      <c r="A10" s="127"/>
      <c r="B10" s="128" t="s">
        <v>166</v>
      </c>
      <c r="C10" s="130">
        <v>5998</v>
      </c>
      <c r="D10" s="130">
        <f t="shared" si="0"/>
        <v>6015.9939999999997</v>
      </c>
      <c r="E10" s="130">
        <f t="shared" si="1"/>
        <v>6034.0419819999988</v>
      </c>
      <c r="F10" s="130">
        <f t="shared" si="1"/>
        <v>6052.1441079459983</v>
      </c>
    </row>
    <row r="11" spans="1:6" ht="12" customHeight="1" x14ac:dyDescent="0.3">
      <c r="A11" s="127"/>
      <c r="B11" s="128" t="s">
        <v>15</v>
      </c>
      <c r="C11" s="129">
        <v>741</v>
      </c>
      <c r="D11" s="129">
        <f t="shared" si="0"/>
        <v>743.22299999999996</v>
      </c>
      <c r="E11" s="129">
        <f t="shared" si="1"/>
        <v>745.4526689999999</v>
      </c>
      <c r="F11" s="129">
        <f t="shared" si="1"/>
        <v>747.68902700699982</v>
      </c>
    </row>
    <row r="12" spans="1:6" ht="12" customHeight="1" x14ac:dyDescent="0.3">
      <c r="A12" s="127"/>
      <c r="B12" s="128" t="s">
        <v>16</v>
      </c>
      <c r="C12" s="129">
        <v>731</v>
      </c>
      <c r="D12" s="129">
        <f t="shared" si="0"/>
        <v>733.19299999999987</v>
      </c>
      <c r="E12" s="129">
        <f t="shared" si="1"/>
        <v>735.39257899999984</v>
      </c>
      <c r="F12" s="129">
        <f t="shared" si="1"/>
        <v>737.5987567369998</v>
      </c>
    </row>
    <row r="13" spans="1:6" ht="12" customHeight="1" x14ac:dyDescent="0.3">
      <c r="A13" s="127"/>
      <c r="B13" s="128" t="s">
        <v>195</v>
      </c>
      <c r="C13" s="129">
        <v>2</v>
      </c>
      <c r="D13" s="129">
        <f t="shared" si="0"/>
        <v>2.0059999999999998</v>
      </c>
      <c r="E13" s="129">
        <f t="shared" si="1"/>
        <v>2.0120179999999994</v>
      </c>
      <c r="F13" s="129">
        <f t="shared" si="1"/>
        <v>2.0180540539999994</v>
      </c>
    </row>
    <row r="14" spans="1:6" ht="12" customHeight="1" x14ac:dyDescent="0.3">
      <c r="A14" s="154"/>
      <c r="B14" s="132" t="s">
        <v>17</v>
      </c>
      <c r="C14" s="133">
        <v>79371</v>
      </c>
      <c r="D14" s="133">
        <f t="shared" si="0"/>
        <v>79609.112999999998</v>
      </c>
      <c r="E14" s="133">
        <f t="shared" si="1"/>
        <v>79847.940338999993</v>
      </c>
      <c r="F14" s="133">
        <f t="shared" si="1"/>
        <v>80087.484160016989</v>
      </c>
    </row>
    <row r="15" spans="1:6" ht="12" customHeight="1" x14ac:dyDescent="0.3">
      <c r="A15" s="127"/>
      <c r="B15" s="124" t="s">
        <v>18</v>
      </c>
      <c r="C15" s="134">
        <v>0</v>
      </c>
      <c r="D15" s="134">
        <f t="shared" si="0"/>
        <v>0</v>
      </c>
      <c r="E15" s="134">
        <f t="shared" si="1"/>
        <v>0</v>
      </c>
      <c r="F15" s="134">
        <f t="shared" si="1"/>
        <v>0</v>
      </c>
    </row>
    <row r="16" spans="1:6" ht="12" customHeight="1" x14ac:dyDescent="0.3">
      <c r="A16" s="127" t="s">
        <v>19</v>
      </c>
      <c r="B16" s="127" t="s">
        <v>20</v>
      </c>
      <c r="C16" s="125">
        <v>5313</v>
      </c>
      <c r="D16" s="125">
        <f t="shared" si="0"/>
        <v>5328.9389999999994</v>
      </c>
      <c r="E16" s="125">
        <f t="shared" si="1"/>
        <v>5344.9258169999985</v>
      </c>
      <c r="F16" s="125">
        <f t="shared" si="1"/>
        <v>5360.9605944509976</v>
      </c>
    </row>
    <row r="17" spans="1:6" ht="12" customHeight="1" x14ac:dyDescent="0.3">
      <c r="A17" s="127" t="s">
        <v>21</v>
      </c>
      <c r="B17" s="127" t="s">
        <v>22</v>
      </c>
      <c r="C17" s="125">
        <v>16914</v>
      </c>
      <c r="D17" s="125">
        <f t="shared" si="0"/>
        <v>16964.741999999998</v>
      </c>
      <c r="E17" s="125">
        <f t="shared" si="1"/>
        <v>17015.636225999995</v>
      </c>
      <c r="F17" s="125">
        <f t="shared" si="1"/>
        <v>17066.683134677995</v>
      </c>
    </row>
    <row r="18" spans="1:6" ht="12" customHeight="1" x14ac:dyDescent="0.3">
      <c r="A18" s="127" t="s">
        <v>23</v>
      </c>
      <c r="B18" s="127" t="s">
        <v>24</v>
      </c>
      <c r="C18" s="125">
        <v>2111</v>
      </c>
      <c r="D18" s="125">
        <f t="shared" si="0"/>
        <v>2117.3329999999996</v>
      </c>
      <c r="E18" s="125">
        <f t="shared" si="1"/>
        <v>2123.6849989999996</v>
      </c>
      <c r="F18" s="125">
        <f t="shared" si="1"/>
        <v>2130.0560539969993</v>
      </c>
    </row>
    <row r="19" spans="1:6" ht="12" customHeight="1" x14ac:dyDescent="0.3">
      <c r="A19" s="154"/>
      <c r="B19" s="132" t="s">
        <v>25</v>
      </c>
      <c r="C19" s="133">
        <v>24338</v>
      </c>
      <c r="D19" s="133">
        <f t="shared" si="0"/>
        <v>24411.013999999996</v>
      </c>
      <c r="E19" s="133">
        <f t="shared" si="1"/>
        <v>24484.247041999992</v>
      </c>
      <c r="F19" s="133">
        <f t="shared" si="1"/>
        <v>24557.699783125991</v>
      </c>
    </row>
    <row r="20" spans="1:6" ht="12" customHeight="1" x14ac:dyDescent="0.3">
      <c r="A20" s="146"/>
      <c r="B20" s="136" t="s">
        <v>26</v>
      </c>
      <c r="C20" s="137">
        <v>103709</v>
      </c>
      <c r="D20" s="137">
        <f t="shared" si="0"/>
        <v>104020.12699999999</v>
      </c>
      <c r="E20" s="137">
        <f t="shared" si="1"/>
        <v>104332.18738099998</v>
      </c>
      <c r="F20" s="137">
        <f t="shared" si="1"/>
        <v>104645.18394314297</v>
      </c>
    </row>
    <row r="21" spans="1:6" ht="12" customHeight="1" x14ac:dyDescent="0.3">
      <c r="A21" s="124" t="s">
        <v>27</v>
      </c>
      <c r="B21" s="124" t="s">
        <v>28</v>
      </c>
      <c r="C21" s="138">
        <v>0</v>
      </c>
      <c r="D21" s="138">
        <f t="shared" si="0"/>
        <v>0</v>
      </c>
      <c r="E21" s="138">
        <f t="shared" ref="E21:F36" si="2">+D21*1.003</f>
        <v>0</v>
      </c>
      <c r="F21" s="138">
        <f t="shared" si="2"/>
        <v>0</v>
      </c>
    </row>
    <row r="22" spans="1:6" ht="12" customHeight="1" x14ac:dyDescent="0.3">
      <c r="A22" s="124"/>
      <c r="B22" s="127" t="s">
        <v>29</v>
      </c>
      <c r="C22" s="138">
        <v>42490</v>
      </c>
      <c r="D22" s="138">
        <f t="shared" si="0"/>
        <v>42617.469999999994</v>
      </c>
      <c r="E22" s="138">
        <f t="shared" si="2"/>
        <v>42745.322409999986</v>
      </c>
      <c r="F22" s="138">
        <f t="shared" si="2"/>
        <v>42873.55837722998</v>
      </c>
    </row>
    <row r="23" spans="1:6" ht="12" customHeight="1" x14ac:dyDescent="0.3">
      <c r="A23" s="124"/>
      <c r="B23" s="127" t="s">
        <v>196</v>
      </c>
      <c r="C23" s="138">
        <v>1458</v>
      </c>
      <c r="D23" s="138">
        <f t="shared" si="0"/>
        <v>1462.3739999999998</v>
      </c>
      <c r="E23" s="138">
        <f t="shared" si="2"/>
        <v>1466.7611219999997</v>
      </c>
      <c r="F23" s="138">
        <f t="shared" si="2"/>
        <v>1471.1614053659996</v>
      </c>
    </row>
    <row r="24" spans="1:6" ht="12" customHeight="1" x14ac:dyDescent="0.3">
      <c r="A24" s="124"/>
      <c r="B24" s="127" t="s">
        <v>30</v>
      </c>
      <c r="C24" s="138">
        <v>0</v>
      </c>
      <c r="D24" s="138">
        <f t="shared" si="0"/>
        <v>0</v>
      </c>
      <c r="E24" s="138">
        <f t="shared" si="2"/>
        <v>0</v>
      </c>
      <c r="F24" s="138">
        <f t="shared" si="2"/>
        <v>0</v>
      </c>
    </row>
    <row r="25" spans="1:6" ht="12" customHeight="1" x14ac:dyDescent="0.3">
      <c r="A25" s="146"/>
      <c r="B25" s="136" t="s">
        <v>31</v>
      </c>
      <c r="C25" s="137">
        <v>43948</v>
      </c>
      <c r="D25" s="137">
        <f t="shared" si="0"/>
        <v>44079.843999999997</v>
      </c>
      <c r="E25" s="137">
        <f t="shared" si="2"/>
        <v>44212.08353199999</v>
      </c>
      <c r="F25" s="137">
        <f t="shared" si="2"/>
        <v>44344.719782595988</v>
      </c>
    </row>
    <row r="26" spans="1:6" ht="12" customHeight="1" x14ac:dyDescent="0.3">
      <c r="A26" s="155"/>
      <c r="B26" s="140" t="s">
        <v>32</v>
      </c>
      <c r="C26" s="141">
        <v>147657</v>
      </c>
      <c r="D26" s="141">
        <f t="shared" si="0"/>
        <v>148099.97099999999</v>
      </c>
      <c r="E26" s="141">
        <f t="shared" si="2"/>
        <v>148544.27091299999</v>
      </c>
      <c r="F26" s="141">
        <f t="shared" si="2"/>
        <v>148989.90372573896</v>
      </c>
    </row>
    <row r="27" spans="1:6" ht="12" customHeight="1" x14ac:dyDescent="0.3">
      <c r="A27" s="146"/>
      <c r="B27" s="124" t="s">
        <v>33</v>
      </c>
      <c r="C27" s="134">
        <v>0</v>
      </c>
      <c r="D27" s="134">
        <f t="shared" si="0"/>
        <v>0</v>
      </c>
      <c r="E27" s="134">
        <f t="shared" si="2"/>
        <v>0</v>
      </c>
      <c r="F27" s="134">
        <f t="shared" si="2"/>
        <v>0</v>
      </c>
    </row>
    <row r="28" spans="1:6" ht="12" customHeight="1" x14ac:dyDescent="0.3">
      <c r="A28" s="146" t="s">
        <v>34</v>
      </c>
      <c r="B28" s="142" t="s">
        <v>35</v>
      </c>
      <c r="C28" s="134">
        <v>53966</v>
      </c>
      <c r="D28" s="134">
        <f t="shared" si="0"/>
        <v>54127.897999999994</v>
      </c>
      <c r="E28" s="134">
        <f t="shared" si="2"/>
        <v>54290.28169399999</v>
      </c>
      <c r="F28" s="134">
        <f t="shared" si="2"/>
        <v>54453.152539081988</v>
      </c>
    </row>
    <row r="29" spans="1:6" ht="12" customHeight="1" x14ac:dyDescent="0.3">
      <c r="A29" s="146"/>
      <c r="B29" s="143" t="s">
        <v>36</v>
      </c>
      <c r="C29" s="129">
        <v>47992</v>
      </c>
      <c r="D29" s="129">
        <f t="shared" si="0"/>
        <v>48135.975999999995</v>
      </c>
      <c r="E29" s="129">
        <f t="shared" si="2"/>
        <v>48280.383927999988</v>
      </c>
      <c r="F29" s="129">
        <f t="shared" si="2"/>
        <v>48425.225079783981</v>
      </c>
    </row>
    <row r="30" spans="1:6" ht="12" customHeight="1" x14ac:dyDescent="0.3">
      <c r="A30" s="146"/>
      <c r="B30" s="143" t="s">
        <v>37</v>
      </c>
      <c r="C30" s="129">
        <v>5974</v>
      </c>
      <c r="D30" s="129">
        <f t="shared" si="0"/>
        <v>5991.9219999999996</v>
      </c>
      <c r="E30" s="129">
        <f t="shared" si="2"/>
        <v>6009.8977659999991</v>
      </c>
      <c r="F30" s="129">
        <f t="shared" si="2"/>
        <v>6027.9274592979982</v>
      </c>
    </row>
    <row r="31" spans="1:6" ht="12" customHeight="1" x14ac:dyDescent="0.25">
      <c r="A31" s="146"/>
      <c r="B31" s="144" t="s">
        <v>38</v>
      </c>
      <c r="C31" s="145">
        <v>0</v>
      </c>
      <c r="D31" s="145">
        <f t="shared" si="0"/>
        <v>0</v>
      </c>
      <c r="E31" s="145">
        <f t="shared" si="2"/>
        <v>0</v>
      </c>
      <c r="F31" s="145">
        <f t="shared" si="2"/>
        <v>0</v>
      </c>
    </row>
    <row r="32" spans="1:6" ht="12" customHeight="1" x14ac:dyDescent="0.3">
      <c r="A32" s="146"/>
      <c r="B32" s="144" t="s">
        <v>39</v>
      </c>
      <c r="C32" s="145">
        <v>0</v>
      </c>
      <c r="D32" s="145">
        <f t="shared" si="0"/>
        <v>0</v>
      </c>
      <c r="E32" s="145">
        <f t="shared" si="2"/>
        <v>0</v>
      </c>
      <c r="F32" s="145">
        <f t="shared" si="2"/>
        <v>0</v>
      </c>
    </row>
    <row r="33" spans="1:6" ht="12" customHeight="1" x14ac:dyDescent="0.3">
      <c r="A33" s="146"/>
      <c r="B33" s="144" t="s">
        <v>40</v>
      </c>
      <c r="C33" s="145">
        <v>0</v>
      </c>
      <c r="D33" s="145">
        <f t="shared" si="0"/>
        <v>0</v>
      </c>
      <c r="E33" s="145">
        <f t="shared" si="2"/>
        <v>0</v>
      </c>
      <c r="F33" s="145">
        <f t="shared" si="2"/>
        <v>0</v>
      </c>
    </row>
    <row r="34" spans="1:6" ht="12" customHeight="1" x14ac:dyDescent="0.3">
      <c r="A34" s="146"/>
      <c r="B34" s="144" t="s">
        <v>197</v>
      </c>
      <c r="C34" s="145">
        <v>0</v>
      </c>
      <c r="D34" s="145">
        <f t="shared" si="0"/>
        <v>0</v>
      </c>
      <c r="E34" s="145">
        <f t="shared" si="2"/>
        <v>0</v>
      </c>
      <c r="F34" s="145">
        <f t="shared" si="2"/>
        <v>0</v>
      </c>
    </row>
    <row r="35" spans="1:6" ht="12" customHeight="1" x14ac:dyDescent="0.3">
      <c r="A35" s="146" t="s">
        <v>41</v>
      </c>
      <c r="B35" s="146" t="s">
        <v>42</v>
      </c>
      <c r="C35" s="134">
        <v>18290</v>
      </c>
      <c r="D35" s="134">
        <f t="shared" si="0"/>
        <v>18344.87</v>
      </c>
      <c r="E35" s="134">
        <f t="shared" si="2"/>
        <v>18399.904609999998</v>
      </c>
      <c r="F35" s="134">
        <f t="shared" si="2"/>
        <v>18455.104323829997</v>
      </c>
    </row>
    <row r="36" spans="1:6" ht="12" customHeight="1" x14ac:dyDescent="0.3">
      <c r="A36" s="146"/>
      <c r="B36" s="146" t="s">
        <v>43</v>
      </c>
      <c r="C36" s="134">
        <v>10</v>
      </c>
      <c r="D36" s="134">
        <f t="shared" si="0"/>
        <v>10.029999999999999</v>
      </c>
      <c r="E36" s="134">
        <f t="shared" si="2"/>
        <v>10.060089999999999</v>
      </c>
      <c r="F36" s="134">
        <f t="shared" si="2"/>
        <v>10.090270269999998</v>
      </c>
    </row>
    <row r="37" spans="1:6" ht="12" customHeight="1" x14ac:dyDescent="0.3">
      <c r="A37" s="146"/>
      <c r="B37" s="127" t="s">
        <v>44</v>
      </c>
      <c r="C37" s="134">
        <v>6150</v>
      </c>
      <c r="D37" s="134">
        <f t="shared" ref="D37:D68" si="3">+C37*1.003</f>
        <v>6168.4499999999989</v>
      </c>
      <c r="E37" s="134">
        <f t="shared" ref="E37:F52" si="4">+D37*1.003</f>
        <v>6186.9553499999984</v>
      </c>
      <c r="F37" s="134">
        <f t="shared" si="4"/>
        <v>6205.5162160499976</v>
      </c>
    </row>
    <row r="38" spans="1:6" ht="12" customHeight="1" x14ac:dyDescent="0.3">
      <c r="A38" s="146"/>
      <c r="B38" s="143" t="s">
        <v>45</v>
      </c>
      <c r="C38" s="129">
        <v>450</v>
      </c>
      <c r="D38" s="129">
        <f t="shared" si="3"/>
        <v>451.34999999999997</v>
      </c>
      <c r="E38" s="129">
        <f t="shared" si="4"/>
        <v>452.70404999999994</v>
      </c>
      <c r="F38" s="129">
        <f t="shared" si="4"/>
        <v>454.06216214999989</v>
      </c>
    </row>
    <row r="39" spans="1:6" ht="12" customHeight="1" x14ac:dyDescent="0.3">
      <c r="A39" s="146"/>
      <c r="B39" s="143" t="s">
        <v>46</v>
      </c>
      <c r="C39" s="129">
        <v>5300</v>
      </c>
      <c r="D39" s="129">
        <f t="shared" si="3"/>
        <v>5315.9</v>
      </c>
      <c r="E39" s="129">
        <f t="shared" si="4"/>
        <v>5331.8476999999993</v>
      </c>
      <c r="F39" s="129">
        <f t="shared" si="4"/>
        <v>5347.8432430999992</v>
      </c>
    </row>
    <row r="40" spans="1:6" ht="12" customHeight="1" x14ac:dyDescent="0.3">
      <c r="A40" s="146"/>
      <c r="B40" s="143" t="s">
        <v>47</v>
      </c>
      <c r="C40" s="129">
        <v>400</v>
      </c>
      <c r="D40" s="129">
        <f t="shared" si="3"/>
        <v>401.19999999999993</v>
      </c>
      <c r="E40" s="129">
        <f t="shared" si="4"/>
        <v>402.40359999999987</v>
      </c>
      <c r="F40" s="129">
        <f t="shared" si="4"/>
        <v>403.61081079999985</v>
      </c>
    </row>
    <row r="41" spans="1:6" ht="12" customHeight="1" x14ac:dyDescent="0.3">
      <c r="A41" s="146"/>
      <c r="B41" s="127" t="s">
        <v>48</v>
      </c>
      <c r="C41" s="134">
        <v>11830</v>
      </c>
      <c r="D41" s="134">
        <f t="shared" si="3"/>
        <v>11865.489999999998</v>
      </c>
      <c r="E41" s="134">
        <f t="shared" si="4"/>
        <v>11901.086469999997</v>
      </c>
      <c r="F41" s="134">
        <f t="shared" si="4"/>
        <v>11936.789729409995</v>
      </c>
    </row>
    <row r="42" spans="1:6" ht="12" customHeight="1" x14ac:dyDescent="0.3">
      <c r="A42" s="146"/>
      <c r="B42" s="143" t="s">
        <v>49</v>
      </c>
      <c r="C42" s="129">
        <v>10000</v>
      </c>
      <c r="D42" s="129">
        <f t="shared" si="3"/>
        <v>10029.999999999998</v>
      </c>
      <c r="E42" s="129">
        <f t="shared" si="4"/>
        <v>10060.089999999997</v>
      </c>
      <c r="F42" s="129">
        <f t="shared" si="4"/>
        <v>10090.270269999995</v>
      </c>
    </row>
    <row r="43" spans="1:6" ht="12" customHeight="1" x14ac:dyDescent="0.3">
      <c r="A43" s="146"/>
      <c r="B43" s="143" t="s">
        <v>50</v>
      </c>
      <c r="C43" s="129">
        <v>0</v>
      </c>
      <c r="D43" s="129">
        <f t="shared" si="3"/>
        <v>0</v>
      </c>
      <c r="E43" s="129">
        <f t="shared" si="4"/>
        <v>0</v>
      </c>
      <c r="F43" s="129">
        <f t="shared" si="4"/>
        <v>0</v>
      </c>
    </row>
    <row r="44" spans="1:6" ht="12" customHeight="1" x14ac:dyDescent="0.3">
      <c r="A44" s="146"/>
      <c r="B44" s="143" t="s">
        <v>51</v>
      </c>
      <c r="C44" s="129">
        <v>1800</v>
      </c>
      <c r="D44" s="129">
        <f t="shared" si="3"/>
        <v>1805.3999999999999</v>
      </c>
      <c r="E44" s="129">
        <f t="shared" si="4"/>
        <v>1810.8161999999998</v>
      </c>
      <c r="F44" s="129">
        <f t="shared" si="4"/>
        <v>1816.2486485999996</v>
      </c>
    </row>
    <row r="45" spans="1:6" ht="12" customHeight="1" x14ac:dyDescent="0.3">
      <c r="A45" s="146"/>
      <c r="B45" s="143" t="s">
        <v>248</v>
      </c>
      <c r="C45" s="129">
        <v>30</v>
      </c>
      <c r="D45" s="129">
        <f t="shared" si="3"/>
        <v>30.089999999999996</v>
      </c>
      <c r="E45" s="129">
        <f t="shared" si="4"/>
        <v>30.180269999999993</v>
      </c>
      <c r="F45" s="129">
        <f t="shared" si="4"/>
        <v>30.27081080999999</v>
      </c>
    </row>
    <row r="46" spans="1:6" ht="12" customHeight="1" x14ac:dyDescent="0.3">
      <c r="A46" s="146"/>
      <c r="B46" s="127" t="s">
        <v>52</v>
      </c>
      <c r="C46" s="134">
        <v>300</v>
      </c>
      <c r="D46" s="134">
        <f t="shared" si="3"/>
        <v>300.89999999999998</v>
      </c>
      <c r="E46" s="134">
        <f t="shared" si="4"/>
        <v>301.80269999999996</v>
      </c>
      <c r="F46" s="134">
        <f t="shared" si="4"/>
        <v>302.70810809999995</v>
      </c>
    </row>
    <row r="47" spans="1:6" ht="12" customHeight="1" x14ac:dyDescent="0.3">
      <c r="A47" s="146"/>
      <c r="B47" s="143" t="s">
        <v>53</v>
      </c>
      <c r="C47" s="129">
        <v>0</v>
      </c>
      <c r="D47" s="129">
        <f t="shared" si="3"/>
        <v>0</v>
      </c>
      <c r="E47" s="129">
        <f t="shared" si="4"/>
        <v>0</v>
      </c>
      <c r="F47" s="129">
        <f t="shared" si="4"/>
        <v>0</v>
      </c>
    </row>
    <row r="48" spans="1:6" ht="12" customHeight="1" x14ac:dyDescent="0.3">
      <c r="A48" s="146"/>
      <c r="B48" s="143" t="s">
        <v>199</v>
      </c>
      <c r="C48" s="129">
        <v>300</v>
      </c>
      <c r="D48" s="129">
        <f t="shared" si="3"/>
        <v>300.89999999999998</v>
      </c>
      <c r="E48" s="129">
        <f t="shared" si="4"/>
        <v>301.80269999999996</v>
      </c>
      <c r="F48" s="129">
        <f t="shared" si="4"/>
        <v>302.70810809999995</v>
      </c>
    </row>
    <row r="49" spans="1:6" ht="12" customHeight="1" x14ac:dyDescent="0.3">
      <c r="A49" s="127" t="s">
        <v>54</v>
      </c>
      <c r="B49" s="127" t="s">
        <v>55</v>
      </c>
      <c r="C49" s="134">
        <v>11352</v>
      </c>
      <c r="D49" s="134">
        <f t="shared" si="3"/>
        <v>11386.055999999999</v>
      </c>
      <c r="E49" s="134">
        <f t="shared" si="4"/>
        <v>11420.214167999997</v>
      </c>
      <c r="F49" s="134">
        <f t="shared" si="4"/>
        <v>11454.474810503996</v>
      </c>
    </row>
    <row r="50" spans="1:6" ht="12" customHeight="1" x14ac:dyDescent="0.3">
      <c r="A50" s="127"/>
      <c r="B50" s="143" t="s">
        <v>56</v>
      </c>
      <c r="C50" s="129">
        <v>1043</v>
      </c>
      <c r="D50" s="129">
        <f t="shared" si="3"/>
        <v>1046.1289999999999</v>
      </c>
      <c r="E50" s="129">
        <f t="shared" si="4"/>
        <v>1049.2673869999999</v>
      </c>
      <c r="F50" s="129">
        <f t="shared" si="4"/>
        <v>1052.4151891609997</v>
      </c>
    </row>
    <row r="51" spans="1:6" ht="12" customHeight="1" x14ac:dyDescent="0.3">
      <c r="A51" s="127"/>
      <c r="B51" s="143" t="s">
        <v>249</v>
      </c>
      <c r="C51" s="129">
        <v>2060</v>
      </c>
      <c r="D51" s="129">
        <f t="shared" si="3"/>
        <v>2066.1799999999998</v>
      </c>
      <c r="E51" s="129">
        <f t="shared" si="4"/>
        <v>2072.3785399999997</v>
      </c>
      <c r="F51" s="129">
        <f t="shared" si="4"/>
        <v>2078.5956756199994</v>
      </c>
    </row>
    <row r="52" spans="1:6" ht="12" customHeight="1" x14ac:dyDescent="0.3">
      <c r="A52" s="127"/>
      <c r="B52" s="143" t="s">
        <v>200</v>
      </c>
      <c r="C52" s="129">
        <v>359</v>
      </c>
      <c r="D52" s="129">
        <f t="shared" si="3"/>
        <v>360.07699999999994</v>
      </c>
      <c r="E52" s="129">
        <f t="shared" si="4"/>
        <v>361.15723099999991</v>
      </c>
      <c r="F52" s="129">
        <f t="shared" si="4"/>
        <v>362.24070269299989</v>
      </c>
    </row>
    <row r="53" spans="1:6" ht="12" customHeight="1" x14ac:dyDescent="0.3">
      <c r="A53" s="127"/>
      <c r="B53" s="143" t="s">
        <v>57</v>
      </c>
      <c r="C53" s="129">
        <v>6211</v>
      </c>
      <c r="D53" s="129">
        <f t="shared" si="3"/>
        <v>6229.6329999999989</v>
      </c>
      <c r="E53" s="129">
        <f t="shared" ref="E53:F66" si="5">+D53*1.003</f>
        <v>6248.3218989999987</v>
      </c>
      <c r="F53" s="129">
        <f t="shared" si="5"/>
        <v>6267.066864696998</v>
      </c>
    </row>
    <row r="54" spans="1:6" ht="12" customHeight="1" x14ac:dyDescent="0.3">
      <c r="A54" s="127"/>
      <c r="B54" s="143" t="s">
        <v>168</v>
      </c>
      <c r="C54" s="129">
        <v>1677</v>
      </c>
      <c r="D54" s="129">
        <f t="shared" si="3"/>
        <v>1682.0309999999997</v>
      </c>
      <c r="E54" s="129">
        <f t="shared" si="5"/>
        <v>1687.0770929999996</v>
      </c>
      <c r="F54" s="129">
        <f t="shared" si="5"/>
        <v>1692.1383242789996</v>
      </c>
    </row>
    <row r="55" spans="1:6" ht="12" customHeight="1" x14ac:dyDescent="0.3">
      <c r="A55" s="127"/>
      <c r="B55" s="143" t="s">
        <v>201</v>
      </c>
      <c r="C55" s="129">
        <v>0</v>
      </c>
      <c r="D55" s="129">
        <f t="shared" si="3"/>
        <v>0</v>
      </c>
      <c r="E55" s="129">
        <f t="shared" si="5"/>
        <v>0</v>
      </c>
      <c r="F55" s="129">
        <f t="shared" si="5"/>
        <v>0</v>
      </c>
    </row>
    <row r="56" spans="1:6" ht="12" customHeight="1" x14ac:dyDescent="0.3">
      <c r="A56" s="127"/>
      <c r="B56" s="143" t="s">
        <v>202</v>
      </c>
      <c r="C56" s="129">
        <v>2</v>
      </c>
      <c r="D56" s="129">
        <f t="shared" si="3"/>
        <v>2.0059999999999998</v>
      </c>
      <c r="E56" s="129">
        <f t="shared" si="5"/>
        <v>2.0120179999999994</v>
      </c>
      <c r="F56" s="129">
        <f t="shared" si="5"/>
        <v>2.0180540539999994</v>
      </c>
    </row>
    <row r="57" spans="1:6" ht="12" customHeight="1" x14ac:dyDescent="0.3">
      <c r="A57" s="127"/>
      <c r="B57" s="143" t="s">
        <v>203</v>
      </c>
      <c r="C57" s="129">
        <v>0</v>
      </c>
      <c r="D57" s="129">
        <f t="shared" si="3"/>
        <v>0</v>
      </c>
      <c r="E57" s="129">
        <f t="shared" si="5"/>
        <v>0</v>
      </c>
      <c r="F57" s="129">
        <f t="shared" si="5"/>
        <v>0</v>
      </c>
    </row>
    <row r="58" spans="1:6" ht="12" customHeight="1" x14ac:dyDescent="0.3">
      <c r="A58" s="127" t="s">
        <v>58</v>
      </c>
      <c r="B58" s="127" t="s">
        <v>59</v>
      </c>
      <c r="C58" s="134">
        <v>270</v>
      </c>
      <c r="D58" s="134">
        <f t="shared" si="3"/>
        <v>270.80999999999995</v>
      </c>
      <c r="E58" s="134">
        <f t="shared" si="5"/>
        <v>271.62242999999989</v>
      </c>
      <c r="F58" s="134">
        <f t="shared" si="5"/>
        <v>272.43729728999989</v>
      </c>
    </row>
    <row r="59" spans="1:6" ht="12" customHeight="1" x14ac:dyDescent="0.3">
      <c r="A59" s="146"/>
      <c r="B59" s="132" t="s">
        <v>60</v>
      </c>
      <c r="C59" s="133">
        <v>83878</v>
      </c>
      <c r="D59" s="133">
        <f t="shared" si="3"/>
        <v>84129.633999999991</v>
      </c>
      <c r="E59" s="133">
        <f t="shared" si="5"/>
        <v>84382.022901999982</v>
      </c>
      <c r="F59" s="133">
        <f t="shared" si="5"/>
        <v>84635.16897070597</v>
      </c>
    </row>
    <row r="60" spans="1:6" ht="12" customHeight="1" x14ac:dyDescent="0.3">
      <c r="A60" s="127"/>
      <c r="B60" s="124" t="s">
        <v>61</v>
      </c>
      <c r="C60" s="125">
        <v>0</v>
      </c>
      <c r="D60" s="125">
        <f t="shared" si="3"/>
        <v>0</v>
      </c>
      <c r="E60" s="125">
        <f t="shared" si="5"/>
        <v>0</v>
      </c>
      <c r="F60" s="125">
        <f t="shared" si="5"/>
        <v>0</v>
      </c>
    </row>
    <row r="61" spans="1:6" ht="12" customHeight="1" x14ac:dyDescent="0.3">
      <c r="A61" s="127" t="s">
        <v>62</v>
      </c>
      <c r="B61" s="142" t="s">
        <v>63</v>
      </c>
      <c r="C61" s="125">
        <v>0</v>
      </c>
      <c r="D61" s="125">
        <f t="shared" si="3"/>
        <v>0</v>
      </c>
      <c r="E61" s="125">
        <f t="shared" si="5"/>
        <v>0</v>
      </c>
      <c r="F61" s="125">
        <f t="shared" si="5"/>
        <v>0</v>
      </c>
    </row>
    <row r="62" spans="1:6" ht="12" customHeight="1" x14ac:dyDescent="0.3">
      <c r="A62" s="127" t="s">
        <v>64</v>
      </c>
      <c r="B62" s="146" t="s">
        <v>65</v>
      </c>
      <c r="C62" s="125">
        <v>0</v>
      </c>
      <c r="D62" s="125">
        <f t="shared" si="3"/>
        <v>0</v>
      </c>
      <c r="E62" s="125">
        <f t="shared" si="5"/>
        <v>0</v>
      </c>
      <c r="F62" s="125">
        <f t="shared" si="5"/>
        <v>0</v>
      </c>
    </row>
    <row r="63" spans="1:6" ht="12" customHeight="1" x14ac:dyDescent="0.3">
      <c r="A63" s="127" t="s">
        <v>66</v>
      </c>
      <c r="B63" s="146" t="s">
        <v>67</v>
      </c>
      <c r="C63" s="125">
        <v>250</v>
      </c>
      <c r="D63" s="125">
        <f t="shared" si="3"/>
        <v>250.74999999999997</v>
      </c>
      <c r="E63" s="125">
        <f t="shared" si="5"/>
        <v>251.50224999999995</v>
      </c>
      <c r="F63" s="125">
        <f t="shared" si="5"/>
        <v>252.25675674999991</v>
      </c>
    </row>
    <row r="64" spans="1:6" ht="12" customHeight="1" x14ac:dyDescent="0.3">
      <c r="A64" s="127"/>
      <c r="B64" s="132" t="s">
        <v>68</v>
      </c>
      <c r="C64" s="133">
        <v>250</v>
      </c>
      <c r="D64" s="133">
        <f t="shared" si="3"/>
        <v>250.74999999999997</v>
      </c>
      <c r="E64" s="133">
        <f t="shared" si="5"/>
        <v>251.50224999999995</v>
      </c>
      <c r="F64" s="133">
        <f t="shared" si="5"/>
        <v>252.25675674999991</v>
      </c>
    </row>
    <row r="65" spans="1:6" ht="12" customHeight="1" x14ac:dyDescent="0.3">
      <c r="A65" s="127" t="s">
        <v>69</v>
      </c>
      <c r="B65" s="136" t="s">
        <v>70</v>
      </c>
      <c r="C65" s="147">
        <v>84128</v>
      </c>
      <c r="D65" s="147">
        <f t="shared" si="3"/>
        <v>84380.383999999991</v>
      </c>
      <c r="E65" s="147">
        <f t="shared" si="5"/>
        <v>84633.525151999987</v>
      </c>
      <c r="F65" s="147">
        <f t="shared" si="5"/>
        <v>84887.425727455979</v>
      </c>
    </row>
    <row r="66" spans="1:6" ht="12" customHeight="1" x14ac:dyDescent="0.3">
      <c r="A66" s="127" t="s">
        <v>71</v>
      </c>
      <c r="B66" s="124" t="s">
        <v>72</v>
      </c>
      <c r="C66" s="134">
        <v>0</v>
      </c>
      <c r="D66" s="134">
        <f t="shared" si="3"/>
        <v>0</v>
      </c>
      <c r="E66" s="134">
        <f t="shared" si="5"/>
        <v>0</v>
      </c>
      <c r="F66" s="134">
        <f t="shared" si="5"/>
        <v>0</v>
      </c>
    </row>
    <row r="67" spans="1:6" ht="12" customHeight="1" x14ac:dyDescent="0.3">
      <c r="A67" s="127"/>
      <c r="B67" s="148" t="s">
        <v>281</v>
      </c>
      <c r="C67" s="125">
        <v>1689</v>
      </c>
      <c r="D67" s="125">
        <f t="shared" si="3"/>
        <v>1694.0669999999998</v>
      </c>
      <c r="E67" s="134"/>
      <c r="F67" s="134"/>
    </row>
    <row r="68" spans="1:6" ht="12" customHeight="1" x14ac:dyDescent="0.3">
      <c r="A68" s="127"/>
      <c r="B68" s="148" t="s">
        <v>204</v>
      </c>
      <c r="C68" s="125">
        <v>42490</v>
      </c>
      <c r="D68" s="125">
        <f t="shared" si="3"/>
        <v>42617.469999999994</v>
      </c>
      <c r="E68" s="125">
        <f>+D68*1.003+1</f>
        <v>42746.322409999986</v>
      </c>
      <c r="F68" s="125">
        <f t="shared" ref="F68:F71" si="6">+E68*1.003</f>
        <v>42874.561377229984</v>
      </c>
    </row>
    <row r="69" spans="1:6" ht="12" customHeight="1" x14ac:dyDescent="0.3">
      <c r="A69" s="127"/>
      <c r="B69" s="148" t="s">
        <v>73</v>
      </c>
      <c r="C69" s="125">
        <v>19349</v>
      </c>
      <c r="D69" s="125">
        <f t="shared" ref="D69:D71" si="7">+C69*1.003</f>
        <v>19407.046999999999</v>
      </c>
      <c r="E69" s="125">
        <f>+(D69*1.003)+1</f>
        <v>19466.268140999997</v>
      </c>
      <c r="F69" s="125">
        <f t="shared" si="6"/>
        <v>19524.666945422996</v>
      </c>
    </row>
    <row r="70" spans="1:6" ht="12" customHeight="1" x14ac:dyDescent="0.3">
      <c r="A70" s="146" t="s">
        <v>74</v>
      </c>
      <c r="B70" s="136" t="s">
        <v>75</v>
      </c>
      <c r="C70" s="137">
        <v>63528</v>
      </c>
      <c r="D70" s="137">
        <f t="shared" si="7"/>
        <v>63718.583999999995</v>
      </c>
      <c r="E70" s="137">
        <f>+E69+E68</f>
        <v>62212.590550999987</v>
      </c>
      <c r="F70" s="137">
        <f t="shared" si="6"/>
        <v>62399.228322652976</v>
      </c>
    </row>
    <row r="71" spans="1:6" ht="12" customHeight="1" x14ac:dyDescent="0.3">
      <c r="A71" s="156"/>
      <c r="B71" s="151" t="s">
        <v>76</v>
      </c>
      <c r="C71" s="152">
        <v>147657</v>
      </c>
      <c r="D71" s="152">
        <f t="shared" si="7"/>
        <v>148099.97099999999</v>
      </c>
      <c r="E71" s="152">
        <f>+D71*1.003</f>
        <v>148544.27091299999</v>
      </c>
      <c r="F71" s="152">
        <f t="shared" si="6"/>
        <v>148989.90372573896</v>
      </c>
    </row>
    <row r="72" spans="1:6" ht="12" customHeight="1" x14ac:dyDescent="0.3"/>
  </sheetData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Header>&amp;C
Vértesboglár Község Önkormányzata és intézményének gördülő tervezése
e Ft-ban&amp;R9.melléklet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5</vt:i4>
      </vt:variant>
    </vt:vector>
  </HeadingPairs>
  <TitlesOfParts>
    <vt:vector size="15" baseType="lpstr">
      <vt:lpstr>1.melléklet</vt:lpstr>
      <vt:lpstr>2 mell_Önk</vt:lpstr>
      <vt:lpstr>3. mellVB_mell_ámk</vt:lpstr>
      <vt:lpstr>4.melléklet</vt:lpstr>
      <vt:lpstr>5. melléklet</vt:lpstr>
      <vt:lpstr>6. melléklet</vt:lpstr>
      <vt:lpstr>7.melléklet</vt:lpstr>
      <vt:lpstr>8.melléklet</vt:lpstr>
      <vt:lpstr>9 .melléklet </vt:lpstr>
      <vt:lpstr>Munka1</vt:lpstr>
      <vt:lpstr>'6. melléklet'!Nyomtatási_cím</vt:lpstr>
      <vt:lpstr>'2 mell_Önk'!Nyomtatási_terület</vt:lpstr>
      <vt:lpstr>'5. melléklet'!Nyomtatási_terület</vt:lpstr>
      <vt:lpstr>'6. melléklet'!Nyomtatási_terület</vt:lpstr>
      <vt:lpstr>'8.melléklet'!Nyomtatási_terület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CSPH</dc:creator>
  <cp:lastModifiedBy>Angi</cp:lastModifiedBy>
  <cp:lastPrinted>2017-05-31T13:36:32Z</cp:lastPrinted>
  <dcterms:created xsi:type="dcterms:W3CDTF">2014-01-29T10:56:59Z</dcterms:created>
  <dcterms:modified xsi:type="dcterms:W3CDTF">2017-05-31T13:36:34Z</dcterms:modified>
</cp:coreProperties>
</file>