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7020" windowHeight="7760"/>
  </bookViews>
  <sheets>
    <sheet name="Munka1" sheetId="1" r:id="rId1"/>
  </sheets>
  <calcPr calcId="144525"/>
</workbook>
</file>

<file path=xl/calcChain.xml><?xml version="1.0" encoding="utf-8"?>
<calcChain xmlns="http://schemas.openxmlformats.org/spreadsheetml/2006/main">
  <c r="L43" i="1"/>
  <c r="M43"/>
  <c r="N43"/>
  <c r="O43"/>
  <c r="P43"/>
  <c r="P45" s="1"/>
  <c r="Q43"/>
  <c r="Q45" s="1"/>
  <c r="R43"/>
  <c r="L42"/>
  <c r="M42"/>
  <c r="N42"/>
  <c r="P42"/>
  <c r="Q42"/>
  <c r="P34"/>
  <c r="Q34"/>
  <c r="R34"/>
  <c r="P40"/>
  <c r="C43"/>
  <c r="D43"/>
  <c r="E43"/>
  <c r="H43"/>
  <c r="I34" l="1"/>
  <c r="O12"/>
  <c r="N34" l="1"/>
  <c r="N40"/>
  <c r="K40"/>
  <c r="O16"/>
  <c r="E45" l="1"/>
  <c r="Q40"/>
  <c r="O39"/>
  <c r="P39"/>
  <c r="Q39"/>
  <c r="R38"/>
  <c r="R39" s="1"/>
  <c r="H40"/>
  <c r="F39"/>
  <c r="G39"/>
  <c r="G43" s="1"/>
  <c r="H39"/>
  <c r="I37"/>
  <c r="I39" s="1"/>
  <c r="I38"/>
  <c r="O34"/>
  <c r="O40" s="1"/>
  <c r="R32"/>
  <c r="R31"/>
  <c r="R30"/>
  <c r="R29"/>
  <c r="F34"/>
  <c r="F40" s="1"/>
  <c r="G34"/>
  <c r="H34"/>
  <c r="I31"/>
  <c r="I30"/>
  <c r="I29"/>
  <c r="F20"/>
  <c r="F43" s="1"/>
  <c r="G20"/>
  <c r="H20"/>
  <c r="I20"/>
  <c r="E18"/>
  <c r="O22"/>
  <c r="O42" s="1"/>
  <c r="O45" s="1"/>
  <c r="P16"/>
  <c r="P22" s="1"/>
  <c r="Q16"/>
  <c r="Q22" s="1"/>
  <c r="R14"/>
  <c r="R13"/>
  <c r="R12"/>
  <c r="R11"/>
  <c r="R10"/>
  <c r="R9"/>
  <c r="R8"/>
  <c r="R7"/>
  <c r="R6"/>
  <c r="F16"/>
  <c r="G16"/>
  <c r="G42" s="1"/>
  <c r="H16"/>
  <c r="H42" s="1"/>
  <c r="H45" s="1"/>
  <c r="I10"/>
  <c r="I9"/>
  <c r="I8"/>
  <c r="I7"/>
  <c r="I6"/>
  <c r="I43" l="1"/>
  <c r="I45" s="1"/>
  <c r="G45"/>
  <c r="G40"/>
  <c r="R40"/>
  <c r="F42"/>
  <c r="F45" s="1"/>
  <c r="I40"/>
  <c r="R16"/>
  <c r="R22" s="1"/>
  <c r="R42" s="1"/>
  <c r="R45" s="1"/>
  <c r="H22"/>
  <c r="G22"/>
  <c r="F22"/>
  <c r="I16"/>
  <c r="C37"/>
  <c r="K29"/>
  <c r="B19"/>
  <c r="K14"/>
  <c r="K7"/>
  <c r="K6"/>
  <c r="K13"/>
  <c r="I36" l="1"/>
  <c r="I42"/>
  <c r="I22"/>
  <c r="I18"/>
  <c r="C30"/>
  <c r="K12" l="1"/>
  <c r="N32" l="1"/>
  <c r="N31"/>
  <c r="E37"/>
  <c r="L34"/>
  <c r="M34"/>
  <c r="K34"/>
  <c r="E19" l="1"/>
  <c r="N14"/>
  <c r="E38" l="1"/>
  <c r="E39" s="1"/>
  <c r="N30"/>
  <c r="N29"/>
  <c r="C34"/>
  <c r="D34"/>
  <c r="B34"/>
  <c r="E30"/>
  <c r="E31"/>
  <c r="E29"/>
  <c r="M39"/>
  <c r="L39"/>
  <c r="L40" s="1"/>
  <c r="K39"/>
  <c r="K43" s="1"/>
  <c r="D39"/>
  <c r="C39"/>
  <c r="B39"/>
  <c r="N38"/>
  <c r="N39" s="1"/>
  <c r="D20"/>
  <c r="C20"/>
  <c r="B20"/>
  <c r="E20"/>
  <c r="E34" l="1"/>
  <c r="E40" s="1"/>
  <c r="E36"/>
  <c r="B43"/>
  <c r="B40"/>
  <c r="D40"/>
  <c r="M40"/>
  <c r="C40"/>
  <c r="L16" l="1"/>
  <c r="L22" s="1"/>
  <c r="M16"/>
  <c r="M22" s="1"/>
  <c r="K16"/>
  <c r="K42" s="1"/>
  <c r="K45" s="1"/>
  <c r="N7"/>
  <c r="N8"/>
  <c r="N9"/>
  <c r="N10"/>
  <c r="N11"/>
  <c r="N12"/>
  <c r="N13"/>
  <c r="N6"/>
  <c r="C16"/>
  <c r="D16"/>
  <c r="B16"/>
  <c r="B42" s="1"/>
  <c r="E7"/>
  <c r="E8"/>
  <c r="E9"/>
  <c r="E10"/>
  <c r="E6"/>
  <c r="E16" s="1"/>
  <c r="N16" l="1"/>
  <c r="E42"/>
  <c r="M45"/>
  <c r="D22"/>
  <c r="D42"/>
  <c r="D45" s="1"/>
  <c r="K22"/>
  <c r="L45"/>
  <c r="B22"/>
  <c r="B45"/>
  <c r="C22"/>
  <c r="C42"/>
  <c r="C45" s="1"/>
  <c r="E22"/>
  <c r="N22" l="1"/>
  <c r="N45" l="1"/>
</calcChain>
</file>

<file path=xl/sharedStrings.xml><?xml version="1.0" encoding="utf-8"?>
<sst xmlns="http://schemas.openxmlformats.org/spreadsheetml/2006/main" count="93" uniqueCount="58">
  <si>
    <t>Működési célú bevételek</t>
  </si>
  <si>
    <t>Működési célú kiadások</t>
  </si>
  <si>
    <t>Kötelező feladatok</t>
  </si>
  <si>
    <t>Önként vállalt feladatok</t>
  </si>
  <si>
    <t>Államigazgatási feladatok</t>
  </si>
  <si>
    <t>Mindösszesen</t>
  </si>
  <si>
    <t>Személyi juttatások</t>
  </si>
  <si>
    <t>Működési célú támog.államháztartáson belül</t>
  </si>
  <si>
    <t>Munkadót terhelő járulékok</t>
  </si>
  <si>
    <t>Közhatalmi bevételek</t>
  </si>
  <si>
    <t>Dologi kiadások</t>
  </si>
  <si>
    <t xml:space="preserve">Működési bevételek </t>
  </si>
  <si>
    <t>Ellátottak pénzbeni juttatása</t>
  </si>
  <si>
    <t>Működési célra átvett péneszközök</t>
  </si>
  <si>
    <t>Működési költségvetési bevételek összesen</t>
  </si>
  <si>
    <t>Működési költségv.kiadások összesen</t>
  </si>
  <si>
    <t>Működési bevételek összesen</t>
  </si>
  <si>
    <t>Működési kiadások össz.</t>
  </si>
  <si>
    <t>Felhalmozási és tőkejellegű  bevételek és kiadások mérlege</t>
  </si>
  <si>
    <t>Felhalmozási és tőke jellegű bevételek</t>
  </si>
  <si>
    <t>Felhalmozási és tőke jellegű kiadások</t>
  </si>
  <si>
    <t>Felhalmozási c.támogatások államh.belülről</t>
  </si>
  <si>
    <t>Felhalmozási bevételek</t>
  </si>
  <si>
    <t>Felhalmozási célú átvett péneszközök</t>
  </si>
  <si>
    <t>Felhalmozási célú tartalék</t>
  </si>
  <si>
    <t>Felhalmozási költségv.bevételek összesen</t>
  </si>
  <si>
    <t>Felhalmozási kv-i kiadások összesen</t>
  </si>
  <si>
    <t>Finaszírozási bevételek összesen</t>
  </si>
  <si>
    <t>Felhalmozási és tőke jell. bev. össz.</t>
  </si>
  <si>
    <t>Költségvetési kiadás összesen</t>
  </si>
  <si>
    <t>Finanszírozási bevétel</t>
  </si>
  <si>
    <t>Finanszírozási kiadás</t>
  </si>
  <si>
    <t>Bevételek összesen</t>
  </si>
  <si>
    <t>Kiadások összesen</t>
  </si>
  <si>
    <t>2015. évi eredeti előirányzat</t>
  </si>
  <si>
    <t>Adatok ezer  forintban</t>
  </si>
  <si>
    <t>Önkormányzatok költségvetési támogatása</t>
  </si>
  <si>
    <t>Elvonások és befizetések</t>
  </si>
  <si>
    <t>Egyéb működési célú tám. Áht-n belül</t>
  </si>
  <si>
    <t>Egyéb működési célú tám. Áht-n kívülre</t>
  </si>
  <si>
    <t xml:space="preserve">Működési célú visszatérítendő tám., kölcsönök </t>
  </si>
  <si>
    <t>Beruházási kiadások ÁFÁ-val</t>
  </si>
  <si>
    <t>Felújítások ÁFÁ-val</t>
  </si>
  <si>
    <t>Egyéb felhalmozási kiadás</t>
  </si>
  <si>
    <t>Általános tartalék</t>
  </si>
  <si>
    <t>Működési költségvetés egyenlege</t>
  </si>
  <si>
    <t>Belső finanszírozási bevétel</t>
  </si>
  <si>
    <t>Finanszírozási bevétel összesen</t>
  </si>
  <si>
    <t>Felhalmozási költségvetés egyenlege</t>
  </si>
  <si>
    <t>Külső finanszírozási bevétel</t>
  </si>
  <si>
    <t xml:space="preserve">Felhalmozási célú hosszú lejáratú hiteltörlesztés </t>
  </si>
  <si>
    <t>Finaszírozási kiadások összesen</t>
  </si>
  <si>
    <t>Felhalmozási kiadások össz.</t>
  </si>
  <si>
    <t>Költségvetési bevétel össesen</t>
  </si>
  <si>
    <t>Működési célú bevételek és kiadások módosított mérlege</t>
  </si>
  <si>
    <t>2015. évi módosított előirányzat</t>
  </si>
  <si>
    <t>Adatok ezer forintban</t>
  </si>
  <si>
    <t>Előző évi  megelőlegzés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</si>
</sst>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3" fillId="0" borderId="0" xfId="1" applyFont="1" applyBorder="1"/>
    <xf numFmtId="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5" fillId="0" borderId="1" xfId="1" applyNumberFormat="1" applyFont="1" applyBorder="1"/>
    <xf numFmtId="0" fontId="6" fillId="0" borderId="1" xfId="1" applyFont="1" applyBorder="1"/>
    <xf numFmtId="3" fontId="6" fillId="0" borderId="1" xfId="1" applyNumberFormat="1" applyFont="1" applyBorder="1" applyAlignment="1">
      <alignment horizontal="right"/>
    </xf>
    <xf numFmtId="0" fontId="4" fillId="0" borderId="1" xfId="1" applyFont="1" applyBorder="1"/>
    <xf numFmtId="3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6" fillId="0" borderId="1" xfId="1" applyFont="1" applyBorder="1" applyAlignment="1">
      <alignment vertical="center"/>
    </xf>
    <xf numFmtId="0" fontId="3" fillId="0" borderId="1" xfId="1" applyFont="1" applyBorder="1"/>
    <xf numFmtId="3" fontId="3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5" fillId="0" borderId="3" xfId="1" applyFont="1" applyBorder="1" applyAlignment="1">
      <alignment wrapText="1"/>
    </xf>
    <xf numFmtId="0" fontId="5" fillId="0" borderId="3" xfId="1" applyFont="1" applyBorder="1"/>
    <xf numFmtId="0" fontId="6" fillId="0" borderId="3" xfId="1" applyFont="1" applyBorder="1" applyAlignment="1">
      <alignment vertical="center"/>
    </xf>
    <xf numFmtId="0" fontId="3" fillId="0" borderId="3" xfId="1" applyFont="1" applyBorder="1" applyAlignment="1">
      <alignment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2" fillId="0" borderId="3" xfId="0" applyFont="1" applyBorder="1"/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right"/>
    </xf>
    <xf numFmtId="3" fontId="5" fillId="2" borderId="1" xfId="1" applyNumberFormat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/>
    </xf>
    <xf numFmtId="3" fontId="6" fillId="2" borderId="7" xfId="1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right"/>
    </xf>
    <xf numFmtId="3" fontId="3" fillId="2" borderId="7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0" fillId="2" borderId="1" xfId="0" applyFill="1" applyBorder="1"/>
    <xf numFmtId="3" fontId="7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3" fontId="7" fillId="2" borderId="7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/>
    </xf>
    <xf numFmtId="3" fontId="4" fillId="2" borderId="1" xfId="1" applyNumberFormat="1" applyFont="1" applyFill="1" applyBorder="1"/>
    <xf numFmtId="3" fontId="4" fillId="2" borderId="1" xfId="0" applyNumberFormat="1" applyFont="1" applyFill="1" applyBorder="1"/>
    <xf numFmtId="3" fontId="4" fillId="0" borderId="2" xfId="1" applyNumberFormat="1" applyFont="1" applyBorder="1"/>
    <xf numFmtId="3" fontId="4" fillId="0" borderId="2" xfId="0" applyNumberFormat="1" applyFont="1" applyBorder="1"/>
    <xf numFmtId="0" fontId="5" fillId="0" borderId="3" xfId="1" applyFont="1" applyFill="1" applyBorder="1"/>
    <xf numFmtId="0" fontId="6" fillId="0" borderId="3" xfId="1" applyFont="1" applyBorder="1"/>
    <xf numFmtId="0" fontId="4" fillId="0" borderId="3" xfId="1" applyFont="1" applyBorder="1"/>
    <xf numFmtId="0" fontId="4" fillId="0" borderId="3" xfId="0" applyFont="1" applyBorder="1"/>
    <xf numFmtId="3" fontId="4" fillId="2" borderId="7" xfId="1" applyNumberFormat="1" applyFont="1" applyFill="1" applyBorder="1"/>
    <xf numFmtId="3" fontId="4" fillId="2" borderId="8" xfId="1" applyNumberFormat="1" applyFont="1" applyFill="1" applyBorder="1"/>
    <xf numFmtId="3" fontId="5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3" fontId="4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5" fillId="2" borderId="1" xfId="1" applyNumberFormat="1" applyFont="1" applyFill="1" applyBorder="1"/>
    <xf numFmtId="3" fontId="5" fillId="2" borderId="7" xfId="1" applyNumberFormat="1" applyFont="1" applyFill="1" applyBorder="1"/>
    <xf numFmtId="0" fontId="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49"/>
  <sheetViews>
    <sheetView tabSelected="1" view="pageLayout" topLeftCell="F25" workbookViewId="0">
      <selection activeCell="I37" sqref="I37"/>
    </sheetView>
  </sheetViews>
  <sheetFormatPr defaultRowHeight="14.5"/>
  <cols>
    <col min="1" max="1" width="34" bestFit="1" customWidth="1"/>
    <col min="5" max="5" width="9" bestFit="1" customWidth="1"/>
    <col min="6" max="9" width="9" customWidth="1"/>
    <col min="10" max="10" width="36.453125" customWidth="1"/>
  </cols>
  <sheetData>
    <row r="2" spans="1:18">
      <c r="A2" s="99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ht="15" thickBot="1">
      <c r="A3" s="110" t="s">
        <v>35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>
      <c r="A4" s="103" t="s">
        <v>0</v>
      </c>
      <c r="B4" s="100" t="s">
        <v>34</v>
      </c>
      <c r="C4" s="101"/>
      <c r="D4" s="101"/>
      <c r="E4" s="102"/>
      <c r="F4" s="107" t="s">
        <v>55</v>
      </c>
      <c r="G4" s="108"/>
      <c r="H4" s="108"/>
      <c r="I4" s="109"/>
      <c r="J4" s="105" t="s">
        <v>1</v>
      </c>
      <c r="K4" s="100" t="s">
        <v>34</v>
      </c>
      <c r="L4" s="100"/>
      <c r="M4" s="101"/>
      <c r="N4" s="102"/>
      <c r="O4" s="107" t="s">
        <v>55</v>
      </c>
      <c r="P4" s="111"/>
      <c r="Q4" s="108"/>
      <c r="R4" s="109"/>
    </row>
    <row r="5" spans="1:18" ht="34.5">
      <c r="A5" s="104"/>
      <c r="B5" s="1" t="s">
        <v>2</v>
      </c>
      <c r="C5" s="1" t="s">
        <v>3</v>
      </c>
      <c r="D5" s="1" t="s">
        <v>4</v>
      </c>
      <c r="E5" s="31" t="s">
        <v>5</v>
      </c>
      <c r="F5" s="49" t="s">
        <v>2</v>
      </c>
      <c r="G5" s="50" t="s">
        <v>3</v>
      </c>
      <c r="H5" s="50" t="s">
        <v>4</v>
      </c>
      <c r="I5" s="51" t="s">
        <v>5</v>
      </c>
      <c r="J5" s="106"/>
      <c r="K5" s="1" t="s">
        <v>2</v>
      </c>
      <c r="L5" s="1" t="s">
        <v>3</v>
      </c>
      <c r="M5" s="1" t="s">
        <v>4</v>
      </c>
      <c r="N5" s="31" t="s">
        <v>5</v>
      </c>
      <c r="O5" s="49" t="s">
        <v>2</v>
      </c>
      <c r="P5" s="50" t="s">
        <v>3</v>
      </c>
      <c r="Q5" s="50" t="s">
        <v>4</v>
      </c>
      <c r="R5" s="51" t="s">
        <v>5</v>
      </c>
    </row>
    <row r="6" spans="1:18">
      <c r="A6" s="3" t="s">
        <v>36</v>
      </c>
      <c r="B6" s="2">
        <v>804659</v>
      </c>
      <c r="C6" s="2">
        <v>0</v>
      </c>
      <c r="D6" s="2">
        <v>30600</v>
      </c>
      <c r="E6" s="32">
        <f>SUM(B6:D6)</f>
        <v>835259</v>
      </c>
      <c r="F6" s="52">
        <v>831207</v>
      </c>
      <c r="G6" s="53">
        <v>0</v>
      </c>
      <c r="H6" s="53">
        <v>40520</v>
      </c>
      <c r="I6" s="54">
        <f>SUM(F6:H6)</f>
        <v>871727</v>
      </c>
      <c r="J6" s="40" t="s">
        <v>6</v>
      </c>
      <c r="K6" s="2">
        <f>344575-11077</f>
        <v>333498</v>
      </c>
      <c r="L6" s="2">
        <v>43339</v>
      </c>
      <c r="M6" s="2">
        <v>8226</v>
      </c>
      <c r="N6" s="32">
        <f>SUM(K6:M6)</f>
        <v>385063</v>
      </c>
      <c r="O6" s="52">
        <v>510086</v>
      </c>
      <c r="P6" s="53">
        <v>0</v>
      </c>
      <c r="Q6" s="53">
        <v>8978</v>
      </c>
      <c r="R6" s="54">
        <f>SUM(O6:Q6)</f>
        <v>519064</v>
      </c>
    </row>
    <row r="7" spans="1:18">
      <c r="A7" s="3" t="s">
        <v>7</v>
      </c>
      <c r="B7" s="2">
        <v>240280</v>
      </c>
      <c r="C7" s="2">
        <v>11000</v>
      </c>
      <c r="D7" s="2">
        <v>0</v>
      </c>
      <c r="E7" s="32">
        <f t="shared" ref="E7:E10" si="0">SUM(B7:D7)</f>
        <v>251280</v>
      </c>
      <c r="F7" s="52">
        <v>406078</v>
      </c>
      <c r="G7" s="53">
        <v>871</v>
      </c>
      <c r="H7" s="53">
        <v>0</v>
      </c>
      <c r="I7" s="54">
        <f t="shared" ref="I7:I10" si="1">SUM(F7:H7)</f>
        <v>406949</v>
      </c>
      <c r="J7" s="40" t="s">
        <v>8</v>
      </c>
      <c r="K7" s="2">
        <f>97719-3249</f>
        <v>94470</v>
      </c>
      <c r="L7" s="2">
        <v>11214</v>
      </c>
      <c r="M7" s="2">
        <v>2115</v>
      </c>
      <c r="N7" s="32">
        <f t="shared" ref="N7:N14" si="2">SUM(K7:M7)</f>
        <v>107799</v>
      </c>
      <c r="O7" s="52">
        <v>105426</v>
      </c>
      <c r="P7" s="53">
        <v>0</v>
      </c>
      <c r="Q7" s="53">
        <v>2355</v>
      </c>
      <c r="R7" s="54">
        <f t="shared" ref="R7:R14" si="3">SUM(O7:Q7)</f>
        <v>107781</v>
      </c>
    </row>
    <row r="8" spans="1:18">
      <c r="A8" s="3" t="s">
        <v>9</v>
      </c>
      <c r="B8" s="2">
        <v>688019</v>
      </c>
      <c r="C8" s="2">
        <v>0</v>
      </c>
      <c r="D8" s="2">
        <v>0</v>
      </c>
      <c r="E8" s="32">
        <f t="shared" si="0"/>
        <v>688019</v>
      </c>
      <c r="F8" s="52">
        <v>686734</v>
      </c>
      <c r="G8" s="53">
        <v>0</v>
      </c>
      <c r="H8" s="53">
        <v>0</v>
      </c>
      <c r="I8" s="54">
        <f t="shared" si="1"/>
        <v>686734</v>
      </c>
      <c r="J8" s="40" t="s">
        <v>10</v>
      </c>
      <c r="K8" s="2">
        <v>331493</v>
      </c>
      <c r="L8" s="2">
        <v>147805</v>
      </c>
      <c r="M8" s="2">
        <v>1600</v>
      </c>
      <c r="N8" s="32">
        <f t="shared" si="2"/>
        <v>480898</v>
      </c>
      <c r="O8" s="52">
        <v>590928</v>
      </c>
      <c r="P8" s="53">
        <v>0</v>
      </c>
      <c r="Q8" s="53">
        <v>200</v>
      </c>
      <c r="R8" s="54">
        <f t="shared" si="3"/>
        <v>591128</v>
      </c>
    </row>
    <row r="9" spans="1:18">
      <c r="A9" s="3" t="s">
        <v>11</v>
      </c>
      <c r="B9" s="2">
        <v>82286</v>
      </c>
      <c r="C9" s="2">
        <v>11100</v>
      </c>
      <c r="D9" s="2">
        <v>1500</v>
      </c>
      <c r="E9" s="32">
        <f t="shared" si="0"/>
        <v>94886</v>
      </c>
      <c r="F9" s="52">
        <v>150900</v>
      </c>
      <c r="G9" s="53"/>
      <c r="H9" s="53"/>
      <c r="I9" s="54">
        <f t="shared" si="1"/>
        <v>150900</v>
      </c>
      <c r="J9" s="40" t="s">
        <v>12</v>
      </c>
      <c r="K9" s="2">
        <v>0</v>
      </c>
      <c r="L9" s="2">
        <v>39100</v>
      </c>
      <c r="M9" s="2">
        <v>43616</v>
      </c>
      <c r="N9" s="32">
        <f t="shared" si="2"/>
        <v>82716</v>
      </c>
      <c r="O9" s="52">
        <v>0</v>
      </c>
      <c r="P9" s="53">
        <v>39676</v>
      </c>
      <c r="Q9" s="53">
        <v>39156</v>
      </c>
      <c r="R9" s="54">
        <f t="shared" si="3"/>
        <v>78832</v>
      </c>
    </row>
    <row r="10" spans="1:18">
      <c r="A10" s="3" t="s">
        <v>13</v>
      </c>
      <c r="B10" s="2">
        <v>4700</v>
      </c>
      <c r="C10" s="2">
        <v>59559</v>
      </c>
      <c r="D10" s="2">
        <v>0</v>
      </c>
      <c r="E10" s="32">
        <f t="shared" si="0"/>
        <v>64259</v>
      </c>
      <c r="F10" s="52">
        <v>0</v>
      </c>
      <c r="G10" s="53">
        <v>60059</v>
      </c>
      <c r="H10" s="53">
        <v>0</v>
      </c>
      <c r="I10" s="54">
        <f t="shared" si="1"/>
        <v>60059</v>
      </c>
      <c r="J10" s="40" t="s">
        <v>37</v>
      </c>
      <c r="K10" s="2">
        <v>0</v>
      </c>
      <c r="L10" s="2">
        <v>0</v>
      </c>
      <c r="M10" s="2">
        <v>0</v>
      </c>
      <c r="N10" s="32">
        <f t="shared" si="2"/>
        <v>0</v>
      </c>
      <c r="O10" s="52">
        <v>0</v>
      </c>
      <c r="P10" s="53">
        <v>0</v>
      </c>
      <c r="Q10" s="53">
        <v>0</v>
      </c>
      <c r="R10" s="54">
        <f t="shared" si="3"/>
        <v>0</v>
      </c>
    </row>
    <row r="11" spans="1:18">
      <c r="A11" s="3"/>
      <c r="B11" s="2"/>
      <c r="C11" s="2"/>
      <c r="D11" s="2"/>
      <c r="E11" s="32"/>
      <c r="F11" s="52"/>
      <c r="G11" s="53"/>
      <c r="H11" s="53"/>
      <c r="I11" s="54"/>
      <c r="J11" s="40" t="s">
        <v>40</v>
      </c>
      <c r="K11" s="2">
        <v>0</v>
      </c>
      <c r="L11" s="2">
        <v>10000</v>
      </c>
      <c r="M11" s="2">
        <v>0</v>
      </c>
      <c r="N11" s="32">
        <f t="shared" si="2"/>
        <v>10000</v>
      </c>
      <c r="O11" s="52">
        <v>0</v>
      </c>
      <c r="P11" s="53">
        <v>0</v>
      </c>
      <c r="Q11" s="53">
        <v>0</v>
      </c>
      <c r="R11" s="54">
        <f t="shared" si="3"/>
        <v>0</v>
      </c>
    </row>
    <row r="12" spans="1:18">
      <c r="A12" s="3"/>
      <c r="B12" s="2"/>
      <c r="C12" s="2"/>
      <c r="D12" s="2"/>
      <c r="E12" s="32"/>
      <c r="F12" s="52"/>
      <c r="G12" s="53"/>
      <c r="H12" s="53"/>
      <c r="I12" s="54"/>
      <c r="J12" s="85" t="s">
        <v>38</v>
      </c>
      <c r="K12" s="16">
        <f>392382+104</f>
        <v>392486</v>
      </c>
      <c r="L12" s="16">
        <v>16125</v>
      </c>
      <c r="M12" s="16">
        <v>0</v>
      </c>
      <c r="N12" s="32">
        <f t="shared" si="2"/>
        <v>408611</v>
      </c>
      <c r="O12" s="98">
        <f>1833+415964</f>
        <v>417797</v>
      </c>
      <c r="P12" s="97">
        <v>0</v>
      </c>
      <c r="Q12" s="97">
        <v>0</v>
      </c>
      <c r="R12" s="54">
        <f t="shared" si="3"/>
        <v>417797</v>
      </c>
    </row>
    <row r="13" spans="1:18">
      <c r="A13" s="3"/>
      <c r="B13" s="2"/>
      <c r="C13" s="2"/>
      <c r="D13" s="2"/>
      <c r="E13" s="32"/>
      <c r="F13" s="52"/>
      <c r="G13" s="53"/>
      <c r="H13" s="53"/>
      <c r="I13" s="54"/>
      <c r="J13" s="40" t="s">
        <v>39</v>
      </c>
      <c r="K13" s="2">
        <f>445436+14326</f>
        <v>459762</v>
      </c>
      <c r="L13" s="2">
        <v>64669</v>
      </c>
      <c r="M13" s="2">
        <v>0</v>
      </c>
      <c r="N13" s="32">
        <f t="shared" si="2"/>
        <v>524431</v>
      </c>
      <c r="O13" s="52">
        <v>558281</v>
      </c>
      <c r="P13" s="53">
        <v>0</v>
      </c>
      <c r="Q13" s="53">
        <v>0</v>
      </c>
      <c r="R13" s="54">
        <f t="shared" si="3"/>
        <v>558281</v>
      </c>
    </row>
    <row r="14" spans="1:18">
      <c r="A14" s="3"/>
      <c r="B14" s="2"/>
      <c r="C14" s="2"/>
      <c r="D14" s="2"/>
      <c r="E14" s="32"/>
      <c r="F14" s="52"/>
      <c r="G14" s="53"/>
      <c r="H14" s="53"/>
      <c r="I14" s="54"/>
      <c r="J14" s="40" t="s">
        <v>44</v>
      </c>
      <c r="K14" s="2">
        <f>220768-98000+335-10000</f>
        <v>113103</v>
      </c>
      <c r="L14" s="2">
        <v>97926</v>
      </c>
      <c r="M14" s="2">
        <v>0</v>
      </c>
      <c r="N14" s="32">
        <f t="shared" si="2"/>
        <v>211029</v>
      </c>
      <c r="O14" s="52">
        <v>116330</v>
      </c>
      <c r="P14" s="53">
        <v>0</v>
      </c>
      <c r="Q14" s="53">
        <v>0</v>
      </c>
      <c r="R14" s="54">
        <f t="shared" si="3"/>
        <v>116330</v>
      </c>
    </row>
    <row r="15" spans="1:18">
      <c r="A15" s="3"/>
      <c r="B15" s="2"/>
      <c r="C15" s="2"/>
      <c r="D15" s="2"/>
      <c r="E15" s="32"/>
      <c r="F15" s="52"/>
      <c r="G15" s="53"/>
      <c r="H15" s="53"/>
      <c r="I15" s="54"/>
      <c r="J15" s="40" t="s">
        <v>57</v>
      </c>
      <c r="K15" s="2"/>
      <c r="L15" s="2"/>
      <c r="M15" s="2"/>
      <c r="N15" s="32"/>
      <c r="O15" s="77">
        <v>26485</v>
      </c>
      <c r="P15" s="73"/>
      <c r="Q15" s="73"/>
      <c r="R15" s="78">
        <v>26485</v>
      </c>
    </row>
    <row r="16" spans="1:18">
      <c r="A16" s="17" t="s">
        <v>14</v>
      </c>
      <c r="B16" s="18">
        <f>SUM(B6:B15)</f>
        <v>1819944</v>
      </c>
      <c r="C16" s="18">
        <f t="shared" ref="C16:I16" si="4">SUM(C6:C15)</f>
        <v>81659</v>
      </c>
      <c r="D16" s="18">
        <f t="shared" si="4"/>
        <v>32100</v>
      </c>
      <c r="E16" s="33">
        <f t="shared" si="4"/>
        <v>1933703</v>
      </c>
      <c r="F16" s="55">
        <f t="shared" si="4"/>
        <v>2074919</v>
      </c>
      <c r="G16" s="56">
        <f t="shared" si="4"/>
        <v>60930</v>
      </c>
      <c r="H16" s="56">
        <f t="shared" si="4"/>
        <v>40520</v>
      </c>
      <c r="I16" s="57">
        <f t="shared" si="4"/>
        <v>2176369</v>
      </c>
      <c r="J16" s="86" t="s">
        <v>15</v>
      </c>
      <c r="K16" s="18">
        <f>SUM(K6:K15)</f>
        <v>1724812</v>
      </c>
      <c r="L16" s="18">
        <f t="shared" ref="L16:M16" si="5">SUM(L6:L15)</f>
        <v>430178</v>
      </c>
      <c r="M16" s="18">
        <f t="shared" si="5"/>
        <v>55557</v>
      </c>
      <c r="N16" s="33">
        <f>SUM(N6:N15)</f>
        <v>2210547</v>
      </c>
      <c r="O16" s="55">
        <f>SUM(O6:O15)</f>
        <v>2325333</v>
      </c>
      <c r="P16" s="56">
        <f t="shared" ref="P16:R16" si="6">SUM(P6:P15)</f>
        <v>39676</v>
      </c>
      <c r="Q16" s="56">
        <f t="shared" si="6"/>
        <v>50689</v>
      </c>
      <c r="R16" s="57">
        <f t="shared" si="6"/>
        <v>2415698</v>
      </c>
    </row>
    <row r="17" spans="1:18">
      <c r="A17" s="19"/>
      <c r="B17" s="19"/>
      <c r="C17" s="19"/>
      <c r="D17" s="19"/>
      <c r="E17" s="83"/>
      <c r="F17" s="89"/>
      <c r="G17" s="81"/>
      <c r="H17" s="81"/>
      <c r="I17" s="90"/>
      <c r="J17" s="87"/>
      <c r="K17" s="19"/>
      <c r="L17" s="19"/>
      <c r="M17" s="19"/>
      <c r="N17" s="83"/>
      <c r="O17" s="77"/>
      <c r="P17" s="73"/>
      <c r="Q17" s="73"/>
      <c r="R17" s="78"/>
    </row>
    <row r="18" spans="1:18">
      <c r="A18" s="10" t="s">
        <v>45</v>
      </c>
      <c r="B18" s="11"/>
      <c r="C18" s="11"/>
      <c r="D18" s="11"/>
      <c r="E18" s="36">
        <f>E16-N16</f>
        <v>-276844</v>
      </c>
      <c r="F18" s="65"/>
      <c r="G18" s="66"/>
      <c r="H18" s="66"/>
      <c r="I18" s="64">
        <f>I16-R16</f>
        <v>-239329</v>
      </c>
      <c r="J18" s="43"/>
      <c r="K18" s="11"/>
      <c r="L18" s="11"/>
      <c r="M18" s="11"/>
      <c r="N18" s="36"/>
      <c r="O18" s="77"/>
      <c r="P18" s="73"/>
      <c r="Q18" s="73"/>
      <c r="R18" s="78"/>
    </row>
    <row r="19" spans="1:18">
      <c r="A19" s="12" t="s">
        <v>46</v>
      </c>
      <c r="B19" s="20">
        <f>286844-10000</f>
        <v>276844</v>
      </c>
      <c r="C19" s="20"/>
      <c r="D19" s="20"/>
      <c r="E19" s="76">
        <f>SUM(B19:D19)</f>
        <v>276844</v>
      </c>
      <c r="F19" s="91">
        <v>239329</v>
      </c>
      <c r="G19" s="75"/>
      <c r="H19" s="75"/>
      <c r="I19" s="80">
        <v>239329</v>
      </c>
      <c r="J19" s="43"/>
      <c r="K19" s="11"/>
      <c r="L19" s="11"/>
      <c r="M19" s="11"/>
      <c r="N19" s="36"/>
      <c r="O19" s="77"/>
      <c r="P19" s="73"/>
      <c r="Q19" s="73"/>
      <c r="R19" s="78"/>
    </row>
    <row r="20" spans="1:18">
      <c r="A20" s="10" t="s">
        <v>47</v>
      </c>
      <c r="B20" s="11">
        <f>SUM(B19)</f>
        <v>276844</v>
      </c>
      <c r="C20" s="11">
        <f>SUM(C19)</f>
        <v>0</v>
      </c>
      <c r="D20" s="11">
        <f>SUM(D19)</f>
        <v>0</v>
      </c>
      <c r="E20" s="36">
        <f>SUM(E19)</f>
        <v>276844</v>
      </c>
      <c r="F20" s="65">
        <f t="shared" ref="F20:I20" si="7">SUM(F19)</f>
        <v>239329</v>
      </c>
      <c r="G20" s="66">
        <f t="shared" si="7"/>
        <v>0</v>
      </c>
      <c r="H20" s="66">
        <f t="shared" si="7"/>
        <v>0</v>
      </c>
      <c r="I20" s="64">
        <f t="shared" si="7"/>
        <v>239329</v>
      </c>
      <c r="J20" s="43"/>
      <c r="K20" s="11"/>
      <c r="L20" s="11"/>
      <c r="M20" s="11"/>
      <c r="N20" s="36"/>
      <c r="O20" s="77"/>
      <c r="P20" s="73"/>
      <c r="Q20" s="73"/>
      <c r="R20" s="78"/>
    </row>
    <row r="21" spans="1:18">
      <c r="A21" s="21"/>
      <c r="B21" s="21"/>
      <c r="C21" s="21"/>
      <c r="D21" s="21"/>
      <c r="E21" s="84"/>
      <c r="F21" s="92"/>
      <c r="G21" s="82"/>
      <c r="H21" s="82"/>
      <c r="I21" s="93"/>
      <c r="J21" s="88"/>
      <c r="K21" s="21"/>
      <c r="L21" s="21"/>
      <c r="M21" s="21"/>
      <c r="N21" s="84"/>
      <c r="O21" s="77"/>
      <c r="P21" s="73"/>
      <c r="Q21" s="73"/>
      <c r="R21" s="78"/>
    </row>
    <row r="22" spans="1:18" ht="15" thickBot="1">
      <c r="A22" s="13" t="s">
        <v>16</v>
      </c>
      <c r="B22" s="14">
        <f>SUM(B20,B16)</f>
        <v>2096788</v>
      </c>
      <c r="C22" s="14">
        <f>SUM(C20,C16)</f>
        <v>81659</v>
      </c>
      <c r="D22" s="14">
        <f>SUM(D20,D16)</f>
        <v>32100</v>
      </c>
      <c r="E22" s="37">
        <f>SUM(E20,E16)</f>
        <v>2210547</v>
      </c>
      <c r="F22" s="94">
        <f t="shared" ref="F22:I22" si="8">SUM(F20,F16)</f>
        <v>2314248</v>
      </c>
      <c r="G22" s="95">
        <f t="shared" si="8"/>
        <v>60930</v>
      </c>
      <c r="H22" s="95">
        <f t="shared" si="8"/>
        <v>40520</v>
      </c>
      <c r="I22" s="96">
        <f t="shared" si="8"/>
        <v>2415698</v>
      </c>
      <c r="J22" s="46" t="s">
        <v>17</v>
      </c>
      <c r="K22" s="14">
        <f>SUM(K16)</f>
        <v>1724812</v>
      </c>
      <c r="L22" s="14">
        <f>SUM(L16)</f>
        <v>430178</v>
      </c>
      <c r="M22" s="14">
        <f>SUM(M16)</f>
        <v>55557</v>
      </c>
      <c r="N22" s="37">
        <f>SUM(N16)</f>
        <v>2210547</v>
      </c>
      <c r="O22" s="94">
        <f t="shared" ref="O22:R22" si="9">SUM(O16)</f>
        <v>2325333</v>
      </c>
      <c r="P22" s="95">
        <f t="shared" si="9"/>
        <v>39676</v>
      </c>
      <c r="Q22" s="95">
        <f t="shared" si="9"/>
        <v>50689</v>
      </c>
      <c r="R22" s="96">
        <f t="shared" si="9"/>
        <v>2415698</v>
      </c>
    </row>
    <row r="23" spans="1:18">
      <c r="A23" s="4"/>
      <c r="B23" s="5"/>
      <c r="C23" s="5"/>
      <c r="D23" s="5"/>
      <c r="E23" s="6"/>
      <c r="F23" s="6"/>
      <c r="G23" s="6"/>
      <c r="H23" s="6"/>
      <c r="I23" s="6"/>
      <c r="J23" s="7"/>
      <c r="K23" s="5"/>
      <c r="L23" s="5"/>
      <c r="M23" s="5"/>
      <c r="N23" s="5"/>
    </row>
    <row r="24" spans="1:18">
      <c r="A24" s="4"/>
      <c r="B24" s="5"/>
      <c r="C24" s="5"/>
      <c r="D24" s="5"/>
      <c r="E24" s="6"/>
      <c r="F24" s="6"/>
      <c r="G24" s="6"/>
      <c r="H24" s="6"/>
      <c r="I24" s="6"/>
      <c r="J24" s="7"/>
      <c r="K24" s="5"/>
      <c r="L24" s="5"/>
      <c r="M24" s="5"/>
      <c r="N24" s="6"/>
    </row>
    <row r="25" spans="1:18">
      <c r="A25" s="99" t="s">
        <v>18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</row>
    <row r="26" spans="1:18" ht="15" thickBot="1">
      <c r="A26" s="110" t="s">
        <v>56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</row>
    <row r="27" spans="1:18">
      <c r="A27" s="100" t="s">
        <v>19</v>
      </c>
      <c r="B27" s="100" t="s">
        <v>34</v>
      </c>
      <c r="C27" s="101"/>
      <c r="D27" s="101"/>
      <c r="E27" s="102"/>
      <c r="F27" s="107" t="s">
        <v>55</v>
      </c>
      <c r="G27" s="108"/>
      <c r="H27" s="108"/>
      <c r="I27" s="109"/>
      <c r="J27" s="105" t="s">
        <v>20</v>
      </c>
      <c r="K27" s="100" t="s">
        <v>34</v>
      </c>
      <c r="L27" s="100"/>
      <c r="M27" s="101"/>
      <c r="N27" s="102"/>
      <c r="O27" s="107" t="s">
        <v>55</v>
      </c>
      <c r="P27" s="108"/>
      <c r="Q27" s="108"/>
      <c r="R27" s="109"/>
    </row>
    <row r="28" spans="1:18" ht="34.5">
      <c r="A28" s="101"/>
      <c r="B28" s="1" t="s">
        <v>2</v>
      </c>
      <c r="C28" s="1" t="s">
        <v>3</v>
      </c>
      <c r="D28" s="1" t="s">
        <v>4</v>
      </c>
      <c r="E28" s="31" t="s">
        <v>5</v>
      </c>
      <c r="F28" s="49" t="s">
        <v>2</v>
      </c>
      <c r="G28" s="50" t="s">
        <v>3</v>
      </c>
      <c r="H28" s="50" t="s">
        <v>4</v>
      </c>
      <c r="I28" s="51" t="s">
        <v>5</v>
      </c>
      <c r="J28" s="106"/>
      <c r="K28" s="1" t="s">
        <v>2</v>
      </c>
      <c r="L28" s="1" t="s">
        <v>3</v>
      </c>
      <c r="M28" s="1" t="s">
        <v>4</v>
      </c>
      <c r="N28" s="31" t="s">
        <v>5</v>
      </c>
      <c r="O28" s="49" t="s">
        <v>2</v>
      </c>
      <c r="P28" s="50" t="s">
        <v>3</v>
      </c>
      <c r="Q28" s="50" t="s">
        <v>4</v>
      </c>
      <c r="R28" s="51" t="s">
        <v>5</v>
      </c>
    </row>
    <row r="29" spans="1:18">
      <c r="A29" s="9" t="s">
        <v>21</v>
      </c>
      <c r="B29" s="2">
        <v>379043</v>
      </c>
      <c r="C29" s="2">
        <v>337805</v>
      </c>
      <c r="D29" s="2">
        <v>0</v>
      </c>
      <c r="E29" s="32">
        <f>SUM(B29:D29)</f>
        <v>716848</v>
      </c>
      <c r="F29" s="52">
        <v>411473</v>
      </c>
      <c r="G29" s="53">
        <v>435958</v>
      </c>
      <c r="H29" s="53">
        <v>0</v>
      </c>
      <c r="I29" s="54">
        <f>SUM(F29:H29)</f>
        <v>847431</v>
      </c>
      <c r="J29" s="39" t="s">
        <v>41</v>
      </c>
      <c r="K29" s="2">
        <f>101000+10000</f>
        <v>111000</v>
      </c>
      <c r="L29" s="2">
        <v>366422</v>
      </c>
      <c r="M29" s="2">
        <v>0</v>
      </c>
      <c r="N29" s="32">
        <f>SUM(K29:M29)</f>
        <v>477422</v>
      </c>
      <c r="O29" s="52">
        <v>489069</v>
      </c>
      <c r="P29" s="53">
        <v>0</v>
      </c>
      <c r="Q29" s="53">
        <v>0</v>
      </c>
      <c r="R29" s="54">
        <f>SUM(O29:Q29)</f>
        <v>489069</v>
      </c>
    </row>
    <row r="30" spans="1:18">
      <c r="A30" s="3" t="s">
        <v>22</v>
      </c>
      <c r="B30" s="2">
        <v>0</v>
      </c>
      <c r="C30" s="2">
        <f>11732+1314</f>
        <v>13046</v>
      </c>
      <c r="D30" s="2">
        <v>0</v>
      </c>
      <c r="E30" s="32">
        <f t="shared" ref="E30:E31" si="10">SUM(B30:D30)</f>
        <v>13046</v>
      </c>
      <c r="F30" s="52">
        <v>0</v>
      </c>
      <c r="G30" s="53">
        <v>10728</v>
      </c>
      <c r="H30" s="53">
        <v>0</v>
      </c>
      <c r="I30" s="54">
        <f t="shared" ref="I30:I31" si="11">SUM(F30:H30)</f>
        <v>10728</v>
      </c>
      <c r="J30" s="40" t="s">
        <v>42</v>
      </c>
      <c r="K30" s="2">
        <v>413983</v>
      </c>
      <c r="L30" s="2">
        <v>0</v>
      </c>
      <c r="M30" s="2">
        <v>0</v>
      </c>
      <c r="N30" s="32">
        <f t="shared" ref="N30" si="12">SUM(K30:M30)</f>
        <v>413983</v>
      </c>
      <c r="O30" s="52">
        <v>562960</v>
      </c>
      <c r="P30" s="53">
        <v>0</v>
      </c>
      <c r="Q30" s="53">
        <v>0</v>
      </c>
      <c r="R30" s="54">
        <f t="shared" ref="R30" si="13">SUM(O30:Q30)</f>
        <v>562960</v>
      </c>
    </row>
    <row r="31" spans="1:18">
      <c r="A31" s="8" t="s">
        <v>23</v>
      </c>
      <c r="B31" s="2">
        <v>5000</v>
      </c>
      <c r="C31" s="2">
        <v>500</v>
      </c>
      <c r="D31" s="2">
        <v>0</v>
      </c>
      <c r="E31" s="32">
        <f t="shared" si="10"/>
        <v>5500</v>
      </c>
      <c r="F31" s="52">
        <v>2567</v>
      </c>
      <c r="G31" s="53">
        <v>0</v>
      </c>
      <c r="H31" s="53">
        <v>0</v>
      </c>
      <c r="I31" s="54">
        <f t="shared" si="11"/>
        <v>2567</v>
      </c>
      <c r="J31" s="39" t="s">
        <v>43</v>
      </c>
      <c r="K31" s="2">
        <v>0</v>
      </c>
      <c r="L31" s="2">
        <v>3500</v>
      </c>
      <c r="M31" s="2">
        <v>0</v>
      </c>
      <c r="N31" s="32">
        <f>SUM(K31:M31)</f>
        <v>3500</v>
      </c>
      <c r="O31" s="52">
        <v>0</v>
      </c>
      <c r="P31" s="53">
        <v>35452</v>
      </c>
      <c r="Q31" s="53">
        <v>0</v>
      </c>
      <c r="R31" s="54">
        <f>SUM(O31:Q31)</f>
        <v>35452</v>
      </c>
    </row>
    <row r="32" spans="1:18">
      <c r="A32" s="8"/>
      <c r="B32" s="2"/>
      <c r="C32" s="2"/>
      <c r="D32" s="2"/>
      <c r="E32" s="32"/>
      <c r="F32" s="52"/>
      <c r="G32" s="53"/>
      <c r="H32" s="53"/>
      <c r="I32" s="54"/>
      <c r="J32" s="39" t="s">
        <v>24</v>
      </c>
      <c r="K32" s="2">
        <v>11000</v>
      </c>
      <c r="L32" s="2">
        <v>0</v>
      </c>
      <c r="M32" s="2">
        <v>0</v>
      </c>
      <c r="N32" s="32">
        <f>SUM(K32:M32)</f>
        <v>11000</v>
      </c>
      <c r="O32" s="52">
        <v>23147</v>
      </c>
      <c r="P32" s="53"/>
      <c r="Q32" s="53">
        <v>0</v>
      </c>
      <c r="R32" s="54">
        <f>SUM(O32:Q32)</f>
        <v>23147</v>
      </c>
    </row>
    <row r="33" spans="1:18">
      <c r="A33" s="8"/>
      <c r="B33" s="2"/>
      <c r="C33" s="2"/>
      <c r="D33" s="2"/>
      <c r="E33" s="32"/>
      <c r="F33" s="52"/>
      <c r="G33" s="53"/>
      <c r="H33" s="53"/>
      <c r="I33" s="54"/>
      <c r="J33" s="39"/>
      <c r="K33" s="2"/>
      <c r="L33" s="2"/>
      <c r="M33" s="2"/>
      <c r="N33" s="32"/>
      <c r="O33" s="77"/>
      <c r="P33" s="73"/>
      <c r="Q33" s="73"/>
      <c r="R33" s="78"/>
    </row>
    <row r="34" spans="1:18">
      <c r="A34" s="22" t="s">
        <v>25</v>
      </c>
      <c r="B34" s="18">
        <f>SUM(B29:B33)</f>
        <v>384043</v>
      </c>
      <c r="C34" s="18">
        <f t="shared" ref="C34:D34" si="14">SUM(C29:C33)</f>
        <v>351351</v>
      </c>
      <c r="D34" s="18">
        <f t="shared" si="14"/>
        <v>0</v>
      </c>
      <c r="E34" s="33">
        <f>SUM(E29:E33)</f>
        <v>735394</v>
      </c>
      <c r="F34" s="55">
        <f t="shared" ref="F34:H34" si="15">SUM(F29:F33)</f>
        <v>414040</v>
      </c>
      <c r="G34" s="56">
        <f t="shared" si="15"/>
        <v>446686</v>
      </c>
      <c r="H34" s="56">
        <f t="shared" si="15"/>
        <v>0</v>
      </c>
      <c r="I34" s="57">
        <f>SUM(I29:I33)</f>
        <v>860726</v>
      </c>
      <c r="J34" s="41" t="s">
        <v>26</v>
      </c>
      <c r="K34" s="18">
        <f>SUM(K29:K33)</f>
        <v>535983</v>
      </c>
      <c r="L34" s="18">
        <f t="shared" ref="L34:R34" si="16">SUM(L29:L33)</f>
        <v>369922</v>
      </c>
      <c r="M34" s="18">
        <f t="shared" si="16"/>
        <v>0</v>
      </c>
      <c r="N34" s="33">
        <f>SUM(N29:N33)</f>
        <v>905905</v>
      </c>
      <c r="O34" s="55">
        <f t="shared" si="16"/>
        <v>1075176</v>
      </c>
      <c r="P34" s="55">
        <f t="shared" si="16"/>
        <v>35452</v>
      </c>
      <c r="Q34" s="55">
        <f t="shared" si="16"/>
        <v>0</v>
      </c>
      <c r="R34" s="55">
        <f t="shared" si="16"/>
        <v>1110628</v>
      </c>
    </row>
    <row r="35" spans="1:18">
      <c r="A35" s="23"/>
      <c r="B35" s="24"/>
      <c r="C35" s="24"/>
      <c r="D35" s="24"/>
      <c r="E35" s="34"/>
      <c r="F35" s="58"/>
      <c r="G35" s="59"/>
      <c r="H35" s="59"/>
      <c r="I35" s="60"/>
      <c r="J35" s="42"/>
      <c r="K35" s="24"/>
      <c r="L35" s="24"/>
      <c r="M35" s="24"/>
      <c r="N35" s="34"/>
      <c r="O35" s="77"/>
      <c r="P35" s="73"/>
      <c r="Q35" s="73"/>
      <c r="R35" s="78"/>
    </row>
    <row r="36" spans="1:18">
      <c r="A36" s="10" t="s">
        <v>48</v>
      </c>
      <c r="B36" s="11"/>
      <c r="C36" s="11"/>
      <c r="D36" s="11"/>
      <c r="E36" s="35">
        <f>E34-N34</f>
        <v>-170511</v>
      </c>
      <c r="F36" s="61"/>
      <c r="G36" s="62"/>
      <c r="H36" s="62"/>
      <c r="I36" s="63">
        <f>I34-R34</f>
        <v>-249902</v>
      </c>
      <c r="J36" s="43"/>
      <c r="K36" s="11"/>
      <c r="L36" s="11"/>
      <c r="M36" s="11"/>
      <c r="N36" s="36"/>
      <c r="O36" s="77"/>
      <c r="P36" s="73"/>
      <c r="Q36" s="73"/>
      <c r="R36" s="78"/>
    </row>
    <row r="37" spans="1:18">
      <c r="A37" s="25" t="s">
        <v>46</v>
      </c>
      <c r="B37" s="15"/>
      <c r="C37" s="15">
        <f>107321+10000</f>
        <v>117321</v>
      </c>
      <c r="D37" s="11">
        <v>0</v>
      </c>
      <c r="E37" s="35">
        <f>SUM(B37:D37)</f>
        <v>117321</v>
      </c>
      <c r="F37" s="61"/>
      <c r="G37" s="62">
        <v>194502</v>
      </c>
      <c r="H37" s="62">
        <v>0</v>
      </c>
      <c r="I37" s="63">
        <f>SUM(F37:H37)</f>
        <v>194502</v>
      </c>
      <c r="J37" s="43"/>
      <c r="K37" s="11"/>
      <c r="L37" s="11"/>
      <c r="M37" s="11"/>
      <c r="N37" s="36"/>
      <c r="O37" s="77"/>
      <c r="P37" s="73"/>
      <c r="Q37" s="73"/>
      <c r="R37" s="78"/>
    </row>
    <row r="38" spans="1:18">
      <c r="A38" s="25" t="s">
        <v>49</v>
      </c>
      <c r="B38" s="15">
        <v>40179</v>
      </c>
      <c r="C38" s="15">
        <v>40685</v>
      </c>
      <c r="D38" s="15">
        <v>0</v>
      </c>
      <c r="E38" s="36">
        <f>SUM(B38:D38)</f>
        <v>80864</v>
      </c>
      <c r="F38" s="61">
        <v>40179</v>
      </c>
      <c r="G38" s="62">
        <v>40685</v>
      </c>
      <c r="H38" s="62">
        <v>0</v>
      </c>
      <c r="I38" s="64">
        <f>SUM(F38:H38)</f>
        <v>80864</v>
      </c>
      <c r="J38" s="44" t="s">
        <v>50</v>
      </c>
      <c r="K38" s="26">
        <v>9434</v>
      </c>
      <c r="L38" s="26">
        <v>18240</v>
      </c>
      <c r="M38" s="26">
        <v>0</v>
      </c>
      <c r="N38" s="76">
        <f>SUM(K38:M38)</f>
        <v>27674</v>
      </c>
      <c r="O38" s="79">
        <v>4671</v>
      </c>
      <c r="P38" s="74">
        <v>20793</v>
      </c>
      <c r="Q38" s="74">
        <v>0</v>
      </c>
      <c r="R38" s="80">
        <f>SUM(O38:Q38)</f>
        <v>25464</v>
      </c>
    </row>
    <row r="39" spans="1:18">
      <c r="A39" s="10" t="s">
        <v>27</v>
      </c>
      <c r="B39" s="11">
        <f>SUM(B36:B38)</f>
        <v>40179</v>
      </c>
      <c r="C39" s="11">
        <f>SUM(C36:C38)</f>
        <v>158006</v>
      </c>
      <c r="D39" s="11">
        <f>SUM(D36:D38)</f>
        <v>0</v>
      </c>
      <c r="E39" s="36">
        <f>SUM(E37:E38)</f>
        <v>198185</v>
      </c>
      <c r="F39" s="65">
        <f t="shared" ref="F39:I39" si="17">SUM(F37:F38)</f>
        <v>40179</v>
      </c>
      <c r="G39" s="66">
        <f t="shared" si="17"/>
        <v>235187</v>
      </c>
      <c r="H39" s="66">
        <f t="shared" si="17"/>
        <v>0</v>
      </c>
      <c r="I39" s="64">
        <f t="shared" si="17"/>
        <v>275366</v>
      </c>
      <c r="J39" s="45" t="s">
        <v>51</v>
      </c>
      <c r="K39" s="11">
        <f>SUM(K38)</f>
        <v>9434</v>
      </c>
      <c r="L39" s="11">
        <f>SUM(L38)</f>
        <v>18240</v>
      </c>
      <c r="M39" s="11">
        <f>SUM(M38)</f>
        <v>0</v>
      </c>
      <c r="N39" s="36">
        <f>SUM(N38)</f>
        <v>27674</v>
      </c>
      <c r="O39" s="65">
        <f t="shared" ref="O39:R39" si="18">SUM(O38)</f>
        <v>4671</v>
      </c>
      <c r="P39" s="66">
        <f t="shared" si="18"/>
        <v>20793</v>
      </c>
      <c r="Q39" s="66">
        <f t="shared" si="18"/>
        <v>0</v>
      </c>
      <c r="R39" s="64">
        <f t="shared" si="18"/>
        <v>25464</v>
      </c>
    </row>
    <row r="40" spans="1:18">
      <c r="A40" s="13" t="s">
        <v>28</v>
      </c>
      <c r="B40" s="14">
        <f>SUM(B39,B35)</f>
        <v>40179</v>
      </c>
      <c r="C40" s="14">
        <f>SUM(C39,C35)</f>
        <v>158006</v>
      </c>
      <c r="D40" s="14">
        <f>SUM(D39,D35)</f>
        <v>0</v>
      </c>
      <c r="E40" s="37">
        <f>E34+E39</f>
        <v>933579</v>
      </c>
      <c r="F40" s="67">
        <f t="shared" ref="F40:I40" si="19">F34+F39</f>
        <v>454219</v>
      </c>
      <c r="G40" s="68">
        <f>G34+G39</f>
        <v>681873</v>
      </c>
      <c r="H40" s="68">
        <f t="shared" si="19"/>
        <v>0</v>
      </c>
      <c r="I40" s="69">
        <f t="shared" si="19"/>
        <v>1136092</v>
      </c>
      <c r="J40" s="46" t="s">
        <v>52</v>
      </c>
      <c r="K40" s="14">
        <f>K34</f>
        <v>535983</v>
      </c>
      <c r="L40" s="14">
        <f>SUM(L39,L35)</f>
        <v>18240</v>
      </c>
      <c r="M40" s="14">
        <f>SUM(M39,M35)</f>
        <v>0</v>
      </c>
      <c r="N40" s="37">
        <f>N34+N39</f>
        <v>933579</v>
      </c>
      <c r="O40" s="67">
        <f>O34</f>
        <v>1075176</v>
      </c>
      <c r="P40" s="68">
        <f>P34+P39</f>
        <v>56245</v>
      </c>
      <c r="Q40" s="68">
        <f t="shared" ref="Q40" si="20">Q34+Q39</f>
        <v>0</v>
      </c>
      <c r="R40" s="69">
        <f>R34</f>
        <v>1110628</v>
      </c>
    </row>
    <row r="41" spans="1:18">
      <c r="A41" s="13"/>
      <c r="B41" s="14"/>
      <c r="C41" s="14"/>
      <c r="D41" s="14"/>
      <c r="E41" s="37"/>
      <c r="F41" s="67"/>
      <c r="G41" s="68"/>
      <c r="H41" s="68"/>
      <c r="I41" s="69"/>
      <c r="J41" s="46"/>
      <c r="K41" s="14"/>
      <c r="L41" s="14"/>
      <c r="M41" s="14"/>
      <c r="N41" s="37"/>
      <c r="O41" s="77"/>
      <c r="P41" s="73"/>
      <c r="Q41" s="73"/>
      <c r="R41" s="78"/>
    </row>
    <row r="42" spans="1:18">
      <c r="A42" s="13" t="s">
        <v>53</v>
      </c>
      <c r="B42" s="14">
        <f>B34+B16</f>
        <v>2203987</v>
      </c>
      <c r="C42" s="14">
        <f t="shared" ref="C42:D42" si="21">C34+C16</f>
        <v>433010</v>
      </c>
      <c r="D42" s="14">
        <f t="shared" si="21"/>
        <v>32100</v>
      </c>
      <c r="E42" s="37">
        <f>E34+E16</f>
        <v>2669097</v>
      </c>
      <c r="F42" s="67">
        <f t="shared" ref="F42:I42" si="22">F34+F16</f>
        <v>2488959</v>
      </c>
      <c r="G42" s="68">
        <f t="shared" si="22"/>
        <v>507616</v>
      </c>
      <c r="H42" s="68">
        <f t="shared" si="22"/>
        <v>40520</v>
      </c>
      <c r="I42" s="69">
        <f t="shared" si="22"/>
        <v>3037095</v>
      </c>
      <c r="J42" s="46" t="s">
        <v>29</v>
      </c>
      <c r="K42" s="14">
        <f>K40+K16</f>
        <v>2260795</v>
      </c>
      <c r="L42" s="14">
        <f t="shared" ref="L42" si="23">L40+L16</f>
        <v>448418</v>
      </c>
      <c r="M42" s="14">
        <f>M40+M16</f>
        <v>55557</v>
      </c>
      <c r="N42" s="37">
        <f>N34+N22</f>
        <v>3116452</v>
      </c>
      <c r="O42" s="67">
        <f>O34+O22</f>
        <v>3400509</v>
      </c>
      <c r="P42" s="67">
        <f t="shared" ref="P42:R42" si="24">P34+P22</f>
        <v>75128</v>
      </c>
      <c r="Q42" s="67">
        <f t="shared" si="24"/>
        <v>50689</v>
      </c>
      <c r="R42" s="67">
        <f t="shared" si="24"/>
        <v>3526326</v>
      </c>
    </row>
    <row r="43" spans="1:18">
      <c r="A43" s="13" t="s">
        <v>30</v>
      </c>
      <c r="B43" s="14">
        <f>B39+B20</f>
        <v>317023</v>
      </c>
      <c r="C43" s="14">
        <f t="shared" ref="C43:I43" si="25">C39+C20</f>
        <v>158006</v>
      </c>
      <c r="D43" s="14">
        <f t="shared" si="25"/>
        <v>0</v>
      </c>
      <c r="E43" s="14">
        <f t="shared" si="25"/>
        <v>475029</v>
      </c>
      <c r="F43" s="68">
        <f t="shared" si="25"/>
        <v>279508</v>
      </c>
      <c r="G43" s="68">
        <f t="shared" si="25"/>
        <v>235187</v>
      </c>
      <c r="H43" s="68">
        <f t="shared" si="25"/>
        <v>0</v>
      </c>
      <c r="I43" s="68">
        <f t="shared" si="25"/>
        <v>514695</v>
      </c>
      <c r="J43" s="46" t="s">
        <v>31</v>
      </c>
      <c r="K43" s="14">
        <f>SUM(K39)</f>
        <v>9434</v>
      </c>
      <c r="L43" s="14">
        <f t="shared" ref="L43:R43" si="26">SUM(L39)</f>
        <v>18240</v>
      </c>
      <c r="M43" s="14">
        <f t="shared" si="26"/>
        <v>0</v>
      </c>
      <c r="N43" s="14">
        <f t="shared" si="26"/>
        <v>27674</v>
      </c>
      <c r="O43" s="68">
        <f t="shared" si="26"/>
        <v>4671</v>
      </c>
      <c r="P43" s="68">
        <f t="shared" si="26"/>
        <v>20793</v>
      </c>
      <c r="Q43" s="68">
        <f t="shared" si="26"/>
        <v>0</v>
      </c>
      <c r="R43" s="68">
        <f t="shared" si="26"/>
        <v>25464</v>
      </c>
    </row>
    <row r="44" spans="1:18">
      <c r="A44" s="13"/>
      <c r="B44" s="27"/>
      <c r="C44" s="27"/>
      <c r="D44" s="27"/>
      <c r="E44" s="37"/>
      <c r="F44" s="67"/>
      <c r="G44" s="68"/>
      <c r="H44" s="68"/>
      <c r="I44" s="69"/>
      <c r="J44" s="47"/>
      <c r="K44" s="27"/>
      <c r="L44" s="27"/>
      <c r="M44" s="27"/>
      <c r="N44" s="76"/>
      <c r="O44" s="77"/>
      <c r="P44" s="73"/>
      <c r="Q44" s="73"/>
      <c r="R44" s="78"/>
    </row>
    <row r="45" spans="1:18" ht="15" thickBot="1">
      <c r="A45" s="28" t="s">
        <v>32</v>
      </c>
      <c r="B45" s="29">
        <f>B43+B42</f>
        <v>2521010</v>
      </c>
      <c r="C45" s="29">
        <f t="shared" ref="C45:H45" si="27">C43+C42</f>
        <v>591016</v>
      </c>
      <c r="D45" s="29">
        <f t="shared" si="27"/>
        <v>32100</v>
      </c>
      <c r="E45" s="38">
        <f>E43+E42</f>
        <v>3144126</v>
      </c>
      <c r="F45" s="70">
        <f t="shared" si="27"/>
        <v>2768467</v>
      </c>
      <c r="G45" s="71">
        <f>G43+G42</f>
        <v>742803</v>
      </c>
      <c r="H45" s="71">
        <f t="shared" si="27"/>
        <v>40520</v>
      </c>
      <c r="I45" s="72">
        <f>I43+I42</f>
        <v>3551790</v>
      </c>
      <c r="J45" s="48" t="s">
        <v>33</v>
      </c>
      <c r="K45" s="29">
        <f>K43+K42</f>
        <v>2270229</v>
      </c>
      <c r="L45" s="29">
        <f t="shared" ref="L45:N45" si="28">L43+L42</f>
        <v>466658</v>
      </c>
      <c r="M45" s="29">
        <f t="shared" si="28"/>
        <v>55557</v>
      </c>
      <c r="N45" s="38">
        <f t="shared" si="28"/>
        <v>3144126</v>
      </c>
      <c r="O45" s="70">
        <f>O43+O42</f>
        <v>3405180</v>
      </c>
      <c r="P45" s="70">
        <f t="shared" ref="P45:R45" si="29">P43+P42</f>
        <v>95921</v>
      </c>
      <c r="Q45" s="70">
        <f t="shared" si="29"/>
        <v>50689</v>
      </c>
      <c r="R45" s="70">
        <f t="shared" si="29"/>
        <v>3551790</v>
      </c>
    </row>
    <row r="49" spans="9:9">
      <c r="I49" s="30"/>
    </row>
  </sheetData>
  <mergeCells count="16">
    <mergeCell ref="A2:R2"/>
    <mergeCell ref="A25:R25"/>
    <mergeCell ref="B27:E27"/>
    <mergeCell ref="K27:N27"/>
    <mergeCell ref="A4:A5"/>
    <mergeCell ref="J4:J5"/>
    <mergeCell ref="J27:J28"/>
    <mergeCell ref="A27:A28"/>
    <mergeCell ref="F4:I4"/>
    <mergeCell ref="B4:E4"/>
    <mergeCell ref="K4:N4"/>
    <mergeCell ref="A26:R26"/>
    <mergeCell ref="A3:R3"/>
    <mergeCell ref="O4:R4"/>
    <mergeCell ref="F27:I27"/>
    <mergeCell ref="O27:R27"/>
  </mergeCells>
  <pageMargins left="0.70866141732283472" right="0.70866141732283472" top="0.74803149606299213" bottom="0.74803149606299213" header="0.31496062992125984" footer="0.31496062992125984"/>
  <pageSetup paperSize="8" scale="88" orientation="landscape" horizontalDpi="4294967293" verticalDpi="4294967293" r:id="rId1"/>
  <headerFooter>
    <oddHeader>&amp;R 12. sz. melléklet a 19/2015. (IX.29.) önkormányzati rendelethez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2015-09-22T08:52:34Z</cp:lastPrinted>
  <dcterms:created xsi:type="dcterms:W3CDTF">2015-01-28T12:17:06Z</dcterms:created>
  <dcterms:modified xsi:type="dcterms:W3CDTF">2015-09-28T08:25:13Z</dcterms:modified>
</cp:coreProperties>
</file>