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B964E62D-5315-4838-BF33-CE59B801AB66}" xr6:coauthVersionLast="45" xr6:coauthVersionMax="45" xr10:uidLastSave="{00000000-0000-0000-0000-000000000000}"/>
  <bookViews>
    <workbookView xWindow="810" yWindow="-120" windowWidth="28110" windowHeight="18240" xr2:uid="{076E208F-04AA-4C23-9694-20C64167A748}"/>
  </bookViews>
  <sheets>
    <sheet name="6.mell.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ss">#REF!</definedName>
    <definedName name="css_k">[2]Családsegítés!$C$27:$C$86</definedName>
    <definedName name="css_k_">#REF!</definedName>
    <definedName name="Excel_BuiltIn_Print_Area_1">#REF!</definedName>
    <definedName name="Excel_BuiltIn_Print_Titles_26">#REF!,#REF!</definedName>
    <definedName name="fejlesztés">[3]Háttéradatok!$C$29:$AG$32</definedName>
    <definedName name="GDP">[3]Háttéradatok!$B$22:$AG$28</definedName>
    <definedName name="gdpp">[4]Háttéradatok!$B$22:$AG$28</definedName>
    <definedName name="gyj">#REF!</definedName>
    <definedName name="gyj_k">[2]Gyermekjóléti!$C$27:$C$86</definedName>
    <definedName name="gyj_k_">#REF!</definedName>
    <definedName name="hitel">#REF!,#REF!</definedName>
    <definedName name="intézmény">[3]Háttéradatok!$C$29:$AG$32</definedName>
    <definedName name="kjz">#REF!</definedName>
    <definedName name="kjz_k">[2]körjegyzőség!$C$9:$C$28</definedName>
    <definedName name="kjz_k_">#REF!</definedName>
    <definedName name="l">#REF!,#REF!</definedName>
    <definedName name="lolllllll">#REF!</definedName>
    <definedName name="más">#REF!,#REF!</definedName>
    <definedName name="nep">[3]Háttéradatok!$C$29:$AG$32</definedName>
    <definedName name="nép">[3]Háttéradatok!$C$29:$AG$32</definedName>
    <definedName name="nev_c">#REF!</definedName>
    <definedName name="nev_g">#REF!</definedName>
    <definedName name="nev_k">#REF!</definedName>
    <definedName name="_xlnm.Print_Titles" localSheetId="0">'6.mell. '!$A:$A</definedName>
    <definedName name="_xlnm.Print_Area" localSheetId="0">'6.mell. '!$A$1:$H$36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3" i="1"/>
  <c r="J43" i="1" s="1"/>
  <c r="U35" i="1"/>
  <c r="Q35" i="1"/>
  <c r="M35" i="1"/>
  <c r="H34" i="1"/>
  <c r="H33" i="1"/>
  <c r="H32" i="1"/>
  <c r="H31" i="1"/>
  <c r="H30" i="1"/>
  <c r="H29" i="1"/>
  <c r="I28" i="1"/>
  <c r="H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G27" i="1"/>
  <c r="F27" i="1"/>
  <c r="E27" i="1"/>
  <c r="D27" i="1"/>
  <c r="H27" i="1" s="1"/>
  <c r="C27" i="1"/>
  <c r="I26" i="1"/>
  <c r="I19" i="1" s="1"/>
  <c r="I35" i="1" s="1"/>
  <c r="H26" i="1"/>
  <c r="H25" i="1"/>
  <c r="H24" i="1"/>
  <c r="H23" i="1"/>
  <c r="H22" i="1"/>
  <c r="H21" i="1"/>
  <c r="I20" i="1"/>
  <c r="G20" i="1"/>
  <c r="E20" i="1"/>
  <c r="E19" i="1" s="1"/>
  <c r="E35" i="1" s="1"/>
  <c r="D20" i="1"/>
  <c r="C20" i="1"/>
  <c r="H20" i="1" s="1"/>
  <c r="W19" i="1"/>
  <c r="W35" i="1" s="1"/>
  <c r="V19" i="1"/>
  <c r="V35" i="1" s="1"/>
  <c r="U19" i="1"/>
  <c r="T19" i="1"/>
  <c r="T35" i="1" s="1"/>
  <c r="S19" i="1"/>
  <c r="S35" i="1" s="1"/>
  <c r="R19" i="1"/>
  <c r="R35" i="1" s="1"/>
  <c r="Q19" i="1"/>
  <c r="P19" i="1"/>
  <c r="P35" i="1" s="1"/>
  <c r="O19" i="1"/>
  <c r="O35" i="1" s="1"/>
  <c r="N19" i="1"/>
  <c r="N35" i="1" s="1"/>
  <c r="M19" i="1"/>
  <c r="L19" i="1"/>
  <c r="L35" i="1" s="1"/>
  <c r="K19" i="1"/>
  <c r="K35" i="1" s="1"/>
  <c r="J19" i="1"/>
  <c r="J35" i="1" s="1"/>
  <c r="G19" i="1"/>
  <c r="G35" i="1" s="1"/>
  <c r="F19" i="1"/>
  <c r="F35" i="1" s="1"/>
  <c r="D19" i="1"/>
  <c r="D35" i="1" s="1"/>
  <c r="H16" i="1"/>
  <c r="H15" i="1"/>
  <c r="H14" i="1"/>
  <c r="J13" i="1"/>
  <c r="I13" i="1"/>
  <c r="H13" i="1"/>
  <c r="E12" i="1"/>
  <c r="F12" i="1" s="1"/>
  <c r="G12" i="1" s="1"/>
  <c r="D12" i="1"/>
  <c r="C12" i="1"/>
  <c r="J12" i="1" s="1"/>
  <c r="H11" i="1"/>
  <c r="C10" i="1"/>
  <c r="C17" i="1" s="1"/>
  <c r="K12" i="1" l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H12" i="1"/>
  <c r="J45" i="1"/>
  <c r="J44" i="1"/>
  <c r="C18" i="1"/>
  <c r="H44" i="1"/>
  <c r="J10" i="1"/>
  <c r="C19" i="1"/>
  <c r="D10" i="1"/>
  <c r="D17" i="1" l="1"/>
  <c r="E10" i="1"/>
  <c r="H19" i="1"/>
  <c r="C35" i="1"/>
  <c r="H35" i="1" s="1"/>
  <c r="J17" i="1"/>
  <c r="J18" i="1" s="1"/>
  <c r="J36" i="1" s="1"/>
  <c r="K10" i="1"/>
  <c r="I12" i="1"/>
  <c r="K17" i="1" l="1"/>
  <c r="K18" i="1" s="1"/>
  <c r="K36" i="1" s="1"/>
  <c r="L10" i="1"/>
  <c r="C36" i="1"/>
  <c r="E17" i="1"/>
  <c r="E18" i="1" s="1"/>
  <c r="E36" i="1" s="1"/>
  <c r="F10" i="1"/>
  <c r="D18" i="1"/>
  <c r="D36" i="1" l="1"/>
  <c r="L17" i="1"/>
  <c r="L18" i="1" s="1"/>
  <c r="L36" i="1" s="1"/>
  <c r="M10" i="1"/>
  <c r="F17" i="1"/>
  <c r="G10" i="1"/>
  <c r="G17" i="1" l="1"/>
  <c r="G18" i="1" s="1"/>
  <c r="G36" i="1" s="1"/>
  <c r="H10" i="1"/>
  <c r="F18" i="1"/>
  <c r="M17" i="1"/>
  <c r="M18" i="1" s="1"/>
  <c r="M36" i="1" s="1"/>
  <c r="N10" i="1"/>
  <c r="H17" i="1" l="1"/>
  <c r="N17" i="1"/>
  <c r="N18" i="1" s="1"/>
  <c r="N36" i="1" s="1"/>
  <c r="O10" i="1"/>
  <c r="F36" i="1"/>
  <c r="H36" i="1" s="1"/>
  <c r="H18" i="1"/>
  <c r="O17" i="1" l="1"/>
  <c r="O18" i="1" s="1"/>
  <c r="O36" i="1" s="1"/>
  <c r="P10" i="1"/>
  <c r="P17" i="1" l="1"/>
  <c r="P18" i="1" s="1"/>
  <c r="P36" i="1" s="1"/>
  <c r="Q10" i="1"/>
  <c r="Q17" i="1" l="1"/>
  <c r="Q18" i="1" s="1"/>
  <c r="Q36" i="1" s="1"/>
  <c r="R10" i="1"/>
  <c r="R17" i="1" l="1"/>
  <c r="R18" i="1" s="1"/>
  <c r="R36" i="1" s="1"/>
  <c r="S10" i="1"/>
  <c r="S17" i="1" l="1"/>
  <c r="S18" i="1" s="1"/>
  <c r="S36" i="1" s="1"/>
  <c r="T10" i="1"/>
  <c r="T17" i="1" l="1"/>
  <c r="T18" i="1" s="1"/>
  <c r="T36" i="1" s="1"/>
  <c r="U10" i="1"/>
  <c r="U17" i="1" l="1"/>
  <c r="U18" i="1" s="1"/>
  <c r="U36" i="1" s="1"/>
  <c r="V10" i="1"/>
  <c r="V17" i="1" l="1"/>
  <c r="V18" i="1" s="1"/>
  <c r="V36" i="1" s="1"/>
  <c r="W10" i="1"/>
  <c r="W17" i="1" l="1"/>
  <c r="W18" i="1" s="1"/>
  <c r="W36" i="1" s="1"/>
  <c r="I10" i="1"/>
  <c r="I17" i="1" s="1"/>
  <c r="I18" i="1" s="1"/>
  <c r="I36" i="1" s="1"/>
</calcChain>
</file>

<file path=xl/sharedStrings.xml><?xml version="1.0" encoding="utf-8"?>
<sst xmlns="http://schemas.openxmlformats.org/spreadsheetml/2006/main" count="56" uniqueCount="48">
  <si>
    <t>6. sz. melléklet</t>
  </si>
  <si>
    <t>Szentes Város Önkormányzata adósságot keletkeztető kötelezettségeinek és saját bevételeinek alakulása</t>
  </si>
  <si>
    <t>ezer Ft-ban</t>
  </si>
  <si>
    <t>MEGNEVEZÉS</t>
  </si>
  <si>
    <t>Sor-szám</t>
  </si>
  <si>
    <t>Saját bevétel és adósságot keletkeztető ügyletből eredő fizetési kötelezettség összegei</t>
  </si>
  <si>
    <t>Összesen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</si>
  <si>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</si>
  <si>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</si>
  <si>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</si>
  <si>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</si>
  <si>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</si>
  <si>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</si>
  <si>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</si>
  <si>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</si>
  <si>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</si>
  <si>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</si>
  <si>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</si>
  <si>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</si>
  <si>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</si>
  <si>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</si>
  <si>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 xml:space="preserve">2020. </t>
  </si>
  <si>
    <t xml:space="preserve">2021. </t>
  </si>
  <si>
    <t xml:space="preserve">2022. </t>
  </si>
  <si>
    <t xml:space="preserve">2023. </t>
  </si>
  <si>
    <t>2024-2025.</t>
  </si>
  <si>
    <t>7=(3+...+7)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</si>
  <si>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</si>
  <si>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</si>
  <si>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</si>
  <si>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</si>
  <si>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</si>
  <si>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</si>
  <si>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</si>
  <si>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(01+… .+07)</t>
  </si>
  <si>
    <t xml:space="preserve">Saját bevételek  (08. sor)  50%-a 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</si>
  <si>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</si>
  <si>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</si>
  <si>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</si>
  <si>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</si>
  <si>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</si>
  <si>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</si>
  <si>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</si>
  <si>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</si>
  <si>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</si>
  <si>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</si>
  <si>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</si>
  <si>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GDP növekedés (PM makrogazdasági és kv-i előrejelzés, 2019.dec.):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</si>
</sst>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name val="Times New Roman"/>
      <charset val="238"/>
    </font>
    <font>
      <sz val="10"/>
      <name val="Arial CE"/>
      <charset val="238"/>
    </font>
    <font>
      <sz val="12"/>
      <name val="Times New Roman"/>
      <family val="1"/>
    </font>
    <font>
      <sz val="12"/>
      <name val="Times New Roman"/>
      <charset val="238"/>
    </font>
    <font>
      <sz val="12"/>
      <name val="Arial CE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2"/>
      <name val="Times New Roman"/>
      <charset val="238"/>
    </font>
    <font>
      <sz val="12"/>
      <name val="Arial"/>
      <family val="2"/>
      <charset val="238"/>
    </font>
    <font>
      <sz val="8"/>
      <name val="Times New Roman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/>
    <xf numFmtId="0" fontId="3" fillId="0" borderId="0" xfId="0" applyFont="1"/>
    <xf numFmtId="0" fontId="5" fillId="0" borderId="0" xfId="1" applyFont="1" applyAlignment="1">
      <alignment horizontal="right"/>
    </xf>
    <xf numFmtId="0" fontId="6" fillId="0" borderId="0" xfId="1" applyFont="1"/>
    <xf numFmtId="0" fontId="5" fillId="0" borderId="0" xfId="1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5" fillId="0" borderId="11" xfId="0" applyNumberFormat="1" applyFont="1" applyBorder="1" applyAlignment="1">
      <alignment wrapText="1"/>
    </xf>
    <xf numFmtId="3" fontId="0" fillId="0" borderId="0" xfId="0" applyNumberFormat="1"/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12" fillId="0" borderId="0" xfId="0" applyNumberFormat="1" applyFont="1" applyAlignment="1">
      <alignment wrapText="1"/>
    </xf>
    <xf numFmtId="3" fontId="0" fillId="0" borderId="0" xfId="0" applyNumberFormat="1" applyAlignment="1">
      <alignment vertical="center" wrapText="1"/>
    </xf>
    <xf numFmtId="164" fontId="0" fillId="0" borderId="0" xfId="0" applyNumberFormat="1"/>
    <xf numFmtId="3" fontId="5" fillId="0" borderId="0" xfId="0" applyNumberFormat="1" applyFont="1"/>
  </cellXfs>
  <cellStyles count="2">
    <cellStyle name="Normál" xfId="0" builtinId="0"/>
    <cellStyle name="Normál_6AMELL" xfId="1" xr:uid="{5669F3EA-BEF7-439A-8595-089E38F388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>
        <row r="23">
          <cell r="H23">
            <v>0</v>
          </cell>
        </row>
        <row r="25">
          <cell r="H25">
            <v>182000</v>
          </cell>
        </row>
        <row r="26">
          <cell r="H26">
            <v>73000</v>
          </cell>
        </row>
        <row r="28">
          <cell r="H28">
            <v>1784000</v>
          </cell>
        </row>
        <row r="30">
          <cell r="H30">
            <v>84000</v>
          </cell>
        </row>
        <row r="32">
          <cell r="H32">
            <v>8000</v>
          </cell>
        </row>
        <row r="33">
          <cell r="H33">
            <v>6000</v>
          </cell>
        </row>
        <row r="38">
          <cell r="H38">
            <v>8000</v>
          </cell>
        </row>
        <row r="74">
          <cell r="H74">
            <v>459469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E0B1-7FE8-4F44-B2A9-2EC4147E7A10}">
  <dimension ref="A1:Y45"/>
  <sheetViews>
    <sheetView tabSelected="1" topLeftCell="A2" zoomScale="80" workbookViewId="0">
      <selection activeCell="C20" sqref="C20:G29"/>
    </sheetView>
  </sheetViews>
  <sheetFormatPr defaultRowHeight="15.75" x14ac:dyDescent="0.25"/>
  <cols>
    <col min="1" max="1" width="88" style="3" customWidth="1"/>
    <col min="2" max="2" width="5" customWidth="1"/>
    <col min="3" max="5" width="9.625" bestFit="1" customWidth="1"/>
    <col min="6" max="7" width="9.625" customWidth="1"/>
    <col min="8" max="8" width="12.875" customWidth="1"/>
    <col min="9" max="9" width="10.75" bestFit="1" customWidth="1"/>
    <col min="10" max="15" width="9.625" bestFit="1" customWidth="1"/>
    <col min="16" max="21" width="9.375" bestFit="1" customWidth="1"/>
    <col min="22" max="22" width="10.375" bestFit="1" customWidth="1"/>
    <col min="23" max="23" width="9.625" bestFit="1" customWidth="1"/>
    <col min="257" max="257" width="88" customWidth="1"/>
    <col min="258" max="258" width="5" customWidth="1"/>
    <col min="259" max="261" width="9.625" bestFit="1" customWidth="1"/>
    <col min="262" max="263" width="9.625" customWidth="1"/>
    <col min="264" max="264" width="12.875" customWidth="1"/>
    <col min="265" max="265" width="10.75" bestFit="1" customWidth="1"/>
    <col min="266" max="271" width="9.625" bestFit="1" customWidth="1"/>
    <col min="272" max="277" width="9.375" bestFit="1" customWidth="1"/>
    <col min="278" max="278" width="10.375" bestFit="1" customWidth="1"/>
    <col min="279" max="279" width="9.625" bestFit="1" customWidth="1"/>
    <col min="513" max="513" width="88" customWidth="1"/>
    <col min="514" max="514" width="5" customWidth="1"/>
    <col min="515" max="517" width="9.625" bestFit="1" customWidth="1"/>
    <col min="518" max="519" width="9.625" customWidth="1"/>
    <col min="520" max="520" width="12.875" customWidth="1"/>
    <col min="521" max="521" width="10.75" bestFit="1" customWidth="1"/>
    <col min="522" max="527" width="9.625" bestFit="1" customWidth="1"/>
    <col min="528" max="533" width="9.375" bestFit="1" customWidth="1"/>
    <col min="534" max="534" width="10.375" bestFit="1" customWidth="1"/>
    <col min="535" max="535" width="9.625" bestFit="1" customWidth="1"/>
    <col min="769" max="769" width="88" customWidth="1"/>
    <col min="770" max="770" width="5" customWidth="1"/>
    <col min="771" max="773" width="9.625" bestFit="1" customWidth="1"/>
    <col min="774" max="775" width="9.625" customWidth="1"/>
    <col min="776" max="776" width="12.875" customWidth="1"/>
    <col min="777" max="777" width="10.75" bestFit="1" customWidth="1"/>
    <col min="778" max="783" width="9.625" bestFit="1" customWidth="1"/>
    <col min="784" max="789" width="9.375" bestFit="1" customWidth="1"/>
    <col min="790" max="790" width="10.375" bestFit="1" customWidth="1"/>
    <col min="791" max="791" width="9.625" bestFit="1" customWidth="1"/>
    <col min="1025" max="1025" width="88" customWidth="1"/>
    <col min="1026" max="1026" width="5" customWidth="1"/>
    <col min="1027" max="1029" width="9.625" bestFit="1" customWidth="1"/>
    <col min="1030" max="1031" width="9.625" customWidth="1"/>
    <col min="1032" max="1032" width="12.875" customWidth="1"/>
    <col min="1033" max="1033" width="10.75" bestFit="1" customWidth="1"/>
    <col min="1034" max="1039" width="9.625" bestFit="1" customWidth="1"/>
    <col min="1040" max="1045" width="9.375" bestFit="1" customWidth="1"/>
    <col min="1046" max="1046" width="10.375" bestFit="1" customWidth="1"/>
    <col min="1047" max="1047" width="9.625" bestFit="1" customWidth="1"/>
    <col min="1281" max="1281" width="88" customWidth="1"/>
    <col min="1282" max="1282" width="5" customWidth="1"/>
    <col min="1283" max="1285" width="9.625" bestFit="1" customWidth="1"/>
    <col min="1286" max="1287" width="9.625" customWidth="1"/>
    <col min="1288" max="1288" width="12.875" customWidth="1"/>
    <col min="1289" max="1289" width="10.75" bestFit="1" customWidth="1"/>
    <col min="1290" max="1295" width="9.625" bestFit="1" customWidth="1"/>
    <col min="1296" max="1301" width="9.375" bestFit="1" customWidth="1"/>
    <col min="1302" max="1302" width="10.375" bestFit="1" customWidth="1"/>
    <col min="1303" max="1303" width="9.625" bestFit="1" customWidth="1"/>
    <col min="1537" max="1537" width="88" customWidth="1"/>
    <col min="1538" max="1538" width="5" customWidth="1"/>
    <col min="1539" max="1541" width="9.625" bestFit="1" customWidth="1"/>
    <col min="1542" max="1543" width="9.625" customWidth="1"/>
    <col min="1544" max="1544" width="12.875" customWidth="1"/>
    <col min="1545" max="1545" width="10.75" bestFit="1" customWidth="1"/>
    <col min="1546" max="1551" width="9.625" bestFit="1" customWidth="1"/>
    <col min="1552" max="1557" width="9.375" bestFit="1" customWidth="1"/>
    <col min="1558" max="1558" width="10.375" bestFit="1" customWidth="1"/>
    <col min="1559" max="1559" width="9.625" bestFit="1" customWidth="1"/>
    <col min="1793" max="1793" width="88" customWidth="1"/>
    <col min="1794" max="1794" width="5" customWidth="1"/>
    <col min="1795" max="1797" width="9.625" bestFit="1" customWidth="1"/>
    <col min="1798" max="1799" width="9.625" customWidth="1"/>
    <col min="1800" max="1800" width="12.875" customWidth="1"/>
    <col min="1801" max="1801" width="10.75" bestFit="1" customWidth="1"/>
    <col min="1802" max="1807" width="9.625" bestFit="1" customWidth="1"/>
    <col min="1808" max="1813" width="9.375" bestFit="1" customWidth="1"/>
    <col min="1814" max="1814" width="10.375" bestFit="1" customWidth="1"/>
    <col min="1815" max="1815" width="9.625" bestFit="1" customWidth="1"/>
    <col min="2049" max="2049" width="88" customWidth="1"/>
    <col min="2050" max="2050" width="5" customWidth="1"/>
    <col min="2051" max="2053" width="9.625" bestFit="1" customWidth="1"/>
    <col min="2054" max="2055" width="9.625" customWidth="1"/>
    <col min="2056" max="2056" width="12.875" customWidth="1"/>
    <col min="2057" max="2057" width="10.75" bestFit="1" customWidth="1"/>
    <col min="2058" max="2063" width="9.625" bestFit="1" customWidth="1"/>
    <col min="2064" max="2069" width="9.375" bestFit="1" customWidth="1"/>
    <col min="2070" max="2070" width="10.375" bestFit="1" customWidth="1"/>
    <col min="2071" max="2071" width="9.625" bestFit="1" customWidth="1"/>
    <col min="2305" max="2305" width="88" customWidth="1"/>
    <col min="2306" max="2306" width="5" customWidth="1"/>
    <col min="2307" max="2309" width="9.625" bestFit="1" customWidth="1"/>
    <col min="2310" max="2311" width="9.625" customWidth="1"/>
    <col min="2312" max="2312" width="12.875" customWidth="1"/>
    <col min="2313" max="2313" width="10.75" bestFit="1" customWidth="1"/>
    <col min="2314" max="2319" width="9.625" bestFit="1" customWidth="1"/>
    <col min="2320" max="2325" width="9.375" bestFit="1" customWidth="1"/>
    <col min="2326" max="2326" width="10.375" bestFit="1" customWidth="1"/>
    <col min="2327" max="2327" width="9.625" bestFit="1" customWidth="1"/>
    <col min="2561" max="2561" width="88" customWidth="1"/>
    <col min="2562" max="2562" width="5" customWidth="1"/>
    <col min="2563" max="2565" width="9.625" bestFit="1" customWidth="1"/>
    <col min="2566" max="2567" width="9.625" customWidth="1"/>
    <col min="2568" max="2568" width="12.875" customWidth="1"/>
    <col min="2569" max="2569" width="10.75" bestFit="1" customWidth="1"/>
    <col min="2570" max="2575" width="9.625" bestFit="1" customWidth="1"/>
    <col min="2576" max="2581" width="9.375" bestFit="1" customWidth="1"/>
    <col min="2582" max="2582" width="10.375" bestFit="1" customWidth="1"/>
    <col min="2583" max="2583" width="9.625" bestFit="1" customWidth="1"/>
    <col min="2817" max="2817" width="88" customWidth="1"/>
    <col min="2818" max="2818" width="5" customWidth="1"/>
    <col min="2819" max="2821" width="9.625" bestFit="1" customWidth="1"/>
    <col min="2822" max="2823" width="9.625" customWidth="1"/>
    <col min="2824" max="2824" width="12.875" customWidth="1"/>
    <col min="2825" max="2825" width="10.75" bestFit="1" customWidth="1"/>
    <col min="2826" max="2831" width="9.625" bestFit="1" customWidth="1"/>
    <col min="2832" max="2837" width="9.375" bestFit="1" customWidth="1"/>
    <col min="2838" max="2838" width="10.375" bestFit="1" customWidth="1"/>
    <col min="2839" max="2839" width="9.625" bestFit="1" customWidth="1"/>
    <col min="3073" max="3073" width="88" customWidth="1"/>
    <col min="3074" max="3074" width="5" customWidth="1"/>
    <col min="3075" max="3077" width="9.625" bestFit="1" customWidth="1"/>
    <col min="3078" max="3079" width="9.625" customWidth="1"/>
    <col min="3080" max="3080" width="12.875" customWidth="1"/>
    <col min="3081" max="3081" width="10.75" bestFit="1" customWidth="1"/>
    <col min="3082" max="3087" width="9.625" bestFit="1" customWidth="1"/>
    <col min="3088" max="3093" width="9.375" bestFit="1" customWidth="1"/>
    <col min="3094" max="3094" width="10.375" bestFit="1" customWidth="1"/>
    <col min="3095" max="3095" width="9.625" bestFit="1" customWidth="1"/>
    <col min="3329" max="3329" width="88" customWidth="1"/>
    <col min="3330" max="3330" width="5" customWidth="1"/>
    <col min="3331" max="3333" width="9.625" bestFit="1" customWidth="1"/>
    <col min="3334" max="3335" width="9.625" customWidth="1"/>
    <col min="3336" max="3336" width="12.875" customWidth="1"/>
    <col min="3337" max="3337" width="10.75" bestFit="1" customWidth="1"/>
    <col min="3338" max="3343" width="9.625" bestFit="1" customWidth="1"/>
    <col min="3344" max="3349" width="9.375" bestFit="1" customWidth="1"/>
    <col min="3350" max="3350" width="10.375" bestFit="1" customWidth="1"/>
    <col min="3351" max="3351" width="9.625" bestFit="1" customWidth="1"/>
    <col min="3585" max="3585" width="88" customWidth="1"/>
    <col min="3586" max="3586" width="5" customWidth="1"/>
    <col min="3587" max="3589" width="9.625" bestFit="1" customWidth="1"/>
    <col min="3590" max="3591" width="9.625" customWidth="1"/>
    <col min="3592" max="3592" width="12.875" customWidth="1"/>
    <col min="3593" max="3593" width="10.75" bestFit="1" customWidth="1"/>
    <col min="3594" max="3599" width="9.625" bestFit="1" customWidth="1"/>
    <col min="3600" max="3605" width="9.375" bestFit="1" customWidth="1"/>
    <col min="3606" max="3606" width="10.375" bestFit="1" customWidth="1"/>
    <col min="3607" max="3607" width="9.625" bestFit="1" customWidth="1"/>
    <col min="3841" max="3841" width="88" customWidth="1"/>
    <col min="3842" max="3842" width="5" customWidth="1"/>
    <col min="3843" max="3845" width="9.625" bestFit="1" customWidth="1"/>
    <col min="3846" max="3847" width="9.625" customWidth="1"/>
    <col min="3848" max="3848" width="12.875" customWidth="1"/>
    <col min="3849" max="3849" width="10.75" bestFit="1" customWidth="1"/>
    <col min="3850" max="3855" width="9.625" bestFit="1" customWidth="1"/>
    <col min="3856" max="3861" width="9.375" bestFit="1" customWidth="1"/>
    <col min="3862" max="3862" width="10.375" bestFit="1" customWidth="1"/>
    <col min="3863" max="3863" width="9.625" bestFit="1" customWidth="1"/>
    <col min="4097" max="4097" width="88" customWidth="1"/>
    <col min="4098" max="4098" width="5" customWidth="1"/>
    <col min="4099" max="4101" width="9.625" bestFit="1" customWidth="1"/>
    <col min="4102" max="4103" width="9.625" customWidth="1"/>
    <col min="4104" max="4104" width="12.875" customWidth="1"/>
    <col min="4105" max="4105" width="10.75" bestFit="1" customWidth="1"/>
    <col min="4106" max="4111" width="9.625" bestFit="1" customWidth="1"/>
    <col min="4112" max="4117" width="9.375" bestFit="1" customWidth="1"/>
    <col min="4118" max="4118" width="10.375" bestFit="1" customWidth="1"/>
    <col min="4119" max="4119" width="9.625" bestFit="1" customWidth="1"/>
    <col min="4353" max="4353" width="88" customWidth="1"/>
    <col min="4354" max="4354" width="5" customWidth="1"/>
    <col min="4355" max="4357" width="9.625" bestFit="1" customWidth="1"/>
    <col min="4358" max="4359" width="9.625" customWidth="1"/>
    <col min="4360" max="4360" width="12.875" customWidth="1"/>
    <col min="4361" max="4361" width="10.75" bestFit="1" customWidth="1"/>
    <col min="4362" max="4367" width="9.625" bestFit="1" customWidth="1"/>
    <col min="4368" max="4373" width="9.375" bestFit="1" customWidth="1"/>
    <col min="4374" max="4374" width="10.375" bestFit="1" customWidth="1"/>
    <col min="4375" max="4375" width="9.625" bestFit="1" customWidth="1"/>
    <col min="4609" max="4609" width="88" customWidth="1"/>
    <col min="4610" max="4610" width="5" customWidth="1"/>
    <col min="4611" max="4613" width="9.625" bestFit="1" customWidth="1"/>
    <col min="4614" max="4615" width="9.625" customWidth="1"/>
    <col min="4616" max="4616" width="12.875" customWidth="1"/>
    <col min="4617" max="4617" width="10.75" bestFit="1" customWidth="1"/>
    <col min="4618" max="4623" width="9.625" bestFit="1" customWidth="1"/>
    <col min="4624" max="4629" width="9.375" bestFit="1" customWidth="1"/>
    <col min="4630" max="4630" width="10.375" bestFit="1" customWidth="1"/>
    <col min="4631" max="4631" width="9.625" bestFit="1" customWidth="1"/>
    <col min="4865" max="4865" width="88" customWidth="1"/>
    <col min="4866" max="4866" width="5" customWidth="1"/>
    <col min="4867" max="4869" width="9.625" bestFit="1" customWidth="1"/>
    <col min="4870" max="4871" width="9.625" customWidth="1"/>
    <col min="4872" max="4872" width="12.875" customWidth="1"/>
    <col min="4873" max="4873" width="10.75" bestFit="1" customWidth="1"/>
    <col min="4874" max="4879" width="9.625" bestFit="1" customWidth="1"/>
    <col min="4880" max="4885" width="9.375" bestFit="1" customWidth="1"/>
    <col min="4886" max="4886" width="10.375" bestFit="1" customWidth="1"/>
    <col min="4887" max="4887" width="9.625" bestFit="1" customWidth="1"/>
    <col min="5121" max="5121" width="88" customWidth="1"/>
    <col min="5122" max="5122" width="5" customWidth="1"/>
    <col min="5123" max="5125" width="9.625" bestFit="1" customWidth="1"/>
    <col min="5126" max="5127" width="9.625" customWidth="1"/>
    <col min="5128" max="5128" width="12.875" customWidth="1"/>
    <col min="5129" max="5129" width="10.75" bestFit="1" customWidth="1"/>
    <col min="5130" max="5135" width="9.625" bestFit="1" customWidth="1"/>
    <col min="5136" max="5141" width="9.375" bestFit="1" customWidth="1"/>
    <col min="5142" max="5142" width="10.375" bestFit="1" customWidth="1"/>
    <col min="5143" max="5143" width="9.625" bestFit="1" customWidth="1"/>
    <col min="5377" max="5377" width="88" customWidth="1"/>
    <col min="5378" max="5378" width="5" customWidth="1"/>
    <col min="5379" max="5381" width="9.625" bestFit="1" customWidth="1"/>
    <col min="5382" max="5383" width="9.625" customWidth="1"/>
    <col min="5384" max="5384" width="12.875" customWidth="1"/>
    <col min="5385" max="5385" width="10.75" bestFit="1" customWidth="1"/>
    <col min="5386" max="5391" width="9.625" bestFit="1" customWidth="1"/>
    <col min="5392" max="5397" width="9.375" bestFit="1" customWidth="1"/>
    <col min="5398" max="5398" width="10.375" bestFit="1" customWidth="1"/>
    <col min="5399" max="5399" width="9.625" bestFit="1" customWidth="1"/>
    <col min="5633" max="5633" width="88" customWidth="1"/>
    <col min="5634" max="5634" width="5" customWidth="1"/>
    <col min="5635" max="5637" width="9.625" bestFit="1" customWidth="1"/>
    <col min="5638" max="5639" width="9.625" customWidth="1"/>
    <col min="5640" max="5640" width="12.875" customWidth="1"/>
    <col min="5641" max="5641" width="10.75" bestFit="1" customWidth="1"/>
    <col min="5642" max="5647" width="9.625" bestFit="1" customWidth="1"/>
    <col min="5648" max="5653" width="9.375" bestFit="1" customWidth="1"/>
    <col min="5654" max="5654" width="10.375" bestFit="1" customWidth="1"/>
    <col min="5655" max="5655" width="9.625" bestFit="1" customWidth="1"/>
    <col min="5889" max="5889" width="88" customWidth="1"/>
    <col min="5890" max="5890" width="5" customWidth="1"/>
    <col min="5891" max="5893" width="9.625" bestFit="1" customWidth="1"/>
    <col min="5894" max="5895" width="9.625" customWidth="1"/>
    <col min="5896" max="5896" width="12.875" customWidth="1"/>
    <col min="5897" max="5897" width="10.75" bestFit="1" customWidth="1"/>
    <col min="5898" max="5903" width="9.625" bestFit="1" customWidth="1"/>
    <col min="5904" max="5909" width="9.375" bestFit="1" customWidth="1"/>
    <col min="5910" max="5910" width="10.375" bestFit="1" customWidth="1"/>
    <col min="5911" max="5911" width="9.625" bestFit="1" customWidth="1"/>
    <col min="6145" max="6145" width="88" customWidth="1"/>
    <col min="6146" max="6146" width="5" customWidth="1"/>
    <col min="6147" max="6149" width="9.625" bestFit="1" customWidth="1"/>
    <col min="6150" max="6151" width="9.625" customWidth="1"/>
    <col min="6152" max="6152" width="12.875" customWidth="1"/>
    <col min="6153" max="6153" width="10.75" bestFit="1" customWidth="1"/>
    <col min="6154" max="6159" width="9.625" bestFit="1" customWidth="1"/>
    <col min="6160" max="6165" width="9.375" bestFit="1" customWidth="1"/>
    <col min="6166" max="6166" width="10.375" bestFit="1" customWidth="1"/>
    <col min="6167" max="6167" width="9.625" bestFit="1" customWidth="1"/>
    <col min="6401" max="6401" width="88" customWidth="1"/>
    <col min="6402" max="6402" width="5" customWidth="1"/>
    <col min="6403" max="6405" width="9.625" bestFit="1" customWidth="1"/>
    <col min="6406" max="6407" width="9.625" customWidth="1"/>
    <col min="6408" max="6408" width="12.875" customWidth="1"/>
    <col min="6409" max="6409" width="10.75" bestFit="1" customWidth="1"/>
    <col min="6410" max="6415" width="9.625" bestFit="1" customWidth="1"/>
    <col min="6416" max="6421" width="9.375" bestFit="1" customWidth="1"/>
    <col min="6422" max="6422" width="10.375" bestFit="1" customWidth="1"/>
    <col min="6423" max="6423" width="9.625" bestFit="1" customWidth="1"/>
    <col min="6657" max="6657" width="88" customWidth="1"/>
    <col min="6658" max="6658" width="5" customWidth="1"/>
    <col min="6659" max="6661" width="9.625" bestFit="1" customWidth="1"/>
    <col min="6662" max="6663" width="9.625" customWidth="1"/>
    <col min="6664" max="6664" width="12.875" customWidth="1"/>
    <col min="6665" max="6665" width="10.75" bestFit="1" customWidth="1"/>
    <col min="6666" max="6671" width="9.625" bestFit="1" customWidth="1"/>
    <col min="6672" max="6677" width="9.375" bestFit="1" customWidth="1"/>
    <col min="6678" max="6678" width="10.375" bestFit="1" customWidth="1"/>
    <col min="6679" max="6679" width="9.625" bestFit="1" customWidth="1"/>
    <col min="6913" max="6913" width="88" customWidth="1"/>
    <col min="6914" max="6914" width="5" customWidth="1"/>
    <col min="6915" max="6917" width="9.625" bestFit="1" customWidth="1"/>
    <col min="6918" max="6919" width="9.625" customWidth="1"/>
    <col min="6920" max="6920" width="12.875" customWidth="1"/>
    <col min="6921" max="6921" width="10.75" bestFit="1" customWidth="1"/>
    <col min="6922" max="6927" width="9.625" bestFit="1" customWidth="1"/>
    <col min="6928" max="6933" width="9.375" bestFit="1" customWidth="1"/>
    <col min="6934" max="6934" width="10.375" bestFit="1" customWidth="1"/>
    <col min="6935" max="6935" width="9.625" bestFit="1" customWidth="1"/>
    <col min="7169" max="7169" width="88" customWidth="1"/>
    <col min="7170" max="7170" width="5" customWidth="1"/>
    <col min="7171" max="7173" width="9.625" bestFit="1" customWidth="1"/>
    <col min="7174" max="7175" width="9.625" customWidth="1"/>
    <col min="7176" max="7176" width="12.875" customWidth="1"/>
    <col min="7177" max="7177" width="10.75" bestFit="1" customWidth="1"/>
    <col min="7178" max="7183" width="9.625" bestFit="1" customWidth="1"/>
    <col min="7184" max="7189" width="9.375" bestFit="1" customWidth="1"/>
    <col min="7190" max="7190" width="10.375" bestFit="1" customWidth="1"/>
    <col min="7191" max="7191" width="9.625" bestFit="1" customWidth="1"/>
    <col min="7425" max="7425" width="88" customWidth="1"/>
    <col min="7426" max="7426" width="5" customWidth="1"/>
    <col min="7427" max="7429" width="9.625" bestFit="1" customWidth="1"/>
    <col min="7430" max="7431" width="9.625" customWidth="1"/>
    <col min="7432" max="7432" width="12.875" customWidth="1"/>
    <col min="7433" max="7433" width="10.75" bestFit="1" customWidth="1"/>
    <col min="7434" max="7439" width="9.625" bestFit="1" customWidth="1"/>
    <col min="7440" max="7445" width="9.375" bestFit="1" customWidth="1"/>
    <col min="7446" max="7446" width="10.375" bestFit="1" customWidth="1"/>
    <col min="7447" max="7447" width="9.625" bestFit="1" customWidth="1"/>
    <col min="7681" max="7681" width="88" customWidth="1"/>
    <col min="7682" max="7682" width="5" customWidth="1"/>
    <col min="7683" max="7685" width="9.625" bestFit="1" customWidth="1"/>
    <col min="7686" max="7687" width="9.625" customWidth="1"/>
    <col min="7688" max="7688" width="12.875" customWidth="1"/>
    <col min="7689" max="7689" width="10.75" bestFit="1" customWidth="1"/>
    <col min="7690" max="7695" width="9.625" bestFit="1" customWidth="1"/>
    <col min="7696" max="7701" width="9.375" bestFit="1" customWidth="1"/>
    <col min="7702" max="7702" width="10.375" bestFit="1" customWidth="1"/>
    <col min="7703" max="7703" width="9.625" bestFit="1" customWidth="1"/>
    <col min="7937" max="7937" width="88" customWidth="1"/>
    <col min="7938" max="7938" width="5" customWidth="1"/>
    <col min="7939" max="7941" width="9.625" bestFit="1" customWidth="1"/>
    <col min="7942" max="7943" width="9.625" customWidth="1"/>
    <col min="7944" max="7944" width="12.875" customWidth="1"/>
    <col min="7945" max="7945" width="10.75" bestFit="1" customWidth="1"/>
    <col min="7946" max="7951" width="9.625" bestFit="1" customWidth="1"/>
    <col min="7952" max="7957" width="9.375" bestFit="1" customWidth="1"/>
    <col min="7958" max="7958" width="10.375" bestFit="1" customWidth="1"/>
    <col min="7959" max="7959" width="9.625" bestFit="1" customWidth="1"/>
    <col min="8193" max="8193" width="88" customWidth="1"/>
    <col min="8194" max="8194" width="5" customWidth="1"/>
    <col min="8195" max="8197" width="9.625" bestFit="1" customWidth="1"/>
    <col min="8198" max="8199" width="9.625" customWidth="1"/>
    <col min="8200" max="8200" width="12.875" customWidth="1"/>
    <col min="8201" max="8201" width="10.75" bestFit="1" customWidth="1"/>
    <col min="8202" max="8207" width="9.625" bestFit="1" customWidth="1"/>
    <col min="8208" max="8213" width="9.375" bestFit="1" customWidth="1"/>
    <col min="8214" max="8214" width="10.375" bestFit="1" customWidth="1"/>
    <col min="8215" max="8215" width="9.625" bestFit="1" customWidth="1"/>
    <col min="8449" max="8449" width="88" customWidth="1"/>
    <col min="8450" max="8450" width="5" customWidth="1"/>
    <col min="8451" max="8453" width="9.625" bestFit="1" customWidth="1"/>
    <col min="8454" max="8455" width="9.625" customWidth="1"/>
    <col min="8456" max="8456" width="12.875" customWidth="1"/>
    <col min="8457" max="8457" width="10.75" bestFit="1" customWidth="1"/>
    <col min="8458" max="8463" width="9.625" bestFit="1" customWidth="1"/>
    <col min="8464" max="8469" width="9.375" bestFit="1" customWidth="1"/>
    <col min="8470" max="8470" width="10.375" bestFit="1" customWidth="1"/>
    <col min="8471" max="8471" width="9.625" bestFit="1" customWidth="1"/>
    <col min="8705" max="8705" width="88" customWidth="1"/>
    <col min="8706" max="8706" width="5" customWidth="1"/>
    <col min="8707" max="8709" width="9.625" bestFit="1" customWidth="1"/>
    <col min="8710" max="8711" width="9.625" customWidth="1"/>
    <col min="8712" max="8712" width="12.875" customWidth="1"/>
    <col min="8713" max="8713" width="10.75" bestFit="1" customWidth="1"/>
    <col min="8714" max="8719" width="9.625" bestFit="1" customWidth="1"/>
    <col min="8720" max="8725" width="9.375" bestFit="1" customWidth="1"/>
    <col min="8726" max="8726" width="10.375" bestFit="1" customWidth="1"/>
    <col min="8727" max="8727" width="9.625" bestFit="1" customWidth="1"/>
    <col min="8961" max="8961" width="88" customWidth="1"/>
    <col min="8962" max="8962" width="5" customWidth="1"/>
    <col min="8963" max="8965" width="9.625" bestFit="1" customWidth="1"/>
    <col min="8966" max="8967" width="9.625" customWidth="1"/>
    <col min="8968" max="8968" width="12.875" customWidth="1"/>
    <col min="8969" max="8969" width="10.75" bestFit="1" customWidth="1"/>
    <col min="8970" max="8975" width="9.625" bestFit="1" customWidth="1"/>
    <col min="8976" max="8981" width="9.375" bestFit="1" customWidth="1"/>
    <col min="8982" max="8982" width="10.375" bestFit="1" customWidth="1"/>
    <col min="8983" max="8983" width="9.625" bestFit="1" customWidth="1"/>
    <col min="9217" max="9217" width="88" customWidth="1"/>
    <col min="9218" max="9218" width="5" customWidth="1"/>
    <col min="9219" max="9221" width="9.625" bestFit="1" customWidth="1"/>
    <col min="9222" max="9223" width="9.625" customWidth="1"/>
    <col min="9224" max="9224" width="12.875" customWidth="1"/>
    <col min="9225" max="9225" width="10.75" bestFit="1" customWidth="1"/>
    <col min="9226" max="9231" width="9.625" bestFit="1" customWidth="1"/>
    <col min="9232" max="9237" width="9.375" bestFit="1" customWidth="1"/>
    <col min="9238" max="9238" width="10.375" bestFit="1" customWidth="1"/>
    <col min="9239" max="9239" width="9.625" bestFit="1" customWidth="1"/>
    <col min="9473" max="9473" width="88" customWidth="1"/>
    <col min="9474" max="9474" width="5" customWidth="1"/>
    <col min="9475" max="9477" width="9.625" bestFit="1" customWidth="1"/>
    <col min="9478" max="9479" width="9.625" customWidth="1"/>
    <col min="9480" max="9480" width="12.875" customWidth="1"/>
    <col min="9481" max="9481" width="10.75" bestFit="1" customWidth="1"/>
    <col min="9482" max="9487" width="9.625" bestFit="1" customWidth="1"/>
    <col min="9488" max="9493" width="9.375" bestFit="1" customWidth="1"/>
    <col min="9494" max="9494" width="10.375" bestFit="1" customWidth="1"/>
    <col min="9495" max="9495" width="9.625" bestFit="1" customWidth="1"/>
    <col min="9729" max="9729" width="88" customWidth="1"/>
    <col min="9730" max="9730" width="5" customWidth="1"/>
    <col min="9731" max="9733" width="9.625" bestFit="1" customWidth="1"/>
    <col min="9734" max="9735" width="9.625" customWidth="1"/>
    <col min="9736" max="9736" width="12.875" customWidth="1"/>
    <col min="9737" max="9737" width="10.75" bestFit="1" customWidth="1"/>
    <col min="9738" max="9743" width="9.625" bestFit="1" customWidth="1"/>
    <col min="9744" max="9749" width="9.375" bestFit="1" customWidth="1"/>
    <col min="9750" max="9750" width="10.375" bestFit="1" customWidth="1"/>
    <col min="9751" max="9751" width="9.625" bestFit="1" customWidth="1"/>
    <col min="9985" max="9985" width="88" customWidth="1"/>
    <col min="9986" max="9986" width="5" customWidth="1"/>
    <col min="9987" max="9989" width="9.625" bestFit="1" customWidth="1"/>
    <col min="9990" max="9991" width="9.625" customWidth="1"/>
    <col min="9992" max="9992" width="12.875" customWidth="1"/>
    <col min="9993" max="9993" width="10.75" bestFit="1" customWidth="1"/>
    <col min="9994" max="9999" width="9.625" bestFit="1" customWidth="1"/>
    <col min="10000" max="10005" width="9.375" bestFit="1" customWidth="1"/>
    <col min="10006" max="10006" width="10.375" bestFit="1" customWidth="1"/>
    <col min="10007" max="10007" width="9.625" bestFit="1" customWidth="1"/>
    <col min="10241" max="10241" width="88" customWidth="1"/>
    <col min="10242" max="10242" width="5" customWidth="1"/>
    <col min="10243" max="10245" width="9.625" bestFit="1" customWidth="1"/>
    <col min="10246" max="10247" width="9.625" customWidth="1"/>
    <col min="10248" max="10248" width="12.875" customWidth="1"/>
    <col min="10249" max="10249" width="10.75" bestFit="1" customWidth="1"/>
    <col min="10250" max="10255" width="9.625" bestFit="1" customWidth="1"/>
    <col min="10256" max="10261" width="9.375" bestFit="1" customWidth="1"/>
    <col min="10262" max="10262" width="10.375" bestFit="1" customWidth="1"/>
    <col min="10263" max="10263" width="9.625" bestFit="1" customWidth="1"/>
    <col min="10497" max="10497" width="88" customWidth="1"/>
    <col min="10498" max="10498" width="5" customWidth="1"/>
    <col min="10499" max="10501" width="9.625" bestFit="1" customWidth="1"/>
    <col min="10502" max="10503" width="9.625" customWidth="1"/>
    <col min="10504" max="10504" width="12.875" customWidth="1"/>
    <col min="10505" max="10505" width="10.75" bestFit="1" customWidth="1"/>
    <col min="10506" max="10511" width="9.625" bestFit="1" customWidth="1"/>
    <col min="10512" max="10517" width="9.375" bestFit="1" customWidth="1"/>
    <col min="10518" max="10518" width="10.375" bestFit="1" customWidth="1"/>
    <col min="10519" max="10519" width="9.625" bestFit="1" customWidth="1"/>
    <col min="10753" max="10753" width="88" customWidth="1"/>
    <col min="10754" max="10754" width="5" customWidth="1"/>
    <col min="10755" max="10757" width="9.625" bestFit="1" customWidth="1"/>
    <col min="10758" max="10759" width="9.625" customWidth="1"/>
    <col min="10760" max="10760" width="12.875" customWidth="1"/>
    <col min="10761" max="10761" width="10.75" bestFit="1" customWidth="1"/>
    <col min="10762" max="10767" width="9.625" bestFit="1" customWidth="1"/>
    <col min="10768" max="10773" width="9.375" bestFit="1" customWidth="1"/>
    <col min="10774" max="10774" width="10.375" bestFit="1" customWidth="1"/>
    <col min="10775" max="10775" width="9.625" bestFit="1" customWidth="1"/>
    <col min="11009" max="11009" width="88" customWidth="1"/>
    <col min="11010" max="11010" width="5" customWidth="1"/>
    <col min="11011" max="11013" width="9.625" bestFit="1" customWidth="1"/>
    <col min="11014" max="11015" width="9.625" customWidth="1"/>
    <col min="11016" max="11016" width="12.875" customWidth="1"/>
    <col min="11017" max="11017" width="10.75" bestFit="1" customWidth="1"/>
    <col min="11018" max="11023" width="9.625" bestFit="1" customWidth="1"/>
    <col min="11024" max="11029" width="9.375" bestFit="1" customWidth="1"/>
    <col min="11030" max="11030" width="10.375" bestFit="1" customWidth="1"/>
    <col min="11031" max="11031" width="9.625" bestFit="1" customWidth="1"/>
    <col min="11265" max="11265" width="88" customWidth="1"/>
    <col min="11266" max="11266" width="5" customWidth="1"/>
    <col min="11267" max="11269" width="9.625" bestFit="1" customWidth="1"/>
    <col min="11270" max="11271" width="9.625" customWidth="1"/>
    <col min="11272" max="11272" width="12.875" customWidth="1"/>
    <col min="11273" max="11273" width="10.75" bestFit="1" customWidth="1"/>
    <col min="11274" max="11279" width="9.625" bestFit="1" customWidth="1"/>
    <col min="11280" max="11285" width="9.375" bestFit="1" customWidth="1"/>
    <col min="11286" max="11286" width="10.375" bestFit="1" customWidth="1"/>
    <col min="11287" max="11287" width="9.625" bestFit="1" customWidth="1"/>
    <col min="11521" max="11521" width="88" customWidth="1"/>
    <col min="11522" max="11522" width="5" customWidth="1"/>
    <col min="11523" max="11525" width="9.625" bestFit="1" customWidth="1"/>
    <col min="11526" max="11527" width="9.625" customWidth="1"/>
    <col min="11528" max="11528" width="12.875" customWidth="1"/>
    <col min="11529" max="11529" width="10.75" bestFit="1" customWidth="1"/>
    <col min="11530" max="11535" width="9.625" bestFit="1" customWidth="1"/>
    <col min="11536" max="11541" width="9.375" bestFit="1" customWidth="1"/>
    <col min="11542" max="11542" width="10.375" bestFit="1" customWidth="1"/>
    <col min="11543" max="11543" width="9.625" bestFit="1" customWidth="1"/>
    <col min="11777" max="11777" width="88" customWidth="1"/>
    <col min="11778" max="11778" width="5" customWidth="1"/>
    <col min="11779" max="11781" width="9.625" bestFit="1" customWidth="1"/>
    <col min="11782" max="11783" width="9.625" customWidth="1"/>
    <col min="11784" max="11784" width="12.875" customWidth="1"/>
    <col min="11785" max="11785" width="10.75" bestFit="1" customWidth="1"/>
    <col min="11786" max="11791" width="9.625" bestFit="1" customWidth="1"/>
    <col min="11792" max="11797" width="9.375" bestFit="1" customWidth="1"/>
    <col min="11798" max="11798" width="10.375" bestFit="1" customWidth="1"/>
    <col min="11799" max="11799" width="9.625" bestFit="1" customWidth="1"/>
    <col min="12033" max="12033" width="88" customWidth="1"/>
    <col min="12034" max="12034" width="5" customWidth="1"/>
    <col min="12035" max="12037" width="9.625" bestFit="1" customWidth="1"/>
    <col min="12038" max="12039" width="9.625" customWidth="1"/>
    <col min="12040" max="12040" width="12.875" customWidth="1"/>
    <col min="12041" max="12041" width="10.75" bestFit="1" customWidth="1"/>
    <col min="12042" max="12047" width="9.625" bestFit="1" customWidth="1"/>
    <col min="12048" max="12053" width="9.375" bestFit="1" customWidth="1"/>
    <col min="12054" max="12054" width="10.375" bestFit="1" customWidth="1"/>
    <col min="12055" max="12055" width="9.625" bestFit="1" customWidth="1"/>
    <col min="12289" max="12289" width="88" customWidth="1"/>
    <col min="12290" max="12290" width="5" customWidth="1"/>
    <col min="12291" max="12293" width="9.625" bestFit="1" customWidth="1"/>
    <col min="12294" max="12295" width="9.625" customWidth="1"/>
    <col min="12296" max="12296" width="12.875" customWidth="1"/>
    <col min="12297" max="12297" width="10.75" bestFit="1" customWidth="1"/>
    <col min="12298" max="12303" width="9.625" bestFit="1" customWidth="1"/>
    <col min="12304" max="12309" width="9.375" bestFit="1" customWidth="1"/>
    <col min="12310" max="12310" width="10.375" bestFit="1" customWidth="1"/>
    <col min="12311" max="12311" width="9.625" bestFit="1" customWidth="1"/>
    <col min="12545" max="12545" width="88" customWidth="1"/>
    <col min="12546" max="12546" width="5" customWidth="1"/>
    <col min="12547" max="12549" width="9.625" bestFit="1" customWidth="1"/>
    <col min="12550" max="12551" width="9.625" customWidth="1"/>
    <col min="12552" max="12552" width="12.875" customWidth="1"/>
    <col min="12553" max="12553" width="10.75" bestFit="1" customWidth="1"/>
    <col min="12554" max="12559" width="9.625" bestFit="1" customWidth="1"/>
    <col min="12560" max="12565" width="9.375" bestFit="1" customWidth="1"/>
    <col min="12566" max="12566" width="10.375" bestFit="1" customWidth="1"/>
    <col min="12567" max="12567" width="9.625" bestFit="1" customWidth="1"/>
    <col min="12801" max="12801" width="88" customWidth="1"/>
    <col min="12802" max="12802" width="5" customWidth="1"/>
    <col min="12803" max="12805" width="9.625" bestFit="1" customWidth="1"/>
    <col min="12806" max="12807" width="9.625" customWidth="1"/>
    <col min="12808" max="12808" width="12.875" customWidth="1"/>
    <col min="12809" max="12809" width="10.75" bestFit="1" customWidth="1"/>
    <col min="12810" max="12815" width="9.625" bestFit="1" customWidth="1"/>
    <col min="12816" max="12821" width="9.375" bestFit="1" customWidth="1"/>
    <col min="12822" max="12822" width="10.375" bestFit="1" customWidth="1"/>
    <col min="12823" max="12823" width="9.625" bestFit="1" customWidth="1"/>
    <col min="13057" max="13057" width="88" customWidth="1"/>
    <col min="13058" max="13058" width="5" customWidth="1"/>
    <col min="13059" max="13061" width="9.625" bestFit="1" customWidth="1"/>
    <col min="13062" max="13063" width="9.625" customWidth="1"/>
    <col min="13064" max="13064" width="12.875" customWidth="1"/>
    <col min="13065" max="13065" width="10.75" bestFit="1" customWidth="1"/>
    <col min="13066" max="13071" width="9.625" bestFit="1" customWidth="1"/>
    <col min="13072" max="13077" width="9.375" bestFit="1" customWidth="1"/>
    <col min="13078" max="13078" width="10.375" bestFit="1" customWidth="1"/>
    <col min="13079" max="13079" width="9.625" bestFit="1" customWidth="1"/>
    <col min="13313" max="13313" width="88" customWidth="1"/>
    <col min="13314" max="13314" width="5" customWidth="1"/>
    <col min="13315" max="13317" width="9.625" bestFit="1" customWidth="1"/>
    <col min="13318" max="13319" width="9.625" customWidth="1"/>
    <col min="13320" max="13320" width="12.875" customWidth="1"/>
    <col min="13321" max="13321" width="10.75" bestFit="1" customWidth="1"/>
    <col min="13322" max="13327" width="9.625" bestFit="1" customWidth="1"/>
    <col min="13328" max="13333" width="9.375" bestFit="1" customWidth="1"/>
    <col min="13334" max="13334" width="10.375" bestFit="1" customWidth="1"/>
    <col min="13335" max="13335" width="9.625" bestFit="1" customWidth="1"/>
    <col min="13569" max="13569" width="88" customWidth="1"/>
    <col min="13570" max="13570" width="5" customWidth="1"/>
    <col min="13571" max="13573" width="9.625" bestFit="1" customWidth="1"/>
    <col min="13574" max="13575" width="9.625" customWidth="1"/>
    <col min="13576" max="13576" width="12.875" customWidth="1"/>
    <col min="13577" max="13577" width="10.75" bestFit="1" customWidth="1"/>
    <col min="13578" max="13583" width="9.625" bestFit="1" customWidth="1"/>
    <col min="13584" max="13589" width="9.375" bestFit="1" customWidth="1"/>
    <col min="13590" max="13590" width="10.375" bestFit="1" customWidth="1"/>
    <col min="13591" max="13591" width="9.625" bestFit="1" customWidth="1"/>
    <col min="13825" max="13825" width="88" customWidth="1"/>
    <col min="13826" max="13826" width="5" customWidth="1"/>
    <col min="13827" max="13829" width="9.625" bestFit="1" customWidth="1"/>
    <col min="13830" max="13831" width="9.625" customWidth="1"/>
    <col min="13832" max="13832" width="12.875" customWidth="1"/>
    <col min="13833" max="13833" width="10.75" bestFit="1" customWidth="1"/>
    <col min="13834" max="13839" width="9.625" bestFit="1" customWidth="1"/>
    <col min="13840" max="13845" width="9.375" bestFit="1" customWidth="1"/>
    <col min="13846" max="13846" width="10.375" bestFit="1" customWidth="1"/>
    <col min="13847" max="13847" width="9.625" bestFit="1" customWidth="1"/>
    <col min="14081" max="14081" width="88" customWidth="1"/>
    <col min="14082" max="14082" width="5" customWidth="1"/>
    <col min="14083" max="14085" width="9.625" bestFit="1" customWidth="1"/>
    <col min="14086" max="14087" width="9.625" customWidth="1"/>
    <col min="14088" max="14088" width="12.875" customWidth="1"/>
    <col min="14089" max="14089" width="10.75" bestFit="1" customWidth="1"/>
    <col min="14090" max="14095" width="9.625" bestFit="1" customWidth="1"/>
    <col min="14096" max="14101" width="9.375" bestFit="1" customWidth="1"/>
    <col min="14102" max="14102" width="10.375" bestFit="1" customWidth="1"/>
    <col min="14103" max="14103" width="9.625" bestFit="1" customWidth="1"/>
    <col min="14337" max="14337" width="88" customWidth="1"/>
    <col min="14338" max="14338" width="5" customWidth="1"/>
    <col min="14339" max="14341" width="9.625" bestFit="1" customWidth="1"/>
    <col min="14342" max="14343" width="9.625" customWidth="1"/>
    <col min="14344" max="14344" width="12.875" customWidth="1"/>
    <col min="14345" max="14345" width="10.75" bestFit="1" customWidth="1"/>
    <col min="14346" max="14351" width="9.625" bestFit="1" customWidth="1"/>
    <col min="14352" max="14357" width="9.375" bestFit="1" customWidth="1"/>
    <col min="14358" max="14358" width="10.375" bestFit="1" customWidth="1"/>
    <col min="14359" max="14359" width="9.625" bestFit="1" customWidth="1"/>
    <col min="14593" max="14593" width="88" customWidth="1"/>
    <col min="14594" max="14594" width="5" customWidth="1"/>
    <col min="14595" max="14597" width="9.625" bestFit="1" customWidth="1"/>
    <col min="14598" max="14599" width="9.625" customWidth="1"/>
    <col min="14600" max="14600" width="12.875" customWidth="1"/>
    <col min="14601" max="14601" width="10.75" bestFit="1" customWidth="1"/>
    <col min="14602" max="14607" width="9.625" bestFit="1" customWidth="1"/>
    <col min="14608" max="14613" width="9.375" bestFit="1" customWidth="1"/>
    <col min="14614" max="14614" width="10.375" bestFit="1" customWidth="1"/>
    <col min="14615" max="14615" width="9.625" bestFit="1" customWidth="1"/>
    <col min="14849" max="14849" width="88" customWidth="1"/>
    <col min="14850" max="14850" width="5" customWidth="1"/>
    <col min="14851" max="14853" width="9.625" bestFit="1" customWidth="1"/>
    <col min="14854" max="14855" width="9.625" customWidth="1"/>
    <col min="14856" max="14856" width="12.875" customWidth="1"/>
    <col min="14857" max="14857" width="10.75" bestFit="1" customWidth="1"/>
    <col min="14858" max="14863" width="9.625" bestFit="1" customWidth="1"/>
    <col min="14864" max="14869" width="9.375" bestFit="1" customWidth="1"/>
    <col min="14870" max="14870" width="10.375" bestFit="1" customWidth="1"/>
    <col min="14871" max="14871" width="9.625" bestFit="1" customWidth="1"/>
    <col min="15105" max="15105" width="88" customWidth="1"/>
    <col min="15106" max="15106" width="5" customWidth="1"/>
    <col min="15107" max="15109" width="9.625" bestFit="1" customWidth="1"/>
    <col min="15110" max="15111" width="9.625" customWidth="1"/>
    <col min="15112" max="15112" width="12.875" customWidth="1"/>
    <col min="15113" max="15113" width="10.75" bestFit="1" customWidth="1"/>
    <col min="15114" max="15119" width="9.625" bestFit="1" customWidth="1"/>
    <col min="15120" max="15125" width="9.375" bestFit="1" customWidth="1"/>
    <col min="15126" max="15126" width="10.375" bestFit="1" customWidth="1"/>
    <col min="15127" max="15127" width="9.625" bestFit="1" customWidth="1"/>
    <col min="15361" max="15361" width="88" customWidth="1"/>
    <col min="15362" max="15362" width="5" customWidth="1"/>
    <col min="15363" max="15365" width="9.625" bestFit="1" customWidth="1"/>
    <col min="15366" max="15367" width="9.625" customWidth="1"/>
    <col min="15368" max="15368" width="12.875" customWidth="1"/>
    <col min="15369" max="15369" width="10.75" bestFit="1" customWidth="1"/>
    <col min="15370" max="15375" width="9.625" bestFit="1" customWidth="1"/>
    <col min="15376" max="15381" width="9.375" bestFit="1" customWidth="1"/>
    <col min="15382" max="15382" width="10.375" bestFit="1" customWidth="1"/>
    <col min="15383" max="15383" width="9.625" bestFit="1" customWidth="1"/>
    <col min="15617" max="15617" width="88" customWidth="1"/>
    <col min="15618" max="15618" width="5" customWidth="1"/>
    <col min="15619" max="15621" width="9.625" bestFit="1" customWidth="1"/>
    <col min="15622" max="15623" width="9.625" customWidth="1"/>
    <col min="15624" max="15624" width="12.875" customWidth="1"/>
    <col min="15625" max="15625" width="10.75" bestFit="1" customWidth="1"/>
    <col min="15626" max="15631" width="9.625" bestFit="1" customWidth="1"/>
    <col min="15632" max="15637" width="9.375" bestFit="1" customWidth="1"/>
    <col min="15638" max="15638" width="10.375" bestFit="1" customWidth="1"/>
    <col min="15639" max="15639" width="9.625" bestFit="1" customWidth="1"/>
    <col min="15873" max="15873" width="88" customWidth="1"/>
    <col min="15874" max="15874" width="5" customWidth="1"/>
    <col min="15875" max="15877" width="9.625" bestFit="1" customWidth="1"/>
    <col min="15878" max="15879" width="9.625" customWidth="1"/>
    <col min="15880" max="15880" width="12.875" customWidth="1"/>
    <col min="15881" max="15881" width="10.75" bestFit="1" customWidth="1"/>
    <col min="15882" max="15887" width="9.625" bestFit="1" customWidth="1"/>
    <col min="15888" max="15893" width="9.375" bestFit="1" customWidth="1"/>
    <col min="15894" max="15894" width="10.375" bestFit="1" customWidth="1"/>
    <col min="15895" max="15895" width="9.625" bestFit="1" customWidth="1"/>
    <col min="16129" max="16129" width="88" customWidth="1"/>
    <col min="16130" max="16130" width="5" customWidth="1"/>
    <col min="16131" max="16133" width="9.625" bestFit="1" customWidth="1"/>
    <col min="16134" max="16135" width="9.625" customWidth="1"/>
    <col min="16136" max="16136" width="12.875" customWidth="1"/>
    <col min="16137" max="16137" width="10.75" bestFit="1" customWidth="1"/>
    <col min="16138" max="16143" width="9.625" bestFit="1" customWidth="1"/>
    <col min="16144" max="16149" width="9.375" bestFit="1" customWidth="1"/>
    <col min="16150" max="16150" width="10.375" bestFit="1" customWidth="1"/>
    <col min="16151" max="16151" width="9.625" bestFit="1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</row>
    <row r="2" spans="1:25" ht="16.5" x14ac:dyDescent="0.25">
      <c r="A2" s="2"/>
      <c r="B2" s="3"/>
      <c r="C2" s="3"/>
      <c r="D2" s="3"/>
      <c r="E2" s="3"/>
      <c r="F2" s="3"/>
      <c r="G2" s="3"/>
      <c r="H2" s="4" t="s">
        <v>0</v>
      </c>
      <c r="I2" s="5"/>
    </row>
    <row r="3" spans="1:25" x14ac:dyDescent="0.25">
      <c r="A3" s="1"/>
      <c r="B3" s="1"/>
      <c r="C3" s="1"/>
      <c r="D3" s="1"/>
      <c r="E3" s="1"/>
      <c r="F3" s="1"/>
      <c r="G3" s="1"/>
      <c r="H3" s="1"/>
    </row>
    <row r="4" spans="1:25" x14ac:dyDescent="0.25">
      <c r="A4" s="6" t="s">
        <v>1</v>
      </c>
      <c r="B4" s="6"/>
      <c r="C4" s="6"/>
      <c r="D4" s="6"/>
      <c r="E4" s="6"/>
      <c r="F4" s="6"/>
      <c r="G4" s="6"/>
      <c r="H4" s="6"/>
    </row>
    <row r="5" spans="1:25" x14ac:dyDescent="0.25">
      <c r="B5" s="3"/>
      <c r="C5" s="3"/>
      <c r="D5" s="3"/>
      <c r="E5" s="3"/>
      <c r="F5" s="3"/>
      <c r="G5" s="3"/>
      <c r="H5" s="7" t="s">
        <v>2</v>
      </c>
    </row>
    <row r="6" spans="1:25" s="3" customFormat="1" ht="15.75" customHeight="1" x14ac:dyDescent="0.25">
      <c r="A6" s="8" t="s">
        <v>3</v>
      </c>
      <c r="B6" s="8" t="s">
        <v>4</v>
      </c>
      <c r="C6" s="9" t="s">
        <v>5</v>
      </c>
      <c r="D6" s="10"/>
      <c r="E6" s="10"/>
      <c r="F6" s="11"/>
      <c r="G6" s="12"/>
      <c r="H6" s="13" t="s">
        <v>6</v>
      </c>
    </row>
    <row r="7" spans="1:25" s="3" customFormat="1" x14ac:dyDescent="0.25">
      <c r="A7" s="8"/>
      <c r="B7" s="8"/>
      <c r="C7" s="14"/>
      <c r="D7" s="15"/>
      <c r="E7" s="15"/>
      <c r="F7" s="16"/>
      <c r="G7" s="17"/>
      <c r="H7" s="18"/>
      <c r="I7" s="3" t="s">
        <v>6</v>
      </c>
      <c r="J7" s="19" t="s">
        <v>7</v>
      </c>
      <c r="K7" s="19" t="s">
        <v>8</v>
      </c>
      <c r="L7" s="19" t="s">
        <v>9</v>
      </c>
      <c r="M7" s="19" t="s">
        <v>10</v>
      </c>
      <c r="N7" s="19" t="s">
        <v>11</v>
      </c>
      <c r="O7" s="19" t="s">
        <v>12</v>
      </c>
      <c r="P7" s="19" t="s">
        <v>13</v>
      </c>
      <c r="Q7" s="19" t="s">
        <v>14</v>
      </c>
      <c r="R7" s="19" t="s">
        <v>15</v>
      </c>
      <c r="S7" s="19" t="s">
        <v>16</v>
      </c>
      <c r="T7" s="19" t="s">
        <v>17</v>
      </c>
      <c r="U7" s="19" t="s">
        <v>18</v>
      </c>
      <c r="V7" s="19" t="s">
        <v>19</v>
      </c>
      <c r="W7" s="19" t="s">
        <v>20</v>
      </c>
      <c r="X7" s="20"/>
      <c r="Y7" s="21"/>
    </row>
    <row r="8" spans="1:25" s="3" customFormat="1" ht="31.5" customHeight="1" x14ac:dyDescent="0.25">
      <c r="A8" s="8"/>
      <c r="B8" s="8"/>
      <c r="C8" s="22" t="s">
        <v>21</v>
      </c>
      <c r="D8" s="22" t="s">
        <v>22</v>
      </c>
      <c r="E8" s="22" t="s">
        <v>23</v>
      </c>
      <c r="F8" s="22" t="s">
        <v>24</v>
      </c>
      <c r="G8" s="22" t="s">
        <v>25</v>
      </c>
      <c r="H8" s="22" t="s">
        <v>26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0"/>
      <c r="Y8" s="21"/>
    </row>
    <row r="9" spans="1:25" ht="11.25" customHeight="1" x14ac:dyDescent="0.25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0"/>
      <c r="Y9" s="21"/>
    </row>
    <row r="10" spans="1:25" x14ac:dyDescent="0.25">
      <c r="A10" s="27" t="s">
        <v>27</v>
      </c>
      <c r="B10" s="25">
        <v>1</v>
      </c>
      <c r="C10" s="28">
        <f>SUM('[1]1.mell. '!H23+'[1]1.mell. '!H25+'[1]1.mell. '!H26+'[1]1.mell. '!H28+'[1]1.mell. '!H30+'[1]1.mell. '!H32+'[1]1.mell. '!H33)</f>
        <v>2137000</v>
      </c>
      <c r="D10" s="28">
        <f>ROUND(SUM(C10*1.04),0)</f>
        <v>2222480</v>
      </c>
      <c r="E10" s="28">
        <f>ROUND(SUM(D10*1.043),0)</f>
        <v>2318047</v>
      </c>
      <c r="F10" s="28">
        <f>ROUND(SUM(E10*1.041),0)</f>
        <v>2413087</v>
      </c>
      <c r="G10" s="28">
        <f>SUM(F10*1.04*2)</f>
        <v>5019220.96</v>
      </c>
      <c r="H10" s="28">
        <f>SUM(C10:G10)</f>
        <v>14109834.960000001</v>
      </c>
      <c r="I10" s="29">
        <f>SUM(J10:W10)</f>
        <v>32448425</v>
      </c>
      <c r="J10" s="30">
        <f>C10</f>
        <v>2137000</v>
      </c>
      <c r="K10" s="30">
        <f t="shared" ref="K10:Q10" si="0">ROUND(SUM(J10*1.01),0)</f>
        <v>2158370</v>
      </c>
      <c r="L10" s="30">
        <f t="shared" si="0"/>
        <v>2179954</v>
      </c>
      <c r="M10" s="30">
        <f t="shared" si="0"/>
        <v>2201754</v>
      </c>
      <c r="N10" s="30">
        <f t="shared" si="0"/>
        <v>2223772</v>
      </c>
      <c r="O10" s="30">
        <f t="shared" si="0"/>
        <v>2246010</v>
      </c>
      <c r="P10" s="30">
        <f t="shared" si="0"/>
        <v>2268470</v>
      </c>
      <c r="Q10" s="30">
        <f t="shared" si="0"/>
        <v>2291155</v>
      </c>
      <c r="R10" s="30">
        <f t="shared" ref="R10:W10" si="1">ROUND(SUM(Q10*1.02),0)</f>
        <v>2336978</v>
      </c>
      <c r="S10" s="30">
        <f t="shared" si="1"/>
        <v>2383718</v>
      </c>
      <c r="T10" s="30">
        <f t="shared" si="1"/>
        <v>2431392</v>
      </c>
      <c r="U10" s="30">
        <f t="shared" si="1"/>
        <v>2480020</v>
      </c>
      <c r="V10" s="30">
        <f t="shared" si="1"/>
        <v>2529620</v>
      </c>
      <c r="W10" s="30">
        <f t="shared" si="1"/>
        <v>2580212</v>
      </c>
    </row>
    <row r="11" spans="1:25" x14ac:dyDescent="0.25">
      <c r="A11" s="27" t="s">
        <v>28</v>
      </c>
      <c r="B11" s="25">
        <v>2</v>
      </c>
      <c r="C11" s="28"/>
      <c r="D11" s="28"/>
      <c r="E11" s="28"/>
      <c r="F11" s="28"/>
      <c r="G11" s="28"/>
      <c r="H11" s="28">
        <f t="shared" ref="H11:H36" si="2">SUM(C11:G11)</f>
        <v>0</v>
      </c>
      <c r="I11" s="29"/>
    </row>
    <row r="12" spans="1:25" x14ac:dyDescent="0.25">
      <c r="A12" s="27" t="s">
        <v>29</v>
      </c>
      <c r="B12" s="25">
        <v>3</v>
      </c>
      <c r="C12" s="28">
        <f>'[1]1.mell. '!H38</f>
        <v>8000</v>
      </c>
      <c r="D12" s="28">
        <f>ROUND(SUM(C12*1.04),0)</f>
        <v>8320</v>
      </c>
      <c r="E12" s="28">
        <f>ROUND(SUM(D12*1.043),0)</f>
        <v>8678</v>
      </c>
      <c r="F12" s="28">
        <f>ROUND(SUM(E12*1.041),0)</f>
        <v>9034</v>
      </c>
      <c r="G12" s="28">
        <f>SUM(F12*1.04*2)</f>
        <v>18790.72</v>
      </c>
      <c r="H12" s="31">
        <f t="shared" si="2"/>
        <v>52822.720000000001</v>
      </c>
      <c r="I12" s="29">
        <f>SUM(J12:W12)</f>
        <v>121474</v>
      </c>
      <c r="J12" s="30">
        <f>C12</f>
        <v>8000</v>
      </c>
      <c r="K12" s="30">
        <f t="shared" ref="K12:Q12" si="3">ROUND(SUM(J12*1.01),0)</f>
        <v>8080</v>
      </c>
      <c r="L12" s="30">
        <f t="shared" si="3"/>
        <v>8161</v>
      </c>
      <c r="M12" s="30">
        <f t="shared" si="3"/>
        <v>8243</v>
      </c>
      <c r="N12" s="30">
        <f t="shared" si="3"/>
        <v>8325</v>
      </c>
      <c r="O12" s="30">
        <f t="shared" si="3"/>
        <v>8408</v>
      </c>
      <c r="P12" s="30">
        <f t="shared" si="3"/>
        <v>8492</v>
      </c>
      <c r="Q12" s="30">
        <f t="shared" si="3"/>
        <v>8577</v>
      </c>
      <c r="R12" s="30">
        <f t="shared" ref="R12:W12" si="4">ROUND(SUM(Q12*1.02),0)</f>
        <v>8749</v>
      </c>
      <c r="S12" s="30">
        <f t="shared" si="4"/>
        <v>8924</v>
      </c>
      <c r="T12" s="30">
        <f t="shared" si="4"/>
        <v>9102</v>
      </c>
      <c r="U12" s="30">
        <f t="shared" si="4"/>
        <v>9284</v>
      </c>
      <c r="V12" s="30">
        <f t="shared" si="4"/>
        <v>9470</v>
      </c>
      <c r="W12" s="30">
        <f t="shared" si="4"/>
        <v>9659</v>
      </c>
    </row>
    <row r="13" spans="1:25" x14ac:dyDescent="0.25">
      <c r="A13" s="27" t="s">
        <v>30</v>
      </c>
      <c r="B13" s="25">
        <v>4</v>
      </c>
      <c r="C13" s="28"/>
      <c r="D13" s="28"/>
      <c r="E13" s="28"/>
      <c r="F13" s="28"/>
      <c r="G13" s="28"/>
      <c r="H13" s="28">
        <f t="shared" si="2"/>
        <v>0</v>
      </c>
      <c r="I13" s="29">
        <f>SUM(J13:W13)</f>
        <v>0</v>
      </c>
      <c r="J13" s="30">
        <f>C13</f>
        <v>0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5" x14ac:dyDescent="0.25">
      <c r="A14" s="27" t="s">
        <v>31</v>
      </c>
      <c r="B14" s="25">
        <v>5</v>
      </c>
      <c r="C14" s="28"/>
      <c r="D14" s="28"/>
      <c r="E14" s="28"/>
      <c r="F14" s="28"/>
      <c r="G14" s="28"/>
      <c r="H14" s="28">
        <f t="shared" si="2"/>
        <v>0</v>
      </c>
      <c r="I14" s="29"/>
    </row>
    <row r="15" spans="1:25" x14ac:dyDescent="0.25">
      <c r="A15" s="27" t="s">
        <v>32</v>
      </c>
      <c r="B15" s="25">
        <v>6</v>
      </c>
      <c r="C15" s="28"/>
      <c r="D15" s="28"/>
      <c r="E15" s="28"/>
      <c r="F15" s="28"/>
      <c r="G15" s="28"/>
      <c r="H15" s="28">
        <f t="shared" si="2"/>
        <v>0</v>
      </c>
      <c r="I15" s="29"/>
    </row>
    <row r="16" spans="1:25" x14ac:dyDescent="0.25">
      <c r="A16" s="27" t="s">
        <v>33</v>
      </c>
      <c r="B16" s="25">
        <v>7</v>
      </c>
      <c r="C16" s="28"/>
      <c r="D16" s="28"/>
      <c r="E16" s="28"/>
      <c r="F16" s="28"/>
      <c r="G16" s="28"/>
      <c r="H16" s="28">
        <f t="shared" si="2"/>
        <v>0</v>
      </c>
      <c r="I16" s="29"/>
      <c r="V16" s="32"/>
    </row>
    <row r="17" spans="1:23" x14ac:dyDescent="0.25">
      <c r="A17" s="33" t="s">
        <v>34</v>
      </c>
      <c r="B17" s="34">
        <v>8</v>
      </c>
      <c r="C17" s="35">
        <f>SUM(C10:C16)</f>
        <v>2145000</v>
      </c>
      <c r="D17" s="35">
        <f>SUM(D10:D16)</f>
        <v>2230800</v>
      </c>
      <c r="E17" s="35">
        <f>SUM(E10:E16)</f>
        <v>2326725</v>
      </c>
      <c r="F17" s="35">
        <f>SUM(F10:F16)</f>
        <v>2422121</v>
      </c>
      <c r="G17" s="35">
        <f>SUM(G10:G16)</f>
        <v>5038011.68</v>
      </c>
      <c r="H17" s="35">
        <f t="shared" si="2"/>
        <v>14162657.68</v>
      </c>
      <c r="I17" s="36">
        <f t="shared" ref="I17:W17" si="5">SUM(I10:I16)</f>
        <v>32569899</v>
      </c>
      <c r="J17" s="37">
        <f t="shared" si="5"/>
        <v>2145000</v>
      </c>
      <c r="K17" s="37">
        <f t="shared" si="5"/>
        <v>2166450</v>
      </c>
      <c r="L17" s="37">
        <f t="shared" si="5"/>
        <v>2188115</v>
      </c>
      <c r="M17" s="37">
        <f t="shared" si="5"/>
        <v>2209997</v>
      </c>
      <c r="N17" s="37">
        <f t="shared" si="5"/>
        <v>2232097</v>
      </c>
      <c r="O17" s="37">
        <f t="shared" si="5"/>
        <v>2254418</v>
      </c>
      <c r="P17" s="37">
        <f t="shared" si="5"/>
        <v>2276962</v>
      </c>
      <c r="Q17" s="37">
        <f t="shared" si="5"/>
        <v>2299732</v>
      </c>
      <c r="R17" s="37">
        <f t="shared" si="5"/>
        <v>2345727</v>
      </c>
      <c r="S17" s="37">
        <f t="shared" si="5"/>
        <v>2392642</v>
      </c>
      <c r="T17" s="37">
        <f t="shared" si="5"/>
        <v>2440494</v>
      </c>
      <c r="U17" s="37">
        <f t="shared" si="5"/>
        <v>2489304</v>
      </c>
      <c r="V17" s="37">
        <f t="shared" si="5"/>
        <v>2539090</v>
      </c>
      <c r="W17" s="37">
        <f t="shared" si="5"/>
        <v>2589871</v>
      </c>
    </row>
    <row r="18" spans="1:23" x14ac:dyDescent="0.25">
      <c r="A18" s="33" t="s">
        <v>35</v>
      </c>
      <c r="B18" s="34">
        <v>9</v>
      </c>
      <c r="C18" s="35">
        <f>SUM(C17/2)</f>
        <v>1072500</v>
      </c>
      <c r="D18" s="35">
        <f>SUM(D17/2)</f>
        <v>1115400</v>
      </c>
      <c r="E18" s="35">
        <f>SUM(E17/2)</f>
        <v>1163362.5</v>
      </c>
      <c r="F18" s="35">
        <f>SUM(F17/2)</f>
        <v>1211060.5</v>
      </c>
      <c r="G18" s="35">
        <f>SUM(G17/2)</f>
        <v>2519005.84</v>
      </c>
      <c r="H18" s="35">
        <f t="shared" si="2"/>
        <v>7081328.8399999999</v>
      </c>
      <c r="I18" s="36">
        <f t="shared" ref="I18:W18" si="6">SUM(I17/2)</f>
        <v>16284949.5</v>
      </c>
      <c r="J18" s="37">
        <f t="shared" si="6"/>
        <v>1072500</v>
      </c>
      <c r="K18" s="37">
        <f t="shared" si="6"/>
        <v>1083225</v>
      </c>
      <c r="L18" s="37">
        <f t="shared" si="6"/>
        <v>1094057.5</v>
      </c>
      <c r="M18" s="37">
        <f t="shared" si="6"/>
        <v>1104998.5</v>
      </c>
      <c r="N18" s="37">
        <f t="shared" si="6"/>
        <v>1116048.5</v>
      </c>
      <c r="O18" s="37">
        <f t="shared" si="6"/>
        <v>1127209</v>
      </c>
      <c r="P18" s="37">
        <f t="shared" si="6"/>
        <v>1138481</v>
      </c>
      <c r="Q18" s="37">
        <f t="shared" si="6"/>
        <v>1149866</v>
      </c>
      <c r="R18" s="37">
        <f t="shared" si="6"/>
        <v>1172863.5</v>
      </c>
      <c r="S18" s="37">
        <f t="shared" si="6"/>
        <v>1196321</v>
      </c>
      <c r="T18" s="37">
        <f t="shared" si="6"/>
        <v>1220247</v>
      </c>
      <c r="U18" s="37">
        <f t="shared" si="6"/>
        <v>1244652</v>
      </c>
      <c r="V18" s="37">
        <f t="shared" si="6"/>
        <v>1269545</v>
      </c>
      <c r="W18" s="37">
        <f t="shared" si="6"/>
        <v>1294935.5</v>
      </c>
    </row>
    <row r="19" spans="1:23" x14ac:dyDescent="0.25">
      <c r="A19" s="33" t="s">
        <v>36</v>
      </c>
      <c r="B19" s="34">
        <v>10</v>
      </c>
      <c r="C19" s="35">
        <f>SUM(C20:C26)</f>
        <v>48573</v>
      </c>
      <c r="D19" s="35">
        <f>SUM(D20:D26)</f>
        <v>83250</v>
      </c>
      <c r="E19" s="35">
        <f>SUM(E20:E26)</f>
        <v>83252</v>
      </c>
      <c r="F19" s="35">
        <f>SUM(F20:F26)</f>
        <v>34677</v>
      </c>
      <c r="G19" s="35">
        <f>SUM(G20:G26)</f>
        <v>69354</v>
      </c>
      <c r="H19" s="35">
        <f t="shared" si="2"/>
        <v>319106</v>
      </c>
      <c r="I19" s="36">
        <f t="shared" ref="I19:W19" si="7">SUM(I20:I26)</f>
        <v>345766</v>
      </c>
      <c r="J19" s="37">
        <f t="shared" si="7"/>
        <v>27164</v>
      </c>
      <c r="K19" s="37">
        <f t="shared" si="7"/>
        <v>75737</v>
      </c>
      <c r="L19" s="37">
        <f t="shared" si="7"/>
        <v>48573</v>
      </c>
      <c r="M19" s="37">
        <f t="shared" si="7"/>
        <v>48573</v>
      </c>
      <c r="N19" s="37">
        <f t="shared" si="7"/>
        <v>48573</v>
      </c>
      <c r="O19" s="37">
        <f t="shared" si="7"/>
        <v>48573</v>
      </c>
      <c r="P19" s="37">
        <f t="shared" si="7"/>
        <v>48573</v>
      </c>
      <c r="Q19" s="37">
        <f t="shared" si="7"/>
        <v>0</v>
      </c>
      <c r="R19" s="37">
        <f t="shared" si="7"/>
        <v>0</v>
      </c>
      <c r="S19" s="37">
        <f t="shared" si="7"/>
        <v>0</v>
      </c>
      <c r="T19" s="37">
        <f t="shared" si="7"/>
        <v>0</v>
      </c>
      <c r="U19" s="37">
        <f t="shared" si="7"/>
        <v>0</v>
      </c>
      <c r="V19" s="37">
        <f t="shared" si="7"/>
        <v>0</v>
      </c>
      <c r="W19" s="37">
        <f t="shared" si="7"/>
        <v>0</v>
      </c>
    </row>
    <row r="20" spans="1:23" x14ac:dyDescent="0.25">
      <c r="A20" s="27" t="s">
        <v>37</v>
      </c>
      <c r="B20" s="25">
        <v>11</v>
      </c>
      <c r="C20" s="28">
        <f>48573</f>
        <v>48573</v>
      </c>
      <c r="D20" s="28">
        <f>48573+34677</f>
        <v>83250</v>
      </c>
      <c r="E20" s="28">
        <f>48575+34677</f>
        <v>83252</v>
      </c>
      <c r="F20" s="28">
        <v>34677</v>
      </c>
      <c r="G20" s="28">
        <f>34677*2</f>
        <v>69354</v>
      </c>
      <c r="H20" s="28">
        <f t="shared" si="2"/>
        <v>319106</v>
      </c>
      <c r="I20" s="29">
        <f>SUM(J20:W20)</f>
        <v>291438</v>
      </c>
      <c r="J20" s="32"/>
      <c r="K20" s="32">
        <v>48573</v>
      </c>
      <c r="L20" s="32">
        <v>48573</v>
      </c>
      <c r="M20" s="32">
        <v>48573</v>
      </c>
      <c r="N20" s="32">
        <v>48573</v>
      </c>
      <c r="O20" s="32">
        <v>48573</v>
      </c>
      <c r="P20" s="32">
        <v>48573</v>
      </c>
      <c r="Q20" s="32"/>
      <c r="R20" s="32"/>
      <c r="S20" s="32"/>
      <c r="T20" s="32"/>
      <c r="U20" s="32"/>
      <c r="V20" s="32"/>
      <c r="W20" s="32"/>
    </row>
    <row r="21" spans="1:23" x14ac:dyDescent="0.25">
      <c r="A21" s="27" t="s">
        <v>38</v>
      </c>
      <c r="B21" s="25">
        <v>12</v>
      </c>
      <c r="C21" s="28"/>
      <c r="D21" s="28"/>
      <c r="E21" s="28"/>
      <c r="F21" s="28"/>
      <c r="G21" s="28"/>
      <c r="H21" s="28">
        <f t="shared" si="2"/>
        <v>0</v>
      </c>
      <c r="I21" s="29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x14ac:dyDescent="0.25">
      <c r="A22" s="27" t="s">
        <v>39</v>
      </c>
      <c r="B22" s="25">
        <v>13</v>
      </c>
      <c r="C22" s="28"/>
      <c r="D22" s="28"/>
      <c r="E22" s="28"/>
      <c r="F22" s="28"/>
      <c r="G22" s="28"/>
      <c r="H22" s="28">
        <f t="shared" si="2"/>
        <v>0</v>
      </c>
      <c r="I22" s="29"/>
      <c r="J22" s="32"/>
      <c r="K22" s="32"/>
    </row>
    <row r="23" spans="1:23" x14ac:dyDescent="0.25">
      <c r="A23" s="27" t="s">
        <v>40</v>
      </c>
      <c r="B23" s="25">
        <v>14</v>
      </c>
      <c r="C23" s="28"/>
      <c r="D23" s="28"/>
      <c r="E23" s="28"/>
      <c r="F23" s="28"/>
      <c r="G23" s="28"/>
      <c r="H23" s="28">
        <f t="shared" si="2"/>
        <v>0</v>
      </c>
      <c r="I23" s="29"/>
      <c r="J23" s="32"/>
      <c r="K23" s="32"/>
    </row>
    <row r="24" spans="1:23" x14ac:dyDescent="0.25">
      <c r="A24" s="27" t="s">
        <v>41</v>
      </c>
      <c r="B24" s="25">
        <v>15</v>
      </c>
      <c r="C24" s="28"/>
      <c r="D24" s="28"/>
      <c r="E24" s="28"/>
      <c r="F24" s="28"/>
      <c r="G24" s="28"/>
      <c r="H24" s="28">
        <f t="shared" si="2"/>
        <v>0</v>
      </c>
      <c r="I24" s="29"/>
      <c r="J24" s="32"/>
      <c r="K24" s="32"/>
    </row>
    <row r="25" spans="1:23" x14ac:dyDescent="0.25">
      <c r="A25" s="27" t="s">
        <v>42</v>
      </c>
      <c r="B25" s="25">
        <v>16</v>
      </c>
      <c r="C25" s="28"/>
      <c r="D25" s="28"/>
      <c r="E25" s="28"/>
      <c r="F25" s="28"/>
      <c r="G25" s="28"/>
      <c r="H25" s="28">
        <f t="shared" si="2"/>
        <v>0</v>
      </c>
      <c r="I25" s="29"/>
      <c r="J25" s="32"/>
      <c r="K25" s="32"/>
    </row>
    <row r="26" spans="1:23" x14ac:dyDescent="0.25">
      <c r="A26" s="27" t="s">
        <v>43</v>
      </c>
      <c r="B26" s="25">
        <v>17</v>
      </c>
      <c r="C26" s="28"/>
      <c r="D26" s="28"/>
      <c r="E26" s="28"/>
      <c r="F26" s="28"/>
      <c r="G26" s="28"/>
      <c r="H26" s="28">
        <f t="shared" si="2"/>
        <v>0</v>
      </c>
      <c r="I26" s="29">
        <f>SUM(J26:W26)</f>
        <v>54328</v>
      </c>
      <c r="J26" s="32">
        <v>27164</v>
      </c>
      <c r="K26" s="32">
        <v>27164</v>
      </c>
      <c r="L26" s="38"/>
    </row>
    <row r="27" spans="1:23" x14ac:dyDescent="0.25">
      <c r="A27" s="33" t="s">
        <v>44</v>
      </c>
      <c r="B27" s="34">
        <v>18</v>
      </c>
      <c r="C27" s="35">
        <f>SUM(C28:C34)</f>
        <v>17339</v>
      </c>
      <c r="D27" s="35">
        <f>SUM(D28:D34)</f>
        <v>0</v>
      </c>
      <c r="E27" s="35">
        <f>SUM(E28:E34)</f>
        <v>0</v>
      </c>
      <c r="F27" s="35">
        <f>SUM(F28:F34)</f>
        <v>0</v>
      </c>
      <c r="G27" s="35">
        <f>SUM(G28:G34)</f>
        <v>0</v>
      </c>
      <c r="H27" s="35">
        <f t="shared" si="2"/>
        <v>17339</v>
      </c>
      <c r="I27" s="36">
        <f t="shared" ref="I27:W27" si="8">SUM(I28:I34)</f>
        <v>0</v>
      </c>
      <c r="J27" s="37">
        <f t="shared" si="8"/>
        <v>0</v>
      </c>
      <c r="K27" s="37">
        <f t="shared" si="8"/>
        <v>0</v>
      </c>
      <c r="L27" s="37">
        <f t="shared" si="8"/>
        <v>0</v>
      </c>
      <c r="M27" s="37">
        <f t="shared" si="8"/>
        <v>0</v>
      </c>
      <c r="N27" s="37">
        <f t="shared" si="8"/>
        <v>0</v>
      </c>
      <c r="O27" s="37">
        <f t="shared" si="8"/>
        <v>0</v>
      </c>
      <c r="P27" s="37">
        <f t="shared" si="8"/>
        <v>0</v>
      </c>
      <c r="Q27" s="37">
        <f t="shared" si="8"/>
        <v>0</v>
      </c>
      <c r="R27" s="37">
        <f t="shared" si="8"/>
        <v>0</v>
      </c>
      <c r="S27" s="37">
        <f t="shared" si="8"/>
        <v>0</v>
      </c>
      <c r="T27" s="37">
        <f t="shared" si="8"/>
        <v>0</v>
      </c>
      <c r="U27" s="37">
        <f t="shared" si="8"/>
        <v>0</v>
      </c>
      <c r="V27" s="37">
        <f t="shared" si="8"/>
        <v>0</v>
      </c>
      <c r="W27" s="37">
        <f t="shared" si="8"/>
        <v>0</v>
      </c>
    </row>
    <row r="28" spans="1:23" x14ac:dyDescent="0.25">
      <c r="A28" s="27" t="s">
        <v>37</v>
      </c>
      <c r="B28" s="25">
        <v>19</v>
      </c>
      <c r="C28" s="28">
        <v>17339</v>
      </c>
      <c r="D28" s="28"/>
      <c r="E28" s="28"/>
      <c r="F28" s="28"/>
      <c r="G28" s="28"/>
      <c r="H28" s="28">
        <f t="shared" si="2"/>
        <v>17339</v>
      </c>
      <c r="I28" s="29">
        <f>SUM(J28:W28)</f>
        <v>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x14ac:dyDescent="0.25">
      <c r="A29" s="27" t="s">
        <v>38</v>
      </c>
      <c r="B29" s="25">
        <v>20</v>
      </c>
      <c r="C29" s="28"/>
      <c r="D29" s="28"/>
      <c r="E29" s="28"/>
      <c r="F29" s="28"/>
      <c r="G29" s="28"/>
      <c r="H29" s="28">
        <f t="shared" si="2"/>
        <v>0</v>
      </c>
      <c r="I29" s="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x14ac:dyDescent="0.25">
      <c r="A30" s="27" t="s">
        <v>39</v>
      </c>
      <c r="B30" s="25">
        <v>21</v>
      </c>
      <c r="C30" s="28"/>
      <c r="D30" s="28"/>
      <c r="E30" s="28"/>
      <c r="F30" s="28"/>
      <c r="G30" s="28"/>
      <c r="H30" s="28">
        <f t="shared" si="2"/>
        <v>0</v>
      </c>
      <c r="I30" s="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x14ac:dyDescent="0.25">
      <c r="A31" s="27" t="s">
        <v>40</v>
      </c>
      <c r="B31" s="25">
        <v>22</v>
      </c>
      <c r="C31" s="28"/>
      <c r="D31" s="28"/>
      <c r="E31" s="28"/>
      <c r="F31" s="28"/>
      <c r="G31" s="28"/>
      <c r="H31" s="28">
        <f t="shared" si="2"/>
        <v>0</v>
      </c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x14ac:dyDescent="0.25">
      <c r="A32" s="27" t="s">
        <v>41</v>
      </c>
      <c r="B32" s="25">
        <v>23</v>
      </c>
      <c r="C32" s="28"/>
      <c r="D32" s="28"/>
      <c r="E32" s="28"/>
      <c r="F32" s="28"/>
      <c r="G32" s="28"/>
      <c r="H32" s="28">
        <f t="shared" si="2"/>
        <v>0</v>
      </c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x14ac:dyDescent="0.25">
      <c r="A33" s="27" t="s">
        <v>42</v>
      </c>
      <c r="B33" s="25">
        <v>24</v>
      </c>
      <c r="C33" s="28"/>
      <c r="D33" s="28"/>
      <c r="E33" s="28"/>
      <c r="F33" s="28"/>
      <c r="G33" s="28"/>
      <c r="H33" s="28">
        <f t="shared" si="2"/>
        <v>0</v>
      </c>
      <c r="I33" s="29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x14ac:dyDescent="0.25">
      <c r="A34" s="27" t="s">
        <v>43</v>
      </c>
      <c r="B34" s="25">
        <v>25</v>
      </c>
      <c r="C34" s="28"/>
      <c r="D34" s="28"/>
      <c r="E34" s="28"/>
      <c r="F34" s="28"/>
      <c r="G34" s="28"/>
      <c r="H34" s="28">
        <f t="shared" si="2"/>
        <v>0</v>
      </c>
      <c r="I34" s="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x14ac:dyDescent="0.25">
      <c r="A35" s="33" t="s">
        <v>45</v>
      </c>
      <c r="B35" s="34">
        <v>26</v>
      </c>
      <c r="C35" s="35">
        <f>SUM(C19+C27)</f>
        <v>65912</v>
      </c>
      <c r="D35" s="35">
        <f>SUM(D19+D27)</f>
        <v>83250</v>
      </c>
      <c r="E35" s="35">
        <f>SUM(E19+E27)</f>
        <v>83252</v>
      </c>
      <c r="F35" s="35">
        <f>SUM(F19+F27)</f>
        <v>34677</v>
      </c>
      <c r="G35" s="35">
        <f>SUM(G19+G27)</f>
        <v>69354</v>
      </c>
      <c r="H35" s="35">
        <f t="shared" si="2"/>
        <v>336445</v>
      </c>
      <c r="I35" s="36">
        <f t="shared" ref="I35:W35" si="9">SUM(I19+I27)</f>
        <v>345766</v>
      </c>
      <c r="J35" s="37">
        <f t="shared" si="9"/>
        <v>27164</v>
      </c>
      <c r="K35" s="37">
        <f t="shared" si="9"/>
        <v>75737</v>
      </c>
      <c r="L35" s="37">
        <f t="shared" si="9"/>
        <v>48573</v>
      </c>
      <c r="M35" s="37">
        <f t="shared" si="9"/>
        <v>48573</v>
      </c>
      <c r="N35" s="37">
        <f t="shared" si="9"/>
        <v>48573</v>
      </c>
      <c r="O35" s="37">
        <f t="shared" si="9"/>
        <v>48573</v>
      </c>
      <c r="P35" s="37">
        <f t="shared" si="9"/>
        <v>48573</v>
      </c>
      <c r="Q35" s="37">
        <f t="shared" si="9"/>
        <v>0</v>
      </c>
      <c r="R35" s="37">
        <f t="shared" si="9"/>
        <v>0</v>
      </c>
      <c r="S35" s="37">
        <f t="shared" si="9"/>
        <v>0</v>
      </c>
      <c r="T35" s="37">
        <f t="shared" si="9"/>
        <v>0</v>
      </c>
      <c r="U35" s="37">
        <f t="shared" si="9"/>
        <v>0</v>
      </c>
      <c r="V35" s="37">
        <f t="shared" si="9"/>
        <v>0</v>
      </c>
      <c r="W35" s="37">
        <f t="shared" si="9"/>
        <v>0</v>
      </c>
    </row>
    <row r="36" spans="1:23" ht="17.25" customHeight="1" x14ac:dyDescent="0.25">
      <c r="A36" s="33" t="s">
        <v>46</v>
      </c>
      <c r="B36" s="34">
        <v>27</v>
      </c>
      <c r="C36" s="35">
        <f>SUM(C18-C35)</f>
        <v>1006588</v>
      </c>
      <c r="D36" s="35">
        <f>SUM(D18-D35)</f>
        <v>1032150</v>
      </c>
      <c r="E36" s="35">
        <f>SUM(E18-E35)</f>
        <v>1080110.5</v>
      </c>
      <c r="F36" s="35">
        <f>SUM(F18-F35)</f>
        <v>1176383.5</v>
      </c>
      <c r="G36" s="35">
        <f>SUM(G18-G35)</f>
        <v>2449651.84</v>
      </c>
      <c r="H36" s="35">
        <f t="shared" si="2"/>
        <v>6744883.8399999999</v>
      </c>
      <c r="I36" s="36">
        <f t="shared" ref="I36:W36" si="10">SUM(I18-I35)</f>
        <v>15939183.5</v>
      </c>
      <c r="J36" s="37">
        <f t="shared" si="10"/>
        <v>1045336</v>
      </c>
      <c r="K36" s="37">
        <f t="shared" si="10"/>
        <v>1007488</v>
      </c>
      <c r="L36" s="37">
        <f t="shared" si="10"/>
        <v>1045484.5</v>
      </c>
      <c r="M36" s="37">
        <f t="shared" si="10"/>
        <v>1056425.5</v>
      </c>
      <c r="N36" s="37">
        <f t="shared" si="10"/>
        <v>1067475.5</v>
      </c>
      <c r="O36" s="37">
        <f t="shared" si="10"/>
        <v>1078636</v>
      </c>
      <c r="P36" s="37">
        <f t="shared" si="10"/>
        <v>1089908</v>
      </c>
      <c r="Q36" s="37">
        <f t="shared" si="10"/>
        <v>1149866</v>
      </c>
      <c r="R36" s="37">
        <f t="shared" si="10"/>
        <v>1172863.5</v>
      </c>
      <c r="S36" s="37">
        <f t="shared" si="10"/>
        <v>1196321</v>
      </c>
      <c r="T36" s="37">
        <f t="shared" si="10"/>
        <v>1220247</v>
      </c>
      <c r="U36" s="37">
        <f t="shared" si="10"/>
        <v>1244652</v>
      </c>
      <c r="V36" s="37">
        <f t="shared" si="10"/>
        <v>1269545</v>
      </c>
      <c r="W36" s="37">
        <f t="shared" si="10"/>
        <v>1294935.5</v>
      </c>
    </row>
    <row r="38" spans="1:23" x14ac:dyDescent="0.25">
      <c r="D38" s="39"/>
      <c r="E38" s="39"/>
      <c r="F38" s="39"/>
    </row>
    <row r="39" spans="1:23" x14ac:dyDescent="0.25">
      <c r="A39" s="3" t="s">
        <v>47</v>
      </c>
      <c r="D39" s="39">
        <v>4</v>
      </c>
      <c r="E39" s="39">
        <v>4.3</v>
      </c>
      <c r="F39" s="39">
        <v>4.0999999999999996</v>
      </c>
    </row>
    <row r="40" spans="1:23" x14ac:dyDescent="0.25">
      <c r="G40" s="40"/>
    </row>
    <row r="43" spans="1:23" x14ac:dyDescent="0.25">
      <c r="C43" s="32"/>
      <c r="H43" s="32">
        <f>SUM('[1]1.mell. '!H74)</f>
        <v>459469</v>
      </c>
      <c r="I43">
        <v>500000</v>
      </c>
      <c r="J43">
        <f>SUM(H43/I43)</f>
        <v>0.91893800000000003</v>
      </c>
    </row>
    <row r="44" spans="1:23" x14ac:dyDescent="0.25">
      <c r="H44">
        <f>SUM(H43/157)</f>
        <v>2926.5541401273886</v>
      </c>
      <c r="J44">
        <f>SUM(37736*J43)</f>
        <v>34677.044368000003</v>
      </c>
    </row>
    <row r="45" spans="1:23" x14ac:dyDescent="0.25">
      <c r="H45">
        <f>2598*157</f>
        <v>407886</v>
      </c>
      <c r="J45">
        <f>SUM(J43*F20)</f>
        <v>31866.013026000001</v>
      </c>
    </row>
  </sheetData>
  <mergeCells count="21">
    <mergeCell ref="V7:V8"/>
    <mergeCell ref="W7:W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1:H1"/>
    <mergeCell ref="A3:H3"/>
    <mergeCell ref="A4:H4"/>
    <mergeCell ref="A6:A8"/>
    <mergeCell ref="B6:B8"/>
    <mergeCell ref="C6:F7"/>
    <mergeCell ref="H6:H7"/>
  </mergeCells>
  <printOptions horizontalCentered="1"/>
  <pageMargins left="0.23622047244094491" right="0.15748031496062992" top="0.49" bottom="0.24" header="0.27" footer="0.17"/>
  <pageSetup paperSize="9" scale="85" firstPageNumber="12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6.mell. </vt:lpstr>
      <vt:lpstr>'6.mell. '!Nyomtatási_cím</vt:lpstr>
      <vt:lpstr>'6.mell.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2020-10-12T12:05:54Z</dcterms:created>
  <dcterms:modified xsi:type="dcterms:W3CDTF">2020-10-12T12:06:09Z</dcterms:modified>
</cp:coreProperties>
</file>