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kasa\Desktop\Költségveté\"/>
    </mc:Choice>
  </mc:AlternateContent>
  <xr:revisionPtr revIDLastSave="0" documentId="8_{B964E62D-5315-4838-BF33-CE59B801AB66}" xr6:coauthVersionLast="45" xr6:coauthVersionMax="45" xr10:uidLastSave="{00000000-0000-0000-0000-000000000000}"/>
  <bookViews>
    <workbookView xWindow="810" yWindow="-120" windowWidth="28110" windowHeight="18240" xr2:uid="{076E208F-04AA-4C23-9694-20C64167A748}"/>
  </bookViews>
  <sheets>
    <sheet name="6.mell.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css">#REF!</definedName>
    <definedName name="css_k">[2]Családsegítés!$C$27:$C$86</definedName>
    <definedName name="css_k_">#REF!</definedName>
    <definedName name="Excel_BuiltIn_Print_Area_1">#REF!</definedName>
    <definedName name="Excel_BuiltIn_Print_Titles_26">#REF!,#REF!</definedName>
    <definedName name="fejlesztés">[3]Háttéradatok!$C$29:$AG$32</definedName>
    <definedName name="GDP">[3]Háttéradatok!$B$22:$AG$28</definedName>
    <definedName name="gdpp">[4]Háttéradatok!$B$22:$AG$28</definedName>
    <definedName name="gyj">#REF!</definedName>
    <definedName name="gyj_k">[2]Gyermekjóléti!$C$27:$C$86</definedName>
    <definedName name="gyj_k_">#REF!</definedName>
    <definedName name="hitel">#REF!,#REF!</definedName>
    <definedName name="intézmény">[3]Háttéradatok!$C$29:$AG$32</definedName>
    <definedName name="kjz">#REF!</definedName>
    <definedName name="kjz_k">[2]körjegyzőség!$C$9:$C$28</definedName>
    <definedName name="kjz_k_">#REF!</definedName>
    <definedName name="l">#REF!,#REF!</definedName>
    <definedName name="lolllllll">#REF!</definedName>
    <definedName name="más">#REF!,#REF!</definedName>
    <definedName name="nep">[3]Háttéradatok!$C$29:$AG$32</definedName>
    <definedName name="nép">[3]Háttéradatok!$C$29:$AG$32</definedName>
    <definedName name="nev_c">#REF!</definedName>
    <definedName name="nev_g">#REF!</definedName>
    <definedName name="nev_k">#REF!</definedName>
    <definedName name="_xlnm.Print_Titles" localSheetId="0">'6.mell. '!$A:$A</definedName>
    <definedName name="_xlnm.Print_Area" localSheetId="0">'6.mell. '!$A$1:$H$36</definedName>
    <definedName name="Tűzoltóság">[6]Háttéradatok!$C$29:$AG$32</definedName>
    <definedName name="xxx">[3]Háttéradatok!$C$29:$AG$32</definedName>
    <definedName name="xxxxxx">[3]Háttéradatok!$C$29:$AG$32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3" i="1"/>
  <c r="J43" i="1" s="1"/>
  <c r="U35" i="1"/>
  <c r="Q35" i="1"/>
  <c r="M35" i="1"/>
  <c r="H34" i="1"/>
  <c r="H33" i="1"/>
  <c r="H32" i="1"/>
  <c r="H31" i="1"/>
  <c r="H30" i="1"/>
  <c r="H29" i="1"/>
  <c r="I28" i="1"/>
  <c r="H28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G27" i="1"/>
  <c r="F27" i="1"/>
  <c r="E27" i="1"/>
  <c r="D27" i="1"/>
  <c r="H27" i="1" s="1"/>
  <c r="C27" i="1"/>
  <c r="I26" i="1"/>
  <c r="I19" i="1" s="1"/>
  <c r="I35" i="1" s="1"/>
  <c r="H26" i="1"/>
  <c r="H25" i="1"/>
  <c r="H24" i="1"/>
  <c r="H23" i="1"/>
  <c r="H22" i="1"/>
  <c r="H21" i="1"/>
  <c r="I20" i="1"/>
  <c r="G20" i="1"/>
  <c r="E20" i="1"/>
  <c r="E19" i="1" s="1"/>
  <c r="E35" i="1" s="1"/>
  <c r="D20" i="1"/>
  <c r="C20" i="1"/>
  <c r="H20" i="1" s="1"/>
  <c r="W19" i="1"/>
  <c r="W35" i="1" s="1"/>
  <c r="V19" i="1"/>
  <c r="V35" i="1" s="1"/>
  <c r="U19" i="1"/>
  <c r="T19" i="1"/>
  <c r="T35" i="1" s="1"/>
  <c r="S19" i="1"/>
  <c r="S35" i="1" s="1"/>
  <c r="R19" i="1"/>
  <c r="R35" i="1" s="1"/>
  <c r="Q19" i="1"/>
  <c r="P19" i="1"/>
  <c r="P35" i="1" s="1"/>
  <c r="O19" i="1"/>
  <c r="O35" i="1" s="1"/>
  <c r="N19" i="1"/>
  <c r="N35" i="1" s="1"/>
  <c r="M19" i="1"/>
  <c r="L19" i="1"/>
  <c r="L35" i="1" s="1"/>
  <c r="K19" i="1"/>
  <c r="K35" i="1" s="1"/>
  <c r="J19" i="1"/>
  <c r="J35" i="1" s="1"/>
  <c r="G19" i="1"/>
  <c r="G35" i="1" s="1"/>
  <c r="F19" i="1"/>
  <c r="F35" i="1" s="1"/>
  <c r="D19" i="1"/>
  <c r="D35" i="1" s="1"/>
  <c r="H16" i="1"/>
  <c r="H15" i="1"/>
  <c r="H14" i="1"/>
  <c r="J13" i="1"/>
  <c r="I13" i="1"/>
  <c r="H13" i="1"/>
  <c r="E12" i="1"/>
  <c r="F12" i="1" s="1"/>
  <c r="G12" i="1" s="1"/>
  <c r="D12" i="1"/>
  <c r="C12" i="1"/>
  <c r="J12" i="1" s="1"/>
  <c r="H11" i="1"/>
  <c r="C10" i="1"/>
  <c r="C17" i="1" s="1"/>
  <c r="K12" i="1" l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H12" i="1"/>
  <c r="J45" i="1"/>
  <c r="J44" i="1"/>
  <c r="C18" i="1"/>
  <c r="H44" i="1"/>
  <c r="J10" i="1"/>
  <c r="C19" i="1"/>
  <c r="D10" i="1"/>
  <c r="D17" i="1" l="1"/>
  <c r="E10" i="1"/>
  <c r="H19" i="1"/>
  <c r="C35" i="1"/>
  <c r="H35" i="1" s="1"/>
  <c r="J17" i="1"/>
  <c r="J18" i="1" s="1"/>
  <c r="J36" i="1" s="1"/>
  <c r="K10" i="1"/>
  <c r="I12" i="1"/>
  <c r="K17" i="1" l="1"/>
  <c r="K18" i="1" s="1"/>
  <c r="K36" i="1" s="1"/>
  <c r="L10" i="1"/>
  <c r="C36" i="1"/>
  <c r="E17" i="1"/>
  <c r="E18" i="1" s="1"/>
  <c r="E36" i="1" s="1"/>
  <c r="F10" i="1"/>
  <c r="D18" i="1"/>
  <c r="D36" i="1" l="1"/>
  <c r="L17" i="1"/>
  <c r="L18" i="1" s="1"/>
  <c r="L36" i="1" s="1"/>
  <c r="M10" i="1"/>
  <c r="F17" i="1"/>
  <c r="G10" i="1"/>
  <c r="G17" i="1" l="1"/>
  <c r="G18" i="1" s="1"/>
  <c r="G36" i="1" s="1"/>
  <c r="H10" i="1"/>
  <c r="F18" i="1"/>
  <c r="M17" i="1"/>
  <c r="M18" i="1" s="1"/>
  <c r="M36" i="1" s="1"/>
  <c r="N10" i="1"/>
  <c r="H17" i="1" l="1"/>
  <c r="N17" i="1"/>
  <c r="N18" i="1" s="1"/>
  <c r="N36" i="1" s="1"/>
  <c r="O10" i="1"/>
  <c r="F36" i="1"/>
  <c r="H36" i="1" s="1"/>
  <c r="H18" i="1"/>
  <c r="O17" i="1" l="1"/>
  <c r="O18" i="1" s="1"/>
  <c r="O36" i="1" s="1"/>
  <c r="P10" i="1"/>
  <c r="P17" i="1" l="1"/>
  <c r="P18" i="1" s="1"/>
  <c r="P36" i="1" s="1"/>
  <c r="Q10" i="1"/>
  <c r="Q17" i="1" l="1"/>
  <c r="Q18" i="1" s="1"/>
  <c r="Q36" i="1" s="1"/>
  <c r="R10" i="1"/>
  <c r="R17" i="1" l="1"/>
  <c r="R18" i="1" s="1"/>
  <c r="R36" i="1" s="1"/>
  <c r="S10" i="1"/>
  <c r="S17" i="1" l="1"/>
  <c r="S18" i="1" s="1"/>
  <c r="S36" i="1" s="1"/>
  <c r="T10" i="1"/>
  <c r="T17" i="1" l="1"/>
  <c r="T18" i="1" s="1"/>
  <c r="T36" i="1" s="1"/>
  <c r="U10" i="1"/>
  <c r="U17" i="1" l="1"/>
  <c r="U18" i="1" s="1"/>
  <c r="U36" i="1" s="1"/>
  <c r="V10" i="1"/>
  <c r="V17" i="1" l="1"/>
  <c r="V18" i="1" s="1"/>
  <c r="V36" i="1" s="1"/>
  <c r="W10" i="1"/>
  <c r="W17" i="1" l="1"/>
  <c r="W18" i="1" s="1"/>
  <c r="W36" i="1" s="1"/>
  <c r="I10" i="1"/>
  <c r="I17" i="1" s="1"/>
  <c r="I18" i="1" s="1"/>
  <c r="I36" i="1" s="1"/>
</calcChain>
</file>

<file path=xl/sharedStrings.xml><?xml version="1.0" encoding="utf-8"?>
<sst xmlns="http://schemas.openxmlformats.org/spreadsheetml/2006/main" count="56" uniqueCount="48">
  <si>
    <t>6. sz. melléklet</t>
  </si>
  <si>
    <t>Szentes Város Önkormányzata adósságot keletkeztető kötelezettségeinek és saját bevételeinek alakulása</t>
  </si>
  <si>
    <t>ezer Ft-ban</t>
  </si>
  <si>
    <t>MEGNEVEZÉS</t>
  </si>
  <si>
    <t>Sor-szám</t>
  </si>
  <si>
    <t>Saját bevétel és adósságot keletkeztető ügyletből eredő fizetési kötelezettség összegei</t>
  </si>
  <si>
    <t>Összesen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</si>
  <si>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</si>
  <si>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</si>
  <si>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</si>
  <si>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</si>
  <si>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</si>
  <si>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</si>
  <si>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</si>
  <si>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</si>
  <si>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</si>
  <si>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</si>
  <si>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</si>
  <si>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</si>
  <si>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</si>
  <si>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</si>
  <si>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 xml:space="preserve">2020. </t>
  </si>
  <si>
    <t xml:space="preserve">2021. </t>
  </si>
  <si>
    <t xml:space="preserve">2022. </t>
  </si>
  <si>
    <t xml:space="preserve">2023. </t>
  </si>
  <si>
    <t>2024-2025.</t>
  </si>
  <si>
    <t>7=(3+...+7)</t>
  </si>
  <si>
    <t>Helyi adók</t>
  </si>
  <si>
    <t>Osztalék,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</si>
  <si>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</si>
  <si>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</si>
  <si>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</si>
  <si>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</si>
  <si>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</si>
  <si>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(01+… .+07)</t>
  </si>
  <si>
    <t xml:space="preserve">Saját bevételek  (08. sor)  50%-a </t>
  </si>
  <si>
    <t>Előző év(ek)ben keletkezett tárgyévi fizetési kötelezettség (11+…..+17)</t>
  </si>
  <si>
    <t>Felvett, átvállalt hitel és annak tőketartozása</t>
  </si>
  <si>
    <t>Felvett, átvállalt kölcsön és annak tőketartozása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</si>
  <si>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</si>
  <si>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</si>
  <si>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</si>
  <si>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</si>
  <si>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</si>
  <si>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(19+…..+25)</t>
  </si>
  <si>
    <t>Fizetési kötelezettség összesen (10+18)</t>
  </si>
  <si>
    <t>Fizetési kötelezettséggel csökkentett saját bevétel (09-26)</t>
  </si>
  <si>
    <t>GDP növekedés (PM makrogazdasági és kv-i előrejelzés, 2019.dec.):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</si>
</sst>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2"/>
      <name val="Times New Roman"/>
      <charset val="238"/>
    </font>
    <font>
      <sz val="10"/>
      <name val="Arial CE"/>
      <charset val="238"/>
    </font>
    <font>
      <sz val="12"/>
      <name val="Times New Roman"/>
      <family val="1"/>
    </font>
    <font>
      <sz val="12"/>
      <name val="Times New Roman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2"/>
      <name val="Times New Roman"/>
      <charset val="238"/>
    </font>
    <font>
      <sz val="12"/>
      <name val="Arial"/>
      <family val="2"/>
      <charset val="238"/>
    </font>
    <font>
      <sz val="8"/>
      <name val="Times New Roman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right"/>
    </xf>
    <xf numFmtId="0" fontId="6" fillId="0" borderId="0" xfId="1" applyFont="1"/>
    <xf numFmtId="0" fontId="5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10" xfId="0" applyNumberFormat="1" applyFont="1" applyBorder="1" applyAlignment="1">
      <alignment wrapText="1"/>
    </xf>
    <xf numFmtId="3" fontId="5" fillId="0" borderId="0" xfId="0" applyNumberFormat="1" applyFont="1" applyAlignment="1">
      <alignment wrapText="1"/>
    </xf>
    <xf numFmtId="3" fontId="5" fillId="0" borderId="11" xfId="0" applyNumberFormat="1" applyFont="1" applyBorder="1" applyAlignment="1">
      <alignment wrapText="1"/>
    </xf>
    <xf numFmtId="3" fontId="0" fillId="0" borderId="0" xfId="0" applyNumberFormat="1"/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wrapText="1"/>
    </xf>
    <xf numFmtId="3" fontId="12" fillId="0" borderId="10" xfId="0" applyNumberFormat="1" applyFont="1" applyBorder="1" applyAlignment="1">
      <alignment wrapText="1"/>
    </xf>
    <xf numFmtId="3" fontId="12" fillId="0" borderId="0" xfId="0" applyNumberFormat="1" applyFont="1" applyAlignment="1">
      <alignment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/>
    <xf numFmtId="3" fontId="5" fillId="0" borderId="0" xfId="0" applyNumberFormat="1" applyFont="1"/>
  </cellXfs>
  <cellStyles count="2">
    <cellStyle name="Normál" xfId="0" builtinId="0"/>
    <cellStyle name="Normál_6AMELL" xfId="1" xr:uid="{5669F3EA-BEF7-439A-8595-089E38F38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kasa/Desktop/2020kmeredet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Excel/Menyus/P&#233;nz&#252;gyielemz&#233;s/P&#252;modell/M_V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umok\Excel\Menyus\P&#233;nz&#252;gyielemz&#233;s\P&#252;modell\M_V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darr.KADARRPC/Local%20Settings/Temporary%20Internet%20Files/Content.IE5/WJBJMWTX/M&#369;szaki%20Igazgat&#243;s&#225;g%20adatlapja%202010.%20&#233;vre%20pr&#243;b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Excel\Menyus\P&#233;nz&#252;gyielemz&#233;s\P&#252;modell\M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őszámok"/>
      <sheetName val="1a.mell."/>
      <sheetName val="1.mell. "/>
      <sheetName val="1b.mell."/>
      <sheetName val="1c.mell."/>
      <sheetName val="1d.mell."/>
      <sheetName val="2.mell."/>
      <sheetName val="2a.mell."/>
      <sheetName val="2b.mell."/>
      <sheetName val="2c.mell."/>
      <sheetName val="3.mell."/>
      <sheetName val="3a.mell."/>
      <sheetName val="4.mell."/>
      <sheetName val="5.mell."/>
      <sheetName val="5a.mell."/>
      <sheetName val="6.mell. "/>
      <sheetName val="7.mell."/>
      <sheetName val="8.mell."/>
      <sheetName val="8.a.mell."/>
      <sheetName val="8b.mell."/>
      <sheetName val="9.mell."/>
      <sheetName val="I."/>
      <sheetName val="II"/>
      <sheetName val="III"/>
      <sheetName val="V"/>
      <sheetName val="IV"/>
      <sheetName val="VI"/>
      <sheetName val="VIIa"/>
      <sheetName val="VIIb"/>
      <sheetName val="demográfia"/>
      <sheetName val="graf"/>
      <sheetName val="2019.12.31"/>
    </sheetNames>
    <sheetDataSet>
      <sheetData sheetId="0"/>
      <sheetData sheetId="1"/>
      <sheetData sheetId="2">
        <row r="23">
          <cell r="H23">
            <v>0</v>
          </cell>
        </row>
        <row r="25">
          <cell r="H25">
            <v>182000</v>
          </cell>
        </row>
        <row r="26">
          <cell r="H26">
            <v>73000</v>
          </cell>
        </row>
        <row r="28">
          <cell r="H28">
            <v>1784000</v>
          </cell>
        </row>
        <row r="30">
          <cell r="H30">
            <v>84000</v>
          </cell>
        </row>
        <row r="32">
          <cell r="H32">
            <v>8000</v>
          </cell>
        </row>
        <row r="33">
          <cell r="H33">
            <v>6000</v>
          </cell>
        </row>
        <row r="38">
          <cell r="H38">
            <v>8000</v>
          </cell>
        </row>
        <row r="74">
          <cell r="H74">
            <v>459469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 refreshError="1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 refreshError="1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">
          <cell r="C22">
            <v>1990</v>
          </cell>
          <cell r="D22">
            <v>1991</v>
          </cell>
          <cell r="E22">
            <v>1992</v>
          </cell>
          <cell r="F22">
            <v>1993</v>
          </cell>
          <cell r="G22">
            <v>1994</v>
          </cell>
          <cell r="H22">
            <v>1995</v>
          </cell>
          <cell r="I22">
            <v>1996</v>
          </cell>
          <cell r="J22">
            <v>1997</v>
          </cell>
          <cell r="K22">
            <v>1998</v>
          </cell>
          <cell r="L22">
            <v>1999</v>
          </cell>
          <cell r="M22">
            <v>2000</v>
          </cell>
          <cell r="N22">
            <v>2001</v>
          </cell>
          <cell r="O22">
            <v>2002</v>
          </cell>
          <cell r="P22">
            <v>2003</v>
          </cell>
          <cell r="Q22">
            <v>2004</v>
          </cell>
          <cell r="R22">
            <v>2005</v>
          </cell>
          <cell r="S22">
            <v>2006</v>
          </cell>
          <cell r="T22">
            <v>2007</v>
          </cell>
          <cell r="U22">
            <v>2008</v>
          </cell>
          <cell r="V22">
            <v>2009</v>
          </cell>
          <cell r="W22">
            <v>2010</v>
          </cell>
          <cell r="X22">
            <v>2011</v>
          </cell>
          <cell r="Y22">
            <v>2012</v>
          </cell>
          <cell r="Z22">
            <v>2013</v>
          </cell>
          <cell r="AA22">
            <v>2014</v>
          </cell>
          <cell r="AB22">
            <v>2015</v>
          </cell>
          <cell r="AC22">
            <v>2016</v>
          </cell>
          <cell r="AD22">
            <v>2017</v>
          </cell>
          <cell r="AE22">
            <v>2018</v>
          </cell>
          <cell r="AF22">
            <v>2019</v>
          </cell>
          <cell r="AG22">
            <v>2020</v>
          </cell>
        </row>
        <row r="23">
          <cell r="B23" t="str">
            <v>éves változás</v>
          </cell>
          <cell r="C23">
            <v>28.9</v>
          </cell>
          <cell r="D23">
            <v>35</v>
          </cell>
          <cell r="E23">
            <v>22.8</v>
          </cell>
          <cell r="F23">
            <v>22.5</v>
          </cell>
          <cell r="G23">
            <v>18.8</v>
          </cell>
          <cell r="H23">
            <v>28.8</v>
          </cell>
          <cell r="I23">
            <v>23.8</v>
          </cell>
          <cell r="J23">
            <v>18.3</v>
          </cell>
          <cell r="K23">
            <v>15</v>
          </cell>
          <cell r="L23">
            <v>14</v>
          </cell>
          <cell r="M23">
            <v>13</v>
          </cell>
          <cell r="N23">
            <v>12</v>
          </cell>
          <cell r="O23">
            <v>11.5</v>
          </cell>
          <cell r="P23">
            <v>11</v>
          </cell>
          <cell r="Q23">
            <v>10.5</v>
          </cell>
          <cell r="R23">
            <v>10</v>
          </cell>
          <cell r="S23">
            <v>9.5</v>
          </cell>
          <cell r="T23">
            <v>9</v>
          </cell>
          <cell r="U23">
            <v>8.5</v>
          </cell>
          <cell r="V23">
            <v>8</v>
          </cell>
          <cell r="W23">
            <v>7.5</v>
          </cell>
          <cell r="X23">
            <v>7</v>
          </cell>
          <cell r="Y23">
            <v>6.5</v>
          </cell>
          <cell r="Z23">
            <v>6</v>
          </cell>
          <cell r="AA23">
            <v>5.5</v>
          </cell>
          <cell r="AB23">
            <v>5</v>
          </cell>
          <cell r="AC23">
            <v>4.5</v>
          </cell>
          <cell r="AD23">
            <v>4</v>
          </cell>
          <cell r="AE23">
            <v>4</v>
          </cell>
          <cell r="AF23">
            <v>4</v>
          </cell>
          <cell r="AG23">
            <v>4</v>
          </cell>
        </row>
        <row r="24">
          <cell r="B24" t="str">
            <v>index</v>
          </cell>
          <cell r="C24">
            <v>1.2889999999999999</v>
          </cell>
          <cell r="D24">
            <v>1.7401500000000001</v>
          </cell>
          <cell r="E24">
            <v>2.1369042</v>
          </cell>
          <cell r="F24">
            <v>2.6177076450000003</v>
          </cell>
          <cell r="G24">
            <v>3.1098366822600001</v>
          </cell>
          <cell r="H24">
            <v>4.0054696467508801</v>
          </cell>
          <cell r="I24">
            <v>4.9587714226775894</v>
          </cell>
          <cell r="J24">
            <v>5.8662265930275881</v>
          </cell>
          <cell r="K24">
            <v>6.7461605819817256</v>
          </cell>
          <cell r="L24">
            <v>7.6906230634591681</v>
          </cell>
          <cell r="M24">
            <v>8.6904040617088594</v>
          </cell>
          <cell r="N24">
            <v>9.7332525491139226</v>
          </cell>
          <cell r="O24">
            <v>10.852576592262023</v>
          </cell>
          <cell r="P24">
            <v>12.046360017410848</v>
          </cell>
          <cell r="Q24">
            <v>13.311227819238987</v>
          </cell>
          <cell r="R24">
            <v>14.642350601162887</v>
          </cell>
          <cell r="S24">
            <v>16.033373908273362</v>
          </cell>
          <cell r="T24">
            <v>17.476377560017966</v>
          </cell>
          <cell r="U24">
            <v>18.961869652619491</v>
          </cell>
          <cell r="V24">
            <v>20.478819224829053</v>
          </cell>
          <cell r="W24">
            <v>22.014730666691232</v>
          </cell>
          <cell r="X24">
            <v>23.55576181335962</v>
          </cell>
          <cell r="Y24">
            <v>25.086886331227994</v>
          </cell>
          <cell r="Z24">
            <v>26.592099511101676</v>
          </cell>
          <cell r="AA24">
            <v>28.054664984212266</v>
          </cell>
          <cell r="AB24">
            <v>29.457398233422882</v>
          </cell>
          <cell r="AC24">
            <v>30.782981153926912</v>
          </cell>
          <cell r="AD24">
            <v>32.014300400083989</v>
          </cell>
          <cell r="AE24">
            <v>33.294872416087351</v>
          </cell>
          <cell r="AF24">
            <v>34.626667312730845</v>
          </cell>
          <cell r="AG24">
            <v>36.011734005240079</v>
          </cell>
        </row>
        <row r="25">
          <cell r="B25">
            <v>1998</v>
          </cell>
          <cell r="C25">
            <v>5.2336389309400513</v>
          </cell>
          <cell r="D25">
            <v>3.8767695784741116</v>
          </cell>
          <cell r="E25">
            <v>3.1569784840994397</v>
          </cell>
          <cell r="F25">
            <v>2.5771252931423994</v>
          </cell>
          <cell r="G25">
            <v>2.1692973847999997</v>
          </cell>
          <cell r="H25">
            <v>1.6842370999999998</v>
          </cell>
          <cell r="I25">
            <v>1.3604499999999997</v>
          </cell>
          <cell r="J25">
            <v>1.1499999999999999</v>
          </cell>
          <cell r="K25">
            <v>1</v>
          </cell>
          <cell r="L25">
            <v>0.8771929824561403</v>
          </cell>
          <cell r="M25">
            <v>0.77627697562490294</v>
          </cell>
          <cell r="N25">
            <v>0.6931044425222348</v>
          </cell>
          <cell r="O25">
            <v>0.62161833410065903</v>
          </cell>
          <cell r="P25">
            <v>0.56001651720780077</v>
          </cell>
          <cell r="Q25">
            <v>0.50680227801610933</v>
          </cell>
          <cell r="R25">
            <v>0.46072934365100843</v>
          </cell>
          <cell r="S25">
            <v>0.42075739146210817</v>
          </cell>
          <cell r="T25">
            <v>0.38601595546982398</v>
          </cell>
          <cell r="U25">
            <v>0.35577507416573639</v>
          </cell>
          <cell r="V25">
            <v>0.3294213649682744</v>
          </cell>
          <cell r="W25">
            <v>0.30643847904025523</v>
          </cell>
          <cell r="X25">
            <v>0.28639110190678058</v>
          </cell>
          <cell r="Y25">
            <v>0.2689118327763198</v>
          </cell>
          <cell r="Z25">
            <v>0.25369040827954698</v>
          </cell>
          <cell r="AA25">
            <v>0.2404648419711346</v>
          </cell>
          <cell r="AB25">
            <v>0.22901413521060435</v>
          </cell>
          <cell r="AC25">
            <v>0.21915228249818597</v>
          </cell>
          <cell r="AD25">
            <v>0.21072334855594804</v>
          </cell>
          <cell r="AE25">
            <v>0.20261860438071927</v>
          </cell>
          <cell r="AF25">
            <v>0.19482558113530699</v>
          </cell>
          <cell r="AG25">
            <v>0.18733228955317979</v>
          </cell>
        </row>
        <row r="26">
          <cell r="C26">
            <v>96.5</v>
          </cell>
          <cell r="D26">
            <v>88.1</v>
          </cell>
          <cell r="E26">
            <v>96.9</v>
          </cell>
          <cell r="F26">
            <v>99.4</v>
          </cell>
          <cell r="G26">
            <v>102.9</v>
          </cell>
          <cell r="H26">
            <v>101.5</v>
          </cell>
          <cell r="I26">
            <v>101.3</v>
          </cell>
          <cell r="J26">
            <v>104.4</v>
          </cell>
          <cell r="K26">
            <v>105</v>
          </cell>
          <cell r="L26">
            <v>106</v>
          </cell>
          <cell r="M26">
            <v>107</v>
          </cell>
          <cell r="N26">
            <v>108</v>
          </cell>
          <cell r="O26">
            <v>108</v>
          </cell>
          <cell r="P26">
            <v>108</v>
          </cell>
          <cell r="Q26">
            <v>108</v>
          </cell>
          <cell r="R26">
            <v>108</v>
          </cell>
          <cell r="S26">
            <v>108</v>
          </cell>
          <cell r="T26">
            <v>108</v>
          </cell>
          <cell r="U26">
            <v>108</v>
          </cell>
          <cell r="V26">
            <v>108</v>
          </cell>
          <cell r="W26">
            <v>108</v>
          </cell>
          <cell r="X26">
            <v>108</v>
          </cell>
          <cell r="Y26">
            <v>108</v>
          </cell>
          <cell r="Z26">
            <v>108</v>
          </cell>
          <cell r="AA26">
            <v>108</v>
          </cell>
          <cell r="AB26">
            <v>108</v>
          </cell>
          <cell r="AC26">
            <v>108</v>
          </cell>
          <cell r="AD26">
            <v>108</v>
          </cell>
          <cell r="AE26">
            <v>108</v>
          </cell>
          <cell r="AF26">
            <v>108</v>
          </cell>
          <cell r="AG26">
            <v>108</v>
          </cell>
        </row>
        <row r="27">
          <cell r="B27" t="str">
            <v>index</v>
          </cell>
          <cell r="C27">
            <v>0.96499999999999997</v>
          </cell>
          <cell r="D27">
            <v>0.85016499999999984</v>
          </cell>
          <cell r="E27">
            <v>0.82380988499999996</v>
          </cell>
          <cell r="F27">
            <v>0.81886702569000003</v>
          </cell>
          <cell r="G27">
            <v>0.84261416943501011</v>
          </cell>
          <cell r="H27">
            <v>0.85525338197653522</v>
          </cell>
          <cell r="I27">
            <v>0.86637167594223008</v>
          </cell>
          <cell r="J27">
            <v>0.90449202968368825</v>
          </cell>
          <cell r="K27">
            <v>0.94971663116787275</v>
          </cell>
          <cell r="L27">
            <v>1.0066996290379451</v>
          </cell>
          <cell r="M27">
            <v>1.0771686030706014</v>
          </cell>
          <cell r="N27">
            <v>1.1633420913162495</v>
          </cell>
          <cell r="O27">
            <v>1.2564094586215495</v>
          </cell>
          <cell r="P27">
            <v>1.3569222153112737</v>
          </cell>
          <cell r="Q27">
            <v>1.4654759925361756</v>
          </cell>
          <cell r="R27">
            <v>1.5827140719390698</v>
          </cell>
          <cell r="S27">
            <v>1.7093311976941954</v>
          </cell>
          <cell r="T27">
            <v>1.8460776935097312</v>
          </cell>
          <cell r="U27">
            <v>1.9937639089905097</v>
          </cell>
          <cell r="V27">
            <v>2.1532650217097506</v>
          </cell>
          <cell r="W27">
            <v>2.325526223446531</v>
          </cell>
          <cell r="X27">
            <v>2.5115683213222537</v>
          </cell>
          <cell r="Y27">
            <v>2.7124937870280341</v>
          </cell>
          <cell r="Z27">
            <v>2.929493289990277</v>
          </cell>
          <cell r="AA27">
            <v>3.1638527531894995</v>
          </cell>
          <cell r="AB27">
            <v>3.4169609734446595</v>
          </cell>
          <cell r="AC27">
            <v>3.6903178513202324</v>
          </cell>
          <cell r="AD27">
            <v>3.9855432794258512</v>
          </cell>
          <cell r="AE27">
            <v>4.3043867417799193</v>
          </cell>
          <cell r="AF27">
            <v>4.6487376811223129</v>
          </cell>
          <cell r="AG27">
            <v>5.0206366956120982</v>
          </cell>
        </row>
        <row r="28">
          <cell r="B28">
            <v>1998</v>
          </cell>
          <cell r="C28">
            <v>0.98416231209105987</v>
          </cell>
          <cell r="D28">
            <v>1.1170968355176618</v>
          </cell>
          <cell r="E28">
            <v>1.1528347115765343</v>
          </cell>
          <cell r="F28">
            <v>1.1597934724110002</v>
          </cell>
          <cell r="G28">
            <v>1.127107359</v>
          </cell>
          <cell r="H28">
            <v>1.1104506000000001</v>
          </cell>
          <cell r="I28">
            <v>1.0962000000000001</v>
          </cell>
          <cell r="J28">
            <v>1.05</v>
          </cell>
          <cell r="K28">
            <v>1</v>
          </cell>
          <cell r="L28">
            <v>0.94339622641509435</v>
          </cell>
          <cell r="M28">
            <v>0.88167871627578898</v>
          </cell>
          <cell r="N28">
            <v>0.81636918173684159</v>
          </cell>
          <cell r="O28">
            <v>0.75589739049707561</v>
          </cell>
          <cell r="P28">
            <v>0.69990499120099581</v>
          </cell>
          <cell r="Q28">
            <v>0.64806017703795904</v>
          </cell>
          <cell r="R28">
            <v>0.60005571947959169</v>
          </cell>
          <cell r="S28">
            <v>0.5556071476662886</v>
          </cell>
          <cell r="T28">
            <v>0.51445106265397089</v>
          </cell>
          <cell r="U28">
            <v>0.47634357653145448</v>
          </cell>
          <cell r="V28">
            <v>0.44105886715875414</v>
          </cell>
          <cell r="W28">
            <v>0.40838783996180933</v>
          </cell>
          <cell r="X28">
            <v>0.37813688885352714</v>
          </cell>
          <cell r="Y28">
            <v>0.35012674893845103</v>
          </cell>
          <cell r="Z28">
            <v>0.32419143420226942</v>
          </cell>
          <cell r="AA28">
            <v>0.3001772538909902</v>
          </cell>
          <cell r="AB28">
            <v>0.27794190175091682</v>
          </cell>
          <cell r="AC28">
            <v>0.25735361273233043</v>
          </cell>
          <cell r="AD28">
            <v>0.23829038215956519</v>
          </cell>
          <cell r="AE28">
            <v>0.22063924274033814</v>
          </cell>
          <cell r="AF28">
            <v>0.20429559512994272</v>
          </cell>
          <cell r="AG28">
            <v>0.18916258808328026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2. Kiadási tábla"/>
      <sheetName val="Út Híd összesen"/>
      <sheetName val="útfenntartás"/>
      <sheetName val="járdafenntartás"/>
      <sheetName val="kerékpárút fenntartás"/>
      <sheetName val="forgalomszabályozás"/>
      <sheetName val="jelzőlámpás forgszab"/>
      <sheetName val="burkolatjel festés"/>
      <sheetName val="forg.rend.megh.fel"/>
      <sheetName val="autóbuszöböl fel"/>
      <sheetName val="Út híd üres"/>
      <sheetName val="Parkfenntartás össz."/>
      <sheetName val="Pázsitgondozás"/>
      <sheetName val="Gallyazás"/>
      <sheetName val="Cserje és sövény"/>
      <sheetName val="Fasorok öntözése"/>
      <sheetName val="Virágosítás"/>
      <sheetName val="Növényvédelem"/>
      <sheetName val="Öntözőrendszerek"/>
      <sheetName val="Erdőápolás"/>
      <sheetName val="Játszóterek üzemelt."/>
      <sheetName val="Utcabútorok javítása"/>
      <sheetName val="Parlagfűmentesítés"/>
      <sheetName val="Burkolatok fenntartása"/>
      <sheetName val="Zöldhulladék elszállítás"/>
      <sheetName val="Szökőkutak üzemeltetése"/>
      <sheetName val="Kossuth tér ápolás"/>
      <sheetName val="Park üres"/>
      <sheetName val="Vízkárelh. össz. "/>
      <sheetName val="Csapadékvíz elvezető"/>
      <sheetName val="Árvízvédelmi létesítmények"/>
      <sheetName val="Belvízvédekezés"/>
      <sheetName val="Belvízvéd lét. üzemeltetése"/>
      <sheetName val="Érdekeltségi díj"/>
      <sheetName val="Eseti megrendelések"/>
      <sheetName val="Vízkár üres "/>
      <sheetName val="Köztisztaság össz.  "/>
      <sheetName val="Téli hómunka"/>
      <sheetName val="Kézi-gépi úttisztitás"/>
      <sheetName val="Buszvárók tisztitása"/>
      <sheetName val="Kossuth tér takarítása"/>
      <sheetName val="Illegális hulladékszállítás"/>
      <sheetName val="Köztiszta üres  "/>
      <sheetName val="Temető fennt. össz."/>
      <sheetName val="Sírok fenntartása"/>
      <sheetName val="Világháborús temetők"/>
      <sheetName val="Emlékművek állagmegóvása"/>
      <sheetName val="Temető fennt. üres"/>
      <sheetName val="Közvillágítás össz. "/>
      <sheetName val="Közvilágítási üzemeltetés"/>
      <sheetName val="Közmvilágítási villamos energia"/>
      <sheetName val="Közvilágítás egyéb fenntartás"/>
      <sheetName val="Díszvilágítás"/>
      <sheetName val="Közvill üres"/>
      <sheetName val="Állat eü. össz.  "/>
      <sheetName val="Kullancsírtás"/>
      <sheetName val="Állatotthon alapítvány"/>
      <sheetName val="Állati tetemek"/>
      <sheetName val="Patkánymentesítés közterületen"/>
      <sheetName val="Eboltás, ebnyyilvántartás ktsge"/>
      <sheetName val="Megbízási díjak és közterhei"/>
      <sheetName val="Állateü. üres "/>
      <sheetName val="Mezőgazdaság össz.  "/>
      <sheetName val="Szúnyoggyérítés"/>
      <sheetName val="Hirdetések és pályázatok kiírás"/>
      <sheetName val="Mezőgazd. üres"/>
      <sheetName val="Környezetvédelem össz.  "/>
      <sheetName val="Zajmérések"/>
      <sheetName val="EGT- Norvég Alap"/>
      <sheetName val="Környezetvéd. üres"/>
      <sheetName val="Egyéb városüz. össz.  "/>
      <sheetName val="Egyéb városü. Szervezetek tám"/>
      <sheetName val="Munkalehetőség a Jövőért"/>
      <sheetName val="Polgári védelem"/>
      <sheetName val="Energiakincstár "/>
      <sheetName val="Térfigyelő rendszer"/>
      <sheetName val="Önkorm&amp;Rendőrség Gyeremekeinké "/>
      <sheetName val="Közterületek ellenőrzése"/>
      <sheetName val="Városüz. szerz. felüvizsg"/>
      <sheetName val="JászkunVolán Önk.i tám"/>
      <sheetName val="Egyéb városüz. üres"/>
      <sheetName val="Városfejlesztési  össz.  "/>
      <sheetName val="Településrendszer terv karbanta"/>
      <sheetName val="Hatósági bontás, szakért díj"/>
      <sheetName val="Közműnyilvántartás"/>
      <sheetName val="Önk.i Tervtanács műk kiad"/>
      <sheetName val="Épített körny. helyivédelme"/>
      <sheetName val="Városszépítés"/>
      <sheetName val="Városfejlesztés üres"/>
      <sheetName val="Környezetvéd.Alap össz"/>
      <sheetName val="Körny Véd alap"/>
      <sheetName val="Alap Üres"/>
      <sheetName val="Várospol Össz"/>
      <sheetName val="Várospol fel"/>
      <sheetName val="Nemz-i kapcs"/>
      <sheetName val="Városmarketing fel"/>
      <sheetName val="Idegenforg-i fel tám"/>
      <sheetName val="Bűnmeg&amp;Közbiztonság"/>
      <sheetName val="Várospol Üres"/>
      <sheetName val="Lakásgazd kiad Össz"/>
      <sheetName val="Lakásüzemeltetés"/>
      <sheetName val="Közösköltség"/>
      <sheetName val="Zöld Ház közös ktsg"/>
      <sheetName val="Karbantartás"/>
      <sheetName val="Lakásértékesítés bony díj"/>
      <sheetName val="Kezelési díj"/>
      <sheetName val="lakásmobilitás"/>
      <sheetName val="Közszolgálati Szálló üzem"/>
      <sheetName val="Dolgozók lakásép tám"/>
      <sheetName val="Lakásgazd kiad Üres"/>
      <sheetName val="Vagyonműk kiad Össz"/>
      <sheetName val="Ingatlanvagyon bizt"/>
      <sheetName val="Ingatlanok üzemelt"/>
      <sheetName val="Helyiségek karbantartása"/>
      <sheetName val="Vagyonhaszn előkész"/>
      <sheetName val="Alfa Nova konc. beru, felúj"/>
      <sheetName val="VCSM"/>
      <sheetName val="Szolnoki Ipari Park kft"/>
      <sheetName val="Tulajviszon rendezés"/>
      <sheetName val="Takarnet használat"/>
      <sheetName val="Ingatlanok tulajdonjog megszerz"/>
      <sheetName val="Alfa-Nova távhő hátralék"/>
      <sheetName val="VAgyonműk kiad Üres"/>
      <sheetName val="2009. évi költségvetés szöv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ölap"/>
      <sheetName val="Ábra_1"/>
      <sheetName val="Ábra_2"/>
      <sheetName val="Ábra_3"/>
      <sheetName val="Ábra_4"/>
      <sheetName val="Kockázat"/>
      <sheetName val="Háttéradatok"/>
      <sheetName val="Adatbevitel"/>
      <sheetName val="Elörejelzés"/>
      <sheetName val="Költségvetés"/>
      <sheetName val="Megoszlás"/>
      <sheetName val="PerCap"/>
      <sheetName val="Reálérték"/>
      <sheetName val="Szcenáriók"/>
      <sheetName val="Hitelfelvét"/>
      <sheetName val="Chart_data"/>
      <sheetName val="Info sheet"/>
      <sheetName val="Simple"/>
      <sheetName val="Double"/>
      <sheetName val="Option"/>
      <sheetName val="Year"/>
      <sheetName val="Forecast"/>
      <sheetName val="Estimate"/>
      <sheetName val="Scenarios"/>
      <sheetName val="Credit"/>
      <sheetName val="Charter"/>
      <sheetName val="Risk"/>
      <sheetName val="Risk-scen"/>
      <sheetName val="Risk-trend"/>
      <sheetName val="Risk-menu"/>
      <sheetName val="a_Core"/>
      <sheetName val="b_Menu_commands"/>
      <sheetName val="c_Simple_routines"/>
      <sheetName val="d_Double_routines"/>
      <sheetName val="e_Year_routines"/>
      <sheetName val="f_Option_routines"/>
      <sheetName val="g_Forecast_routines"/>
      <sheetName val="h_Estimate_routines"/>
      <sheetName val="i_Import_routines"/>
      <sheetName val="j_Credit_routines"/>
      <sheetName val="k_Scenario_routines"/>
      <sheetName val="l_Charter_routines"/>
      <sheetName val="m_Risk_routines"/>
      <sheetName val="n_Risk_menu"/>
      <sheetName val="Akadálymentesítési közmunkapr."/>
      <sheetName val="Út-híd szakfeladat"/>
      <sheetName val="Parkfenntartás"/>
      <sheetName val="Vízkárelhárítás"/>
      <sheetName val="Köztisztaság"/>
      <sheetName val="Temetőfenntartás"/>
      <sheetName val="Közvilágítás"/>
      <sheetName val="Állategészségügy"/>
      <sheetName val="Mezőgazdaság"/>
      <sheetName val="Közműnyilvántartás"/>
      <sheetName val="Lakásüzemeltetés"/>
      <sheetName val="Közösköltség"/>
      <sheetName val="Zöld Ház közös ktg."/>
      <sheetName val="Lakás karbantartás"/>
      <sheetName val="Lakásért. bony.díja"/>
      <sheetName val="Kezelési díj"/>
      <sheetName val="Lakás felújítás"/>
      <sheetName val="Lakás mobilitás"/>
      <sheetName val="Bérlőkijelölés"/>
      <sheetName val="Ped.szálló üzemeltetése"/>
      <sheetName val="Első lakáshoz jutók"/>
      <sheetName val="VMZK címzett"/>
      <sheetName val="Játszótéri program"/>
      <sheetName val="Region.hulladéklerakó"/>
      <sheetName val="Széchenyi park építés"/>
      <sheetName val="Színház műszaki ellátó rendszer"/>
      <sheetName val="Civil Ház"/>
      <sheetName val="Csallóköz ovi"/>
      <sheetName val="Széchenyi Gimn tornacsarnok"/>
      <sheetName val="Kodály Z ÁI"/>
      <sheetName val="Mátyás"/>
      <sheetName val="Gépipari címzett"/>
      <sheetName val="TVM 91 lakás"/>
      <sheetName val="Kerékpárút"/>
      <sheetName val="2004. évi útépítések"/>
      <sheetName val="TVM villany"/>
      <sheetName val="Repülős emlékmű"/>
      <sheetName val="Gorkij úti csapadékvíz"/>
      <sheetName val="CORA lépcső"/>
      <sheetName val="Közvilágítás bővítése"/>
      <sheetName val="közbeszerzés"/>
      <sheetName val="Védelmi tervek"/>
      <sheetName val="Csapadékvíz elvez beruh konc"/>
      <sheetName val="Ip.tech.lakóép.korsz."/>
      <sheetName val="TVM lakótelepi lakások"/>
      <sheetName val="Bozsik"/>
      <sheetName val="Logisztikai központ"/>
      <sheetName val="Kossuth tér"/>
      <sheetName val="Inkubátorház"/>
      <sheetName val="1"/>
      <sheetName val="2"/>
      <sheetName val="3"/>
      <sheetName val="4"/>
      <sheetName val="5"/>
      <sheetName val="6"/>
      <sheetName val="vis major felúj"/>
      <sheetName val="vis major kiemelt int."/>
      <sheetName val="vis major 10"/>
      <sheetName val="Városszépítési Alap"/>
      <sheetName val="Környezetvédelmi Alap"/>
      <sheetName val="ÉKHV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C29">
            <v>1990</v>
          </cell>
          <cell r="D29">
            <v>1991</v>
          </cell>
          <cell r="E29">
            <v>1992</v>
          </cell>
          <cell r="F29">
            <v>1993</v>
          </cell>
          <cell r="G29">
            <v>1994</v>
          </cell>
          <cell r="H29">
            <v>1995</v>
          </cell>
          <cell r="I29">
            <v>1996</v>
          </cell>
          <cell r="J29">
            <v>1997</v>
          </cell>
          <cell r="K29">
            <v>1998</v>
          </cell>
          <cell r="L29">
            <v>1999</v>
          </cell>
          <cell r="M29">
            <v>2000</v>
          </cell>
          <cell r="N29">
            <v>2001</v>
          </cell>
          <cell r="O29">
            <v>2002</v>
          </cell>
          <cell r="P29">
            <v>2003</v>
          </cell>
          <cell r="Q29">
            <v>2004</v>
          </cell>
          <cell r="R29">
            <v>2005</v>
          </cell>
          <cell r="S29">
            <v>2006</v>
          </cell>
          <cell r="T29">
            <v>2007</v>
          </cell>
          <cell r="U29">
            <v>2008</v>
          </cell>
          <cell r="V29">
            <v>2009</v>
          </cell>
          <cell r="W29">
            <v>2010</v>
          </cell>
          <cell r="X29">
            <v>2011</v>
          </cell>
          <cell r="Y29">
            <v>2012</v>
          </cell>
          <cell r="Z29">
            <v>2013</v>
          </cell>
          <cell r="AA29">
            <v>2014</v>
          </cell>
          <cell r="AB29">
            <v>2015</v>
          </cell>
          <cell r="AC29">
            <v>2016</v>
          </cell>
          <cell r="AD29">
            <v>2017</v>
          </cell>
          <cell r="AE29">
            <v>2018</v>
          </cell>
          <cell r="AF29">
            <v>2019</v>
          </cell>
          <cell r="AG29">
            <v>2020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14.4</v>
          </cell>
          <cell r="G30">
            <v>49.2</v>
          </cell>
          <cell r="H30">
            <v>12.2</v>
          </cell>
          <cell r="I30">
            <v>12.9</v>
          </cell>
          <cell r="J30">
            <v>13.6</v>
          </cell>
          <cell r="K30">
            <v>25.167857144207119</v>
          </cell>
          <cell r="L30">
            <v>26.167857144207119</v>
          </cell>
          <cell r="M30">
            <v>27.167857144207119</v>
          </cell>
          <cell r="N30">
            <v>28.167857144207119</v>
          </cell>
          <cell r="O30">
            <v>28.667857144207119</v>
          </cell>
          <cell r="P30">
            <v>29.167857144207119</v>
          </cell>
          <cell r="Q30">
            <v>29.667857144207119</v>
          </cell>
          <cell r="R30">
            <v>30.167857144207119</v>
          </cell>
          <cell r="S30">
            <v>30.667857144207119</v>
          </cell>
          <cell r="T30">
            <v>31.167857144207119</v>
          </cell>
          <cell r="U30">
            <v>31.667857144207119</v>
          </cell>
          <cell r="V30">
            <v>32.167857144207119</v>
          </cell>
          <cell r="W30">
            <v>32.667857144207119</v>
          </cell>
          <cell r="X30">
            <v>33.167857144207119</v>
          </cell>
          <cell r="Y30">
            <v>33.667857144207119</v>
          </cell>
          <cell r="Z30">
            <v>34.167857144207119</v>
          </cell>
          <cell r="AA30">
            <v>34.667857144207119</v>
          </cell>
          <cell r="AB30">
            <v>35.167857144207119</v>
          </cell>
          <cell r="AC30">
            <v>35.667857144207119</v>
          </cell>
          <cell r="AD30">
            <v>36.167857144207119</v>
          </cell>
          <cell r="AE30">
            <v>36.667857144207119</v>
          </cell>
          <cell r="AF30">
            <v>37.167857144207119</v>
          </cell>
          <cell r="AG30">
            <v>37.667857144207119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857.91600000000005</v>
          </cell>
          <cell r="G31">
            <v>857.13400000000001</v>
          </cell>
          <cell r="H31">
            <v>959.54899999999998</v>
          </cell>
          <cell r="I31">
            <v>1134.93</v>
          </cell>
          <cell r="J31">
            <v>1148.002</v>
          </cell>
          <cell r="K31">
            <v>2095.5848940000001</v>
          </cell>
          <cell r="L31">
            <v>3113.1045824711</v>
          </cell>
          <cell r="M31">
            <v>4309.0085317780322</v>
          </cell>
          <cell r="N31">
            <v>5706.2852899784029</v>
          </cell>
          <cell r="O31">
            <v>7321.1921767319736</v>
          </cell>
          <cell r="P31">
            <v>9169.0612829964266</v>
          </cell>
          <cell r="Q31">
            <v>11263.898680691364</v>
          </cell>
          <cell r="R31">
            <v>13617.965692160569</v>
          </cell>
          <cell r="S31">
            <v>16241.351482463746</v>
          </cell>
          <cell r="T31">
            <v>19141.547572618572</v>
          </cell>
          <cell r="U31">
            <v>22323.035978166321</v>
          </cell>
          <cell r="V31">
            <v>21139.915071323507</v>
          </cell>
          <cell r="W31">
            <v>20019.499572543358</v>
          </cell>
          <cell r="X31">
            <v>18958.466095198561</v>
          </cell>
          <cell r="Y31">
            <v>17953.667392153035</v>
          </cell>
          <cell r="Z31">
            <v>17002.123020368923</v>
          </cell>
          <cell r="AA31">
            <v>16101.010500289369</v>
          </cell>
          <cell r="AB31">
            <v>15247.656943774031</v>
          </cell>
          <cell r="AC31">
            <v>14439.531125754007</v>
          </cell>
          <cell r="AD31">
            <v>13674.235976089043</v>
          </cell>
          <cell r="AE31">
            <v>12949.501469356323</v>
          </cell>
          <cell r="AF31">
            <v>12263.177891480436</v>
          </cell>
          <cell r="AG31">
            <v>11613.229463231972</v>
          </cell>
        </row>
        <row r="32">
          <cell r="C32">
            <v>16397</v>
          </cell>
          <cell r="D32">
            <v>16397</v>
          </cell>
          <cell r="E32">
            <v>16397</v>
          </cell>
          <cell r="F32">
            <v>16397</v>
          </cell>
          <cell r="G32">
            <v>16397</v>
          </cell>
          <cell r="H32">
            <v>16397</v>
          </cell>
          <cell r="I32">
            <v>16397</v>
          </cell>
          <cell r="J32">
            <v>16397</v>
          </cell>
          <cell r="K32">
            <v>16397</v>
          </cell>
          <cell r="L32">
            <v>16397</v>
          </cell>
          <cell r="M32">
            <v>16397</v>
          </cell>
          <cell r="N32">
            <v>16397</v>
          </cell>
          <cell r="O32">
            <v>16397</v>
          </cell>
          <cell r="P32">
            <v>16396.999999997766</v>
          </cell>
          <cell r="Q32">
            <v>16396.999999997926</v>
          </cell>
          <cell r="R32">
            <v>16396.999999996395</v>
          </cell>
          <cell r="S32">
            <v>16396.999999996602</v>
          </cell>
          <cell r="T32">
            <v>16396.999999996773</v>
          </cell>
          <cell r="U32">
            <v>16396.999999996915</v>
          </cell>
          <cell r="V32">
            <v>16396.999999994994</v>
          </cell>
          <cell r="W32">
            <v>16396.999999997031</v>
          </cell>
          <cell r="X32">
            <v>16396.999999997119</v>
          </cell>
          <cell r="Y32">
            <v>16396.999999995682</v>
          </cell>
          <cell r="Z32">
            <v>16396.999999994434</v>
          </cell>
          <cell r="AA32">
            <v>16396.999999994605</v>
          </cell>
          <cell r="AB32">
            <v>16396.999999994754</v>
          </cell>
          <cell r="AC32">
            <v>16396.999999993812</v>
          </cell>
          <cell r="AD32">
            <v>16396.999999993972</v>
          </cell>
          <cell r="AE32">
            <v>16396.99999999411</v>
          </cell>
          <cell r="AF32">
            <v>16396.999999991654</v>
          </cell>
          <cell r="AG32">
            <v>16396.999999992659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E0B1-7FE8-4F44-B2A9-2EC4147E7A10}">
  <dimension ref="A1:Y45"/>
  <sheetViews>
    <sheetView tabSelected="1" topLeftCell="A2" zoomScale="80" workbookViewId="0">
      <selection activeCell="C20" sqref="C20:G29"/>
    </sheetView>
  </sheetViews>
  <sheetFormatPr defaultRowHeight="15.75" x14ac:dyDescent="0.25"/>
  <cols>
    <col min="1" max="1" width="88" style="3" customWidth="1"/>
    <col min="2" max="2" width="5" customWidth="1"/>
    <col min="3" max="5" width="9.625" bestFit="1" customWidth="1"/>
    <col min="6" max="7" width="9.625" customWidth="1"/>
    <col min="8" max="8" width="12.875" customWidth="1"/>
    <col min="9" max="9" width="10.75" bestFit="1" customWidth="1"/>
    <col min="10" max="15" width="9.625" bestFit="1" customWidth="1"/>
    <col min="16" max="21" width="9.375" bestFit="1" customWidth="1"/>
    <col min="22" max="22" width="10.375" bestFit="1" customWidth="1"/>
    <col min="23" max="23" width="9.625" bestFit="1" customWidth="1"/>
    <col min="257" max="257" width="88" customWidth="1"/>
    <col min="258" max="258" width="5" customWidth="1"/>
    <col min="259" max="261" width="9.625" bestFit="1" customWidth="1"/>
    <col min="262" max="263" width="9.625" customWidth="1"/>
    <col min="264" max="264" width="12.875" customWidth="1"/>
    <col min="265" max="265" width="10.75" bestFit="1" customWidth="1"/>
    <col min="266" max="271" width="9.625" bestFit="1" customWidth="1"/>
    <col min="272" max="277" width="9.375" bestFit="1" customWidth="1"/>
    <col min="278" max="278" width="10.375" bestFit="1" customWidth="1"/>
    <col min="279" max="279" width="9.625" bestFit="1" customWidth="1"/>
    <col min="513" max="513" width="88" customWidth="1"/>
    <col min="514" max="514" width="5" customWidth="1"/>
    <col min="515" max="517" width="9.625" bestFit="1" customWidth="1"/>
    <col min="518" max="519" width="9.625" customWidth="1"/>
    <col min="520" max="520" width="12.875" customWidth="1"/>
    <col min="521" max="521" width="10.75" bestFit="1" customWidth="1"/>
    <col min="522" max="527" width="9.625" bestFit="1" customWidth="1"/>
    <col min="528" max="533" width="9.375" bestFit="1" customWidth="1"/>
    <col min="534" max="534" width="10.375" bestFit="1" customWidth="1"/>
    <col min="535" max="535" width="9.625" bestFit="1" customWidth="1"/>
    <col min="769" max="769" width="88" customWidth="1"/>
    <col min="770" max="770" width="5" customWidth="1"/>
    <col min="771" max="773" width="9.625" bestFit="1" customWidth="1"/>
    <col min="774" max="775" width="9.625" customWidth="1"/>
    <col min="776" max="776" width="12.875" customWidth="1"/>
    <col min="777" max="777" width="10.75" bestFit="1" customWidth="1"/>
    <col min="778" max="783" width="9.625" bestFit="1" customWidth="1"/>
    <col min="784" max="789" width="9.375" bestFit="1" customWidth="1"/>
    <col min="790" max="790" width="10.375" bestFit="1" customWidth="1"/>
    <col min="791" max="791" width="9.625" bestFit="1" customWidth="1"/>
    <col min="1025" max="1025" width="88" customWidth="1"/>
    <col min="1026" max="1026" width="5" customWidth="1"/>
    <col min="1027" max="1029" width="9.625" bestFit="1" customWidth="1"/>
    <col min="1030" max="1031" width="9.625" customWidth="1"/>
    <col min="1032" max="1032" width="12.875" customWidth="1"/>
    <col min="1033" max="1033" width="10.75" bestFit="1" customWidth="1"/>
    <col min="1034" max="1039" width="9.625" bestFit="1" customWidth="1"/>
    <col min="1040" max="1045" width="9.375" bestFit="1" customWidth="1"/>
    <col min="1046" max="1046" width="10.375" bestFit="1" customWidth="1"/>
    <col min="1047" max="1047" width="9.625" bestFit="1" customWidth="1"/>
    <col min="1281" max="1281" width="88" customWidth="1"/>
    <col min="1282" max="1282" width="5" customWidth="1"/>
    <col min="1283" max="1285" width="9.625" bestFit="1" customWidth="1"/>
    <col min="1286" max="1287" width="9.625" customWidth="1"/>
    <col min="1288" max="1288" width="12.875" customWidth="1"/>
    <col min="1289" max="1289" width="10.75" bestFit="1" customWidth="1"/>
    <col min="1290" max="1295" width="9.625" bestFit="1" customWidth="1"/>
    <col min="1296" max="1301" width="9.375" bestFit="1" customWidth="1"/>
    <col min="1302" max="1302" width="10.375" bestFit="1" customWidth="1"/>
    <col min="1303" max="1303" width="9.625" bestFit="1" customWidth="1"/>
    <col min="1537" max="1537" width="88" customWidth="1"/>
    <col min="1538" max="1538" width="5" customWidth="1"/>
    <col min="1539" max="1541" width="9.625" bestFit="1" customWidth="1"/>
    <col min="1542" max="1543" width="9.625" customWidth="1"/>
    <col min="1544" max="1544" width="12.875" customWidth="1"/>
    <col min="1545" max="1545" width="10.75" bestFit="1" customWidth="1"/>
    <col min="1546" max="1551" width="9.625" bestFit="1" customWidth="1"/>
    <col min="1552" max="1557" width="9.375" bestFit="1" customWidth="1"/>
    <col min="1558" max="1558" width="10.375" bestFit="1" customWidth="1"/>
    <col min="1559" max="1559" width="9.625" bestFit="1" customWidth="1"/>
    <col min="1793" max="1793" width="88" customWidth="1"/>
    <col min="1794" max="1794" width="5" customWidth="1"/>
    <col min="1795" max="1797" width="9.625" bestFit="1" customWidth="1"/>
    <col min="1798" max="1799" width="9.625" customWidth="1"/>
    <col min="1800" max="1800" width="12.875" customWidth="1"/>
    <col min="1801" max="1801" width="10.75" bestFit="1" customWidth="1"/>
    <col min="1802" max="1807" width="9.625" bestFit="1" customWidth="1"/>
    <col min="1808" max="1813" width="9.375" bestFit="1" customWidth="1"/>
    <col min="1814" max="1814" width="10.375" bestFit="1" customWidth="1"/>
    <col min="1815" max="1815" width="9.625" bestFit="1" customWidth="1"/>
    <col min="2049" max="2049" width="88" customWidth="1"/>
    <col min="2050" max="2050" width="5" customWidth="1"/>
    <col min="2051" max="2053" width="9.625" bestFit="1" customWidth="1"/>
    <col min="2054" max="2055" width="9.625" customWidth="1"/>
    <col min="2056" max="2056" width="12.875" customWidth="1"/>
    <col min="2057" max="2057" width="10.75" bestFit="1" customWidth="1"/>
    <col min="2058" max="2063" width="9.625" bestFit="1" customWidth="1"/>
    <col min="2064" max="2069" width="9.375" bestFit="1" customWidth="1"/>
    <col min="2070" max="2070" width="10.375" bestFit="1" customWidth="1"/>
    <col min="2071" max="2071" width="9.625" bestFit="1" customWidth="1"/>
    <col min="2305" max="2305" width="88" customWidth="1"/>
    <col min="2306" max="2306" width="5" customWidth="1"/>
    <col min="2307" max="2309" width="9.625" bestFit="1" customWidth="1"/>
    <col min="2310" max="2311" width="9.625" customWidth="1"/>
    <col min="2312" max="2312" width="12.875" customWidth="1"/>
    <col min="2313" max="2313" width="10.75" bestFit="1" customWidth="1"/>
    <col min="2314" max="2319" width="9.625" bestFit="1" customWidth="1"/>
    <col min="2320" max="2325" width="9.375" bestFit="1" customWidth="1"/>
    <col min="2326" max="2326" width="10.375" bestFit="1" customWidth="1"/>
    <col min="2327" max="2327" width="9.625" bestFit="1" customWidth="1"/>
    <col min="2561" max="2561" width="88" customWidth="1"/>
    <col min="2562" max="2562" width="5" customWidth="1"/>
    <col min="2563" max="2565" width="9.625" bestFit="1" customWidth="1"/>
    <col min="2566" max="2567" width="9.625" customWidth="1"/>
    <col min="2568" max="2568" width="12.875" customWidth="1"/>
    <col min="2569" max="2569" width="10.75" bestFit="1" customWidth="1"/>
    <col min="2570" max="2575" width="9.625" bestFit="1" customWidth="1"/>
    <col min="2576" max="2581" width="9.375" bestFit="1" customWidth="1"/>
    <col min="2582" max="2582" width="10.375" bestFit="1" customWidth="1"/>
    <col min="2583" max="2583" width="9.625" bestFit="1" customWidth="1"/>
    <col min="2817" max="2817" width="88" customWidth="1"/>
    <col min="2818" max="2818" width="5" customWidth="1"/>
    <col min="2819" max="2821" width="9.625" bestFit="1" customWidth="1"/>
    <col min="2822" max="2823" width="9.625" customWidth="1"/>
    <col min="2824" max="2824" width="12.875" customWidth="1"/>
    <col min="2825" max="2825" width="10.75" bestFit="1" customWidth="1"/>
    <col min="2826" max="2831" width="9.625" bestFit="1" customWidth="1"/>
    <col min="2832" max="2837" width="9.375" bestFit="1" customWidth="1"/>
    <col min="2838" max="2838" width="10.375" bestFit="1" customWidth="1"/>
    <col min="2839" max="2839" width="9.625" bestFit="1" customWidth="1"/>
    <col min="3073" max="3073" width="88" customWidth="1"/>
    <col min="3074" max="3074" width="5" customWidth="1"/>
    <col min="3075" max="3077" width="9.625" bestFit="1" customWidth="1"/>
    <col min="3078" max="3079" width="9.625" customWidth="1"/>
    <col min="3080" max="3080" width="12.875" customWidth="1"/>
    <col min="3081" max="3081" width="10.75" bestFit="1" customWidth="1"/>
    <col min="3082" max="3087" width="9.625" bestFit="1" customWidth="1"/>
    <col min="3088" max="3093" width="9.375" bestFit="1" customWidth="1"/>
    <col min="3094" max="3094" width="10.375" bestFit="1" customWidth="1"/>
    <col min="3095" max="3095" width="9.625" bestFit="1" customWidth="1"/>
    <col min="3329" max="3329" width="88" customWidth="1"/>
    <col min="3330" max="3330" width="5" customWidth="1"/>
    <col min="3331" max="3333" width="9.625" bestFit="1" customWidth="1"/>
    <col min="3334" max="3335" width="9.625" customWidth="1"/>
    <col min="3336" max="3336" width="12.875" customWidth="1"/>
    <col min="3337" max="3337" width="10.75" bestFit="1" customWidth="1"/>
    <col min="3338" max="3343" width="9.625" bestFit="1" customWidth="1"/>
    <col min="3344" max="3349" width="9.375" bestFit="1" customWidth="1"/>
    <col min="3350" max="3350" width="10.375" bestFit="1" customWidth="1"/>
    <col min="3351" max="3351" width="9.625" bestFit="1" customWidth="1"/>
    <col min="3585" max="3585" width="88" customWidth="1"/>
    <col min="3586" max="3586" width="5" customWidth="1"/>
    <col min="3587" max="3589" width="9.625" bestFit="1" customWidth="1"/>
    <col min="3590" max="3591" width="9.625" customWidth="1"/>
    <col min="3592" max="3592" width="12.875" customWidth="1"/>
    <col min="3593" max="3593" width="10.75" bestFit="1" customWidth="1"/>
    <col min="3594" max="3599" width="9.625" bestFit="1" customWidth="1"/>
    <col min="3600" max="3605" width="9.375" bestFit="1" customWidth="1"/>
    <col min="3606" max="3606" width="10.375" bestFit="1" customWidth="1"/>
    <col min="3607" max="3607" width="9.625" bestFit="1" customWidth="1"/>
    <col min="3841" max="3841" width="88" customWidth="1"/>
    <col min="3842" max="3842" width="5" customWidth="1"/>
    <col min="3843" max="3845" width="9.625" bestFit="1" customWidth="1"/>
    <col min="3846" max="3847" width="9.625" customWidth="1"/>
    <col min="3848" max="3848" width="12.875" customWidth="1"/>
    <col min="3849" max="3849" width="10.75" bestFit="1" customWidth="1"/>
    <col min="3850" max="3855" width="9.625" bestFit="1" customWidth="1"/>
    <col min="3856" max="3861" width="9.375" bestFit="1" customWidth="1"/>
    <col min="3862" max="3862" width="10.375" bestFit="1" customWidth="1"/>
    <col min="3863" max="3863" width="9.625" bestFit="1" customWidth="1"/>
    <col min="4097" max="4097" width="88" customWidth="1"/>
    <col min="4098" max="4098" width="5" customWidth="1"/>
    <col min="4099" max="4101" width="9.625" bestFit="1" customWidth="1"/>
    <col min="4102" max="4103" width="9.625" customWidth="1"/>
    <col min="4104" max="4104" width="12.875" customWidth="1"/>
    <col min="4105" max="4105" width="10.75" bestFit="1" customWidth="1"/>
    <col min="4106" max="4111" width="9.625" bestFit="1" customWidth="1"/>
    <col min="4112" max="4117" width="9.375" bestFit="1" customWidth="1"/>
    <col min="4118" max="4118" width="10.375" bestFit="1" customWidth="1"/>
    <col min="4119" max="4119" width="9.625" bestFit="1" customWidth="1"/>
    <col min="4353" max="4353" width="88" customWidth="1"/>
    <col min="4354" max="4354" width="5" customWidth="1"/>
    <col min="4355" max="4357" width="9.625" bestFit="1" customWidth="1"/>
    <col min="4358" max="4359" width="9.625" customWidth="1"/>
    <col min="4360" max="4360" width="12.875" customWidth="1"/>
    <col min="4361" max="4361" width="10.75" bestFit="1" customWidth="1"/>
    <col min="4362" max="4367" width="9.625" bestFit="1" customWidth="1"/>
    <col min="4368" max="4373" width="9.375" bestFit="1" customWidth="1"/>
    <col min="4374" max="4374" width="10.375" bestFit="1" customWidth="1"/>
    <col min="4375" max="4375" width="9.625" bestFit="1" customWidth="1"/>
    <col min="4609" max="4609" width="88" customWidth="1"/>
    <col min="4610" max="4610" width="5" customWidth="1"/>
    <col min="4611" max="4613" width="9.625" bestFit="1" customWidth="1"/>
    <col min="4614" max="4615" width="9.625" customWidth="1"/>
    <col min="4616" max="4616" width="12.875" customWidth="1"/>
    <col min="4617" max="4617" width="10.75" bestFit="1" customWidth="1"/>
    <col min="4618" max="4623" width="9.625" bestFit="1" customWidth="1"/>
    <col min="4624" max="4629" width="9.375" bestFit="1" customWidth="1"/>
    <col min="4630" max="4630" width="10.375" bestFit="1" customWidth="1"/>
    <col min="4631" max="4631" width="9.625" bestFit="1" customWidth="1"/>
    <col min="4865" max="4865" width="88" customWidth="1"/>
    <col min="4866" max="4866" width="5" customWidth="1"/>
    <col min="4867" max="4869" width="9.625" bestFit="1" customWidth="1"/>
    <col min="4870" max="4871" width="9.625" customWidth="1"/>
    <col min="4872" max="4872" width="12.875" customWidth="1"/>
    <col min="4873" max="4873" width="10.75" bestFit="1" customWidth="1"/>
    <col min="4874" max="4879" width="9.625" bestFit="1" customWidth="1"/>
    <col min="4880" max="4885" width="9.375" bestFit="1" customWidth="1"/>
    <col min="4886" max="4886" width="10.375" bestFit="1" customWidth="1"/>
    <col min="4887" max="4887" width="9.625" bestFit="1" customWidth="1"/>
    <col min="5121" max="5121" width="88" customWidth="1"/>
    <col min="5122" max="5122" width="5" customWidth="1"/>
    <col min="5123" max="5125" width="9.625" bestFit="1" customWidth="1"/>
    <col min="5126" max="5127" width="9.625" customWidth="1"/>
    <col min="5128" max="5128" width="12.875" customWidth="1"/>
    <col min="5129" max="5129" width="10.75" bestFit="1" customWidth="1"/>
    <col min="5130" max="5135" width="9.625" bestFit="1" customWidth="1"/>
    <col min="5136" max="5141" width="9.375" bestFit="1" customWidth="1"/>
    <col min="5142" max="5142" width="10.375" bestFit="1" customWidth="1"/>
    <col min="5143" max="5143" width="9.625" bestFit="1" customWidth="1"/>
    <col min="5377" max="5377" width="88" customWidth="1"/>
    <col min="5378" max="5378" width="5" customWidth="1"/>
    <col min="5379" max="5381" width="9.625" bestFit="1" customWidth="1"/>
    <col min="5382" max="5383" width="9.625" customWidth="1"/>
    <col min="5384" max="5384" width="12.875" customWidth="1"/>
    <col min="5385" max="5385" width="10.75" bestFit="1" customWidth="1"/>
    <col min="5386" max="5391" width="9.625" bestFit="1" customWidth="1"/>
    <col min="5392" max="5397" width="9.375" bestFit="1" customWidth="1"/>
    <col min="5398" max="5398" width="10.375" bestFit="1" customWidth="1"/>
    <col min="5399" max="5399" width="9.625" bestFit="1" customWidth="1"/>
    <col min="5633" max="5633" width="88" customWidth="1"/>
    <col min="5634" max="5634" width="5" customWidth="1"/>
    <col min="5635" max="5637" width="9.625" bestFit="1" customWidth="1"/>
    <col min="5638" max="5639" width="9.625" customWidth="1"/>
    <col min="5640" max="5640" width="12.875" customWidth="1"/>
    <col min="5641" max="5641" width="10.75" bestFit="1" customWidth="1"/>
    <col min="5642" max="5647" width="9.625" bestFit="1" customWidth="1"/>
    <col min="5648" max="5653" width="9.375" bestFit="1" customWidth="1"/>
    <col min="5654" max="5654" width="10.375" bestFit="1" customWidth="1"/>
    <col min="5655" max="5655" width="9.625" bestFit="1" customWidth="1"/>
    <col min="5889" max="5889" width="88" customWidth="1"/>
    <col min="5890" max="5890" width="5" customWidth="1"/>
    <col min="5891" max="5893" width="9.625" bestFit="1" customWidth="1"/>
    <col min="5894" max="5895" width="9.625" customWidth="1"/>
    <col min="5896" max="5896" width="12.875" customWidth="1"/>
    <col min="5897" max="5897" width="10.75" bestFit="1" customWidth="1"/>
    <col min="5898" max="5903" width="9.625" bestFit="1" customWidth="1"/>
    <col min="5904" max="5909" width="9.375" bestFit="1" customWidth="1"/>
    <col min="5910" max="5910" width="10.375" bestFit="1" customWidth="1"/>
    <col min="5911" max="5911" width="9.625" bestFit="1" customWidth="1"/>
    <col min="6145" max="6145" width="88" customWidth="1"/>
    <col min="6146" max="6146" width="5" customWidth="1"/>
    <col min="6147" max="6149" width="9.625" bestFit="1" customWidth="1"/>
    <col min="6150" max="6151" width="9.625" customWidth="1"/>
    <col min="6152" max="6152" width="12.875" customWidth="1"/>
    <col min="6153" max="6153" width="10.75" bestFit="1" customWidth="1"/>
    <col min="6154" max="6159" width="9.625" bestFit="1" customWidth="1"/>
    <col min="6160" max="6165" width="9.375" bestFit="1" customWidth="1"/>
    <col min="6166" max="6166" width="10.375" bestFit="1" customWidth="1"/>
    <col min="6167" max="6167" width="9.625" bestFit="1" customWidth="1"/>
    <col min="6401" max="6401" width="88" customWidth="1"/>
    <col min="6402" max="6402" width="5" customWidth="1"/>
    <col min="6403" max="6405" width="9.625" bestFit="1" customWidth="1"/>
    <col min="6406" max="6407" width="9.625" customWidth="1"/>
    <col min="6408" max="6408" width="12.875" customWidth="1"/>
    <col min="6409" max="6409" width="10.75" bestFit="1" customWidth="1"/>
    <col min="6410" max="6415" width="9.625" bestFit="1" customWidth="1"/>
    <col min="6416" max="6421" width="9.375" bestFit="1" customWidth="1"/>
    <col min="6422" max="6422" width="10.375" bestFit="1" customWidth="1"/>
    <col min="6423" max="6423" width="9.625" bestFit="1" customWidth="1"/>
    <col min="6657" max="6657" width="88" customWidth="1"/>
    <col min="6658" max="6658" width="5" customWidth="1"/>
    <col min="6659" max="6661" width="9.625" bestFit="1" customWidth="1"/>
    <col min="6662" max="6663" width="9.625" customWidth="1"/>
    <col min="6664" max="6664" width="12.875" customWidth="1"/>
    <col min="6665" max="6665" width="10.75" bestFit="1" customWidth="1"/>
    <col min="6666" max="6671" width="9.625" bestFit="1" customWidth="1"/>
    <col min="6672" max="6677" width="9.375" bestFit="1" customWidth="1"/>
    <col min="6678" max="6678" width="10.375" bestFit="1" customWidth="1"/>
    <col min="6679" max="6679" width="9.625" bestFit="1" customWidth="1"/>
    <col min="6913" max="6913" width="88" customWidth="1"/>
    <col min="6914" max="6914" width="5" customWidth="1"/>
    <col min="6915" max="6917" width="9.625" bestFit="1" customWidth="1"/>
    <col min="6918" max="6919" width="9.625" customWidth="1"/>
    <col min="6920" max="6920" width="12.875" customWidth="1"/>
    <col min="6921" max="6921" width="10.75" bestFit="1" customWidth="1"/>
    <col min="6922" max="6927" width="9.625" bestFit="1" customWidth="1"/>
    <col min="6928" max="6933" width="9.375" bestFit="1" customWidth="1"/>
    <col min="6934" max="6934" width="10.375" bestFit="1" customWidth="1"/>
    <col min="6935" max="6935" width="9.625" bestFit="1" customWidth="1"/>
    <col min="7169" max="7169" width="88" customWidth="1"/>
    <col min="7170" max="7170" width="5" customWidth="1"/>
    <col min="7171" max="7173" width="9.625" bestFit="1" customWidth="1"/>
    <col min="7174" max="7175" width="9.625" customWidth="1"/>
    <col min="7176" max="7176" width="12.875" customWidth="1"/>
    <col min="7177" max="7177" width="10.75" bestFit="1" customWidth="1"/>
    <col min="7178" max="7183" width="9.625" bestFit="1" customWidth="1"/>
    <col min="7184" max="7189" width="9.375" bestFit="1" customWidth="1"/>
    <col min="7190" max="7190" width="10.375" bestFit="1" customWidth="1"/>
    <col min="7191" max="7191" width="9.625" bestFit="1" customWidth="1"/>
    <col min="7425" max="7425" width="88" customWidth="1"/>
    <col min="7426" max="7426" width="5" customWidth="1"/>
    <col min="7427" max="7429" width="9.625" bestFit="1" customWidth="1"/>
    <col min="7430" max="7431" width="9.625" customWidth="1"/>
    <col min="7432" max="7432" width="12.875" customWidth="1"/>
    <col min="7433" max="7433" width="10.75" bestFit="1" customWidth="1"/>
    <col min="7434" max="7439" width="9.625" bestFit="1" customWidth="1"/>
    <col min="7440" max="7445" width="9.375" bestFit="1" customWidth="1"/>
    <col min="7446" max="7446" width="10.375" bestFit="1" customWidth="1"/>
    <col min="7447" max="7447" width="9.625" bestFit="1" customWidth="1"/>
    <col min="7681" max="7681" width="88" customWidth="1"/>
    <col min="7682" max="7682" width="5" customWidth="1"/>
    <col min="7683" max="7685" width="9.625" bestFit="1" customWidth="1"/>
    <col min="7686" max="7687" width="9.625" customWidth="1"/>
    <col min="7688" max="7688" width="12.875" customWidth="1"/>
    <col min="7689" max="7689" width="10.75" bestFit="1" customWidth="1"/>
    <col min="7690" max="7695" width="9.625" bestFit="1" customWidth="1"/>
    <col min="7696" max="7701" width="9.375" bestFit="1" customWidth="1"/>
    <col min="7702" max="7702" width="10.375" bestFit="1" customWidth="1"/>
    <col min="7703" max="7703" width="9.625" bestFit="1" customWidth="1"/>
    <col min="7937" max="7937" width="88" customWidth="1"/>
    <col min="7938" max="7938" width="5" customWidth="1"/>
    <col min="7939" max="7941" width="9.625" bestFit="1" customWidth="1"/>
    <col min="7942" max="7943" width="9.625" customWidth="1"/>
    <col min="7944" max="7944" width="12.875" customWidth="1"/>
    <col min="7945" max="7945" width="10.75" bestFit="1" customWidth="1"/>
    <col min="7946" max="7951" width="9.625" bestFit="1" customWidth="1"/>
    <col min="7952" max="7957" width="9.375" bestFit="1" customWidth="1"/>
    <col min="7958" max="7958" width="10.375" bestFit="1" customWidth="1"/>
    <col min="7959" max="7959" width="9.625" bestFit="1" customWidth="1"/>
    <col min="8193" max="8193" width="88" customWidth="1"/>
    <col min="8194" max="8194" width="5" customWidth="1"/>
    <col min="8195" max="8197" width="9.625" bestFit="1" customWidth="1"/>
    <col min="8198" max="8199" width="9.625" customWidth="1"/>
    <col min="8200" max="8200" width="12.875" customWidth="1"/>
    <col min="8201" max="8201" width="10.75" bestFit="1" customWidth="1"/>
    <col min="8202" max="8207" width="9.625" bestFit="1" customWidth="1"/>
    <col min="8208" max="8213" width="9.375" bestFit="1" customWidth="1"/>
    <col min="8214" max="8214" width="10.375" bestFit="1" customWidth="1"/>
    <col min="8215" max="8215" width="9.625" bestFit="1" customWidth="1"/>
    <col min="8449" max="8449" width="88" customWidth="1"/>
    <col min="8450" max="8450" width="5" customWidth="1"/>
    <col min="8451" max="8453" width="9.625" bestFit="1" customWidth="1"/>
    <col min="8454" max="8455" width="9.625" customWidth="1"/>
    <col min="8456" max="8456" width="12.875" customWidth="1"/>
    <col min="8457" max="8457" width="10.75" bestFit="1" customWidth="1"/>
    <col min="8458" max="8463" width="9.625" bestFit="1" customWidth="1"/>
    <col min="8464" max="8469" width="9.375" bestFit="1" customWidth="1"/>
    <col min="8470" max="8470" width="10.375" bestFit="1" customWidth="1"/>
    <col min="8471" max="8471" width="9.625" bestFit="1" customWidth="1"/>
    <col min="8705" max="8705" width="88" customWidth="1"/>
    <col min="8706" max="8706" width="5" customWidth="1"/>
    <col min="8707" max="8709" width="9.625" bestFit="1" customWidth="1"/>
    <col min="8710" max="8711" width="9.625" customWidth="1"/>
    <col min="8712" max="8712" width="12.875" customWidth="1"/>
    <col min="8713" max="8713" width="10.75" bestFit="1" customWidth="1"/>
    <col min="8714" max="8719" width="9.625" bestFit="1" customWidth="1"/>
    <col min="8720" max="8725" width="9.375" bestFit="1" customWidth="1"/>
    <col min="8726" max="8726" width="10.375" bestFit="1" customWidth="1"/>
    <col min="8727" max="8727" width="9.625" bestFit="1" customWidth="1"/>
    <col min="8961" max="8961" width="88" customWidth="1"/>
    <col min="8962" max="8962" width="5" customWidth="1"/>
    <col min="8963" max="8965" width="9.625" bestFit="1" customWidth="1"/>
    <col min="8966" max="8967" width="9.625" customWidth="1"/>
    <col min="8968" max="8968" width="12.875" customWidth="1"/>
    <col min="8969" max="8969" width="10.75" bestFit="1" customWidth="1"/>
    <col min="8970" max="8975" width="9.625" bestFit="1" customWidth="1"/>
    <col min="8976" max="8981" width="9.375" bestFit="1" customWidth="1"/>
    <col min="8982" max="8982" width="10.375" bestFit="1" customWidth="1"/>
    <col min="8983" max="8983" width="9.625" bestFit="1" customWidth="1"/>
    <col min="9217" max="9217" width="88" customWidth="1"/>
    <col min="9218" max="9218" width="5" customWidth="1"/>
    <col min="9219" max="9221" width="9.625" bestFit="1" customWidth="1"/>
    <col min="9222" max="9223" width="9.625" customWidth="1"/>
    <col min="9224" max="9224" width="12.875" customWidth="1"/>
    <col min="9225" max="9225" width="10.75" bestFit="1" customWidth="1"/>
    <col min="9226" max="9231" width="9.625" bestFit="1" customWidth="1"/>
    <col min="9232" max="9237" width="9.375" bestFit="1" customWidth="1"/>
    <col min="9238" max="9238" width="10.375" bestFit="1" customWidth="1"/>
    <col min="9239" max="9239" width="9.625" bestFit="1" customWidth="1"/>
    <col min="9473" max="9473" width="88" customWidth="1"/>
    <col min="9474" max="9474" width="5" customWidth="1"/>
    <col min="9475" max="9477" width="9.625" bestFit="1" customWidth="1"/>
    <col min="9478" max="9479" width="9.625" customWidth="1"/>
    <col min="9480" max="9480" width="12.875" customWidth="1"/>
    <col min="9481" max="9481" width="10.75" bestFit="1" customWidth="1"/>
    <col min="9482" max="9487" width="9.625" bestFit="1" customWidth="1"/>
    <col min="9488" max="9493" width="9.375" bestFit="1" customWidth="1"/>
    <col min="9494" max="9494" width="10.375" bestFit="1" customWidth="1"/>
    <col min="9495" max="9495" width="9.625" bestFit="1" customWidth="1"/>
    <col min="9729" max="9729" width="88" customWidth="1"/>
    <col min="9730" max="9730" width="5" customWidth="1"/>
    <col min="9731" max="9733" width="9.625" bestFit="1" customWidth="1"/>
    <col min="9734" max="9735" width="9.625" customWidth="1"/>
    <col min="9736" max="9736" width="12.875" customWidth="1"/>
    <col min="9737" max="9737" width="10.75" bestFit="1" customWidth="1"/>
    <col min="9738" max="9743" width="9.625" bestFit="1" customWidth="1"/>
    <col min="9744" max="9749" width="9.375" bestFit="1" customWidth="1"/>
    <col min="9750" max="9750" width="10.375" bestFit="1" customWidth="1"/>
    <col min="9751" max="9751" width="9.625" bestFit="1" customWidth="1"/>
    <col min="9985" max="9985" width="88" customWidth="1"/>
    <col min="9986" max="9986" width="5" customWidth="1"/>
    <col min="9987" max="9989" width="9.625" bestFit="1" customWidth="1"/>
    <col min="9990" max="9991" width="9.625" customWidth="1"/>
    <col min="9992" max="9992" width="12.875" customWidth="1"/>
    <col min="9993" max="9993" width="10.75" bestFit="1" customWidth="1"/>
    <col min="9994" max="9999" width="9.625" bestFit="1" customWidth="1"/>
    <col min="10000" max="10005" width="9.375" bestFit="1" customWidth="1"/>
    <col min="10006" max="10006" width="10.375" bestFit="1" customWidth="1"/>
    <col min="10007" max="10007" width="9.625" bestFit="1" customWidth="1"/>
    <col min="10241" max="10241" width="88" customWidth="1"/>
    <col min="10242" max="10242" width="5" customWidth="1"/>
    <col min="10243" max="10245" width="9.625" bestFit="1" customWidth="1"/>
    <col min="10246" max="10247" width="9.625" customWidth="1"/>
    <col min="10248" max="10248" width="12.875" customWidth="1"/>
    <col min="10249" max="10249" width="10.75" bestFit="1" customWidth="1"/>
    <col min="10250" max="10255" width="9.625" bestFit="1" customWidth="1"/>
    <col min="10256" max="10261" width="9.375" bestFit="1" customWidth="1"/>
    <col min="10262" max="10262" width="10.375" bestFit="1" customWidth="1"/>
    <col min="10263" max="10263" width="9.625" bestFit="1" customWidth="1"/>
    <col min="10497" max="10497" width="88" customWidth="1"/>
    <col min="10498" max="10498" width="5" customWidth="1"/>
    <col min="10499" max="10501" width="9.625" bestFit="1" customWidth="1"/>
    <col min="10502" max="10503" width="9.625" customWidth="1"/>
    <col min="10504" max="10504" width="12.875" customWidth="1"/>
    <col min="10505" max="10505" width="10.75" bestFit="1" customWidth="1"/>
    <col min="10506" max="10511" width="9.625" bestFit="1" customWidth="1"/>
    <col min="10512" max="10517" width="9.375" bestFit="1" customWidth="1"/>
    <col min="10518" max="10518" width="10.375" bestFit="1" customWidth="1"/>
    <col min="10519" max="10519" width="9.625" bestFit="1" customWidth="1"/>
    <col min="10753" max="10753" width="88" customWidth="1"/>
    <col min="10754" max="10754" width="5" customWidth="1"/>
    <col min="10755" max="10757" width="9.625" bestFit="1" customWidth="1"/>
    <col min="10758" max="10759" width="9.625" customWidth="1"/>
    <col min="10760" max="10760" width="12.875" customWidth="1"/>
    <col min="10761" max="10761" width="10.75" bestFit="1" customWidth="1"/>
    <col min="10762" max="10767" width="9.625" bestFit="1" customWidth="1"/>
    <col min="10768" max="10773" width="9.375" bestFit="1" customWidth="1"/>
    <col min="10774" max="10774" width="10.375" bestFit="1" customWidth="1"/>
    <col min="10775" max="10775" width="9.625" bestFit="1" customWidth="1"/>
    <col min="11009" max="11009" width="88" customWidth="1"/>
    <col min="11010" max="11010" width="5" customWidth="1"/>
    <col min="11011" max="11013" width="9.625" bestFit="1" customWidth="1"/>
    <col min="11014" max="11015" width="9.625" customWidth="1"/>
    <col min="11016" max="11016" width="12.875" customWidth="1"/>
    <col min="11017" max="11017" width="10.75" bestFit="1" customWidth="1"/>
    <col min="11018" max="11023" width="9.625" bestFit="1" customWidth="1"/>
    <col min="11024" max="11029" width="9.375" bestFit="1" customWidth="1"/>
    <col min="11030" max="11030" width="10.375" bestFit="1" customWidth="1"/>
    <col min="11031" max="11031" width="9.625" bestFit="1" customWidth="1"/>
    <col min="11265" max="11265" width="88" customWidth="1"/>
    <col min="11266" max="11266" width="5" customWidth="1"/>
    <col min="11267" max="11269" width="9.625" bestFit="1" customWidth="1"/>
    <col min="11270" max="11271" width="9.625" customWidth="1"/>
    <col min="11272" max="11272" width="12.875" customWidth="1"/>
    <col min="11273" max="11273" width="10.75" bestFit="1" customWidth="1"/>
    <col min="11274" max="11279" width="9.625" bestFit="1" customWidth="1"/>
    <col min="11280" max="11285" width="9.375" bestFit="1" customWidth="1"/>
    <col min="11286" max="11286" width="10.375" bestFit="1" customWidth="1"/>
    <col min="11287" max="11287" width="9.625" bestFit="1" customWidth="1"/>
    <col min="11521" max="11521" width="88" customWidth="1"/>
    <col min="11522" max="11522" width="5" customWidth="1"/>
    <col min="11523" max="11525" width="9.625" bestFit="1" customWidth="1"/>
    <col min="11526" max="11527" width="9.625" customWidth="1"/>
    <col min="11528" max="11528" width="12.875" customWidth="1"/>
    <col min="11529" max="11529" width="10.75" bestFit="1" customWidth="1"/>
    <col min="11530" max="11535" width="9.625" bestFit="1" customWidth="1"/>
    <col min="11536" max="11541" width="9.375" bestFit="1" customWidth="1"/>
    <col min="11542" max="11542" width="10.375" bestFit="1" customWidth="1"/>
    <col min="11543" max="11543" width="9.625" bestFit="1" customWidth="1"/>
    <col min="11777" max="11777" width="88" customWidth="1"/>
    <col min="11778" max="11778" width="5" customWidth="1"/>
    <col min="11779" max="11781" width="9.625" bestFit="1" customWidth="1"/>
    <col min="11782" max="11783" width="9.625" customWidth="1"/>
    <col min="11784" max="11784" width="12.875" customWidth="1"/>
    <col min="11785" max="11785" width="10.75" bestFit="1" customWidth="1"/>
    <col min="11786" max="11791" width="9.625" bestFit="1" customWidth="1"/>
    <col min="11792" max="11797" width="9.375" bestFit="1" customWidth="1"/>
    <col min="11798" max="11798" width="10.375" bestFit="1" customWidth="1"/>
    <col min="11799" max="11799" width="9.625" bestFit="1" customWidth="1"/>
    <col min="12033" max="12033" width="88" customWidth="1"/>
    <col min="12034" max="12034" width="5" customWidth="1"/>
    <col min="12035" max="12037" width="9.625" bestFit="1" customWidth="1"/>
    <col min="12038" max="12039" width="9.625" customWidth="1"/>
    <col min="12040" max="12040" width="12.875" customWidth="1"/>
    <col min="12041" max="12041" width="10.75" bestFit="1" customWidth="1"/>
    <col min="12042" max="12047" width="9.625" bestFit="1" customWidth="1"/>
    <col min="12048" max="12053" width="9.375" bestFit="1" customWidth="1"/>
    <col min="12054" max="12054" width="10.375" bestFit="1" customWidth="1"/>
    <col min="12055" max="12055" width="9.625" bestFit="1" customWidth="1"/>
    <col min="12289" max="12289" width="88" customWidth="1"/>
    <col min="12290" max="12290" width="5" customWidth="1"/>
    <col min="12291" max="12293" width="9.625" bestFit="1" customWidth="1"/>
    <col min="12294" max="12295" width="9.625" customWidth="1"/>
    <col min="12296" max="12296" width="12.875" customWidth="1"/>
    <col min="12297" max="12297" width="10.75" bestFit="1" customWidth="1"/>
    <col min="12298" max="12303" width="9.625" bestFit="1" customWidth="1"/>
    <col min="12304" max="12309" width="9.375" bestFit="1" customWidth="1"/>
    <col min="12310" max="12310" width="10.375" bestFit="1" customWidth="1"/>
    <col min="12311" max="12311" width="9.625" bestFit="1" customWidth="1"/>
    <col min="12545" max="12545" width="88" customWidth="1"/>
    <col min="12546" max="12546" width="5" customWidth="1"/>
    <col min="12547" max="12549" width="9.625" bestFit="1" customWidth="1"/>
    <col min="12550" max="12551" width="9.625" customWidth="1"/>
    <col min="12552" max="12552" width="12.875" customWidth="1"/>
    <col min="12553" max="12553" width="10.75" bestFit="1" customWidth="1"/>
    <col min="12554" max="12559" width="9.625" bestFit="1" customWidth="1"/>
    <col min="12560" max="12565" width="9.375" bestFit="1" customWidth="1"/>
    <col min="12566" max="12566" width="10.375" bestFit="1" customWidth="1"/>
    <col min="12567" max="12567" width="9.625" bestFit="1" customWidth="1"/>
    <col min="12801" max="12801" width="88" customWidth="1"/>
    <col min="12802" max="12802" width="5" customWidth="1"/>
    <col min="12803" max="12805" width="9.625" bestFit="1" customWidth="1"/>
    <col min="12806" max="12807" width="9.625" customWidth="1"/>
    <col min="12808" max="12808" width="12.875" customWidth="1"/>
    <col min="12809" max="12809" width="10.75" bestFit="1" customWidth="1"/>
    <col min="12810" max="12815" width="9.625" bestFit="1" customWidth="1"/>
    <col min="12816" max="12821" width="9.375" bestFit="1" customWidth="1"/>
    <col min="12822" max="12822" width="10.375" bestFit="1" customWidth="1"/>
    <col min="12823" max="12823" width="9.625" bestFit="1" customWidth="1"/>
    <col min="13057" max="13057" width="88" customWidth="1"/>
    <col min="13058" max="13058" width="5" customWidth="1"/>
    <col min="13059" max="13061" width="9.625" bestFit="1" customWidth="1"/>
    <col min="13062" max="13063" width="9.625" customWidth="1"/>
    <col min="13064" max="13064" width="12.875" customWidth="1"/>
    <col min="13065" max="13065" width="10.75" bestFit="1" customWidth="1"/>
    <col min="13066" max="13071" width="9.625" bestFit="1" customWidth="1"/>
    <col min="13072" max="13077" width="9.375" bestFit="1" customWidth="1"/>
    <col min="13078" max="13078" width="10.375" bestFit="1" customWidth="1"/>
    <col min="13079" max="13079" width="9.625" bestFit="1" customWidth="1"/>
    <col min="13313" max="13313" width="88" customWidth="1"/>
    <col min="13314" max="13314" width="5" customWidth="1"/>
    <col min="13315" max="13317" width="9.625" bestFit="1" customWidth="1"/>
    <col min="13318" max="13319" width="9.625" customWidth="1"/>
    <col min="13320" max="13320" width="12.875" customWidth="1"/>
    <col min="13321" max="13321" width="10.75" bestFit="1" customWidth="1"/>
    <col min="13322" max="13327" width="9.625" bestFit="1" customWidth="1"/>
    <col min="13328" max="13333" width="9.375" bestFit="1" customWidth="1"/>
    <col min="13334" max="13334" width="10.375" bestFit="1" customWidth="1"/>
    <col min="13335" max="13335" width="9.625" bestFit="1" customWidth="1"/>
    <col min="13569" max="13569" width="88" customWidth="1"/>
    <col min="13570" max="13570" width="5" customWidth="1"/>
    <col min="13571" max="13573" width="9.625" bestFit="1" customWidth="1"/>
    <col min="13574" max="13575" width="9.625" customWidth="1"/>
    <col min="13576" max="13576" width="12.875" customWidth="1"/>
    <col min="13577" max="13577" width="10.75" bestFit="1" customWidth="1"/>
    <col min="13578" max="13583" width="9.625" bestFit="1" customWidth="1"/>
    <col min="13584" max="13589" width="9.375" bestFit="1" customWidth="1"/>
    <col min="13590" max="13590" width="10.375" bestFit="1" customWidth="1"/>
    <col min="13591" max="13591" width="9.625" bestFit="1" customWidth="1"/>
    <col min="13825" max="13825" width="88" customWidth="1"/>
    <col min="13826" max="13826" width="5" customWidth="1"/>
    <col min="13827" max="13829" width="9.625" bestFit="1" customWidth="1"/>
    <col min="13830" max="13831" width="9.625" customWidth="1"/>
    <col min="13832" max="13832" width="12.875" customWidth="1"/>
    <col min="13833" max="13833" width="10.75" bestFit="1" customWidth="1"/>
    <col min="13834" max="13839" width="9.625" bestFit="1" customWidth="1"/>
    <col min="13840" max="13845" width="9.375" bestFit="1" customWidth="1"/>
    <col min="13846" max="13846" width="10.375" bestFit="1" customWidth="1"/>
    <col min="13847" max="13847" width="9.625" bestFit="1" customWidth="1"/>
    <col min="14081" max="14081" width="88" customWidth="1"/>
    <col min="14082" max="14082" width="5" customWidth="1"/>
    <col min="14083" max="14085" width="9.625" bestFit="1" customWidth="1"/>
    <col min="14086" max="14087" width="9.625" customWidth="1"/>
    <col min="14088" max="14088" width="12.875" customWidth="1"/>
    <col min="14089" max="14089" width="10.75" bestFit="1" customWidth="1"/>
    <col min="14090" max="14095" width="9.625" bestFit="1" customWidth="1"/>
    <col min="14096" max="14101" width="9.375" bestFit="1" customWidth="1"/>
    <col min="14102" max="14102" width="10.375" bestFit="1" customWidth="1"/>
    <col min="14103" max="14103" width="9.625" bestFit="1" customWidth="1"/>
    <col min="14337" max="14337" width="88" customWidth="1"/>
    <col min="14338" max="14338" width="5" customWidth="1"/>
    <col min="14339" max="14341" width="9.625" bestFit="1" customWidth="1"/>
    <col min="14342" max="14343" width="9.625" customWidth="1"/>
    <col min="14344" max="14344" width="12.875" customWidth="1"/>
    <col min="14345" max="14345" width="10.75" bestFit="1" customWidth="1"/>
    <col min="14346" max="14351" width="9.625" bestFit="1" customWidth="1"/>
    <col min="14352" max="14357" width="9.375" bestFit="1" customWidth="1"/>
    <col min="14358" max="14358" width="10.375" bestFit="1" customWidth="1"/>
    <col min="14359" max="14359" width="9.625" bestFit="1" customWidth="1"/>
    <col min="14593" max="14593" width="88" customWidth="1"/>
    <col min="14594" max="14594" width="5" customWidth="1"/>
    <col min="14595" max="14597" width="9.625" bestFit="1" customWidth="1"/>
    <col min="14598" max="14599" width="9.625" customWidth="1"/>
    <col min="14600" max="14600" width="12.875" customWidth="1"/>
    <col min="14601" max="14601" width="10.75" bestFit="1" customWidth="1"/>
    <col min="14602" max="14607" width="9.625" bestFit="1" customWidth="1"/>
    <col min="14608" max="14613" width="9.375" bestFit="1" customWidth="1"/>
    <col min="14614" max="14614" width="10.375" bestFit="1" customWidth="1"/>
    <col min="14615" max="14615" width="9.625" bestFit="1" customWidth="1"/>
    <col min="14849" max="14849" width="88" customWidth="1"/>
    <col min="14850" max="14850" width="5" customWidth="1"/>
    <col min="14851" max="14853" width="9.625" bestFit="1" customWidth="1"/>
    <col min="14854" max="14855" width="9.625" customWidth="1"/>
    <col min="14856" max="14856" width="12.875" customWidth="1"/>
    <col min="14857" max="14857" width="10.75" bestFit="1" customWidth="1"/>
    <col min="14858" max="14863" width="9.625" bestFit="1" customWidth="1"/>
    <col min="14864" max="14869" width="9.375" bestFit="1" customWidth="1"/>
    <col min="14870" max="14870" width="10.375" bestFit="1" customWidth="1"/>
    <col min="14871" max="14871" width="9.625" bestFit="1" customWidth="1"/>
    <col min="15105" max="15105" width="88" customWidth="1"/>
    <col min="15106" max="15106" width="5" customWidth="1"/>
    <col min="15107" max="15109" width="9.625" bestFit="1" customWidth="1"/>
    <col min="15110" max="15111" width="9.625" customWidth="1"/>
    <col min="15112" max="15112" width="12.875" customWidth="1"/>
    <col min="15113" max="15113" width="10.75" bestFit="1" customWidth="1"/>
    <col min="15114" max="15119" width="9.625" bestFit="1" customWidth="1"/>
    <col min="15120" max="15125" width="9.375" bestFit="1" customWidth="1"/>
    <col min="15126" max="15126" width="10.375" bestFit="1" customWidth="1"/>
    <col min="15127" max="15127" width="9.625" bestFit="1" customWidth="1"/>
    <col min="15361" max="15361" width="88" customWidth="1"/>
    <col min="15362" max="15362" width="5" customWidth="1"/>
    <col min="15363" max="15365" width="9.625" bestFit="1" customWidth="1"/>
    <col min="15366" max="15367" width="9.625" customWidth="1"/>
    <col min="15368" max="15368" width="12.875" customWidth="1"/>
    <col min="15369" max="15369" width="10.75" bestFit="1" customWidth="1"/>
    <col min="15370" max="15375" width="9.625" bestFit="1" customWidth="1"/>
    <col min="15376" max="15381" width="9.375" bestFit="1" customWidth="1"/>
    <col min="15382" max="15382" width="10.375" bestFit="1" customWidth="1"/>
    <col min="15383" max="15383" width="9.625" bestFit="1" customWidth="1"/>
    <col min="15617" max="15617" width="88" customWidth="1"/>
    <col min="15618" max="15618" width="5" customWidth="1"/>
    <col min="15619" max="15621" width="9.625" bestFit="1" customWidth="1"/>
    <col min="15622" max="15623" width="9.625" customWidth="1"/>
    <col min="15624" max="15624" width="12.875" customWidth="1"/>
    <col min="15625" max="15625" width="10.75" bestFit="1" customWidth="1"/>
    <col min="15626" max="15631" width="9.625" bestFit="1" customWidth="1"/>
    <col min="15632" max="15637" width="9.375" bestFit="1" customWidth="1"/>
    <col min="15638" max="15638" width="10.375" bestFit="1" customWidth="1"/>
    <col min="15639" max="15639" width="9.625" bestFit="1" customWidth="1"/>
    <col min="15873" max="15873" width="88" customWidth="1"/>
    <col min="15874" max="15874" width="5" customWidth="1"/>
    <col min="15875" max="15877" width="9.625" bestFit="1" customWidth="1"/>
    <col min="15878" max="15879" width="9.625" customWidth="1"/>
    <col min="15880" max="15880" width="12.875" customWidth="1"/>
    <col min="15881" max="15881" width="10.75" bestFit="1" customWidth="1"/>
    <col min="15882" max="15887" width="9.625" bestFit="1" customWidth="1"/>
    <col min="15888" max="15893" width="9.375" bestFit="1" customWidth="1"/>
    <col min="15894" max="15894" width="10.375" bestFit="1" customWidth="1"/>
    <col min="15895" max="15895" width="9.625" bestFit="1" customWidth="1"/>
    <col min="16129" max="16129" width="88" customWidth="1"/>
    <col min="16130" max="16130" width="5" customWidth="1"/>
    <col min="16131" max="16133" width="9.625" bestFit="1" customWidth="1"/>
    <col min="16134" max="16135" width="9.625" customWidth="1"/>
    <col min="16136" max="16136" width="12.875" customWidth="1"/>
    <col min="16137" max="16137" width="10.75" bestFit="1" customWidth="1"/>
    <col min="16138" max="16143" width="9.625" bestFit="1" customWidth="1"/>
    <col min="16144" max="16149" width="9.375" bestFit="1" customWidth="1"/>
    <col min="16150" max="16150" width="10.375" bestFit="1" customWidth="1"/>
    <col min="16151" max="16151" width="9.625" bestFit="1" customWidth="1"/>
  </cols>
  <sheetData>
    <row r="1" spans="1:25" x14ac:dyDescent="0.25">
      <c r="A1" s="1"/>
      <c r="B1" s="1"/>
      <c r="C1" s="1"/>
      <c r="D1" s="1"/>
      <c r="E1" s="1"/>
      <c r="F1" s="1"/>
      <c r="G1" s="1"/>
      <c r="H1" s="1"/>
    </row>
    <row r="2" spans="1:25" ht="16.5" x14ac:dyDescent="0.25">
      <c r="A2" s="2"/>
      <c r="B2" s="3"/>
      <c r="C2" s="3"/>
      <c r="D2" s="3"/>
      <c r="E2" s="3"/>
      <c r="F2" s="3"/>
      <c r="G2" s="3"/>
      <c r="H2" s="4" t="s">
        <v>0</v>
      </c>
      <c r="I2" s="5"/>
    </row>
    <row r="3" spans="1:25" x14ac:dyDescent="0.25">
      <c r="A3" s="1"/>
      <c r="B3" s="1"/>
      <c r="C3" s="1"/>
      <c r="D3" s="1"/>
      <c r="E3" s="1"/>
      <c r="F3" s="1"/>
      <c r="G3" s="1"/>
      <c r="H3" s="1"/>
    </row>
    <row r="4" spans="1:25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5" x14ac:dyDescent="0.25">
      <c r="B5" s="3"/>
      <c r="C5" s="3"/>
      <c r="D5" s="3"/>
      <c r="E5" s="3"/>
      <c r="F5" s="3"/>
      <c r="G5" s="3"/>
      <c r="H5" s="7" t="s">
        <v>2</v>
      </c>
    </row>
    <row r="6" spans="1:25" s="3" customFormat="1" ht="15.75" customHeight="1" x14ac:dyDescent="0.25">
      <c r="A6" s="8" t="s">
        <v>3</v>
      </c>
      <c r="B6" s="8" t="s">
        <v>4</v>
      </c>
      <c r="C6" s="9" t="s">
        <v>5</v>
      </c>
      <c r="D6" s="10"/>
      <c r="E6" s="10"/>
      <c r="F6" s="11"/>
      <c r="G6" s="12"/>
      <c r="H6" s="13" t="s">
        <v>6</v>
      </c>
    </row>
    <row r="7" spans="1:25" s="3" customFormat="1" x14ac:dyDescent="0.25">
      <c r="A7" s="8"/>
      <c r="B7" s="8"/>
      <c r="C7" s="14"/>
      <c r="D7" s="15"/>
      <c r="E7" s="15"/>
      <c r="F7" s="16"/>
      <c r="G7" s="17"/>
      <c r="H7" s="18"/>
      <c r="I7" s="3" t="s">
        <v>6</v>
      </c>
      <c r="J7" s="19" t="s">
        <v>7</v>
      </c>
      <c r="K7" s="19" t="s">
        <v>8</v>
      </c>
      <c r="L7" s="19" t="s">
        <v>9</v>
      </c>
      <c r="M7" s="19" t="s">
        <v>10</v>
      </c>
      <c r="N7" s="19" t="s">
        <v>11</v>
      </c>
      <c r="O7" s="19" t="s">
        <v>12</v>
      </c>
      <c r="P7" s="19" t="s">
        <v>13</v>
      </c>
      <c r="Q7" s="19" t="s">
        <v>14</v>
      </c>
      <c r="R7" s="19" t="s">
        <v>15</v>
      </c>
      <c r="S7" s="19" t="s">
        <v>16</v>
      </c>
      <c r="T7" s="19" t="s">
        <v>17</v>
      </c>
      <c r="U7" s="19" t="s">
        <v>18</v>
      </c>
      <c r="V7" s="19" t="s">
        <v>19</v>
      </c>
      <c r="W7" s="19" t="s">
        <v>20</v>
      </c>
      <c r="X7" s="20"/>
      <c r="Y7" s="21"/>
    </row>
    <row r="8" spans="1:25" s="3" customFormat="1" ht="31.5" customHeight="1" x14ac:dyDescent="0.25">
      <c r="A8" s="8"/>
      <c r="B8" s="8"/>
      <c r="C8" s="22" t="s">
        <v>21</v>
      </c>
      <c r="D8" s="22" t="s">
        <v>22</v>
      </c>
      <c r="E8" s="22" t="s">
        <v>23</v>
      </c>
      <c r="F8" s="22" t="s">
        <v>24</v>
      </c>
      <c r="G8" s="22" t="s">
        <v>25</v>
      </c>
      <c r="H8" s="22" t="s">
        <v>26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0"/>
      <c r="Y8" s="21"/>
    </row>
    <row r="9" spans="1:25" ht="11.25" customHeight="1" x14ac:dyDescent="0.25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0"/>
      <c r="Y9" s="21"/>
    </row>
    <row r="10" spans="1:25" x14ac:dyDescent="0.25">
      <c r="A10" s="27" t="s">
        <v>27</v>
      </c>
      <c r="B10" s="25">
        <v>1</v>
      </c>
      <c r="C10" s="28">
        <f>SUM('[1]1.mell. '!H23+'[1]1.mell. '!H25+'[1]1.mell. '!H26+'[1]1.mell. '!H28+'[1]1.mell. '!H30+'[1]1.mell. '!H32+'[1]1.mell. '!H33)</f>
        <v>2137000</v>
      </c>
      <c r="D10" s="28">
        <f>ROUND(SUM(C10*1.04),0)</f>
        <v>2222480</v>
      </c>
      <c r="E10" s="28">
        <f>ROUND(SUM(D10*1.043),0)</f>
        <v>2318047</v>
      </c>
      <c r="F10" s="28">
        <f>ROUND(SUM(E10*1.041),0)</f>
        <v>2413087</v>
      </c>
      <c r="G10" s="28">
        <f>SUM(F10*1.04*2)</f>
        <v>5019220.96</v>
      </c>
      <c r="H10" s="28">
        <f>SUM(C10:G10)</f>
        <v>14109834.960000001</v>
      </c>
      <c r="I10" s="29">
        <f>SUM(J10:W10)</f>
        <v>32448425</v>
      </c>
      <c r="J10" s="30">
        <f>C10</f>
        <v>2137000</v>
      </c>
      <c r="K10" s="30">
        <f t="shared" ref="K10:Q10" si="0">ROUND(SUM(J10*1.01),0)</f>
        <v>2158370</v>
      </c>
      <c r="L10" s="30">
        <f t="shared" si="0"/>
        <v>2179954</v>
      </c>
      <c r="M10" s="30">
        <f t="shared" si="0"/>
        <v>2201754</v>
      </c>
      <c r="N10" s="30">
        <f t="shared" si="0"/>
        <v>2223772</v>
      </c>
      <c r="O10" s="30">
        <f t="shared" si="0"/>
        <v>2246010</v>
      </c>
      <c r="P10" s="30">
        <f t="shared" si="0"/>
        <v>2268470</v>
      </c>
      <c r="Q10" s="30">
        <f t="shared" si="0"/>
        <v>2291155</v>
      </c>
      <c r="R10" s="30">
        <f t="shared" ref="R10:W10" si="1">ROUND(SUM(Q10*1.02),0)</f>
        <v>2336978</v>
      </c>
      <c r="S10" s="30">
        <f t="shared" si="1"/>
        <v>2383718</v>
      </c>
      <c r="T10" s="30">
        <f t="shared" si="1"/>
        <v>2431392</v>
      </c>
      <c r="U10" s="30">
        <f t="shared" si="1"/>
        <v>2480020</v>
      </c>
      <c r="V10" s="30">
        <f t="shared" si="1"/>
        <v>2529620</v>
      </c>
      <c r="W10" s="30">
        <f t="shared" si="1"/>
        <v>2580212</v>
      </c>
    </row>
    <row r="11" spans="1:25" x14ac:dyDescent="0.25">
      <c r="A11" s="27" t="s">
        <v>28</v>
      </c>
      <c r="B11" s="25">
        <v>2</v>
      </c>
      <c r="C11" s="28"/>
      <c r="D11" s="28"/>
      <c r="E11" s="28"/>
      <c r="F11" s="28"/>
      <c r="G11" s="28"/>
      <c r="H11" s="28">
        <f t="shared" ref="H11:H36" si="2">SUM(C11:G11)</f>
        <v>0</v>
      </c>
      <c r="I11" s="29"/>
    </row>
    <row r="12" spans="1:25" x14ac:dyDescent="0.25">
      <c r="A12" s="27" t="s">
        <v>29</v>
      </c>
      <c r="B12" s="25">
        <v>3</v>
      </c>
      <c r="C12" s="28">
        <f>'[1]1.mell. '!H38</f>
        <v>8000</v>
      </c>
      <c r="D12" s="28">
        <f>ROUND(SUM(C12*1.04),0)</f>
        <v>8320</v>
      </c>
      <c r="E12" s="28">
        <f>ROUND(SUM(D12*1.043),0)</f>
        <v>8678</v>
      </c>
      <c r="F12" s="28">
        <f>ROUND(SUM(E12*1.041),0)</f>
        <v>9034</v>
      </c>
      <c r="G12" s="28">
        <f>SUM(F12*1.04*2)</f>
        <v>18790.72</v>
      </c>
      <c r="H12" s="31">
        <f t="shared" si="2"/>
        <v>52822.720000000001</v>
      </c>
      <c r="I12" s="29">
        <f>SUM(J12:W12)</f>
        <v>121474</v>
      </c>
      <c r="J12" s="30">
        <f>C12</f>
        <v>8000</v>
      </c>
      <c r="K12" s="30">
        <f t="shared" ref="K12:Q12" si="3">ROUND(SUM(J12*1.01),0)</f>
        <v>8080</v>
      </c>
      <c r="L12" s="30">
        <f t="shared" si="3"/>
        <v>8161</v>
      </c>
      <c r="M12" s="30">
        <f t="shared" si="3"/>
        <v>8243</v>
      </c>
      <c r="N12" s="30">
        <f t="shared" si="3"/>
        <v>8325</v>
      </c>
      <c r="O12" s="30">
        <f t="shared" si="3"/>
        <v>8408</v>
      </c>
      <c r="P12" s="30">
        <f t="shared" si="3"/>
        <v>8492</v>
      </c>
      <c r="Q12" s="30">
        <f t="shared" si="3"/>
        <v>8577</v>
      </c>
      <c r="R12" s="30">
        <f t="shared" ref="R12:W12" si="4">ROUND(SUM(Q12*1.02),0)</f>
        <v>8749</v>
      </c>
      <c r="S12" s="30">
        <f t="shared" si="4"/>
        <v>8924</v>
      </c>
      <c r="T12" s="30">
        <f t="shared" si="4"/>
        <v>9102</v>
      </c>
      <c r="U12" s="30">
        <f t="shared" si="4"/>
        <v>9284</v>
      </c>
      <c r="V12" s="30">
        <f t="shared" si="4"/>
        <v>9470</v>
      </c>
      <c r="W12" s="30">
        <f t="shared" si="4"/>
        <v>9659</v>
      </c>
    </row>
    <row r="13" spans="1:25" x14ac:dyDescent="0.25">
      <c r="A13" s="27" t="s">
        <v>30</v>
      </c>
      <c r="B13" s="25">
        <v>4</v>
      </c>
      <c r="C13" s="28"/>
      <c r="D13" s="28"/>
      <c r="E13" s="28"/>
      <c r="F13" s="28"/>
      <c r="G13" s="28"/>
      <c r="H13" s="28">
        <f t="shared" si="2"/>
        <v>0</v>
      </c>
      <c r="I13" s="29">
        <f>SUM(J13:W13)</f>
        <v>0</v>
      </c>
      <c r="J13" s="30">
        <f>C13</f>
        <v>0</v>
      </c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5" x14ac:dyDescent="0.25">
      <c r="A14" s="27" t="s">
        <v>31</v>
      </c>
      <c r="B14" s="25">
        <v>5</v>
      </c>
      <c r="C14" s="28"/>
      <c r="D14" s="28"/>
      <c r="E14" s="28"/>
      <c r="F14" s="28"/>
      <c r="G14" s="28"/>
      <c r="H14" s="28">
        <f t="shared" si="2"/>
        <v>0</v>
      </c>
      <c r="I14" s="29"/>
    </row>
    <row r="15" spans="1:25" x14ac:dyDescent="0.25">
      <c r="A15" s="27" t="s">
        <v>32</v>
      </c>
      <c r="B15" s="25">
        <v>6</v>
      </c>
      <c r="C15" s="28"/>
      <c r="D15" s="28"/>
      <c r="E15" s="28"/>
      <c r="F15" s="28"/>
      <c r="G15" s="28"/>
      <c r="H15" s="28">
        <f t="shared" si="2"/>
        <v>0</v>
      </c>
      <c r="I15" s="29"/>
    </row>
    <row r="16" spans="1:25" x14ac:dyDescent="0.25">
      <c r="A16" s="27" t="s">
        <v>33</v>
      </c>
      <c r="B16" s="25">
        <v>7</v>
      </c>
      <c r="C16" s="28"/>
      <c r="D16" s="28"/>
      <c r="E16" s="28"/>
      <c r="F16" s="28"/>
      <c r="G16" s="28"/>
      <c r="H16" s="28">
        <f t="shared" si="2"/>
        <v>0</v>
      </c>
      <c r="I16" s="29"/>
      <c r="V16" s="32"/>
    </row>
    <row r="17" spans="1:23" x14ac:dyDescent="0.25">
      <c r="A17" s="33" t="s">
        <v>34</v>
      </c>
      <c r="B17" s="34">
        <v>8</v>
      </c>
      <c r="C17" s="35">
        <f>SUM(C10:C16)</f>
        <v>2145000</v>
      </c>
      <c r="D17" s="35">
        <f>SUM(D10:D16)</f>
        <v>2230800</v>
      </c>
      <c r="E17" s="35">
        <f>SUM(E10:E16)</f>
        <v>2326725</v>
      </c>
      <c r="F17" s="35">
        <f>SUM(F10:F16)</f>
        <v>2422121</v>
      </c>
      <c r="G17" s="35">
        <f>SUM(G10:G16)</f>
        <v>5038011.68</v>
      </c>
      <c r="H17" s="35">
        <f t="shared" si="2"/>
        <v>14162657.68</v>
      </c>
      <c r="I17" s="36">
        <f t="shared" ref="I17:W17" si="5">SUM(I10:I16)</f>
        <v>32569899</v>
      </c>
      <c r="J17" s="37">
        <f t="shared" si="5"/>
        <v>2145000</v>
      </c>
      <c r="K17" s="37">
        <f t="shared" si="5"/>
        <v>2166450</v>
      </c>
      <c r="L17" s="37">
        <f t="shared" si="5"/>
        <v>2188115</v>
      </c>
      <c r="M17" s="37">
        <f t="shared" si="5"/>
        <v>2209997</v>
      </c>
      <c r="N17" s="37">
        <f t="shared" si="5"/>
        <v>2232097</v>
      </c>
      <c r="O17" s="37">
        <f t="shared" si="5"/>
        <v>2254418</v>
      </c>
      <c r="P17" s="37">
        <f t="shared" si="5"/>
        <v>2276962</v>
      </c>
      <c r="Q17" s="37">
        <f t="shared" si="5"/>
        <v>2299732</v>
      </c>
      <c r="R17" s="37">
        <f t="shared" si="5"/>
        <v>2345727</v>
      </c>
      <c r="S17" s="37">
        <f t="shared" si="5"/>
        <v>2392642</v>
      </c>
      <c r="T17" s="37">
        <f t="shared" si="5"/>
        <v>2440494</v>
      </c>
      <c r="U17" s="37">
        <f t="shared" si="5"/>
        <v>2489304</v>
      </c>
      <c r="V17" s="37">
        <f t="shared" si="5"/>
        <v>2539090</v>
      </c>
      <c r="W17" s="37">
        <f t="shared" si="5"/>
        <v>2589871</v>
      </c>
    </row>
    <row r="18" spans="1:23" x14ac:dyDescent="0.25">
      <c r="A18" s="33" t="s">
        <v>35</v>
      </c>
      <c r="B18" s="34">
        <v>9</v>
      </c>
      <c r="C18" s="35">
        <f>SUM(C17/2)</f>
        <v>1072500</v>
      </c>
      <c r="D18" s="35">
        <f>SUM(D17/2)</f>
        <v>1115400</v>
      </c>
      <c r="E18" s="35">
        <f>SUM(E17/2)</f>
        <v>1163362.5</v>
      </c>
      <c r="F18" s="35">
        <f>SUM(F17/2)</f>
        <v>1211060.5</v>
      </c>
      <c r="G18" s="35">
        <f>SUM(G17/2)</f>
        <v>2519005.84</v>
      </c>
      <c r="H18" s="35">
        <f t="shared" si="2"/>
        <v>7081328.8399999999</v>
      </c>
      <c r="I18" s="36">
        <f t="shared" ref="I18:W18" si="6">SUM(I17/2)</f>
        <v>16284949.5</v>
      </c>
      <c r="J18" s="37">
        <f t="shared" si="6"/>
        <v>1072500</v>
      </c>
      <c r="K18" s="37">
        <f t="shared" si="6"/>
        <v>1083225</v>
      </c>
      <c r="L18" s="37">
        <f t="shared" si="6"/>
        <v>1094057.5</v>
      </c>
      <c r="M18" s="37">
        <f t="shared" si="6"/>
        <v>1104998.5</v>
      </c>
      <c r="N18" s="37">
        <f t="shared" si="6"/>
        <v>1116048.5</v>
      </c>
      <c r="O18" s="37">
        <f t="shared" si="6"/>
        <v>1127209</v>
      </c>
      <c r="P18" s="37">
        <f t="shared" si="6"/>
        <v>1138481</v>
      </c>
      <c r="Q18" s="37">
        <f t="shared" si="6"/>
        <v>1149866</v>
      </c>
      <c r="R18" s="37">
        <f t="shared" si="6"/>
        <v>1172863.5</v>
      </c>
      <c r="S18" s="37">
        <f t="shared" si="6"/>
        <v>1196321</v>
      </c>
      <c r="T18" s="37">
        <f t="shared" si="6"/>
        <v>1220247</v>
      </c>
      <c r="U18" s="37">
        <f t="shared" si="6"/>
        <v>1244652</v>
      </c>
      <c r="V18" s="37">
        <f t="shared" si="6"/>
        <v>1269545</v>
      </c>
      <c r="W18" s="37">
        <f t="shared" si="6"/>
        <v>1294935.5</v>
      </c>
    </row>
    <row r="19" spans="1:23" x14ac:dyDescent="0.25">
      <c r="A19" s="33" t="s">
        <v>36</v>
      </c>
      <c r="B19" s="34">
        <v>10</v>
      </c>
      <c r="C19" s="35">
        <f>SUM(C20:C26)</f>
        <v>48573</v>
      </c>
      <c r="D19" s="35">
        <f>SUM(D20:D26)</f>
        <v>83250</v>
      </c>
      <c r="E19" s="35">
        <f>SUM(E20:E26)</f>
        <v>83252</v>
      </c>
      <c r="F19" s="35">
        <f>SUM(F20:F26)</f>
        <v>34677</v>
      </c>
      <c r="G19" s="35">
        <f>SUM(G20:G26)</f>
        <v>69354</v>
      </c>
      <c r="H19" s="35">
        <f t="shared" si="2"/>
        <v>319106</v>
      </c>
      <c r="I19" s="36">
        <f t="shared" ref="I19:W19" si="7">SUM(I20:I26)</f>
        <v>345766</v>
      </c>
      <c r="J19" s="37">
        <f t="shared" si="7"/>
        <v>27164</v>
      </c>
      <c r="K19" s="37">
        <f t="shared" si="7"/>
        <v>75737</v>
      </c>
      <c r="L19" s="37">
        <f t="shared" si="7"/>
        <v>48573</v>
      </c>
      <c r="M19" s="37">
        <f t="shared" si="7"/>
        <v>48573</v>
      </c>
      <c r="N19" s="37">
        <f t="shared" si="7"/>
        <v>48573</v>
      </c>
      <c r="O19" s="37">
        <f t="shared" si="7"/>
        <v>48573</v>
      </c>
      <c r="P19" s="37">
        <f t="shared" si="7"/>
        <v>48573</v>
      </c>
      <c r="Q19" s="37">
        <f t="shared" si="7"/>
        <v>0</v>
      </c>
      <c r="R19" s="37">
        <f t="shared" si="7"/>
        <v>0</v>
      </c>
      <c r="S19" s="37">
        <f t="shared" si="7"/>
        <v>0</v>
      </c>
      <c r="T19" s="37">
        <f t="shared" si="7"/>
        <v>0</v>
      </c>
      <c r="U19" s="37">
        <f t="shared" si="7"/>
        <v>0</v>
      </c>
      <c r="V19" s="37">
        <f t="shared" si="7"/>
        <v>0</v>
      </c>
      <c r="W19" s="37">
        <f t="shared" si="7"/>
        <v>0</v>
      </c>
    </row>
    <row r="20" spans="1:23" x14ac:dyDescent="0.25">
      <c r="A20" s="27" t="s">
        <v>37</v>
      </c>
      <c r="B20" s="25">
        <v>11</v>
      </c>
      <c r="C20" s="28">
        <f>48573</f>
        <v>48573</v>
      </c>
      <c r="D20" s="28">
        <f>48573+34677</f>
        <v>83250</v>
      </c>
      <c r="E20" s="28">
        <f>48575+34677</f>
        <v>83252</v>
      </c>
      <c r="F20" s="28">
        <v>34677</v>
      </c>
      <c r="G20" s="28">
        <f>34677*2</f>
        <v>69354</v>
      </c>
      <c r="H20" s="28">
        <f t="shared" si="2"/>
        <v>319106</v>
      </c>
      <c r="I20" s="29">
        <f>SUM(J20:W20)</f>
        <v>291438</v>
      </c>
      <c r="J20" s="32"/>
      <c r="K20" s="32">
        <v>48573</v>
      </c>
      <c r="L20" s="32">
        <v>48573</v>
      </c>
      <c r="M20" s="32">
        <v>48573</v>
      </c>
      <c r="N20" s="32">
        <v>48573</v>
      </c>
      <c r="O20" s="32">
        <v>48573</v>
      </c>
      <c r="P20" s="32">
        <v>48573</v>
      </c>
      <c r="Q20" s="32"/>
      <c r="R20" s="32"/>
      <c r="S20" s="32"/>
      <c r="T20" s="32"/>
      <c r="U20" s="32"/>
      <c r="V20" s="32"/>
      <c r="W20" s="32"/>
    </row>
    <row r="21" spans="1:23" x14ac:dyDescent="0.25">
      <c r="A21" s="27" t="s">
        <v>38</v>
      </c>
      <c r="B21" s="25">
        <v>12</v>
      </c>
      <c r="C21" s="28"/>
      <c r="D21" s="28"/>
      <c r="E21" s="28"/>
      <c r="F21" s="28"/>
      <c r="G21" s="28"/>
      <c r="H21" s="28">
        <f t="shared" si="2"/>
        <v>0</v>
      </c>
      <c r="I21" s="29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x14ac:dyDescent="0.25">
      <c r="A22" s="27" t="s">
        <v>39</v>
      </c>
      <c r="B22" s="25">
        <v>13</v>
      </c>
      <c r="C22" s="28"/>
      <c r="D22" s="28"/>
      <c r="E22" s="28"/>
      <c r="F22" s="28"/>
      <c r="G22" s="28"/>
      <c r="H22" s="28">
        <f t="shared" si="2"/>
        <v>0</v>
      </c>
      <c r="I22" s="29"/>
      <c r="J22" s="32"/>
      <c r="K22" s="32"/>
    </row>
    <row r="23" spans="1:23" x14ac:dyDescent="0.25">
      <c r="A23" s="27" t="s">
        <v>40</v>
      </c>
      <c r="B23" s="25">
        <v>14</v>
      </c>
      <c r="C23" s="28"/>
      <c r="D23" s="28"/>
      <c r="E23" s="28"/>
      <c r="F23" s="28"/>
      <c r="G23" s="28"/>
      <c r="H23" s="28">
        <f t="shared" si="2"/>
        <v>0</v>
      </c>
      <c r="I23" s="29"/>
      <c r="J23" s="32"/>
      <c r="K23" s="32"/>
    </row>
    <row r="24" spans="1:23" x14ac:dyDescent="0.25">
      <c r="A24" s="27" t="s">
        <v>41</v>
      </c>
      <c r="B24" s="25">
        <v>15</v>
      </c>
      <c r="C24" s="28"/>
      <c r="D24" s="28"/>
      <c r="E24" s="28"/>
      <c r="F24" s="28"/>
      <c r="G24" s="28"/>
      <c r="H24" s="28">
        <f t="shared" si="2"/>
        <v>0</v>
      </c>
      <c r="I24" s="29"/>
      <c r="J24" s="32"/>
      <c r="K24" s="32"/>
    </row>
    <row r="25" spans="1:23" x14ac:dyDescent="0.25">
      <c r="A25" s="27" t="s">
        <v>42</v>
      </c>
      <c r="B25" s="25">
        <v>16</v>
      </c>
      <c r="C25" s="28"/>
      <c r="D25" s="28"/>
      <c r="E25" s="28"/>
      <c r="F25" s="28"/>
      <c r="G25" s="28"/>
      <c r="H25" s="28">
        <f t="shared" si="2"/>
        <v>0</v>
      </c>
      <c r="I25" s="29"/>
      <c r="J25" s="32"/>
      <c r="K25" s="32"/>
    </row>
    <row r="26" spans="1:23" x14ac:dyDescent="0.25">
      <c r="A26" s="27" t="s">
        <v>43</v>
      </c>
      <c r="B26" s="25">
        <v>17</v>
      </c>
      <c r="C26" s="28"/>
      <c r="D26" s="28"/>
      <c r="E26" s="28"/>
      <c r="F26" s="28"/>
      <c r="G26" s="28"/>
      <c r="H26" s="28">
        <f t="shared" si="2"/>
        <v>0</v>
      </c>
      <c r="I26" s="29">
        <f>SUM(J26:W26)</f>
        <v>54328</v>
      </c>
      <c r="J26" s="32">
        <v>27164</v>
      </c>
      <c r="K26" s="32">
        <v>27164</v>
      </c>
      <c r="L26" s="38"/>
    </row>
    <row r="27" spans="1:23" x14ac:dyDescent="0.25">
      <c r="A27" s="33" t="s">
        <v>44</v>
      </c>
      <c r="B27" s="34">
        <v>18</v>
      </c>
      <c r="C27" s="35">
        <f>SUM(C28:C34)</f>
        <v>17339</v>
      </c>
      <c r="D27" s="35">
        <f>SUM(D28:D34)</f>
        <v>0</v>
      </c>
      <c r="E27" s="35">
        <f>SUM(E28:E34)</f>
        <v>0</v>
      </c>
      <c r="F27" s="35">
        <f>SUM(F28:F34)</f>
        <v>0</v>
      </c>
      <c r="G27" s="35">
        <f>SUM(G28:G34)</f>
        <v>0</v>
      </c>
      <c r="H27" s="35">
        <f t="shared" si="2"/>
        <v>17339</v>
      </c>
      <c r="I27" s="36">
        <f t="shared" ref="I27:W27" si="8">SUM(I28:I34)</f>
        <v>0</v>
      </c>
      <c r="J27" s="37">
        <f t="shared" si="8"/>
        <v>0</v>
      </c>
      <c r="K27" s="37">
        <f t="shared" si="8"/>
        <v>0</v>
      </c>
      <c r="L27" s="37">
        <f t="shared" si="8"/>
        <v>0</v>
      </c>
      <c r="M27" s="37">
        <f t="shared" si="8"/>
        <v>0</v>
      </c>
      <c r="N27" s="37">
        <f t="shared" si="8"/>
        <v>0</v>
      </c>
      <c r="O27" s="37">
        <f t="shared" si="8"/>
        <v>0</v>
      </c>
      <c r="P27" s="37">
        <f t="shared" si="8"/>
        <v>0</v>
      </c>
      <c r="Q27" s="37">
        <f t="shared" si="8"/>
        <v>0</v>
      </c>
      <c r="R27" s="37">
        <f t="shared" si="8"/>
        <v>0</v>
      </c>
      <c r="S27" s="37">
        <f t="shared" si="8"/>
        <v>0</v>
      </c>
      <c r="T27" s="37">
        <f t="shared" si="8"/>
        <v>0</v>
      </c>
      <c r="U27" s="37">
        <f t="shared" si="8"/>
        <v>0</v>
      </c>
      <c r="V27" s="37">
        <f t="shared" si="8"/>
        <v>0</v>
      </c>
      <c r="W27" s="37">
        <f t="shared" si="8"/>
        <v>0</v>
      </c>
    </row>
    <row r="28" spans="1:23" x14ac:dyDescent="0.25">
      <c r="A28" s="27" t="s">
        <v>37</v>
      </c>
      <c r="B28" s="25">
        <v>19</v>
      </c>
      <c r="C28" s="28">
        <v>17339</v>
      </c>
      <c r="D28" s="28"/>
      <c r="E28" s="28"/>
      <c r="F28" s="28"/>
      <c r="G28" s="28"/>
      <c r="H28" s="28">
        <f t="shared" si="2"/>
        <v>17339</v>
      </c>
      <c r="I28" s="29">
        <f>SUM(J28:W28)</f>
        <v>0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25">
      <c r="A29" s="27" t="s">
        <v>38</v>
      </c>
      <c r="B29" s="25">
        <v>20</v>
      </c>
      <c r="C29" s="28"/>
      <c r="D29" s="28"/>
      <c r="E29" s="28"/>
      <c r="F29" s="28"/>
      <c r="G29" s="28"/>
      <c r="H29" s="28">
        <f t="shared" si="2"/>
        <v>0</v>
      </c>
      <c r="I29" s="29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25">
      <c r="A30" s="27" t="s">
        <v>39</v>
      </c>
      <c r="B30" s="25">
        <v>21</v>
      </c>
      <c r="C30" s="28"/>
      <c r="D30" s="28"/>
      <c r="E30" s="28"/>
      <c r="F30" s="28"/>
      <c r="G30" s="28"/>
      <c r="H30" s="28">
        <f t="shared" si="2"/>
        <v>0</v>
      </c>
      <c r="I30" s="29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1:23" x14ac:dyDescent="0.25">
      <c r="A31" s="27" t="s">
        <v>40</v>
      </c>
      <c r="B31" s="25">
        <v>22</v>
      </c>
      <c r="C31" s="28"/>
      <c r="D31" s="28"/>
      <c r="E31" s="28"/>
      <c r="F31" s="28"/>
      <c r="G31" s="28"/>
      <c r="H31" s="28">
        <f t="shared" si="2"/>
        <v>0</v>
      </c>
      <c r="I31" s="29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</row>
    <row r="32" spans="1:23" x14ac:dyDescent="0.25">
      <c r="A32" s="27" t="s">
        <v>41</v>
      </c>
      <c r="B32" s="25">
        <v>23</v>
      </c>
      <c r="C32" s="28"/>
      <c r="D32" s="28"/>
      <c r="E32" s="28"/>
      <c r="F32" s="28"/>
      <c r="G32" s="28"/>
      <c r="H32" s="28">
        <f t="shared" si="2"/>
        <v>0</v>
      </c>
      <c r="I32" s="29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3" x14ac:dyDescent="0.25">
      <c r="A33" s="27" t="s">
        <v>42</v>
      </c>
      <c r="B33" s="25">
        <v>24</v>
      </c>
      <c r="C33" s="28"/>
      <c r="D33" s="28"/>
      <c r="E33" s="28"/>
      <c r="F33" s="28"/>
      <c r="G33" s="28"/>
      <c r="H33" s="28">
        <f t="shared" si="2"/>
        <v>0</v>
      </c>
      <c r="I33" s="29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25">
      <c r="A34" s="27" t="s">
        <v>43</v>
      </c>
      <c r="B34" s="25">
        <v>25</v>
      </c>
      <c r="C34" s="28"/>
      <c r="D34" s="28"/>
      <c r="E34" s="28"/>
      <c r="F34" s="28"/>
      <c r="G34" s="28"/>
      <c r="H34" s="28">
        <f t="shared" si="2"/>
        <v>0</v>
      </c>
      <c r="I34" s="29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</row>
    <row r="35" spans="1:23" x14ac:dyDescent="0.25">
      <c r="A35" s="33" t="s">
        <v>45</v>
      </c>
      <c r="B35" s="34">
        <v>26</v>
      </c>
      <c r="C35" s="35">
        <f>SUM(C19+C27)</f>
        <v>65912</v>
      </c>
      <c r="D35" s="35">
        <f>SUM(D19+D27)</f>
        <v>83250</v>
      </c>
      <c r="E35" s="35">
        <f>SUM(E19+E27)</f>
        <v>83252</v>
      </c>
      <c r="F35" s="35">
        <f>SUM(F19+F27)</f>
        <v>34677</v>
      </c>
      <c r="G35" s="35">
        <f>SUM(G19+G27)</f>
        <v>69354</v>
      </c>
      <c r="H35" s="35">
        <f t="shared" si="2"/>
        <v>336445</v>
      </c>
      <c r="I35" s="36">
        <f t="shared" ref="I35:W35" si="9">SUM(I19+I27)</f>
        <v>345766</v>
      </c>
      <c r="J35" s="37">
        <f t="shared" si="9"/>
        <v>27164</v>
      </c>
      <c r="K35" s="37">
        <f t="shared" si="9"/>
        <v>75737</v>
      </c>
      <c r="L35" s="37">
        <f t="shared" si="9"/>
        <v>48573</v>
      </c>
      <c r="M35" s="37">
        <f t="shared" si="9"/>
        <v>48573</v>
      </c>
      <c r="N35" s="37">
        <f t="shared" si="9"/>
        <v>48573</v>
      </c>
      <c r="O35" s="37">
        <f t="shared" si="9"/>
        <v>48573</v>
      </c>
      <c r="P35" s="37">
        <f t="shared" si="9"/>
        <v>48573</v>
      </c>
      <c r="Q35" s="37">
        <f t="shared" si="9"/>
        <v>0</v>
      </c>
      <c r="R35" s="37">
        <f t="shared" si="9"/>
        <v>0</v>
      </c>
      <c r="S35" s="37">
        <f t="shared" si="9"/>
        <v>0</v>
      </c>
      <c r="T35" s="37">
        <f t="shared" si="9"/>
        <v>0</v>
      </c>
      <c r="U35" s="37">
        <f t="shared" si="9"/>
        <v>0</v>
      </c>
      <c r="V35" s="37">
        <f t="shared" si="9"/>
        <v>0</v>
      </c>
      <c r="W35" s="37">
        <f t="shared" si="9"/>
        <v>0</v>
      </c>
    </row>
    <row r="36" spans="1:23" ht="17.25" customHeight="1" x14ac:dyDescent="0.25">
      <c r="A36" s="33" t="s">
        <v>46</v>
      </c>
      <c r="B36" s="34">
        <v>27</v>
      </c>
      <c r="C36" s="35">
        <f>SUM(C18-C35)</f>
        <v>1006588</v>
      </c>
      <c r="D36" s="35">
        <f>SUM(D18-D35)</f>
        <v>1032150</v>
      </c>
      <c r="E36" s="35">
        <f>SUM(E18-E35)</f>
        <v>1080110.5</v>
      </c>
      <c r="F36" s="35">
        <f>SUM(F18-F35)</f>
        <v>1176383.5</v>
      </c>
      <c r="G36" s="35">
        <f>SUM(G18-G35)</f>
        <v>2449651.84</v>
      </c>
      <c r="H36" s="35">
        <f t="shared" si="2"/>
        <v>6744883.8399999999</v>
      </c>
      <c r="I36" s="36">
        <f t="shared" ref="I36:W36" si="10">SUM(I18-I35)</f>
        <v>15939183.5</v>
      </c>
      <c r="J36" s="37">
        <f t="shared" si="10"/>
        <v>1045336</v>
      </c>
      <c r="K36" s="37">
        <f t="shared" si="10"/>
        <v>1007488</v>
      </c>
      <c r="L36" s="37">
        <f t="shared" si="10"/>
        <v>1045484.5</v>
      </c>
      <c r="M36" s="37">
        <f t="shared" si="10"/>
        <v>1056425.5</v>
      </c>
      <c r="N36" s="37">
        <f t="shared" si="10"/>
        <v>1067475.5</v>
      </c>
      <c r="O36" s="37">
        <f t="shared" si="10"/>
        <v>1078636</v>
      </c>
      <c r="P36" s="37">
        <f t="shared" si="10"/>
        <v>1089908</v>
      </c>
      <c r="Q36" s="37">
        <f t="shared" si="10"/>
        <v>1149866</v>
      </c>
      <c r="R36" s="37">
        <f t="shared" si="10"/>
        <v>1172863.5</v>
      </c>
      <c r="S36" s="37">
        <f t="shared" si="10"/>
        <v>1196321</v>
      </c>
      <c r="T36" s="37">
        <f t="shared" si="10"/>
        <v>1220247</v>
      </c>
      <c r="U36" s="37">
        <f t="shared" si="10"/>
        <v>1244652</v>
      </c>
      <c r="V36" s="37">
        <f t="shared" si="10"/>
        <v>1269545</v>
      </c>
      <c r="W36" s="37">
        <f t="shared" si="10"/>
        <v>1294935.5</v>
      </c>
    </row>
    <row r="38" spans="1:23" x14ac:dyDescent="0.25">
      <c r="D38" s="39"/>
      <c r="E38" s="39"/>
      <c r="F38" s="39"/>
    </row>
    <row r="39" spans="1:23" x14ac:dyDescent="0.25">
      <c r="A39" s="3" t="s">
        <v>47</v>
      </c>
      <c r="D39" s="39">
        <v>4</v>
      </c>
      <c r="E39" s="39">
        <v>4.3</v>
      </c>
      <c r="F39" s="39">
        <v>4.0999999999999996</v>
      </c>
    </row>
    <row r="40" spans="1:23" x14ac:dyDescent="0.25">
      <c r="G40" s="40"/>
    </row>
    <row r="43" spans="1:23" x14ac:dyDescent="0.25">
      <c r="C43" s="32"/>
      <c r="H43" s="32">
        <f>SUM('[1]1.mell. '!H74)</f>
        <v>459469</v>
      </c>
      <c r="I43">
        <v>500000</v>
      </c>
      <c r="J43">
        <f>SUM(H43/I43)</f>
        <v>0.91893800000000003</v>
      </c>
    </row>
    <row r="44" spans="1:23" x14ac:dyDescent="0.25">
      <c r="H44">
        <f>SUM(H43/157)</f>
        <v>2926.5541401273886</v>
      </c>
      <c r="J44">
        <f>SUM(37736*J43)</f>
        <v>34677.044368000003</v>
      </c>
    </row>
    <row r="45" spans="1:23" x14ac:dyDescent="0.25">
      <c r="H45">
        <f>2598*157</f>
        <v>407886</v>
      </c>
      <c r="J45">
        <f>SUM(J43*F20)</f>
        <v>31866.013026000001</v>
      </c>
    </row>
  </sheetData>
  <mergeCells count="21">
    <mergeCell ref="V7:V8"/>
    <mergeCell ref="W7:W8"/>
    <mergeCell ref="P7:P8"/>
    <mergeCell ref="Q7:Q8"/>
    <mergeCell ref="R7:R8"/>
    <mergeCell ref="S7:S8"/>
    <mergeCell ref="T7:T8"/>
    <mergeCell ref="U7:U8"/>
    <mergeCell ref="J7:J8"/>
    <mergeCell ref="K7:K8"/>
    <mergeCell ref="L7:L8"/>
    <mergeCell ref="M7:M8"/>
    <mergeCell ref="N7:N8"/>
    <mergeCell ref="O7:O8"/>
    <mergeCell ref="A1:H1"/>
    <mergeCell ref="A3:H3"/>
    <mergeCell ref="A4:H4"/>
    <mergeCell ref="A6:A8"/>
    <mergeCell ref="B6:B8"/>
    <mergeCell ref="C6:F7"/>
    <mergeCell ref="H6:H7"/>
  </mergeCells>
  <printOptions horizontalCentered="1"/>
  <pageMargins left="0.23622047244094491" right="0.15748031496062992" top="0.49" bottom="0.24" header="0.27" footer="0.17"/>
  <pageSetup paperSize="9" scale="85" firstPageNumber="12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6.mell. </vt:lpstr>
      <vt:lpstr>'6.mell. '!Nyomtatási_cím</vt:lpstr>
      <vt:lpstr>'6.mell.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Ádám</dc:creator>
  <cp:lastModifiedBy>Farkas Ádám</cp:lastModifiedBy>
  <dcterms:created xsi:type="dcterms:W3CDTF">2020-10-12T12:05:54Z</dcterms:created>
  <dcterms:modified xsi:type="dcterms:W3CDTF">2020-10-12T12:06:09Z</dcterms:modified>
</cp:coreProperties>
</file>