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1.sz.m." sheetId="1" r:id="rId1"/>
  </sheets>
  <definedNames>
    <definedName name="_xlnm.Print_Area" localSheetId="0">'1.sz.m.'!$A$1:$AL$18</definedName>
  </definedNames>
  <calcPr calcId="152511"/>
</workbook>
</file>

<file path=xl/calcChain.xml><?xml version="1.0" encoding="utf-8"?>
<calcChain xmlns="http://schemas.openxmlformats.org/spreadsheetml/2006/main">
  <c r="S17" i="1" l="1"/>
  <c r="Q17" i="1"/>
  <c r="Y17" i="1"/>
  <c r="S14" i="1"/>
  <c r="T14" i="1"/>
  <c r="Q12" i="1"/>
  <c r="P12" i="1"/>
  <c r="AG17" i="1"/>
  <c r="X17" i="1"/>
  <c r="P17" i="1"/>
  <c r="AF1" i="1"/>
  <c r="U3" i="1"/>
  <c r="U6" i="1"/>
  <c r="A7" i="1"/>
  <c r="U7" i="1"/>
  <c r="A8" i="1"/>
  <c r="A9" i="1"/>
  <c r="A10" i="1" s="1"/>
  <c r="AI11" i="1"/>
  <c r="AJ11" i="1"/>
  <c r="AK11" i="1"/>
  <c r="Q15" i="1"/>
  <c r="Q18" i="1"/>
  <c r="V12" i="1"/>
  <c r="AI12" i="1"/>
  <c r="AJ12" i="1"/>
  <c r="AK12" i="1"/>
  <c r="V13" i="1"/>
  <c r="AI13" i="1"/>
  <c r="AJ13" i="1"/>
  <c r="AK13" i="1"/>
  <c r="V14" i="1"/>
  <c r="AI14" i="1"/>
  <c r="AJ14" i="1"/>
  <c r="AK14" i="1"/>
  <c r="A15" i="1"/>
  <c r="A16" i="1" s="1"/>
  <c r="A17" i="1" s="1"/>
  <c r="A18" i="1" s="1"/>
  <c r="C15" i="1"/>
  <c r="D15" i="1"/>
  <c r="D18" i="1" s="1"/>
  <c r="E15" i="1"/>
  <c r="F15" i="1"/>
  <c r="G15" i="1"/>
  <c r="G18" i="1" s="1"/>
  <c r="H15" i="1"/>
  <c r="H18" i="1"/>
  <c r="I15" i="1"/>
  <c r="J15" i="1"/>
  <c r="K15" i="1"/>
  <c r="L15" i="1"/>
  <c r="M15" i="1"/>
  <c r="N15" i="1"/>
  <c r="O15" i="1"/>
  <c r="P15" i="1"/>
  <c r="P18" i="1"/>
  <c r="R15" i="1"/>
  <c r="S15" i="1"/>
  <c r="T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V16" i="1"/>
  <c r="AI16" i="1"/>
  <c r="AJ16" i="1"/>
  <c r="AK16" i="1"/>
  <c r="O17" i="1"/>
  <c r="R17" i="1"/>
  <c r="R18" i="1"/>
  <c r="V17" i="1"/>
  <c r="C18" i="1"/>
  <c r="F18" i="1"/>
  <c r="I18" i="1"/>
  <c r="J18" i="1"/>
  <c r="K18" i="1"/>
  <c r="V18" i="1"/>
  <c r="W18" i="1"/>
  <c r="X18" i="1"/>
  <c r="Z18" i="1"/>
  <c r="AA18" i="1"/>
  <c r="AB18" i="1"/>
  <c r="AF18" i="1"/>
  <c r="AH18" i="1"/>
  <c r="B19" i="1"/>
  <c r="E19" i="1"/>
  <c r="U19" i="1"/>
  <c r="B20" i="1"/>
  <c r="E20" i="1"/>
  <c r="U20" i="1"/>
  <c r="B21" i="1"/>
  <c r="E21" i="1"/>
  <c r="U21" i="1"/>
  <c r="B22" i="1"/>
  <c r="E22" i="1"/>
  <c r="U22" i="1"/>
  <c r="B23" i="1"/>
  <c r="E23" i="1"/>
  <c r="U23" i="1"/>
  <c r="B24" i="1"/>
  <c r="U24" i="1"/>
  <c r="B25" i="1"/>
  <c r="U25" i="1"/>
  <c r="B26" i="1"/>
  <c r="E26" i="1"/>
  <c r="U26" i="1"/>
  <c r="B27" i="1"/>
  <c r="E27" i="1"/>
  <c r="U27" i="1"/>
  <c r="B28" i="1"/>
  <c r="U28" i="1"/>
  <c r="E25" i="1"/>
  <c r="AL13" i="1"/>
  <c r="AL12" i="1"/>
  <c r="AL16" i="1"/>
  <c r="U9" i="1"/>
  <c r="Y18" i="1"/>
  <c r="U8" i="1"/>
  <c r="AC18" i="1"/>
  <c r="E18" i="1"/>
  <c r="E31" i="1" s="1"/>
  <c r="AJ15" i="1"/>
  <c r="AI17" i="1"/>
  <c r="AG18" i="1"/>
  <c r="O18" i="1"/>
  <c r="AI15" i="1"/>
  <c r="AL11" i="1"/>
  <c r="AL14" i="1"/>
  <c r="AD17" i="1"/>
  <c r="T17" i="1"/>
  <c r="T18" i="1" s="1"/>
  <c r="S18" i="1"/>
  <c r="AK15" i="1"/>
  <c r="AI18" i="1"/>
  <c r="AE17" i="1"/>
  <c r="AK17" i="1" s="1"/>
  <c r="AL17" i="1" s="1"/>
  <c r="AL15" i="1"/>
  <c r="AD18" i="1"/>
  <c r="S30" i="1"/>
  <c r="AJ17" i="1"/>
  <c r="AE18" i="1"/>
  <c r="AJ18" i="1"/>
  <c r="AK18" i="1"/>
  <c r="T30" i="1"/>
  <c r="AL18" i="1"/>
  <c r="AI31" i="1" l="1"/>
  <c r="AI32" i="1" s="1"/>
  <c r="E28" i="1"/>
  <c r="H31" i="1"/>
  <c r="A11" i="1"/>
  <c r="U10" i="1"/>
  <c r="AJ31" i="1"/>
  <c r="R30" i="1"/>
  <c r="AJ30" i="1"/>
  <c r="AI30" i="1" s="1"/>
  <c r="A12" i="1" l="1"/>
  <c r="U11" i="1"/>
  <c r="AJ32" i="1"/>
  <c r="A13" i="1" l="1"/>
  <c r="U12" i="1"/>
  <c r="A14" i="1" l="1"/>
  <c r="U14" i="1" s="1"/>
  <c r="U13" i="1"/>
</calcChain>
</file>

<file path=xl/sharedStrings.xml><?xml version="1.0" encoding="utf-8"?>
<sst xmlns="http://schemas.openxmlformats.org/spreadsheetml/2006/main" count="107" uniqueCount="72">
  <si>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</si>
  <si>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</si>
  <si>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</si>
  <si>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</si>
  <si>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</si>
  <si>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</si>
  <si>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</si>
  <si>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</si>
  <si>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</si>
  <si>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</si>
  <si>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</si>
  <si>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</si>
  <si>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</si>
  <si>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</si>
  <si>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</si>
  <si>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</si>
  <si>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</si>
  <si>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</si>
  <si>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</si>
  <si>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</si>
  <si>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</si>
  <si>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</si>
  <si>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</si>
  <si>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</si>
  <si>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</si>
  <si>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</si>
  <si>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</si>
  <si>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</si>
  <si>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</si>
  <si>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</si>
  <si>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</si>
  <si>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</si>
  <si>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</si>
  <si>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</si>
  <si>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</si>
  <si>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</si>
  <si>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</si>
  <si>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ezer Ft-ban</t>
  </si>
  <si>
    <t>Megnevezés</t>
  </si>
  <si>
    <t>Működési bevételek</t>
  </si>
  <si>
    <t>Maradvány igénybevétele működési célra</t>
  </si>
  <si>
    <t>Felhalmozási bevételek</t>
  </si>
  <si>
    <t>Belső finanszírozás</t>
  </si>
  <si>
    <t>Külső finanszírozás</t>
  </si>
  <si>
    <t>Bevételek összesen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</si>
  <si>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</si>
  <si>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</si>
  <si>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</si>
  <si>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</si>
  <si>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</si>
  <si>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</si>
  <si>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Maradvány igénybevétele felhalmozási célra</t>
  </si>
  <si>
    <t>Likbidhitel felvétel</t>
  </si>
  <si>
    <t>Államtól</t>
  </si>
  <si>
    <t>Irányító szervtől</t>
  </si>
  <si>
    <t>Eredeti előirányzat</t>
  </si>
  <si>
    <t>Módosított előirányzat</t>
  </si>
  <si>
    <t>Teljesítés</t>
  </si>
  <si>
    <t>Telejsítés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</si>
  <si>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</si>
  <si>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</si>
  <si>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</si>
  <si>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</si>
  <si>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</si>
  <si>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</si>
  <si>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>Polgármesteri Hivatal</t>
  </si>
  <si>
    <t xml:space="preserve">Önkormányzat </t>
  </si>
  <si>
    <t>Békés Város mindösszesen:</t>
  </si>
  <si>
    <t xml:space="preserve"> </t>
  </si>
  <si>
    <t>Ell.:</t>
  </si>
  <si>
    <t>Békés Város  Önkormányzata és intézményei 2018. évi bevételi előirányzatainak III. negyedév teljesítése</t>
  </si>
  <si>
    <t>1.sz. melléklet a 30/2018. (XI.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</si>
</sst>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6" formatCode="0.0%"/>
  </numFmts>
  <fonts count="29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2" fillId="0" borderId="0"/>
    <xf numFmtId="0" fontId="17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2" fillId="24" borderId="0" xfId="40" applyFont="1" applyFill="1" applyBorder="1" applyAlignment="1"/>
    <xf numFmtId="0" fontId="22" fillId="0" borderId="0" xfId="40" applyFont="1" applyBorder="1" applyAlignment="1">
      <alignment horizontal="left"/>
    </xf>
    <xf numFmtId="0" fontId="22" fillId="0" borderId="0" xfId="40" applyFont="1"/>
    <xf numFmtId="0" fontId="22" fillId="0" borderId="0" xfId="40" applyFont="1" applyBorder="1" applyAlignment="1">
      <alignment horizontal="right"/>
    </xf>
    <xf numFmtId="0" fontId="22" fillId="25" borderId="10" xfId="41" applyFont="1" applyFill="1" applyBorder="1" applyAlignment="1">
      <alignment horizontal="center" vertical="center"/>
    </xf>
    <xf numFmtId="0" fontId="22" fillId="25" borderId="10" xfId="40" applyFont="1" applyFill="1" applyBorder="1" applyAlignment="1">
      <alignment horizontal="center"/>
    </xf>
    <xf numFmtId="0" fontId="22" fillId="25" borderId="10" xfId="40" applyFont="1" applyFill="1" applyBorder="1" applyAlignment="1">
      <alignment horizontal="center" vertical="center"/>
    </xf>
    <xf numFmtId="0" fontId="22" fillId="0" borderId="0" xfId="40" applyFont="1" applyAlignment="1">
      <alignment horizontal="right"/>
    </xf>
    <xf numFmtId="0" fontId="22" fillId="25" borderId="10" xfId="40" applyFont="1" applyFill="1" applyBorder="1" applyAlignment="1">
      <alignment horizontal="center" vertical="center" wrapText="1"/>
    </xf>
    <xf numFmtId="0" fontId="27" fillId="25" borderId="10" xfId="40" applyFont="1" applyFill="1" applyBorder="1" applyAlignment="1">
      <alignment horizontal="center" vertical="center"/>
    </xf>
    <xf numFmtId="0" fontId="26" fillId="0" borderId="10" xfId="40" applyFont="1" applyBorder="1" applyAlignment="1">
      <alignment horizontal="center" vertical="center" textRotation="90" wrapText="1"/>
    </xf>
    <xf numFmtId="0" fontId="27" fillId="0" borderId="10" xfId="39" applyFont="1" applyBorder="1" applyAlignment="1">
      <alignment vertical="center" wrapText="1"/>
    </xf>
    <xf numFmtId="3" fontId="27" fillId="0" borderId="10" xfId="41" applyNumberFormat="1" applyFont="1" applyBorder="1" applyAlignment="1">
      <alignment vertical="center"/>
    </xf>
    <xf numFmtId="164" fontId="27" fillId="0" borderId="11" xfId="32" applyNumberFormat="1" applyFont="1" applyBorder="1" applyAlignment="1">
      <alignment horizontal="left" vertical="center" wrapText="1"/>
    </xf>
    <xf numFmtId="3" fontId="26" fillId="0" borderId="10" xfId="41" applyNumberFormat="1" applyFont="1" applyBorder="1" applyAlignment="1">
      <alignment vertical="center"/>
    </xf>
    <xf numFmtId="2" fontId="26" fillId="0" borderId="10" xfId="40" applyNumberFormat="1" applyFont="1" applyBorder="1" applyAlignment="1">
      <alignment horizontal="center" vertical="center"/>
    </xf>
    <xf numFmtId="0" fontId="27" fillId="0" borderId="10" xfId="40" applyFont="1" applyBorder="1"/>
    <xf numFmtId="0" fontId="27" fillId="0" borderId="10" xfId="39" applyFont="1" applyBorder="1" applyAlignment="1">
      <alignment vertical="center"/>
    </xf>
    <xf numFmtId="164" fontId="27" fillId="0" borderId="11" xfId="32" applyNumberFormat="1" applyFont="1" applyBorder="1" applyAlignment="1">
      <alignment vertical="center" wrapText="1"/>
    </xf>
    <xf numFmtId="164" fontId="27" fillId="0" borderId="10" xfId="32" applyNumberFormat="1" applyFont="1" applyBorder="1" applyAlignment="1">
      <alignment vertical="center"/>
    </xf>
    <xf numFmtId="2" fontId="26" fillId="0" borderId="10" xfId="32" applyNumberFormat="1" applyFont="1" applyBorder="1" applyAlignment="1">
      <alignment horizontal="center" vertical="center"/>
    </xf>
    <xf numFmtId="0" fontId="26" fillId="0" borderId="10" xfId="39" applyFont="1" applyBorder="1" applyAlignment="1">
      <alignment vertical="center" wrapText="1"/>
    </xf>
    <xf numFmtId="164" fontId="26" fillId="0" borderId="11" xfId="32" applyNumberFormat="1" applyFont="1" applyBorder="1" applyAlignment="1">
      <alignment vertical="center" wrapText="1"/>
    </xf>
    <xf numFmtId="0" fontId="27" fillId="0" borderId="10" xfId="39" applyFont="1" applyFill="1" applyBorder="1" applyAlignment="1">
      <alignment vertical="center" wrapText="1"/>
    </xf>
    <xf numFmtId="166" fontId="27" fillId="0" borderId="10" xfId="41" applyNumberFormat="1" applyFont="1" applyBorder="1" applyAlignment="1">
      <alignment vertical="center"/>
    </xf>
    <xf numFmtId="0" fontId="28" fillId="25" borderId="10" xfId="40" applyFont="1" applyFill="1" applyBorder="1" applyAlignment="1">
      <alignment horizontal="center" vertical="center" wrapText="1"/>
    </xf>
    <xf numFmtId="166" fontId="26" fillId="0" borderId="10" xfId="41" applyNumberFormat="1" applyFont="1" applyBorder="1" applyAlignment="1">
      <alignment vertical="center"/>
    </xf>
    <xf numFmtId="0" fontId="28" fillId="0" borderId="0" xfId="40" applyFont="1"/>
    <xf numFmtId="3" fontId="22" fillId="0" borderId="0" xfId="40" applyNumberFormat="1" applyFont="1"/>
    <xf numFmtId="10" fontId="26" fillId="0" borderId="10" xfId="46" applyNumberFormat="1" applyFont="1" applyBorder="1" applyAlignment="1">
      <alignment horizontal="center" vertical="center"/>
    </xf>
    <xf numFmtId="3" fontId="27" fillId="0" borderId="10" xfId="41" applyNumberFormat="1" applyFont="1" applyFill="1" applyBorder="1" applyAlignment="1">
      <alignment vertical="center"/>
    </xf>
    <xf numFmtId="3" fontId="26" fillId="0" borderId="10" xfId="41" applyNumberFormat="1" applyFont="1" applyFill="1" applyBorder="1" applyAlignment="1">
      <alignment vertical="center"/>
    </xf>
    <xf numFmtId="164" fontId="27" fillId="0" borderId="11" xfId="32" applyNumberFormat="1" applyFont="1" applyFill="1" applyBorder="1" applyAlignment="1">
      <alignment horizontal="left" vertical="center" wrapText="1"/>
    </xf>
    <xf numFmtId="164" fontId="27" fillId="0" borderId="11" xfId="32" applyNumberFormat="1" applyFont="1" applyFill="1" applyBorder="1" applyAlignment="1">
      <alignment vertical="center" wrapText="1"/>
    </xf>
    <xf numFmtId="164" fontId="26" fillId="0" borderId="11" xfId="32" applyNumberFormat="1" applyFont="1" applyFill="1" applyBorder="1" applyAlignment="1">
      <alignment vertical="center" wrapText="1"/>
    </xf>
    <xf numFmtId="3" fontId="27" fillId="26" borderId="10" xfId="41" applyNumberFormat="1" applyFont="1" applyFill="1" applyBorder="1" applyAlignment="1">
      <alignment vertical="center"/>
    </xf>
    <xf numFmtId="9" fontId="22" fillId="0" borderId="0" xfId="46" applyFont="1"/>
    <xf numFmtId="0" fontId="22" fillId="0" borderId="12" xfId="4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0" xfId="40" applyFont="1" applyBorder="1" applyAlignment="1">
      <alignment horizontal="left"/>
    </xf>
    <xf numFmtId="0" fontId="23" fillId="0" borderId="0" xfId="4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right"/>
    </xf>
    <xf numFmtId="0" fontId="24" fillId="0" borderId="0" xfId="4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0" xfId="39" applyFont="1" applyBorder="1" applyAlignment="1">
      <alignment horizontal="center" vertical="center" wrapText="1"/>
    </xf>
    <xf numFmtId="0" fontId="26" fillId="0" borderId="10" xfId="40" applyFont="1" applyBorder="1" applyAlignment="1">
      <alignment horizontal="center" vertical="center" wrapText="1"/>
    </xf>
    <xf numFmtId="0" fontId="26" fillId="0" borderId="18" xfId="40" applyFont="1" applyBorder="1" applyAlignment="1">
      <alignment horizontal="center" vertical="center" wrapText="1"/>
    </xf>
    <xf numFmtId="0" fontId="26" fillId="0" borderId="20" xfId="40" applyFont="1" applyBorder="1" applyAlignment="1">
      <alignment horizontal="center" vertical="center" wrapText="1"/>
    </xf>
    <xf numFmtId="0" fontId="26" fillId="0" borderId="21" xfId="4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6" fillId="0" borderId="21" xfId="39" applyFont="1" applyBorder="1" applyAlignment="1">
      <alignment horizontal="center" vertical="center" wrapText="1"/>
    </xf>
    <xf numFmtId="0" fontId="26" fillId="0" borderId="19" xfId="39" applyFont="1" applyBorder="1" applyAlignment="1">
      <alignment horizontal="center" vertical="center" wrapText="1"/>
    </xf>
    <xf numFmtId="0" fontId="26" fillId="0" borderId="14" xfId="39" applyFont="1" applyBorder="1" applyAlignment="1">
      <alignment horizontal="center" vertical="center" wrapText="1"/>
    </xf>
    <xf numFmtId="0" fontId="26" fillId="0" borderId="13" xfId="4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0" borderId="12" xfId="40" applyFont="1" applyBorder="1" applyAlignment="1">
      <alignment horizontal="center" vertical="center" wrapText="1"/>
    </xf>
    <xf numFmtId="0" fontId="26" fillId="0" borderId="11" xfId="40" applyFont="1" applyBorder="1" applyAlignment="1">
      <alignment horizontal="center" vertical="center" wrapText="1"/>
    </xf>
    <xf numFmtId="0" fontId="27" fillId="0" borderId="12" xfId="40" applyFont="1" applyBorder="1" applyAlignment="1">
      <alignment horizontal="center" vertical="center" wrapText="1"/>
    </xf>
    <xf numFmtId="0" fontId="26" fillId="0" borderId="16" xfId="40" applyFont="1" applyBorder="1" applyAlignment="1">
      <alignment horizontal="center" vertical="center" wrapText="1"/>
    </xf>
    <xf numFmtId="0" fontId="26" fillId="0" borderId="15" xfId="40" applyFont="1" applyBorder="1" applyAlignment="1">
      <alignment horizontal="center" vertical="center" wrapText="1"/>
    </xf>
    <xf numFmtId="0" fontId="26" fillId="0" borderId="14" xfId="40" applyFont="1" applyBorder="1" applyAlignment="1">
      <alignment horizontal="center" vertical="center" wrapText="1"/>
    </xf>
    <xf numFmtId="0" fontId="27" fillId="0" borderId="20" xfId="40" applyFont="1" applyBorder="1" applyAlignment="1">
      <alignment horizontal="center" vertical="center" wrapText="1"/>
    </xf>
    <xf numFmtId="0" fontId="27" fillId="0" borderId="16" xfId="40" applyFont="1" applyBorder="1" applyAlignment="1">
      <alignment horizontal="center" vertical="center" wrapText="1"/>
    </xf>
    <xf numFmtId="0" fontId="27" fillId="0" borderId="15" xfId="40" applyFont="1" applyBorder="1" applyAlignment="1">
      <alignment horizontal="center" vertical="center" wrapText="1"/>
    </xf>
  </cellXfs>
  <cellStyles count="47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Normál_2013 I. félévi kv táblázatok végleges" xfId="40"/>
    <cellStyle name="Normál_Testület 3.n.év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showZeros="0" tabSelected="1" topLeftCell="B1" zoomScale="82" zoomScaleNormal="82" workbookViewId="0">
      <pane xSplit="1" ySplit="10" topLeftCell="C11" activePane="bottomRight" state="frozen"/>
      <selection activeCell="B1" sqref="B1"/>
      <selection pane="topRight" activeCell="C1" sqref="C1"/>
      <selection pane="bottomLeft" activeCell="B11" sqref="B11"/>
      <selection pane="bottomRight" activeCell="D2" sqref="D2"/>
    </sheetView>
  </sheetViews>
  <sheetFormatPr defaultRowHeight="12.75" x14ac:dyDescent="0.2"/>
  <cols>
    <col min="1" max="1" width="3.7109375" style="3" customWidth="1"/>
    <col min="2" max="2" width="24.7109375" style="3" customWidth="1"/>
    <col min="3" max="3" width="14.42578125" style="3" customWidth="1"/>
    <col min="4" max="4" width="13.42578125" style="3" customWidth="1"/>
    <col min="5" max="5" width="14.140625" style="3" customWidth="1"/>
    <col min="6" max="6" width="13.5703125" style="3" customWidth="1"/>
    <col min="7" max="7" width="12.85546875" style="3" customWidth="1"/>
    <col min="8" max="8" width="13.5703125" style="3" customWidth="1"/>
    <col min="9" max="9" width="15.140625" style="3" customWidth="1"/>
    <col min="10" max="10" width="14.7109375" style="3" customWidth="1"/>
    <col min="11" max="11" width="15.140625" style="3" customWidth="1"/>
    <col min="12" max="12" width="15.28515625" style="3" customWidth="1"/>
    <col min="13" max="13" width="14.140625" style="3" customWidth="1"/>
    <col min="14" max="14" width="16.140625" style="3" customWidth="1"/>
    <col min="15" max="15" width="12.85546875" style="3" customWidth="1"/>
    <col min="16" max="16" width="14.7109375" style="3" customWidth="1"/>
    <col min="17" max="17" width="15.140625" style="3" customWidth="1"/>
    <col min="18" max="19" width="13" style="3" customWidth="1"/>
    <col min="20" max="20" width="14.28515625" style="3" customWidth="1"/>
    <col min="21" max="21" width="6.28515625" style="3" customWidth="1"/>
    <col min="22" max="22" width="24.7109375" style="3" customWidth="1"/>
    <col min="23" max="23" width="13.140625" style="3" customWidth="1"/>
    <col min="24" max="24" width="13.28515625" style="3" customWidth="1"/>
    <col min="25" max="25" width="14.85546875" style="3" customWidth="1"/>
    <col min="26" max="26" width="12" style="3" bestFit="1" customWidth="1"/>
    <col min="27" max="27" width="12.5703125" style="3" customWidth="1"/>
    <col min="28" max="28" width="12.42578125" style="3" customWidth="1"/>
    <col min="29" max="29" width="13.42578125" style="3" customWidth="1"/>
    <col min="30" max="30" width="13.7109375" style="3" customWidth="1"/>
    <col min="31" max="31" width="13.28515625" style="3" customWidth="1"/>
    <col min="32" max="32" width="10.7109375" style="3" customWidth="1"/>
    <col min="33" max="33" width="13.85546875" style="3" customWidth="1"/>
    <col min="34" max="34" width="13.42578125" style="3" customWidth="1"/>
    <col min="35" max="35" width="15.85546875" style="3" customWidth="1"/>
    <col min="36" max="36" width="15.28515625" style="3" customWidth="1"/>
    <col min="37" max="37" width="16.5703125" style="3" customWidth="1"/>
    <col min="38" max="38" width="11" style="3" customWidth="1"/>
    <col min="39" max="16384" width="9.140625" style="3"/>
  </cols>
  <sheetData>
    <row r="1" spans="1:39" ht="25.5" customHeight="1" x14ac:dyDescent="0.25">
      <c r="A1" s="1"/>
      <c r="B1" s="40"/>
      <c r="C1" s="40"/>
      <c r="D1" s="40"/>
      <c r="E1" s="40"/>
      <c r="F1" s="40"/>
      <c r="G1" s="2"/>
      <c r="H1" s="2"/>
      <c r="N1" s="41" t="s">
        <v>71</v>
      </c>
      <c r="O1" s="42"/>
      <c r="P1" s="42"/>
      <c r="Q1" s="42"/>
      <c r="R1" s="42"/>
      <c r="S1" s="42"/>
      <c r="T1" s="43"/>
      <c r="U1" s="4"/>
      <c r="X1" s="4"/>
      <c r="Y1" s="4"/>
      <c r="Z1" s="4"/>
      <c r="AA1" s="4"/>
      <c r="AB1" s="4"/>
      <c r="AC1" s="4"/>
      <c r="AD1" s="4"/>
      <c r="AE1" s="4"/>
      <c r="AF1" s="41" t="str">
        <f>N1</f>
        <v>1.sz. melléklet a 30/2018. (XI. 30.) önkormányzati rendelethez</v>
      </c>
      <c r="AG1" s="42"/>
      <c r="AH1" s="42"/>
      <c r="AI1" s="42"/>
      <c r="AJ1" s="42"/>
      <c r="AK1" s="42"/>
      <c r="AL1" s="43"/>
    </row>
    <row r="2" spans="1:39" ht="27.75" customHeight="1" x14ac:dyDescent="0.2">
      <c r="A2" s="1"/>
      <c r="B2" s="2"/>
      <c r="C2" s="2"/>
      <c r="D2" s="2"/>
      <c r="E2" s="2"/>
      <c r="F2" s="2"/>
      <c r="G2" s="2"/>
      <c r="H2" s="2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9" ht="28.5" customHeight="1" x14ac:dyDescent="0.2">
      <c r="A3" s="44" t="s">
        <v>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4" t="str">
        <f>A3</f>
        <v>Békés Város  Önkormányzata és intézményei 2018. évi bevételi előirányzatainak III. negyedév teljesítése</v>
      </c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</row>
    <row r="4" spans="1:39" ht="37.5" customHeight="1" x14ac:dyDescent="0.2">
      <c r="A4" s="1"/>
    </row>
    <row r="5" spans="1:39" x14ac:dyDescent="0.2">
      <c r="A5" s="5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/>
      <c r="V5" s="5" t="s">
        <v>19</v>
      </c>
      <c r="W5" s="5" t="s">
        <v>20</v>
      </c>
      <c r="X5" s="5" t="s">
        <v>21</v>
      </c>
      <c r="Y5" s="5" t="s">
        <v>22</v>
      </c>
      <c r="Z5" s="5" t="s">
        <v>23</v>
      </c>
      <c r="AA5" s="5" t="s">
        <v>24</v>
      </c>
      <c r="AB5" s="5" t="s">
        <v>25</v>
      </c>
      <c r="AC5" s="5" t="s">
        <v>26</v>
      </c>
      <c r="AD5" s="5" t="s">
        <v>27</v>
      </c>
      <c r="AE5" s="5" t="s">
        <v>28</v>
      </c>
      <c r="AF5" s="5" t="s">
        <v>29</v>
      </c>
      <c r="AG5" s="5" t="s">
        <v>30</v>
      </c>
      <c r="AH5" s="5" t="s">
        <v>31</v>
      </c>
      <c r="AI5" s="5" t="s">
        <v>32</v>
      </c>
      <c r="AJ5" s="5" t="s">
        <v>33</v>
      </c>
      <c r="AK5" s="5" t="s">
        <v>34</v>
      </c>
      <c r="AL5" s="6" t="s">
        <v>35</v>
      </c>
    </row>
    <row r="6" spans="1:39" ht="19.5" customHeight="1" x14ac:dyDescent="0.2">
      <c r="A6" s="7">
        <v>1</v>
      </c>
      <c r="R6" s="8"/>
      <c r="S6" s="8"/>
      <c r="T6" s="8" t="s">
        <v>36</v>
      </c>
      <c r="U6" s="7">
        <f t="shared" ref="U6:V21" si="0">A6</f>
        <v>1</v>
      </c>
      <c r="AJ6" s="38" t="s">
        <v>37</v>
      </c>
      <c r="AK6" s="39"/>
      <c r="AL6" s="39"/>
    </row>
    <row r="7" spans="1:39" ht="19.5" customHeight="1" x14ac:dyDescent="0.2">
      <c r="A7" s="9">
        <f t="shared" ref="A7:A18" si="1">A6+1</f>
        <v>2</v>
      </c>
      <c r="B7" s="46" t="s">
        <v>38</v>
      </c>
      <c r="C7" s="47" t="s">
        <v>39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 t="s">
        <v>40</v>
      </c>
      <c r="S7" s="49"/>
      <c r="T7" s="50"/>
      <c r="U7" s="10">
        <f t="shared" si="0"/>
        <v>2</v>
      </c>
      <c r="V7" s="57" t="s">
        <v>38</v>
      </c>
      <c r="W7" s="60" t="s">
        <v>41</v>
      </c>
      <c r="X7" s="61"/>
      <c r="Y7" s="61"/>
      <c r="Z7" s="61"/>
      <c r="AA7" s="61"/>
      <c r="AB7" s="62"/>
      <c r="AC7" s="60" t="s">
        <v>42</v>
      </c>
      <c r="AD7" s="63"/>
      <c r="AE7" s="64"/>
      <c r="AF7" s="60" t="s">
        <v>43</v>
      </c>
      <c r="AG7" s="65"/>
      <c r="AH7" s="65"/>
      <c r="AI7" s="47" t="s">
        <v>44</v>
      </c>
      <c r="AJ7" s="47"/>
      <c r="AK7" s="47"/>
      <c r="AL7" s="47"/>
    </row>
    <row r="8" spans="1:39" ht="18.75" customHeight="1" x14ac:dyDescent="0.2">
      <c r="A8" s="9">
        <f t="shared" si="1"/>
        <v>3</v>
      </c>
      <c r="B8" s="46"/>
      <c r="C8" s="47" t="s">
        <v>45</v>
      </c>
      <c r="D8" s="47"/>
      <c r="E8" s="47"/>
      <c r="F8" s="47" t="s">
        <v>46</v>
      </c>
      <c r="G8" s="47"/>
      <c r="H8" s="47"/>
      <c r="I8" s="47" t="s">
        <v>47</v>
      </c>
      <c r="J8" s="47"/>
      <c r="K8" s="47"/>
      <c r="L8" s="47"/>
      <c r="M8" s="47"/>
      <c r="N8" s="47"/>
      <c r="O8" s="47" t="s">
        <v>48</v>
      </c>
      <c r="P8" s="47"/>
      <c r="Q8" s="47"/>
      <c r="R8" s="51"/>
      <c r="S8" s="52"/>
      <c r="T8" s="53"/>
      <c r="U8" s="7">
        <f t="shared" si="0"/>
        <v>3</v>
      </c>
      <c r="V8" s="58"/>
      <c r="W8" s="48" t="s">
        <v>49</v>
      </c>
      <c r="X8" s="49"/>
      <c r="Y8" s="50"/>
      <c r="Z8" s="48" t="s">
        <v>50</v>
      </c>
      <c r="AA8" s="49"/>
      <c r="AB8" s="50"/>
      <c r="AC8" s="48" t="s">
        <v>51</v>
      </c>
      <c r="AD8" s="49"/>
      <c r="AE8" s="50"/>
      <c r="AF8" s="48" t="s">
        <v>52</v>
      </c>
      <c r="AG8" s="69"/>
      <c r="AH8" s="69"/>
      <c r="AI8" s="47"/>
      <c r="AJ8" s="47"/>
      <c r="AK8" s="47"/>
      <c r="AL8" s="47"/>
    </row>
    <row r="9" spans="1:39" ht="17.25" customHeight="1" x14ac:dyDescent="0.2">
      <c r="A9" s="9">
        <f t="shared" si="1"/>
        <v>4</v>
      </c>
      <c r="B9" s="46"/>
      <c r="C9" s="47"/>
      <c r="D9" s="47"/>
      <c r="E9" s="47"/>
      <c r="F9" s="47"/>
      <c r="G9" s="47"/>
      <c r="H9" s="47"/>
      <c r="I9" s="47" t="s">
        <v>53</v>
      </c>
      <c r="J9" s="47"/>
      <c r="K9" s="47"/>
      <c r="L9" s="47" t="s">
        <v>54</v>
      </c>
      <c r="M9" s="47"/>
      <c r="N9" s="47"/>
      <c r="O9" s="47"/>
      <c r="P9" s="47"/>
      <c r="Q9" s="47"/>
      <c r="R9" s="54"/>
      <c r="S9" s="55"/>
      <c r="T9" s="56"/>
      <c r="U9" s="10">
        <f t="shared" si="0"/>
        <v>4</v>
      </c>
      <c r="V9" s="58"/>
      <c r="W9" s="66"/>
      <c r="X9" s="67"/>
      <c r="Y9" s="68"/>
      <c r="Z9" s="66"/>
      <c r="AA9" s="67"/>
      <c r="AB9" s="68"/>
      <c r="AC9" s="66"/>
      <c r="AD9" s="67"/>
      <c r="AE9" s="68"/>
      <c r="AF9" s="70"/>
      <c r="AG9" s="71"/>
      <c r="AH9" s="71"/>
      <c r="AI9" s="47"/>
      <c r="AJ9" s="47"/>
      <c r="AK9" s="47"/>
      <c r="AL9" s="47"/>
    </row>
    <row r="10" spans="1:39" ht="129.75" customHeight="1" x14ac:dyDescent="0.2">
      <c r="A10" s="9">
        <f t="shared" si="1"/>
        <v>5</v>
      </c>
      <c r="B10" s="46"/>
      <c r="C10" s="11" t="s">
        <v>55</v>
      </c>
      <c r="D10" s="11" t="s">
        <v>56</v>
      </c>
      <c r="E10" s="11" t="s">
        <v>57</v>
      </c>
      <c r="F10" s="11" t="s">
        <v>55</v>
      </c>
      <c r="G10" s="11" t="s">
        <v>56</v>
      </c>
      <c r="H10" s="11" t="s">
        <v>57</v>
      </c>
      <c r="I10" s="11" t="s">
        <v>55</v>
      </c>
      <c r="J10" s="11" t="s">
        <v>56</v>
      </c>
      <c r="K10" s="11" t="s">
        <v>57</v>
      </c>
      <c r="L10" s="11" t="s">
        <v>55</v>
      </c>
      <c r="M10" s="11" t="s">
        <v>56</v>
      </c>
      <c r="N10" s="11" t="s">
        <v>57</v>
      </c>
      <c r="O10" s="11" t="s">
        <v>55</v>
      </c>
      <c r="P10" s="11" t="s">
        <v>56</v>
      </c>
      <c r="Q10" s="11" t="s">
        <v>57</v>
      </c>
      <c r="R10" s="11" t="s">
        <v>55</v>
      </c>
      <c r="S10" s="11" t="s">
        <v>56</v>
      </c>
      <c r="T10" s="11" t="s">
        <v>58</v>
      </c>
      <c r="U10" s="7">
        <f t="shared" si="0"/>
        <v>5</v>
      </c>
      <c r="V10" s="59"/>
      <c r="W10" s="11" t="s">
        <v>55</v>
      </c>
      <c r="X10" s="11" t="s">
        <v>56</v>
      </c>
      <c r="Y10" s="11" t="s">
        <v>57</v>
      </c>
      <c r="Z10" s="11" t="s">
        <v>55</v>
      </c>
      <c r="AA10" s="11" t="s">
        <v>56</v>
      </c>
      <c r="AB10" s="11" t="s">
        <v>57</v>
      </c>
      <c r="AC10" s="11" t="s">
        <v>55</v>
      </c>
      <c r="AD10" s="11" t="s">
        <v>56</v>
      </c>
      <c r="AE10" s="11" t="s">
        <v>57</v>
      </c>
      <c r="AF10" s="11" t="s">
        <v>55</v>
      </c>
      <c r="AG10" s="11" t="s">
        <v>56</v>
      </c>
      <c r="AH10" s="11" t="s">
        <v>57</v>
      </c>
      <c r="AI10" s="11" t="s">
        <v>55</v>
      </c>
      <c r="AJ10" s="11" t="s">
        <v>56</v>
      </c>
      <c r="AK10" s="11" t="s">
        <v>57</v>
      </c>
      <c r="AL10" s="11" t="s">
        <v>59</v>
      </c>
    </row>
    <row r="11" spans="1:39" ht="44.25" customHeight="1" x14ac:dyDescent="0.2">
      <c r="A11" s="9">
        <f t="shared" si="1"/>
        <v>6</v>
      </c>
      <c r="B11" s="12" t="s">
        <v>60</v>
      </c>
      <c r="C11" s="13">
        <v>85800000</v>
      </c>
      <c r="D11" s="13">
        <v>85800000</v>
      </c>
      <c r="E11" s="13">
        <v>70739040</v>
      </c>
      <c r="F11" s="13">
        <v>0</v>
      </c>
      <c r="G11" s="13"/>
      <c r="H11" s="13"/>
      <c r="I11" s="13"/>
      <c r="J11" s="13"/>
      <c r="K11" s="13"/>
      <c r="L11" s="13">
        <v>62784000</v>
      </c>
      <c r="M11" s="13">
        <v>65643832</v>
      </c>
      <c r="N11" s="13">
        <v>48511459</v>
      </c>
      <c r="O11" s="13">
        <v>431455000</v>
      </c>
      <c r="P11" s="13">
        <v>526961851</v>
      </c>
      <c r="Q11" s="13">
        <v>435171351</v>
      </c>
      <c r="R11" s="31"/>
      <c r="S11" s="31">
        <v>66306604</v>
      </c>
      <c r="T11" s="31">
        <v>66306604</v>
      </c>
      <c r="U11" s="10">
        <f t="shared" si="0"/>
        <v>6</v>
      </c>
      <c r="V11" s="33" t="s">
        <v>60</v>
      </c>
      <c r="W11" s="31"/>
      <c r="X11" s="31"/>
      <c r="Y11" s="31"/>
      <c r="Z11" s="31"/>
      <c r="AA11" s="31"/>
      <c r="AB11" s="31"/>
      <c r="AC11" s="31"/>
      <c r="AD11" s="31">
        <v>6350000</v>
      </c>
      <c r="AE11" s="31">
        <v>6350000</v>
      </c>
      <c r="AF11" s="13"/>
      <c r="AG11" s="13"/>
      <c r="AH11" s="13"/>
      <c r="AI11" s="15">
        <f>C11+F11+I11+L11+O11+R11+W11+Z11+AC11+AF11</f>
        <v>580039000</v>
      </c>
      <c r="AJ11" s="15">
        <f>SUM(D11+G11+J11+M11+P11+S11+X11+AA11+AD11+AG11)</f>
        <v>751062287</v>
      </c>
      <c r="AK11" s="15">
        <f>SUM(E11+H11+K11+N11+Q11+T11+Y11+AB11+AE11+AH11)</f>
        <v>627078454</v>
      </c>
      <c r="AL11" s="30">
        <f>AK11/AJ11</f>
        <v>0.83492203623319461</v>
      </c>
    </row>
    <row r="12" spans="1:39" ht="44.25" customHeight="1" x14ac:dyDescent="0.25">
      <c r="A12" s="9">
        <f t="shared" si="1"/>
        <v>7</v>
      </c>
      <c r="B12" s="12" t="s">
        <v>61</v>
      </c>
      <c r="C12" s="13">
        <v>42800000</v>
      </c>
      <c r="D12" s="13">
        <v>47236173</v>
      </c>
      <c r="E12" s="13">
        <v>43716445</v>
      </c>
      <c r="F12" s="13"/>
      <c r="G12" s="13"/>
      <c r="H12" s="13"/>
      <c r="I12" s="17"/>
      <c r="J12" s="13"/>
      <c r="K12" s="13"/>
      <c r="L12" s="13">
        <v>69318695</v>
      </c>
      <c r="M12" s="13">
        <v>69847132</v>
      </c>
      <c r="N12" s="13">
        <v>60626660</v>
      </c>
      <c r="O12" s="13"/>
      <c r="P12" s="13">
        <f>62070675+150000</f>
        <v>62220675</v>
      </c>
      <c r="Q12" s="13">
        <f>62070675+150000</f>
        <v>62220675</v>
      </c>
      <c r="R12" s="31">
        <v>570000</v>
      </c>
      <c r="S12" s="31">
        <v>14119036</v>
      </c>
      <c r="T12" s="31">
        <v>14119036</v>
      </c>
      <c r="U12" s="7">
        <f t="shared" si="0"/>
        <v>7</v>
      </c>
      <c r="V12" s="33" t="str">
        <f t="shared" si="0"/>
        <v>Kecskeméti Gábor Kulturális Központ</v>
      </c>
      <c r="W12" s="31"/>
      <c r="X12" s="31"/>
      <c r="Y12" s="31"/>
      <c r="Z12" s="31"/>
      <c r="AA12" s="31"/>
      <c r="AB12" s="31"/>
      <c r="AC12" s="31"/>
      <c r="AD12" s="31"/>
      <c r="AE12" s="31"/>
      <c r="AF12" s="13"/>
      <c r="AG12" s="13"/>
      <c r="AH12" s="13"/>
      <c r="AI12" s="15">
        <f>C12+F12+I12+L12+O12+R12+W12+Z12+AC12+AF12</f>
        <v>112688695</v>
      </c>
      <c r="AJ12" s="15">
        <f t="shared" ref="AJ12:AK18" si="2">SUM(D12+G12+J12+M12+P12+S12+X12+AA12+AD12+AG12)</f>
        <v>193423016</v>
      </c>
      <c r="AK12" s="15">
        <f t="shared" si="2"/>
        <v>180682816</v>
      </c>
      <c r="AL12" s="30">
        <f t="shared" ref="AL12:AL18" si="3">AK12/AJ12</f>
        <v>0.93413296791939171</v>
      </c>
    </row>
    <row r="13" spans="1:39" ht="35.1" customHeight="1" x14ac:dyDescent="0.25">
      <c r="A13" s="9">
        <f t="shared" si="1"/>
        <v>8</v>
      </c>
      <c r="B13" s="12" t="s">
        <v>62</v>
      </c>
      <c r="C13" s="13">
        <v>1450000</v>
      </c>
      <c r="D13" s="13">
        <v>2136950</v>
      </c>
      <c r="E13" s="13">
        <v>2136950</v>
      </c>
      <c r="F13" s="13"/>
      <c r="G13" s="13"/>
      <c r="H13" s="13"/>
      <c r="I13" s="17"/>
      <c r="J13" s="13"/>
      <c r="K13" s="13"/>
      <c r="L13" s="13">
        <v>18968000</v>
      </c>
      <c r="M13" s="13">
        <v>19221038</v>
      </c>
      <c r="N13" s="13">
        <v>13887593</v>
      </c>
      <c r="O13" s="13"/>
      <c r="P13" s="13">
        <v>1384620</v>
      </c>
      <c r="Q13" s="13">
        <v>1384620</v>
      </c>
      <c r="R13" s="31">
        <v>1185000</v>
      </c>
      <c r="S13" s="31">
        <v>4633898</v>
      </c>
      <c r="T13" s="31">
        <v>4633898</v>
      </c>
      <c r="U13" s="10">
        <f t="shared" si="0"/>
        <v>8</v>
      </c>
      <c r="V13" s="33" t="str">
        <f t="shared" si="0"/>
        <v>Jantyik Mátyás Múzeum</v>
      </c>
      <c r="W13" s="31"/>
      <c r="X13" s="31"/>
      <c r="Y13" s="31"/>
      <c r="Z13" s="31"/>
      <c r="AA13" s="31"/>
      <c r="AB13" s="31"/>
      <c r="AC13" s="31"/>
      <c r="AD13" s="31"/>
      <c r="AE13" s="31"/>
      <c r="AF13" s="13"/>
      <c r="AG13" s="13"/>
      <c r="AH13" s="13"/>
      <c r="AI13" s="15">
        <f>C13+F13+I13+L13+O13+R13+W13+Z13+AC13+AF13</f>
        <v>21603000</v>
      </c>
      <c r="AJ13" s="15">
        <f t="shared" si="2"/>
        <v>27376506</v>
      </c>
      <c r="AK13" s="15">
        <f t="shared" si="2"/>
        <v>22043061</v>
      </c>
      <c r="AL13" s="30">
        <f t="shared" si="3"/>
        <v>0.80518167658064177</v>
      </c>
    </row>
    <row r="14" spans="1:39" ht="30" customHeight="1" x14ac:dyDescent="0.25">
      <c r="A14" s="9">
        <f t="shared" si="1"/>
        <v>9</v>
      </c>
      <c r="B14" s="18" t="s">
        <v>63</v>
      </c>
      <c r="C14" s="13">
        <v>1585000</v>
      </c>
      <c r="D14" s="13">
        <v>1627792</v>
      </c>
      <c r="E14" s="13">
        <v>1632792</v>
      </c>
      <c r="F14" s="13"/>
      <c r="G14" s="13"/>
      <c r="H14" s="13"/>
      <c r="I14" s="17"/>
      <c r="J14" s="13"/>
      <c r="K14" s="13"/>
      <c r="L14" s="13">
        <v>31017000</v>
      </c>
      <c r="M14" s="13">
        <v>31543297</v>
      </c>
      <c r="N14" s="13">
        <v>23925820</v>
      </c>
      <c r="O14" s="13"/>
      <c r="P14" s="13">
        <v>33862598</v>
      </c>
      <c r="Q14" s="13">
        <v>33862598</v>
      </c>
      <c r="R14" s="31">
        <v>626000</v>
      </c>
      <c r="S14" s="31">
        <f>1763784-AD14</f>
        <v>1445784</v>
      </c>
      <c r="T14" s="31">
        <f>1763784-AE14</f>
        <v>1445784</v>
      </c>
      <c r="U14" s="7">
        <f t="shared" si="0"/>
        <v>9</v>
      </c>
      <c r="V14" s="34" t="str">
        <f t="shared" si="0"/>
        <v>Püski Sándor Könyvtár</v>
      </c>
      <c r="W14" s="31"/>
      <c r="X14" s="31"/>
      <c r="Y14" s="31"/>
      <c r="Z14" s="31"/>
      <c r="AA14" s="31"/>
      <c r="AB14" s="31"/>
      <c r="AC14" s="31"/>
      <c r="AD14" s="31">
        <v>318000</v>
      </c>
      <c r="AE14" s="31">
        <v>318000</v>
      </c>
      <c r="AF14" s="13"/>
      <c r="AG14" s="13"/>
      <c r="AH14" s="13"/>
      <c r="AI14" s="15">
        <f>C14+F14+I14+L14+O14+R14+W14+Z14+AC14+AF14</f>
        <v>33228000</v>
      </c>
      <c r="AJ14" s="15">
        <f t="shared" si="2"/>
        <v>68797471</v>
      </c>
      <c r="AK14" s="15">
        <f t="shared" si="2"/>
        <v>61184994</v>
      </c>
      <c r="AL14" s="30">
        <f t="shared" si="3"/>
        <v>0.88934946460459285</v>
      </c>
    </row>
    <row r="15" spans="1:39" ht="35.1" customHeight="1" x14ac:dyDescent="0.2">
      <c r="A15" s="9" t="e">
        <f>#REF!+1</f>
        <v>#REF!</v>
      </c>
      <c r="B15" s="22" t="s">
        <v>64</v>
      </c>
      <c r="C15" s="15">
        <f t="shared" ref="C15:H15" si="4">SUM(C11:C14)</f>
        <v>131635000</v>
      </c>
      <c r="D15" s="15">
        <f t="shared" si="4"/>
        <v>136800915</v>
      </c>
      <c r="E15" s="15">
        <f t="shared" si="4"/>
        <v>118225227</v>
      </c>
      <c r="F15" s="15">
        <f t="shared" si="4"/>
        <v>0</v>
      </c>
      <c r="G15" s="15">
        <f t="shared" si="4"/>
        <v>0</v>
      </c>
      <c r="H15" s="15">
        <f t="shared" si="4"/>
        <v>0</v>
      </c>
      <c r="I15" s="15">
        <f t="shared" ref="I15:T15" si="5">SUM(I11:I14)</f>
        <v>0</v>
      </c>
      <c r="J15" s="15">
        <f t="shared" si="5"/>
        <v>0</v>
      </c>
      <c r="K15" s="15">
        <f t="shared" si="5"/>
        <v>0</v>
      </c>
      <c r="L15" s="15">
        <f t="shared" si="5"/>
        <v>182087695</v>
      </c>
      <c r="M15" s="15">
        <f t="shared" si="5"/>
        <v>186255299</v>
      </c>
      <c r="N15" s="15">
        <f t="shared" si="5"/>
        <v>146951532</v>
      </c>
      <c r="O15" s="15">
        <f>SUM(O11:O14)</f>
        <v>431455000</v>
      </c>
      <c r="P15" s="15">
        <f>SUM(P11:P14)</f>
        <v>624429744</v>
      </c>
      <c r="Q15" s="15">
        <f>SUM(Q11:Q14)</f>
        <v>532639244</v>
      </c>
      <c r="R15" s="32">
        <f t="shared" si="5"/>
        <v>2381000</v>
      </c>
      <c r="S15" s="32">
        <f t="shared" si="5"/>
        <v>86505322</v>
      </c>
      <c r="T15" s="32">
        <f t="shared" si="5"/>
        <v>86505322</v>
      </c>
      <c r="U15" s="10">
        <v>10</v>
      </c>
      <c r="V15" s="35" t="str">
        <f t="shared" si="0"/>
        <v>Költségvetési szervek összesen:</v>
      </c>
      <c r="W15" s="32">
        <f t="shared" ref="W15:AH15" si="6">SUM(W11:W14)</f>
        <v>0</v>
      </c>
      <c r="X15" s="32">
        <f t="shared" si="6"/>
        <v>0</v>
      </c>
      <c r="Y15" s="32">
        <f t="shared" si="6"/>
        <v>0</v>
      </c>
      <c r="Z15" s="32">
        <f t="shared" si="6"/>
        <v>0</v>
      </c>
      <c r="AA15" s="32">
        <f t="shared" si="6"/>
        <v>0</v>
      </c>
      <c r="AB15" s="32">
        <f t="shared" si="6"/>
        <v>0</v>
      </c>
      <c r="AC15" s="32">
        <f t="shared" si="6"/>
        <v>0</v>
      </c>
      <c r="AD15" s="32">
        <f t="shared" si="6"/>
        <v>6668000</v>
      </c>
      <c r="AE15" s="32">
        <f t="shared" si="6"/>
        <v>6668000</v>
      </c>
      <c r="AF15" s="15">
        <f t="shared" si="6"/>
        <v>0</v>
      </c>
      <c r="AG15" s="15">
        <f t="shared" si="6"/>
        <v>0</v>
      </c>
      <c r="AH15" s="15">
        <f t="shared" si="6"/>
        <v>0</v>
      </c>
      <c r="AI15" s="15">
        <f>SUM(C15+F15+I15+L15+O15+R15+W15+Z15+AC15+AF15)</f>
        <v>747558695</v>
      </c>
      <c r="AJ15" s="15">
        <f t="shared" si="2"/>
        <v>1040659280</v>
      </c>
      <c r="AK15" s="15">
        <f t="shared" si="2"/>
        <v>890989325</v>
      </c>
      <c r="AL15" s="30">
        <f t="shared" si="3"/>
        <v>0.85617775397150164</v>
      </c>
      <c r="AM15" s="3" t="s">
        <v>68</v>
      </c>
    </row>
    <row r="16" spans="1:39" ht="35.1" customHeight="1" x14ac:dyDescent="0.2">
      <c r="A16" s="9" t="e">
        <f t="shared" si="1"/>
        <v>#REF!</v>
      </c>
      <c r="B16" s="24" t="s">
        <v>65</v>
      </c>
      <c r="C16" s="13">
        <v>129343000</v>
      </c>
      <c r="D16" s="13">
        <v>129343000</v>
      </c>
      <c r="E16" s="13">
        <v>95705283</v>
      </c>
      <c r="F16" s="13"/>
      <c r="G16" s="13"/>
      <c r="H16" s="13"/>
      <c r="I16" s="13"/>
      <c r="J16" s="13"/>
      <c r="K16" s="13"/>
      <c r="L16" s="13">
        <v>415093000</v>
      </c>
      <c r="M16" s="13">
        <v>416170312</v>
      </c>
      <c r="N16" s="13">
        <v>263340049</v>
      </c>
      <c r="O16" s="13"/>
      <c r="P16" s="13">
        <v>5762206</v>
      </c>
      <c r="Q16" s="13">
        <v>5762206</v>
      </c>
      <c r="R16" s="31">
        <v>2000000</v>
      </c>
      <c r="S16" s="31">
        <v>7641312</v>
      </c>
      <c r="T16" s="31">
        <v>7641312</v>
      </c>
      <c r="U16" s="7">
        <v>11</v>
      </c>
      <c r="V16" s="34" t="str">
        <f t="shared" si="0"/>
        <v>Polgármesteri Hivatal</v>
      </c>
      <c r="W16" s="31"/>
      <c r="X16" s="31"/>
      <c r="Y16" s="31">
        <v>180000</v>
      </c>
      <c r="Z16" s="31"/>
      <c r="AA16" s="31"/>
      <c r="AB16" s="31"/>
      <c r="AC16" s="31"/>
      <c r="AD16" s="31">
        <v>4408611</v>
      </c>
      <c r="AE16" s="31">
        <v>4408611</v>
      </c>
      <c r="AF16" s="13"/>
      <c r="AG16" s="13"/>
      <c r="AH16" s="13"/>
      <c r="AI16" s="15">
        <f>SUM(C16+F16+I16+L16+O16+R16+W16+Z16+AC16+AF16)</f>
        <v>546436000</v>
      </c>
      <c r="AJ16" s="15">
        <f t="shared" si="2"/>
        <v>563325441</v>
      </c>
      <c r="AK16" s="15">
        <f t="shared" si="2"/>
        <v>377037461</v>
      </c>
      <c r="AL16" s="30">
        <f t="shared" si="3"/>
        <v>0.66930664507303872</v>
      </c>
      <c r="AM16" s="3" t="s">
        <v>68</v>
      </c>
    </row>
    <row r="17" spans="1:38" ht="35.1" customHeight="1" x14ac:dyDescent="0.2">
      <c r="A17" s="9" t="e">
        <f t="shared" si="1"/>
        <v>#REF!</v>
      </c>
      <c r="B17" s="24" t="s">
        <v>66</v>
      </c>
      <c r="C17" s="13">
        <v>156578451</v>
      </c>
      <c r="D17" s="13">
        <v>185801422</v>
      </c>
      <c r="E17" s="13">
        <v>170794448</v>
      </c>
      <c r="F17" s="13">
        <v>576988000</v>
      </c>
      <c r="G17" s="13">
        <v>576988000</v>
      </c>
      <c r="H17" s="13">
        <v>461957317</v>
      </c>
      <c r="I17" s="13">
        <v>1236512540</v>
      </c>
      <c r="J17" s="13">
        <v>1280872844</v>
      </c>
      <c r="K17" s="13">
        <v>989753002</v>
      </c>
      <c r="L17" s="13">
        <v>-597180695</v>
      </c>
      <c r="M17" s="13">
        <v>-602425611</v>
      </c>
      <c r="N17" s="13">
        <v>-410291581</v>
      </c>
      <c r="O17" s="13">
        <f>279373000+64276455</f>
        <v>343649455</v>
      </c>
      <c r="P17" s="13">
        <f>293781464+64276455</f>
        <v>358057919</v>
      </c>
      <c r="Q17" s="13">
        <f>184232003+7639720+516324+25000</f>
        <v>192413047</v>
      </c>
      <c r="R17" s="36">
        <f>1446434433-AC17</f>
        <v>158691782</v>
      </c>
      <c r="S17" s="36">
        <f>158691782+34311161+28011737</f>
        <v>221014680</v>
      </c>
      <c r="T17" s="36">
        <f>S17</f>
        <v>221014680</v>
      </c>
      <c r="U17" s="10">
        <v>12</v>
      </c>
      <c r="V17" s="19" t="str">
        <f t="shared" si="0"/>
        <v xml:space="preserve">Önkormányzat </v>
      </c>
      <c r="W17" s="13">
        <v>25573000</v>
      </c>
      <c r="X17" s="31">
        <f>140336194+25573000</f>
        <v>165909194</v>
      </c>
      <c r="Y17" s="31">
        <f>2013096151+13001056</f>
        <v>2026097207</v>
      </c>
      <c r="Z17" s="13">
        <v>106714000</v>
      </c>
      <c r="AA17" s="13">
        <v>106714000</v>
      </c>
      <c r="AB17" s="13">
        <v>7799302</v>
      </c>
      <c r="AC17" s="36">
        <v>1287742651</v>
      </c>
      <c r="AD17" s="36">
        <f>1714445539-S17</f>
        <v>1493430859</v>
      </c>
      <c r="AE17" s="36">
        <f>1714445539-T17</f>
        <v>1493430859</v>
      </c>
      <c r="AF17" s="13">
        <v>0</v>
      </c>
      <c r="AG17" s="13">
        <f>250000000+156355126</f>
        <v>406355126</v>
      </c>
      <c r="AH17" s="13">
        <v>156355126</v>
      </c>
      <c r="AI17" s="15">
        <f>SUM(C17+F17+I17+L17+O17+R17+W17+Z17+AC17+AF17)</f>
        <v>3295269184</v>
      </c>
      <c r="AJ17" s="15">
        <f>SUM(D17+G17+J17+M17+P17+S17+X17+AA17+AD17+AG17)</f>
        <v>4192718433</v>
      </c>
      <c r="AK17" s="15">
        <f>SUM(E17+H17+K17+N17+Q17+T17+Y17+AB17+AE17+AH17)</f>
        <v>5309323407</v>
      </c>
      <c r="AL17" s="30">
        <f t="shared" si="3"/>
        <v>1.2663200479219969</v>
      </c>
    </row>
    <row r="18" spans="1:38" ht="35.1" customHeight="1" x14ac:dyDescent="0.2">
      <c r="A18" s="9" t="e">
        <f t="shared" si="1"/>
        <v>#REF!</v>
      </c>
      <c r="B18" s="22" t="s">
        <v>67</v>
      </c>
      <c r="C18" s="15">
        <f t="shared" ref="C18:T18" si="7">SUM(C15:C17)</f>
        <v>417556451</v>
      </c>
      <c r="D18" s="15">
        <f t="shared" si="7"/>
        <v>451945337</v>
      </c>
      <c r="E18" s="15">
        <f t="shared" si="7"/>
        <v>384724958</v>
      </c>
      <c r="F18" s="15">
        <f t="shared" si="7"/>
        <v>576988000</v>
      </c>
      <c r="G18" s="15">
        <f t="shared" si="7"/>
        <v>576988000</v>
      </c>
      <c r="H18" s="15">
        <f t="shared" si="7"/>
        <v>461957317</v>
      </c>
      <c r="I18" s="15">
        <f t="shared" si="7"/>
        <v>1236512540</v>
      </c>
      <c r="J18" s="15">
        <f t="shared" si="7"/>
        <v>1280872844</v>
      </c>
      <c r="K18" s="15">
        <f t="shared" si="7"/>
        <v>989753002</v>
      </c>
      <c r="L18" s="15">
        <v>0</v>
      </c>
      <c r="M18" s="15">
        <v>0</v>
      </c>
      <c r="N18" s="15">
        <v>0</v>
      </c>
      <c r="O18" s="32">
        <f t="shared" si="7"/>
        <v>775104455</v>
      </c>
      <c r="P18" s="32">
        <f t="shared" si="7"/>
        <v>988249869</v>
      </c>
      <c r="Q18" s="32">
        <f t="shared" si="7"/>
        <v>730814497</v>
      </c>
      <c r="R18" s="15">
        <f t="shared" si="7"/>
        <v>163072782</v>
      </c>
      <c r="S18" s="15">
        <f t="shared" si="7"/>
        <v>315161314</v>
      </c>
      <c r="T18" s="15">
        <f t="shared" si="7"/>
        <v>315161314</v>
      </c>
      <c r="U18" s="7">
        <v>13</v>
      </c>
      <c r="V18" s="23" t="str">
        <f t="shared" si="0"/>
        <v>Békés Város mindösszesen:</v>
      </c>
      <c r="W18" s="32">
        <f t="shared" ref="W18:AH18" si="8">SUM(W15:W17)</f>
        <v>25573000</v>
      </c>
      <c r="X18" s="32">
        <f t="shared" si="8"/>
        <v>165909194</v>
      </c>
      <c r="Y18" s="32">
        <f t="shared" si="8"/>
        <v>2026277207</v>
      </c>
      <c r="Z18" s="15">
        <f t="shared" si="8"/>
        <v>106714000</v>
      </c>
      <c r="AA18" s="15">
        <f t="shared" si="8"/>
        <v>106714000</v>
      </c>
      <c r="AB18" s="15">
        <f t="shared" si="8"/>
        <v>7799302</v>
      </c>
      <c r="AC18" s="15">
        <f t="shared" si="8"/>
        <v>1287742651</v>
      </c>
      <c r="AD18" s="15">
        <f t="shared" si="8"/>
        <v>1504507470</v>
      </c>
      <c r="AE18" s="15">
        <f t="shared" si="8"/>
        <v>1504507470</v>
      </c>
      <c r="AF18" s="15">
        <f t="shared" si="8"/>
        <v>0</v>
      </c>
      <c r="AG18" s="15">
        <f t="shared" si="8"/>
        <v>406355126</v>
      </c>
      <c r="AH18" s="15">
        <f t="shared" si="8"/>
        <v>156355126</v>
      </c>
      <c r="AI18" s="15">
        <f>SUM(C18+F18+I18+L18+O18+R18+W18+Z18+AC18+AF18)</f>
        <v>4589263879</v>
      </c>
      <c r="AJ18" s="15">
        <f t="shared" si="2"/>
        <v>5796703154</v>
      </c>
      <c r="AK18" s="15">
        <f t="shared" si="2"/>
        <v>6577350193</v>
      </c>
      <c r="AL18" s="30">
        <f t="shared" si="3"/>
        <v>1.1346708669153287</v>
      </c>
    </row>
    <row r="19" spans="1:38" ht="44.25" hidden="1" customHeight="1" x14ac:dyDescent="0.2">
      <c r="A19" s="9"/>
      <c r="B19" s="12" t="str">
        <f>B11</f>
        <v>Gyógyászati Központ és Gyógyfürdő</v>
      </c>
      <c r="C19" s="13"/>
      <c r="D19" s="13"/>
      <c r="E19" s="25">
        <f>E11/D11</f>
        <v>0.82446433566433563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0">
        <f t="shared" si="0"/>
        <v>0</v>
      </c>
      <c r="V19" s="14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5"/>
      <c r="AJ19" s="15"/>
      <c r="AK19" s="15"/>
      <c r="AL19" s="16"/>
    </row>
    <row r="20" spans="1:38" ht="44.25" hidden="1" customHeight="1" x14ac:dyDescent="0.25">
      <c r="A20" s="9"/>
      <c r="B20" s="12" t="str">
        <f>B12</f>
        <v>Kecskeméti Gábor Kulturális Központ</v>
      </c>
      <c r="C20" s="13"/>
      <c r="D20" s="13"/>
      <c r="E20" s="25">
        <f>E12/D12</f>
        <v>0.92548659689259749</v>
      </c>
      <c r="F20" s="13"/>
      <c r="G20" s="13"/>
      <c r="H20" s="13"/>
      <c r="I20" s="17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7">
        <f t="shared" si="0"/>
        <v>0</v>
      </c>
      <c r="V20" s="14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5"/>
      <c r="AJ20" s="15"/>
      <c r="AK20" s="15"/>
      <c r="AL20" s="16"/>
    </row>
    <row r="21" spans="1:38" ht="35.1" hidden="1" customHeight="1" x14ac:dyDescent="0.25">
      <c r="A21" s="9"/>
      <c r="B21" s="12" t="str">
        <f>B13</f>
        <v>Jantyik Mátyás Múzeum</v>
      </c>
      <c r="C21" s="13"/>
      <c r="D21" s="13"/>
      <c r="E21" s="25">
        <f>E13/D13</f>
        <v>1</v>
      </c>
      <c r="F21" s="13"/>
      <c r="G21" s="13"/>
      <c r="H21" s="13"/>
      <c r="I21" s="17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0">
        <f t="shared" si="0"/>
        <v>0</v>
      </c>
      <c r="V21" s="14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5"/>
      <c r="AJ21" s="15"/>
      <c r="AK21" s="15"/>
      <c r="AL21" s="16"/>
    </row>
    <row r="22" spans="1:38" ht="30" hidden="1" customHeight="1" x14ac:dyDescent="0.25">
      <c r="A22" s="9"/>
      <c r="B22" s="12" t="str">
        <f>B14</f>
        <v>Püski Sándor Könyvtár</v>
      </c>
      <c r="C22" s="13"/>
      <c r="D22" s="13"/>
      <c r="E22" s="25">
        <f>E14/D14</f>
        <v>1.0030716455173634</v>
      </c>
      <c r="F22" s="13"/>
      <c r="G22" s="13"/>
      <c r="H22" s="13"/>
      <c r="I22" s="17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7">
        <f t="shared" ref="U22:U28" si="9">A22</f>
        <v>0</v>
      </c>
      <c r="V22" s="19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5"/>
      <c r="AJ22" s="15"/>
      <c r="AK22" s="15"/>
      <c r="AL22" s="16"/>
    </row>
    <row r="23" spans="1:38" ht="35.1" hidden="1" customHeight="1" x14ac:dyDescent="0.25">
      <c r="A23" s="9"/>
      <c r="B23" s="12" t="e">
        <f>#REF!</f>
        <v>#REF!</v>
      </c>
      <c r="C23" s="13"/>
      <c r="D23" s="13"/>
      <c r="E23" s="25" t="e">
        <f>#REF!/#REF!</f>
        <v>#REF!</v>
      </c>
      <c r="F23" s="13"/>
      <c r="G23" s="13"/>
      <c r="H23" s="13"/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0">
        <f t="shared" si="9"/>
        <v>0</v>
      </c>
      <c r="V23" s="19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5"/>
      <c r="AJ23" s="15"/>
      <c r="AK23" s="15"/>
      <c r="AL23" s="16"/>
    </row>
    <row r="24" spans="1:38" ht="35.1" hidden="1" customHeight="1" x14ac:dyDescent="0.25">
      <c r="A24" s="9"/>
      <c r="B24" s="12" t="e">
        <f>#REF!</f>
        <v>#REF!</v>
      </c>
      <c r="C24" s="20"/>
      <c r="D24" s="20"/>
      <c r="E24" s="25"/>
      <c r="F24" s="20"/>
      <c r="G24" s="20"/>
      <c r="H24" s="20"/>
      <c r="I24" s="17"/>
      <c r="J24" s="20"/>
      <c r="K24" s="20"/>
      <c r="L24" s="13"/>
      <c r="M24" s="13"/>
      <c r="N24" s="13"/>
      <c r="O24" s="20"/>
      <c r="P24" s="20"/>
      <c r="Q24" s="20"/>
      <c r="R24" s="13"/>
      <c r="S24" s="13"/>
      <c r="T24" s="13"/>
      <c r="U24" s="7">
        <f t="shared" si="9"/>
        <v>0</v>
      </c>
      <c r="V24" s="19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15"/>
      <c r="AJ24" s="15"/>
      <c r="AK24" s="15"/>
      <c r="AL24" s="21"/>
    </row>
    <row r="25" spans="1:38" s="28" customFormat="1" ht="35.1" hidden="1" customHeight="1" x14ac:dyDescent="0.2">
      <c r="A25" s="26"/>
      <c r="B25" s="22" t="str">
        <f>B15</f>
        <v>Költségvetési szervek összesen:</v>
      </c>
      <c r="C25" s="15"/>
      <c r="D25" s="15"/>
      <c r="E25" s="27">
        <f>E15/D15</f>
        <v>0.86421371523721169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0">
        <f t="shared" si="9"/>
        <v>0</v>
      </c>
      <c r="V25" s="23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6"/>
    </row>
    <row r="26" spans="1:38" ht="35.1" hidden="1" customHeight="1" x14ac:dyDescent="0.2">
      <c r="A26" s="9"/>
      <c r="B26" s="12" t="str">
        <f>B16</f>
        <v>Polgármesteri Hivatal</v>
      </c>
      <c r="C26" s="13"/>
      <c r="D26" s="13"/>
      <c r="E26" s="25">
        <f>E16/D16</f>
        <v>0.73993399720124009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7">
        <f t="shared" si="9"/>
        <v>0</v>
      </c>
      <c r="V26" s="19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5"/>
      <c r="AJ26" s="15"/>
      <c r="AK26" s="15"/>
      <c r="AL26" s="16"/>
    </row>
    <row r="27" spans="1:38" ht="35.1" hidden="1" customHeight="1" x14ac:dyDescent="0.2">
      <c r="A27" s="9"/>
      <c r="B27" s="12" t="str">
        <f>B17</f>
        <v xml:space="preserve">Önkormányzat </v>
      </c>
      <c r="C27" s="13"/>
      <c r="D27" s="13"/>
      <c r="E27" s="25">
        <f>E17/D17</f>
        <v>0.91923111331193152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0">
        <f t="shared" si="9"/>
        <v>0</v>
      </c>
      <c r="V27" s="19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5"/>
      <c r="AJ27" s="15"/>
      <c r="AK27" s="15"/>
      <c r="AL27" s="16"/>
    </row>
    <row r="28" spans="1:38" s="28" customFormat="1" ht="35.1" hidden="1" customHeight="1" x14ac:dyDescent="0.2">
      <c r="A28" s="26"/>
      <c r="B28" s="22" t="str">
        <f>B18</f>
        <v>Békés Város mindösszesen:</v>
      </c>
      <c r="C28" s="15"/>
      <c r="D28" s="15"/>
      <c r="E28" s="27">
        <f>E18/D18</f>
        <v>0.85126435987545102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7">
        <f t="shared" si="9"/>
        <v>0</v>
      </c>
      <c r="V28" s="23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6"/>
    </row>
    <row r="29" spans="1:38" x14ac:dyDescent="0.2">
      <c r="M29" s="29" t="s">
        <v>68</v>
      </c>
    </row>
    <row r="30" spans="1:38" x14ac:dyDescent="0.2">
      <c r="B30" s="3" t="s">
        <v>69</v>
      </c>
      <c r="N30" s="29" t="s">
        <v>68</v>
      </c>
      <c r="R30" s="29">
        <f>R18+AC18</f>
        <v>1450815433</v>
      </c>
      <c r="S30" s="29">
        <f>S18+AD18</f>
        <v>1819668784</v>
      </c>
      <c r="T30" s="29">
        <f>T18+AE18</f>
        <v>1819668784</v>
      </c>
      <c r="AH30" s="3" t="s">
        <v>69</v>
      </c>
      <c r="AI30" s="29">
        <f>AJ18-AJ30</f>
        <v>3613217364</v>
      </c>
      <c r="AJ30" s="29">
        <f>X18+AA18+AD18+AG18</f>
        <v>2183485790</v>
      </c>
    </row>
    <row r="31" spans="1:38" x14ac:dyDescent="0.2">
      <c r="E31" s="3">
        <f>E18/D18</f>
        <v>0.85126435987545102</v>
      </c>
      <c r="H31" s="3">
        <f>H18/G18</f>
        <v>0.80063591790470512</v>
      </c>
      <c r="S31" s="29"/>
      <c r="AG31" s="29"/>
      <c r="AI31" s="29">
        <f>AK18-AJ31</f>
        <v>2882411088</v>
      </c>
      <c r="AJ31" s="29">
        <f>Y18+AB18+AE18+AH18</f>
        <v>3694939105</v>
      </c>
    </row>
    <row r="32" spans="1:38" x14ac:dyDescent="0.2">
      <c r="AI32" s="3">
        <f>AI31/AI30</f>
        <v>0.79774084911654375</v>
      </c>
      <c r="AJ32" s="37">
        <f>AJ31/AJ30</f>
        <v>1.6922203578892996</v>
      </c>
    </row>
    <row r="33" spans="19:37" x14ac:dyDescent="0.2">
      <c r="S33" s="29"/>
      <c r="AG33" s="29"/>
    </row>
    <row r="39" spans="19:37" x14ac:dyDescent="0.2">
      <c r="AI39" s="29"/>
      <c r="AJ39" s="29"/>
      <c r="AK39" s="29"/>
    </row>
    <row r="40" spans="19:37" x14ac:dyDescent="0.2">
      <c r="AJ40" s="29"/>
    </row>
    <row r="41" spans="19:37" x14ac:dyDescent="0.2">
      <c r="AJ41" s="29"/>
    </row>
  </sheetData>
  <mergeCells count="24">
    <mergeCell ref="AC7:AE7"/>
    <mergeCell ref="I9:K9"/>
    <mergeCell ref="L9:N9"/>
    <mergeCell ref="AF7:AH7"/>
    <mergeCell ref="AI7:AL9"/>
    <mergeCell ref="I8:N8"/>
    <mergeCell ref="O8:Q9"/>
    <mergeCell ref="W8:Y9"/>
    <mergeCell ref="Z8:AB9"/>
    <mergeCell ref="AC8:AE9"/>
    <mergeCell ref="AF8:AH9"/>
    <mergeCell ref="B7:B10"/>
    <mergeCell ref="C7:Q7"/>
    <mergeCell ref="R7:T9"/>
    <mergeCell ref="V7:V10"/>
    <mergeCell ref="W7:AB7"/>
    <mergeCell ref="C8:E9"/>
    <mergeCell ref="F8:H9"/>
    <mergeCell ref="AJ6:AL6"/>
    <mergeCell ref="B1:F1"/>
    <mergeCell ref="N1:T1"/>
    <mergeCell ref="AF1:AL1"/>
    <mergeCell ref="A3:T3"/>
    <mergeCell ref="U3:AL3"/>
  </mergeCells>
  <phoneticPr fontId="0" type="noConversion"/>
  <printOptions horizontalCentered="1"/>
  <pageMargins left="0" right="0" top="0" bottom="0" header="0.51181102362204722" footer="0.51181102362204722"/>
  <pageSetup paperSize="9" scale="52" orientation="landscape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1.sz.m.</vt:lpstr>
      <vt:lpstr>'1.sz.m.'!Nyomtatási_terület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2018-11-30T07:34:15Z</dcterms:modified>
</cp:coreProperties>
</file>