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95" yWindow="45" windowWidth="5940" windowHeight="5415" tabRatio="598" firstSheet="12" activeTab="16"/>
  </bookViews>
  <sheets>
    <sheet name="bor." sheetId="1" r:id="rId1"/>
    <sheet name="1.mell. -mérleg" sheetId="2" r:id="rId2"/>
    <sheet name="2.mell - bevétel" sheetId="3" r:id="rId3"/>
    <sheet name="3.mell. - bevét.Köá" sheetId="4" r:id="rId4"/>
    <sheet name="4.mell. - kiadás" sheetId="5" r:id="rId5"/>
    <sheet name="5.mell. - kiadás.köá." sheetId="6" r:id="rId6"/>
    <sheet name="6.mell - átadások" sheetId="7" r:id="rId7"/>
    <sheet name="7.mell. - ellátottak jutt." sheetId="8" r:id="rId8"/>
    <sheet name="8.mell. - beruházások" sheetId="9" r:id="rId9"/>
    <sheet name="9.mell.-felújítások" sheetId="10" r:id="rId10"/>
    <sheet name="10.mell. - közgazd.mérleg" sheetId="11" r:id="rId11"/>
    <sheet name="11.mell. -ei.felh.ütemt." sheetId="12" r:id="rId12"/>
    <sheet name="12.mell. -részesedések" sheetId="13" r:id="rId13"/>
    <sheet name="13.mell. -kezesség" sheetId="14" r:id="rId14"/>
    <sheet name="14.mell. - uniós" sheetId="15" r:id="rId15"/>
    <sheet name="15.mell.- közvetett" sheetId="16" r:id="rId16"/>
    <sheet name="16.mell.-középtávú" sheetId="17" r:id="rId17"/>
  </sheets>
  <definedNames/>
  <calcPr fullCalcOnLoad="1"/>
</workbook>
</file>

<file path=xl/sharedStrings.xml><?xml version="1.0" encoding="utf-8"?>
<sst xmlns="http://schemas.openxmlformats.org/spreadsheetml/2006/main" count="945" uniqueCount="541">
  <si>
    <t>Megnevezés</t>
  </si>
  <si>
    <t>Ft</t>
  </si>
  <si>
    <t>Összesen:</t>
  </si>
  <si>
    <t>létszám</t>
  </si>
  <si>
    <t>Sitke község Önkormányzata</t>
  </si>
  <si>
    <t>( e Ft-ban)</t>
  </si>
  <si>
    <t>e Ft</t>
  </si>
  <si>
    <t>TÁMOGATÁSOK ÖSSZESEN:</t>
  </si>
  <si>
    <t>(e Ft-ban)</t>
  </si>
  <si>
    <t>állandó</t>
  </si>
  <si>
    <t>juttatások</t>
  </si>
  <si>
    <t>előirányzat</t>
  </si>
  <si>
    <t>tervezett előirányzat</t>
  </si>
  <si>
    <t>Részvények, részesedések</t>
  </si>
  <si>
    <t>25% alatti részesedés:</t>
  </si>
  <si>
    <t>VASI-VÍZ Rt.</t>
  </si>
  <si>
    <t>Részesedések, részvények mindösszesen:</t>
  </si>
  <si>
    <t xml:space="preserve"> ebből:</t>
  </si>
  <si>
    <t>MŰKÖDÉSI KIADÁSOK</t>
  </si>
  <si>
    <t>FELHALMOZÁSI KIADÁSOK</t>
  </si>
  <si>
    <t>tervezett</t>
  </si>
  <si>
    <t>változás</t>
  </si>
  <si>
    <t>M  e  g  n  e  v  e  z  é  s:</t>
  </si>
  <si>
    <t>%-a</t>
  </si>
  <si>
    <t>MŰKÖDÉSI BEVÉTELEK ÖSSZESEN:</t>
  </si>
  <si>
    <t>részvényei, részesedései, értékpapírjai</t>
  </si>
  <si>
    <t>Körjegyzőségi feladatok ellátása</t>
  </si>
  <si>
    <t>Bursa Hungarica Alapítvány támogatása</t>
  </si>
  <si>
    <t>Citerazenekar támogatása</t>
  </si>
  <si>
    <t>Hímzőszakkör támogatása</t>
  </si>
  <si>
    <t>2.</t>
  </si>
  <si>
    <t>Kistérségi tagsági díj</t>
  </si>
  <si>
    <t>Eseti társadalom, szociálpolitikai és egyéb társadalombiztosítási</t>
  </si>
  <si>
    <t>juttatások összesen:</t>
  </si>
  <si>
    <t>Működési célú szociális támogatások összesen:</t>
  </si>
  <si>
    <t>Társadalom-, szociálispolitikai és egyéb társadalom-</t>
  </si>
  <si>
    <t>biztosítási juttatások mindösszesen:</t>
  </si>
  <si>
    <t>ebből: igényel- hető költség- vetési támogatás</t>
  </si>
  <si>
    <t>hető költség-</t>
  </si>
  <si>
    <t>vetési támogatás</t>
  </si>
  <si>
    <t>Háziorvosi alapellátás</t>
  </si>
  <si>
    <t>Civil szervezetek működési támogatása</t>
  </si>
  <si>
    <t>Köztemető-fenntartás és működtetés</t>
  </si>
  <si>
    <t>Könyvtári szolgáltatások</t>
  </si>
  <si>
    <t>Bevételei forrásonként</t>
  </si>
  <si>
    <t xml:space="preserve">Sitke község Önkormányzata   </t>
  </si>
  <si>
    <t>Társadalom-, szociálpolitikai  és egyéb társadalombiztosítási kiadásai</t>
  </si>
  <si>
    <t>SITKE KÖZSÉG ÖNKORMÁNYZATA</t>
  </si>
  <si>
    <t>sor-</t>
  </si>
  <si>
    <t>szám</t>
  </si>
  <si>
    <t>1.</t>
  </si>
  <si>
    <t>3.</t>
  </si>
  <si>
    <t>TÁRGYÉVI BEVÉTELEK ÖSSZESEN:</t>
  </si>
  <si>
    <t>Nyugdíjas Klub</t>
  </si>
  <si>
    <t xml:space="preserve">Tekeszakosztály </t>
  </si>
  <si>
    <t>TÁRGYÉVI KIADÁSOK ÖSSZESEN:</t>
  </si>
  <si>
    <t>TÁRGYÉVI BEVÉTELEK ÉS KIADÁSOK EGYENLEGE:</t>
  </si>
  <si>
    <t>I.</t>
  </si>
  <si>
    <t>önkormányzati hivatal működésének támogatása</t>
  </si>
  <si>
    <t>település-üzemeltetéshez kapcsolódó feladatellátás támogatása</t>
  </si>
  <si>
    <t>II.</t>
  </si>
  <si>
    <t>III.</t>
  </si>
  <si>
    <t>Könyvtári, közművelődési és múzeumi feladatok támogatása</t>
  </si>
  <si>
    <t>MŰKÖDÉSI BEVÉTELEK</t>
  </si>
  <si>
    <t>a.</t>
  </si>
  <si>
    <t>b.</t>
  </si>
  <si>
    <t>c.</t>
  </si>
  <si>
    <t>d.</t>
  </si>
  <si>
    <t>VII.</t>
  </si>
  <si>
    <t>2016.                                     év</t>
  </si>
  <si>
    <t>2017.                                     év</t>
  </si>
  <si>
    <t>2018.                                     év</t>
  </si>
  <si>
    <t>2019.                                     év</t>
  </si>
  <si>
    <t>összesen</t>
  </si>
  <si>
    <t>Megnevezése, fajtája, száma</t>
  </si>
  <si>
    <t>Sitkei  Viziközmű Társulat által felvett hitel</t>
  </si>
  <si>
    <t>formája: készfizető kezsségvállalás</t>
  </si>
  <si>
    <t>devizaneme:       Ft</t>
  </si>
  <si>
    <t>futamideje:        2012-2019</t>
  </si>
  <si>
    <t>kezességvállalás összesen:</t>
  </si>
  <si>
    <t>KÖZHATALMI BEVÉTELEK ÖSSZESEN:</t>
  </si>
  <si>
    <t>ravatalozó használati díj</t>
  </si>
  <si>
    <t>vendégebéd térítési díja</t>
  </si>
  <si>
    <t>működési kiadások</t>
  </si>
  <si>
    <t>felhalmozási kiadások</t>
  </si>
  <si>
    <t>felújítások</t>
  </si>
  <si>
    <t>Sághegy Leader tagdíj</t>
  </si>
  <si>
    <t>Labdarugó Szakosztály támogatása</t>
  </si>
  <si>
    <t xml:space="preserve">Tanévkezdési támogatás </t>
  </si>
  <si>
    <t>TÁRGYÉVI KÖLTSÉGVETÉSI HIÁNY:</t>
  </si>
  <si>
    <t xml:space="preserve">       - egyéb működési kiadások</t>
  </si>
  <si>
    <t xml:space="preserve">       - egyéb felhalmozási kiadások</t>
  </si>
  <si>
    <t>szociális étkeztetés térítési díja</t>
  </si>
  <si>
    <t>táborozás támogatása</t>
  </si>
  <si>
    <t>talajterhelési díj</t>
  </si>
  <si>
    <t>"Sitke község Önkormányzatának egészségre nevelő programja" projekt  (TÁMOP-6.12-11/1-2012-1244) 2014. évi üteme</t>
  </si>
  <si>
    <t>MŰKÖDÉSI CÉLÚ TÁMOGATÁSOK ÁLLAMHÁZTARTÁSON BELÜLRŐL</t>
  </si>
  <si>
    <t>Önkormányzatok működési támogatásai</t>
  </si>
  <si>
    <t>Helyi önkormányzatok  működésének  általános támogatása</t>
  </si>
  <si>
    <t>Települési önkormányzatok működésének támogatása</t>
  </si>
  <si>
    <t>ebből: beszámítás</t>
  </si>
  <si>
    <t>ba.</t>
  </si>
  <si>
    <t>zöldterület gazdálkodással kapcsolatos feladatok ellátásának támogatása</t>
  </si>
  <si>
    <t>bb.</t>
  </si>
  <si>
    <t>közvilágítás fenntartásának támogatása</t>
  </si>
  <si>
    <t>bc.</t>
  </si>
  <si>
    <t>köztemető fenntartással kapcsolatos feladatok támogatása</t>
  </si>
  <si>
    <t>bd.</t>
  </si>
  <si>
    <t>közutak fenntartásának támogatása</t>
  </si>
  <si>
    <t>egyéb önkormányzati feladatok támogatása</t>
  </si>
  <si>
    <t>Hozzájárulás a pénzbeni szociális ellátásokhoz</t>
  </si>
  <si>
    <t>Nem közművel összegyűjtött háztartási szennyvíz ártalmatlanítása</t>
  </si>
  <si>
    <t>Települési önkormányzatok működésének támogatása összesen:</t>
  </si>
  <si>
    <t>Települési önkormányzatok szociális, gyermekjóléti és gyermekétkeztetési feladatainak támogatása</t>
  </si>
  <si>
    <t>Egyes szociális és gyermekjóléti feladatok támogatása</t>
  </si>
  <si>
    <t>4.</t>
  </si>
  <si>
    <t>Kistelepülések szociális feladatainak támogatása</t>
  </si>
  <si>
    <t>5.</t>
  </si>
  <si>
    <t>Gyermekétkeztetés támogatása</t>
  </si>
  <si>
    <t>Települési önkormányzatok szociális, gyermekjóléti és gyermekétkeztetési feladatainak támogatása összesen:</t>
  </si>
  <si>
    <t>Települési önkormányzatok kulturális feladatainak támogatása</t>
  </si>
  <si>
    <t>települési önkormányzatok nyilvános könyvtári és közművelődési feladatainak támogatása</t>
  </si>
  <si>
    <t>Települési önkormányzatok kulturális feladatainak támogatása összesen:</t>
  </si>
  <si>
    <t>6.</t>
  </si>
  <si>
    <t>Működési célú központosított előirányzatok</t>
  </si>
  <si>
    <t>üdülőhelyi feladatok támogatása</t>
  </si>
  <si>
    <t>lakott külterületekkel kapcsolatos feladatok támogatása</t>
  </si>
  <si>
    <t>Helyi önkormányzatok  működésének  általános támogatása összesen:</t>
  </si>
  <si>
    <t>Egyéb működési célú támogatások bevételei államháztartáson belülről</t>
  </si>
  <si>
    <t>közfoglalkoztatás támogatása</t>
  </si>
  <si>
    <t>Egyéb működési célú támogatások bevételei államháztartáson belülről összesen:</t>
  </si>
  <si>
    <t>MŰKÖDÉSI CÉLÚ TÁMOGATÁSOK ÁLLAMHÁZTARTÁSON BELÜLRŐL ÖSSZESEN:</t>
  </si>
  <si>
    <t>FELHALMOZÁSI CÉLÚ TÁMOGATÁSOK ÁLLAMHÁZTARTÁSON BELÜLRŐL</t>
  </si>
  <si>
    <t>Egyéb felhalmozási célú támogatások bevételei államháztartáson belülről</t>
  </si>
  <si>
    <t>Egyéb felhalmozási célú támogatások bevételei államháztartáson belülről összesen:</t>
  </si>
  <si>
    <t>FELHALMOZÁSI CÉLÚ TÁMOGATÁSOK ÁLLAMHÁZ- TARTÁSON BELÜLRŐL ÖSSZESEN:</t>
  </si>
  <si>
    <t>KÖZHATALMI BEVÉTELEK</t>
  </si>
  <si>
    <t>Vagyoni típusú adók</t>
  </si>
  <si>
    <t>Magánszemélyek kommunális adója</t>
  </si>
  <si>
    <t>Értékesítési és forgalmi adók</t>
  </si>
  <si>
    <t>helyi iparűzési adó</t>
  </si>
  <si>
    <t>Gépjárműadók</t>
  </si>
  <si>
    <t>gépjárműadó helyi önkormányzatot megillető része</t>
  </si>
  <si>
    <t>Egyéb áruhasználati és szolgáltatási adók</t>
  </si>
  <si>
    <t>Idegenforgalmi adó</t>
  </si>
  <si>
    <t>Egyéb közhatalmi bevételek</t>
  </si>
  <si>
    <t>Igazgatási szolgáltatási díjak</t>
  </si>
  <si>
    <t>Helyi adópótlék, adóbírság</t>
  </si>
  <si>
    <t xml:space="preserve">IV. </t>
  </si>
  <si>
    <t>Szolgáltatások ellenértéke</t>
  </si>
  <si>
    <t>temetkezési szolgáltatás(sírhely megváltás)</t>
  </si>
  <si>
    <t>óvodai étkeztetés nyújtása</t>
  </si>
  <si>
    <t xml:space="preserve">bérleti és lízing díjbevételek </t>
  </si>
  <si>
    <t>önkormányzati helyiségek bérbeadása</t>
  </si>
  <si>
    <t>lakbérbevételek</t>
  </si>
  <si>
    <t>közterületfogalási díjak</t>
  </si>
  <si>
    <t>földbéreleti díjak</t>
  </si>
  <si>
    <t>Tulajdonosi bevételek</t>
  </si>
  <si>
    <t>szennyvízcsatornahasználati díj</t>
  </si>
  <si>
    <t>Ellátási díjak</t>
  </si>
  <si>
    <t>alkalmazottak térítési díja</t>
  </si>
  <si>
    <t>Kiszámlázott általános forgalmi adó</t>
  </si>
  <si>
    <t>Általános forgalmi adó visszatérítése</t>
  </si>
  <si>
    <t>Kamatbevételek</t>
  </si>
  <si>
    <t>FELHALMOZÁSI CÉLÚ ÁTVETT PÉNZESZKÖZÖK</t>
  </si>
  <si>
    <t>felhalmozási célú visszatérítendő támogatások, kölcsönök visszatérülése államháztartáson kívülről</t>
  </si>
  <si>
    <t>Első lakáshoz jutók lakásépítési és -vásárlási kölcsönének törlesztése</t>
  </si>
  <si>
    <t>FELHALMOZÁSI CÉLÚ ÁTVETT PÉNZESZKÖZÖK ÖSSZESEN:</t>
  </si>
  <si>
    <t>KÖLTSÉGVETÉSI BEVÉTELEK</t>
  </si>
  <si>
    <t>VIII.</t>
  </si>
  <si>
    <t>FINANSZÍROZÁSI BEVÉTELEK</t>
  </si>
  <si>
    <t>Előző évi költségvetési maradvány igénybevétele</t>
  </si>
  <si>
    <t>előző éveki költségvetési maradvány igénybevétele</t>
  </si>
  <si>
    <t>BEVÉTELEK ÖSSZESEN:</t>
  </si>
  <si>
    <t>2015. év</t>
  </si>
  <si>
    <t>Működési célú központosított előirányzatok összesen:</t>
  </si>
  <si>
    <t>lakott külterülettel kapcsolatos feladatok</t>
  </si>
  <si>
    <t>e.</t>
  </si>
  <si>
    <t>2014. évről áthúzódó bérkompenzáció támogatása</t>
  </si>
  <si>
    <t>Pénzbeni szociális ellátások kiegészítése</t>
  </si>
  <si>
    <t>Települési önkormányzatok szociális feladatainak egyéb támogatása</t>
  </si>
  <si>
    <t>Vidéki gazdaság és lakosság számára nyújtott alapszolgáltatások fejlesztése (mikrobusz beszerzése) támogatása</t>
  </si>
  <si>
    <t>Kápolnáért Kulturális és Sport Egyesület művelődési ház kialakításával kacsolatos támogatásának visszatérülése</t>
  </si>
  <si>
    <t>egyéb szolgáltatások nyújtása miatti bevételek</t>
  </si>
  <si>
    <t>BEVÉTELEINEK ÉS KIADÁSAINAK ALAKULÁSA</t>
  </si>
  <si>
    <t>BEVÉTELEK:</t>
  </si>
  <si>
    <t>MŰKÖDÉSI TÁMOGATÁSOK ÁLLAMHÁZTARTÁSON BELÜLRŐL</t>
  </si>
  <si>
    <t xml:space="preserve"> ebből:   Helyi önkormányzatok  működésének  általános támogatása</t>
  </si>
  <si>
    <t xml:space="preserve">             Egyéb működési célú támogatások bevételei államháztartáson belülről</t>
  </si>
  <si>
    <t>FELHALMOZÁSI TÁMOGATÁSOK ÁLLAMHÁZTARTÁSON BELÜLRŐL</t>
  </si>
  <si>
    <t>FELHALMOZÁSI BEVÉTELEK</t>
  </si>
  <si>
    <t>MŰKÖDÉSI CÉLÚ ÁTVETT PÉNZESZKÖZÖK</t>
  </si>
  <si>
    <t xml:space="preserve"> ebből: működési célú visszatérítendő támogatások, kölcsönök visszatérülése államházt.kívülről</t>
  </si>
  <si>
    <t xml:space="preserve">           Egyéb működési célú átvett pénzeszközök</t>
  </si>
  <si>
    <t xml:space="preserve"> ebből: felhalmozási célú visszatérítendő támogatások, kölcsönök visszatérülése államházt.kívülről</t>
  </si>
  <si>
    <t xml:space="preserve">           Egyéb felhalmozási célú átvett pénzeszközök</t>
  </si>
  <si>
    <t>KIADÁSOK:</t>
  </si>
  <si>
    <t xml:space="preserve">       - Személyi juttatások</t>
  </si>
  <si>
    <t xml:space="preserve">       - Munkáltatót terhelő járulékok</t>
  </si>
  <si>
    <t xml:space="preserve">       - Dologi kiadások</t>
  </si>
  <si>
    <t xml:space="preserve">       - Ellátottak juttatásai</t>
  </si>
  <si>
    <t xml:space="preserve">       - Beruházások</t>
  </si>
  <si>
    <t xml:space="preserve">       - Felújítások</t>
  </si>
  <si>
    <t>FINANSZÍROZÁSI KIADÁSOK</t>
  </si>
  <si>
    <t xml:space="preserve"> ebből: fejlesztési célú hitelek törlesztése</t>
  </si>
  <si>
    <t xml:space="preserve">           befektetési célú részesedések vásárlása</t>
  </si>
  <si>
    <t>KIADÁSAI KIEMELT ELŐIRÁNYZATONKÉNT ÉS KORMÁNYZATI FUNKCIÓNKÉNT</t>
  </si>
  <si>
    <t>kormány- zati funkció száma</t>
  </si>
  <si>
    <t>Kormányzati funkció megnevezése</t>
  </si>
  <si>
    <t>kiadás        összesen:</t>
  </si>
  <si>
    <t>k   i   a   d   á   s   o   k   b   ó   l:</t>
  </si>
  <si>
    <t>finanszírozási kiadások</t>
  </si>
  <si>
    <t>személyi juttatások</t>
  </si>
  <si>
    <t>Munkál- tatót terhelő járulékok</t>
  </si>
  <si>
    <t>dologi kiadások</t>
  </si>
  <si>
    <t>ellátottak juttatásai</t>
  </si>
  <si>
    <t>egyéb működési kiadások</t>
  </si>
  <si>
    <t>működési kiadás összesen:</t>
  </si>
  <si>
    <t>beruházások</t>
  </si>
  <si>
    <t>hitel- törlesztés</t>
  </si>
  <si>
    <t>részesedés vásárlása</t>
  </si>
  <si>
    <t>nyitó</t>
  </si>
  <si>
    <t>záró</t>
  </si>
  <si>
    <t>(fő)</t>
  </si>
  <si>
    <t>011130</t>
  </si>
  <si>
    <t>Önkormányzatok és önkormányzati hivatalok jogalkotó és általános igazgatási tevékenysége</t>
  </si>
  <si>
    <t>013320</t>
  </si>
  <si>
    <t>013350</t>
  </si>
  <si>
    <t>Önkormányzati vagyonnal való gazdálkodással kapcsolatos feladatok</t>
  </si>
  <si>
    <t>051030</t>
  </si>
  <si>
    <t>Nem veszélyes (települési) hulladék vegyes (ömlesztett ) begyűjtése, szállítása, átrakás</t>
  </si>
  <si>
    <t>052080</t>
  </si>
  <si>
    <t>Szennyvízcsatorna építése, fenntartása, üzemeltetése</t>
  </si>
  <si>
    <t>061030</t>
  </si>
  <si>
    <t>Lakáshoz jutást segítő támogatások</t>
  </si>
  <si>
    <t>064010</t>
  </si>
  <si>
    <t>Közvilágítás</t>
  </si>
  <si>
    <t>066010</t>
  </si>
  <si>
    <t>Zöldterület-kezelés</t>
  </si>
  <si>
    <t>066020</t>
  </si>
  <si>
    <t>Város- és községgazdálkodási egyéb szolgáltatások</t>
  </si>
  <si>
    <t>072111</t>
  </si>
  <si>
    <t>081041</t>
  </si>
  <si>
    <t>Versenysport és utánpótlás-nevelési tevékenység és támogatása</t>
  </si>
  <si>
    <t>082044</t>
  </si>
  <si>
    <t>084031</t>
  </si>
  <si>
    <t>094260</t>
  </si>
  <si>
    <t>Hallgatói és oktatói ösztöndíjak, egyéb juttatások</t>
  </si>
  <si>
    <t>Lakásfenntartással, lakhatással összefüggő ellátások</t>
  </si>
  <si>
    <t>107051</t>
  </si>
  <si>
    <t>Házi segítségnyújtás</t>
  </si>
  <si>
    <t>Egyéb szociális természetbeni és pénzbeni ellátások</t>
  </si>
  <si>
    <t>EGYÉB MŰKÖDÉSI KIADÁSOK</t>
  </si>
  <si>
    <t>EGYÉB MŰKÖDÉSI CÉLÚ TÁMOGATÁSOK ÁLLAMHÁZTARTÁSON BELÜLRE</t>
  </si>
  <si>
    <t>EGYÉB MŰKÖDÉSI CÉLÚ TÁMOGATÁSOK ÁLLAMHÁZTARTÁSON BELÜLRE ÖSSZESEN:</t>
  </si>
  <si>
    <t>EGYÉB MŰKÖDÉSI CÉLÚ TÁMOGATÁSOK ÁLLAMHÁZTARTÁSON KÍVÜLRE</t>
  </si>
  <si>
    <t>EGYÉB MŰKÖDÉSI CÉLÚ TÁMOGATÁSOK ÁLLAMHÁZTARTÁSON KÍVÜLRE ÖSSZESEN:</t>
  </si>
  <si>
    <t>EGYÉB MŰKÖDÉSI KIADÁSOK ÖSSZESEN:</t>
  </si>
  <si>
    <t>(közgazdasági tagolásban)</t>
  </si>
  <si>
    <t>I. Működési  költségvetés</t>
  </si>
  <si>
    <t>Működési  támogatások államháztartáson belülről</t>
  </si>
  <si>
    <t xml:space="preserve"> - önkormányzatok működési támogatásai</t>
  </si>
  <si>
    <t xml:space="preserve"> - egyéb működési célú támogatások bevételei államháztartáson belülről</t>
  </si>
  <si>
    <t>Közhatalmi bevételek</t>
  </si>
  <si>
    <t xml:space="preserve">Működési bevételek   </t>
  </si>
  <si>
    <t>Működési célú átvett pénzeszközök</t>
  </si>
  <si>
    <t xml:space="preserve"> - működési célú visszatérítendő támogatások, kölcsönök visszatérülése államháztartáson kívülről</t>
  </si>
  <si>
    <t xml:space="preserve"> - egyéb működési célú átvett pénzeszközök</t>
  </si>
  <si>
    <t>Működési bevételek összesen</t>
  </si>
  <si>
    <t>Személyi juttatások</t>
  </si>
  <si>
    <t>Munkaadókat terhelő járulékok és szociális hozzájárulási adó</t>
  </si>
  <si>
    <t>7.</t>
  </si>
  <si>
    <t>Dologi kiadások</t>
  </si>
  <si>
    <t>8.</t>
  </si>
  <si>
    <t>Ellátottak pénzbeli juttatásai</t>
  </si>
  <si>
    <t>9.</t>
  </si>
  <si>
    <t>Egyéb működési célú kiadások</t>
  </si>
  <si>
    <t xml:space="preserve"> - működési célú visszatérítendő támogatások, kölcsönök nyújtása államháztartáson kívülre</t>
  </si>
  <si>
    <t xml:space="preserve"> - egyéb működési célú támogatások államháztartáson kívülre</t>
  </si>
  <si>
    <t xml:space="preserve"> - tartalékok</t>
  </si>
  <si>
    <t>Működési kiadások összesen</t>
  </si>
  <si>
    <t>II. Felhalmozási költségvetés</t>
  </si>
  <si>
    <t>10.</t>
  </si>
  <si>
    <t>Felhalmozási támogatások államháztartáson belülről</t>
  </si>
  <si>
    <t>11.</t>
  </si>
  <si>
    <t xml:space="preserve">Felhalmozási bevételek   </t>
  </si>
  <si>
    <t>12.</t>
  </si>
  <si>
    <t>Felhalmozási célú átvett pénzeszközök</t>
  </si>
  <si>
    <t xml:space="preserve"> - felhalmozási célú visszatérítendő támogatások, kölcsönök visszatérülése államházt.kívülről</t>
  </si>
  <si>
    <t xml:space="preserve"> - egyéb felhalmozási célú átvett pénzeszközök</t>
  </si>
  <si>
    <t>Felhalmozási bevételek összesen</t>
  </si>
  <si>
    <t>13.</t>
  </si>
  <si>
    <t>Beruházások</t>
  </si>
  <si>
    <t>14.</t>
  </si>
  <si>
    <t>Felújítások</t>
  </si>
  <si>
    <t>15.</t>
  </si>
  <si>
    <t>Egyéb felhalmozási kiadások</t>
  </si>
  <si>
    <t xml:space="preserve"> - egyéb felhalmozási célú támogatások államháztartáson kívülre</t>
  </si>
  <si>
    <t>Felhalmozási kiadások összesen</t>
  </si>
  <si>
    <t>Önkormányzat bevételei összesen:</t>
  </si>
  <si>
    <t>Önkormányzat kiadásai összesen:</t>
  </si>
  <si>
    <t>III. Finanszírozási műveletek elszámolása</t>
  </si>
  <si>
    <t>16.</t>
  </si>
  <si>
    <t>Előző év költségvetési maradványának igénybevétele</t>
  </si>
  <si>
    <t>Finanszírozási bevételek összesen:</t>
  </si>
  <si>
    <t>17.</t>
  </si>
  <si>
    <t>Hitel-, kölcsöntörlesztés államháztartáson kívülre</t>
  </si>
  <si>
    <t>18.</t>
  </si>
  <si>
    <t>Befektetési célú belföldi értékpapírok vásárlása</t>
  </si>
  <si>
    <t>Finanszírozási kiadások összesen:</t>
  </si>
  <si>
    <t>Önkormányzat bevételei mindösszesen:</t>
  </si>
  <si>
    <t>Önkormányzat kiadásai mindösszesen:</t>
  </si>
  <si>
    <t>Egyéb felhalmozási kiadások államháztartáson kívülre</t>
  </si>
  <si>
    <t>Első lakáshoz jutók lakásépítésének és -vásárlásnak viszza nem térítendő támogatása</t>
  </si>
  <si>
    <t>Egyéb felhalmozási kiadások államháztartáson kívülre összesen:</t>
  </si>
  <si>
    <t>Költségvetési (működési és felhalmozási ) mérlege</t>
  </si>
  <si>
    <t>Sitke község Önkormányzta</t>
  </si>
  <si>
    <t>Kezességvállalások állománya</t>
  </si>
  <si>
    <t>mértéke: lakossági érdekeltségi hozzájárulás együttes összegének 20 %-a,  induláskor 11.322.424 Ft</t>
  </si>
  <si>
    <t>KÖTELEZŐ, ÖNKÉNT VÁLLALT ÉS ÁLLAMI (ÁLLAMIGAZGATÁSI) FELADATAINAK BEVÉTELEI</t>
  </si>
  <si>
    <t>bevétel                                        összesen:</t>
  </si>
  <si>
    <t>ebből:</t>
  </si>
  <si>
    <t>kötelező</t>
  </si>
  <si>
    <t>önként vállalt</t>
  </si>
  <si>
    <t>állami (államigazgatási)</t>
  </si>
  <si>
    <t>feladatok</t>
  </si>
  <si>
    <t>018010</t>
  </si>
  <si>
    <t>Önkormányzatok elszámolásai a központi költségvetéssel</t>
  </si>
  <si>
    <t>096015</t>
  </si>
  <si>
    <t>Gyermekétkeztetés köznevelési intézményben</t>
  </si>
  <si>
    <t>096025</t>
  </si>
  <si>
    <t>Munkahelyi étkeztetés köznevelési intézményekben</t>
  </si>
  <si>
    <t>Önkormányzatok funkcióra nem sorolható bevételei államháztartáson kívülről</t>
  </si>
  <si>
    <t>egyéb felhalmozási kiadások</t>
  </si>
  <si>
    <t>felhalmozási kiadások összesen:</t>
  </si>
  <si>
    <t>finanszírozá- si kiadások összesen:</t>
  </si>
  <si>
    <t>Összesen</t>
  </si>
  <si>
    <t>KÖTELEZŐ, ÖNKÉNT VÁLLALT ÉS ÁLLAMI (ÁLLAMIGAZGATÁSI) FELADATAINAK KIADÁSAI</t>
  </si>
  <si>
    <t>kiadás                                       összesen:</t>
  </si>
  <si>
    <t xml:space="preserve">SITKE KÖZSÉG ÖNKORMÁNYZATA   </t>
  </si>
  <si>
    <t>BERUHÁZÁSOK ÉS FELHALMOZÁSI KIADÁSOK</t>
  </si>
  <si>
    <t>M e g n e v e z é s:</t>
  </si>
  <si>
    <t>( e Ft-ban )</t>
  </si>
  <si>
    <t>Előzetesen felszámított általános forgalmi adó</t>
  </si>
  <si>
    <t>BERUHÁZÁSOK ÖSSZESEN:</t>
  </si>
  <si>
    <t>ELŐIRÁNYZAT-FELHASZNÁLÁSI ÜTEMTERVE</t>
  </si>
  <si>
    <t xml:space="preserve">Január </t>
  </si>
  <si>
    <t xml:space="preserve">Február 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</si>
  <si>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</si>
  <si>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</si>
  <si>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</si>
  <si>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</si>
  <si>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</si>
  <si>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</si>
  <si>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</si>
  <si>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</si>
  <si>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</si>
  <si>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</si>
  <si>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 xml:space="preserve"> Bevételek</t>
  </si>
  <si>
    <t>működési célú támogatások államháztartáson belülről</t>
  </si>
  <si>
    <t xml:space="preserve">   -  helyi önkormányzatok  működésének  általános támogatása</t>
  </si>
  <si>
    <t xml:space="preserve">    - egyéb működési célú támogatások bevételei államháztartáson belülről</t>
  </si>
  <si>
    <t>közhatalmi bevételek</t>
  </si>
  <si>
    <t>működési bevételek</t>
  </si>
  <si>
    <t>felhalmozási bevételek</t>
  </si>
  <si>
    <t xml:space="preserve">   - működési célú visszatérítendő támogatások, kölcsönök visszatérülése államházt.kívülről</t>
  </si>
  <si>
    <t xml:space="preserve">   - egyéb működési célú átvett pénzeszközök</t>
  </si>
  <si>
    <t>felhalmozási célú átvett pénzeszközök</t>
  </si>
  <si>
    <t xml:space="preserve">   - felhalmozási célú visszatérítendő támogatások, kölcsönök visszatérülése államházt.kívülről</t>
  </si>
  <si>
    <t xml:space="preserve">   - egyéb felhalmozási célú átvett pénzeszközök</t>
  </si>
  <si>
    <t>előző évi pénzmaradvány igénybevétele</t>
  </si>
  <si>
    <t>Előző havi maradvány</t>
  </si>
  <si>
    <t>Bevételek összesen:</t>
  </si>
  <si>
    <t xml:space="preserve"> Kiadások</t>
  </si>
  <si>
    <t>munkaadókat terhelő járulékok és szociális hozzájárulási adó</t>
  </si>
  <si>
    <t>Egyéb működési kiadások</t>
  </si>
  <si>
    <t xml:space="preserve"> - államháztartáson belülre</t>
  </si>
  <si>
    <t xml:space="preserve"> - államháztartáson kívülre</t>
  </si>
  <si>
    <t xml:space="preserve"> - hosszú lejáratú hitel törlesztése</t>
  </si>
  <si>
    <t xml:space="preserve"> - részesedések vásárlása</t>
  </si>
  <si>
    <t>19.</t>
  </si>
  <si>
    <t>általános tartalék</t>
  </si>
  <si>
    <t>20.</t>
  </si>
  <si>
    <t>céltartalék</t>
  </si>
  <si>
    <t>Kiadások összesen</t>
  </si>
  <si>
    <t>bevételek és kiadások egyenlege</t>
  </si>
  <si>
    <t>Szociális étkeztetés (889921)</t>
  </si>
  <si>
    <t>Gyermekvédelmi pénzbeni és természetbeni ellátások</t>
  </si>
  <si>
    <t>lakhatáshoz kapcsolódó rendszeres kiadások viseléséhez nyújtható települési támogatás</t>
  </si>
  <si>
    <t>rendkívüli települési támogatás</t>
  </si>
  <si>
    <t>újszülöttek támogatása</t>
  </si>
  <si>
    <t>Rendszeres gyermekvédelmi kedvezményben részesülők részére Erzsébet utalvány</t>
  </si>
  <si>
    <t>Rendszeres gyermekvédelmi kedvezményben részesülők Erzsébet utalványa támogatása</t>
  </si>
  <si>
    <t>066020 Városi és községgazdálkodási egyéb szolgáltatások</t>
  </si>
  <si>
    <t xml:space="preserve">EURÓPAI UNIÓS TÁMOGATÁSOKBÓL FINANSZÍROZOTT PROJEKTEK FORRÁSÖSSZETÉTELE </t>
  </si>
  <si>
    <t>Sor- szám</t>
  </si>
  <si>
    <t>Projekt  megnevezése</t>
  </si>
  <si>
    <t>támoga- tás mértéke  %</t>
  </si>
  <si>
    <t>saját erőforrás</t>
  </si>
  <si>
    <t>támogatás</t>
  </si>
  <si>
    <t>Mindösszesen</t>
  </si>
  <si>
    <t>saját erő</t>
  </si>
  <si>
    <t>bekerülési költség</t>
  </si>
  <si>
    <t>összesen:</t>
  </si>
  <si>
    <t>2014-2015. év</t>
  </si>
  <si>
    <t>2014.</t>
  </si>
  <si>
    <t>2015.</t>
  </si>
  <si>
    <t>2017.</t>
  </si>
  <si>
    <t>2018.</t>
  </si>
  <si>
    <t>Mikrobusz beszerzése (vidéki gazdaság és lakosság számára nyújtott alapszolgáltatások fejlesztése)</t>
  </si>
  <si>
    <t>KÖZVETETT TÁMOGATÁSOK</t>
  </si>
  <si>
    <t>A. helyi adónál biztosított közvetett támogatások</t>
  </si>
  <si>
    <t>1. Iparűzési adó</t>
  </si>
  <si>
    <t>A támogatás kedvezményezettje</t>
  </si>
  <si>
    <t xml:space="preserve">Adóelengedés </t>
  </si>
  <si>
    <t>Adókedvezmény</t>
  </si>
  <si>
    <t xml:space="preserve">Egyéb </t>
  </si>
  <si>
    <t>Összesen  e Ft</t>
  </si>
  <si>
    <t xml:space="preserve">jogcíme </t>
  </si>
  <si>
    <t>mértéke</t>
  </si>
  <si>
    <t>összege</t>
  </si>
  <si>
    <t>jogcíme</t>
  </si>
  <si>
    <t xml:space="preserve">összege </t>
  </si>
  <si>
    <t>(jellege)</t>
  </si>
  <si>
    <t>%</t>
  </si>
  <si>
    <t>állandó lakás céljára ténylegesen használt ingatlan adóalanya</t>
  </si>
  <si>
    <t>magánsz. kommunális adója</t>
  </si>
  <si>
    <t xml:space="preserve"> 2. Méltányossági eljárás</t>
  </si>
  <si>
    <t xml:space="preserve"> - fizetési halasztás</t>
  </si>
  <si>
    <t xml:space="preserve"> - részletfizetés</t>
  </si>
  <si>
    <t xml:space="preserve"> - elengedés</t>
  </si>
  <si>
    <t xml:space="preserve"> összesen:</t>
  </si>
  <si>
    <t>2. Gépjárműadó</t>
  </si>
  <si>
    <t>súlyos mozgáskorlátozottak</t>
  </si>
  <si>
    <t>Gjt. 5.§. f. pont</t>
  </si>
  <si>
    <t>adóalanyok</t>
  </si>
  <si>
    <t>Gjt. 6.§.(3) bek.</t>
  </si>
  <si>
    <t>B. Egyéb közvetett támogatások</t>
  </si>
  <si>
    <t>1.helyiségek, eszközök hasznosításából származó bevételekből nyújtott kedvezmény mentesség összege</t>
  </si>
  <si>
    <t>kedvezmény jogcíme</t>
  </si>
  <si>
    <t>havi kedvezmény                                   (Ft)</t>
  </si>
  <si>
    <t>éves kedvezmény              (e Ft)</t>
  </si>
  <si>
    <t>összesen                  (e Ft)</t>
  </si>
  <si>
    <t>magánszemély</t>
  </si>
  <si>
    <t>-</t>
  </si>
  <si>
    <t>2. lakosság részére lakásépítéshez, lakásfelújításhoz nyújtott kölcsönök elengedésének összege</t>
  </si>
  <si>
    <t>havi kedvezmény                                        (Ft)</t>
  </si>
  <si>
    <t>magánszemélyek</t>
  </si>
  <si>
    <t>gyermekkedvezmény</t>
  </si>
  <si>
    <t>3. ellátottak térítési díjának, illetve kártérítésének méltányossági alapon történő elengedésének összege</t>
  </si>
  <si>
    <t>térítési díj elengedése</t>
  </si>
  <si>
    <t>4. egyéb nyújtott kedvezmény vagy kölcsön elengedésének összege</t>
  </si>
  <si>
    <t>Sitke község Önkormányzata saját bevételeinek, valamint az adósságot keletkeztető ügyleteiből eredő</t>
  </si>
  <si>
    <t>fizetési kötelezettségeinek bemutatása</t>
  </si>
  <si>
    <t>megnevezés</t>
  </si>
  <si>
    <t>Saját bevétel és adósságot keletkeztető ügyletből eredő fizetési kötelezettség összegei</t>
  </si>
  <si>
    <t>év</t>
  </si>
  <si>
    <t>bírság-, pótlék- és díjbevétel</t>
  </si>
  <si>
    <t>önkormányzat saját bevételei:</t>
  </si>
  <si>
    <t>saját bevételek  50 %-a</t>
  </si>
  <si>
    <t>fizetési kötelezettség összesen</t>
  </si>
  <si>
    <t>Fizetési kötelezettséggel csökkentett saját bevétel összege</t>
  </si>
  <si>
    <t>helyi adóból és a települési adóból származó bevétel</t>
  </si>
  <si>
    <t>az önkormányzati vagyon és az önkormányzatot megillető vagyoni értékű jog értékesítéséből és hasznosításából származó bevétel</t>
  </si>
  <si>
    <t>osztalék, a koncessziós díj és a hozambevétel</t>
  </si>
  <si>
    <t>tárgyi eszköz és az immateriális jószág, részvény, részesedés, vállalat értékesítéséből vagy privatizációból származó bevétel</t>
  </si>
  <si>
    <t>kezesség-, illetve garanciavállalással kapcsolatos megtérülés</t>
  </si>
  <si>
    <t>hitel, kölcsön felvétele, átvállalása a folyósítás, átvállalás napjától a végtörlesztés napjáig, és annak aktuális tőketartozása</t>
  </si>
  <si>
    <t> számvitelről szóló törvény szerinti hitelviszonyt megtestesítő értékpapír forgalomba hozatala a forgalomba hozatal napjától a beváltás napjáig</t>
  </si>
  <si>
    <t> váltó kibocsátása a kibocsátás napjától a beváltás napjáig</t>
  </si>
  <si>
    <t>Szt. szerint pénzügyi lízing lízingbevevői félként történő megkötése a lízing futamideje alatt,</t>
  </si>
  <si>
    <t xml:space="preserve">vissz visszavásárlási kötelezettség kikötésével megkötött adásvételi szerződés eladói félként történő megkötése avásárlási kötelezettség kikötésével megkötött adásvételi szerződés </t>
  </si>
  <si>
    <t>szerződésben kapott, legalább háromszázhatvanöt nap időtartamú halasztott fizetés, részletfizetés</t>
  </si>
  <si>
    <t>hitelintézetek által, származékos műveletek különbözeteként az Államadósság Kezelő Központ Zrt.-nél  elhelyezett fedezeti betétek</t>
  </si>
  <si>
    <t>költségvetése</t>
  </si>
  <si>
    <t xml:space="preserve">2016. évi </t>
  </si>
  <si>
    <t>2016. évre</t>
  </si>
  <si>
    <t>2016. év</t>
  </si>
  <si>
    <t>Munkahelyi étk.köznev.int. (562920) (Vendég)</t>
  </si>
  <si>
    <t>Áht-n belüli megelőlegezések visszafizetése</t>
  </si>
  <si>
    <t>082092</t>
  </si>
  <si>
    <t>Közművelődés - Hagyományos közösségi, kulturális értékek gondozása</t>
  </si>
  <si>
    <t>082093</t>
  </si>
  <si>
    <t>Közművelődés - Amatőr művészetek</t>
  </si>
  <si>
    <t>Munkahelyi étk.közn. Int.  (562920) ( Vendég)</t>
  </si>
  <si>
    <t>052020</t>
  </si>
  <si>
    <t>Szennyvíz gyűjtése, tisztítása, elhelyezése</t>
  </si>
  <si>
    <t>Közművelődés -Hagyományos közösségi, kulturális értékek gondozása</t>
  </si>
  <si>
    <t>Közművelődés - amatőr művészetek</t>
  </si>
  <si>
    <t>Munkahelyi étkeztetés köznevelési int.(562920) (vendég)</t>
  </si>
  <si>
    <t xml:space="preserve"> egyéb működési és felhalmozási kiadásai</t>
  </si>
  <si>
    <t>2016.évre</t>
  </si>
  <si>
    <t>2017-2019. év</t>
  </si>
  <si>
    <t>2019.</t>
  </si>
  <si>
    <t>időskoruak támogatása</t>
  </si>
  <si>
    <t xml:space="preserve">Eszközbeszerzés </t>
  </si>
  <si>
    <t>Egyéb gép, berendezés, felszerelés beszerzése</t>
  </si>
  <si>
    <t>096015 Gyermekétkeztetés köznevelési intézményben</t>
  </si>
  <si>
    <t>Konyhai eszközök pótlására</t>
  </si>
  <si>
    <t>096025 Munkahelyi étkeztetés köznevelési intézményekben</t>
  </si>
  <si>
    <t>096025Munkahelyi étkeztetés köznevelési int.(562920) (vendég)</t>
  </si>
  <si>
    <t>107051 Szociális étkeztetés (889921)</t>
  </si>
  <si>
    <t>082044Könyvtári szolgáltatások</t>
  </si>
  <si>
    <t>Könyvtári infrastruktúra fejlesztés támogatása, eszközbeszerzés</t>
  </si>
  <si>
    <t>Áht-n belüli megelőlegezések viszafizetése</t>
  </si>
  <si>
    <t>2016.év</t>
  </si>
  <si>
    <t xml:space="preserve">          Áht-n belüli megelőlegezések visszafizetése</t>
  </si>
  <si>
    <t>(2015. december 31-i állapot szerint)</t>
  </si>
  <si>
    <t>-Áht-n belüli megelőlegezések visszafizetése</t>
  </si>
  <si>
    <t>2016. 01.01-től</t>
  </si>
  <si>
    <t>FELÚJÍTÁSI KIADÁSOK</t>
  </si>
  <si>
    <t xml:space="preserve">Összesen: </t>
  </si>
  <si>
    <t>FELÚJÍTÁSOK ÖSSZESEN:</t>
  </si>
  <si>
    <t xml:space="preserve"> előirányzat   ( e Ft)</t>
  </si>
  <si>
    <t xml:space="preserve">072111 Háziorvosi szolgálat </t>
  </si>
  <si>
    <t>Egyéb épület felújítása</t>
  </si>
  <si>
    <t xml:space="preserve">2015.évi Önkományzatok feladatfejlesztési támogatásából áthúzódó összeg  az önkormányzati önrésszel </t>
  </si>
  <si>
    <t>-orvosi rendelő felújítására</t>
  </si>
  <si>
    <t>Felújítási célú előzetesen felszámított le nem vonható általános forgalmi adóra</t>
  </si>
  <si>
    <t>költségvetési szerv,társadalmi szervezet</t>
  </si>
  <si>
    <t>Gjt.5.§.a.-b. pont</t>
  </si>
  <si>
    <t>ELŐZŐ ÉVEK KÖLTSÉGVETÉSI MARADVÁNY IGÉNYBEVÉTELE 2015. ÉVRŐL ÁTHÚZÓDÓ FELADATOKRA</t>
  </si>
  <si>
    <t xml:space="preserve"> 013350 Önkormányzati vagyonnal való gazdálkodás</t>
  </si>
  <si>
    <t>Közművesített telek vásárlása</t>
  </si>
  <si>
    <t xml:space="preserve"> 011130 Önkormányzatok és önk. hivatalok jogalkotó és ált. igaztatási tev.</t>
  </si>
  <si>
    <t>1. melléklet  a  3/2016. (II.16.) önkormányzati rendelethez</t>
  </si>
  <si>
    <t>2. melléklet  a  3/2016. (II.16.) önkormányzati rendelethez</t>
  </si>
  <si>
    <t>3. melléklet  a  3/2016. (II.16.) önkormányzati rendelethez</t>
  </si>
  <si>
    <t>4. melléklet  a 3/2016. (II.16.) önkormányzati rendelethez</t>
  </si>
  <si>
    <t>5. melléklet  a 3/2016. (II.16.) önkormányzati rendelethez</t>
  </si>
  <si>
    <t>6. melléklet  a 3/2016. (II.16.) önkormányzati rendelethez</t>
  </si>
  <si>
    <t>7. melléklet  a  3/2016. (II.16.) önkormányzati rendelethez</t>
  </si>
  <si>
    <t>8. melléklet a 3/2016. (II.16.) önkormányzati rendelethez</t>
  </si>
  <si>
    <t>9 sz. melléklet a 3/2016. (II.16.) sz. önkormányzati rendelethez</t>
  </si>
  <si>
    <t>10. melléklet a 3/2016. (II.16.) önkormányzati rendelethez</t>
  </si>
  <si>
    <t>11. melléklet a 3/2016. (II.16.)önkormányzati rendelethez</t>
  </si>
  <si>
    <t>12. melléklet a 3/2016. (II.16.) önkormányzati rendelethez</t>
  </si>
  <si>
    <t>13. melléklet a 3/2016. (II.16.) önkormányzati rendelethez</t>
  </si>
  <si>
    <t>14. melléklet  a  3/2016. (II.16.) önkormányzati rendelethez</t>
  </si>
  <si>
    <t>15. melléklet  a  3/2016. (II.16.) önkormányzati rendelethez</t>
  </si>
  <si>
    <t>16. melléklet  a  3/2016. (II.16.) önkormányzati rendelethez</t>
  </si>
</sst>
</file>

<file path=xl/styles.xml><?xml version="1.0" encoding="utf-8"?>
<styleSheet xmlns="http://schemas.openxmlformats.org/spreadsheetml/2006/main">
  <numFmts count="2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0.000"/>
    <numFmt numFmtId="166" formatCode="0.0000"/>
    <numFmt numFmtId="167" formatCode="0.00000"/>
    <numFmt numFmtId="168" formatCode="_-* #,##0\ _F_t_-;\-* #,##0\ _F_t_-;_-* &quot;-&quot;??\ _F_t_-;_-@_-"/>
    <numFmt numFmtId="169" formatCode="_-* #,##0.0\ _F_t_-;\-* #,##0.0\ _F_t_-;_-* &quot;-&quot;??\ _F_t_-;_-@_-"/>
    <numFmt numFmtId="170" formatCode="#,##0_ ;\-#,##0\ "/>
    <numFmt numFmtId="171" formatCode="0.00000000"/>
    <numFmt numFmtId="172" formatCode="0.0000000"/>
    <numFmt numFmtId="173" formatCode="0.000000"/>
    <numFmt numFmtId="174" formatCode="&quot;Igen&quot;;&quot;Igen&quot;;&quot;Nem&quot;"/>
    <numFmt numFmtId="175" formatCode="&quot;Igaz&quot;;&quot;Igaz&quot;;&quot;Hamis&quot;"/>
    <numFmt numFmtId="176" formatCode="&quot;Be&quot;;&quot;Be&quot;;&quot;Ki&quot;"/>
    <numFmt numFmtId="177" formatCode="_-* #,##0.0\ _F_t_-;\-* #,##0.0\ _F_t_-;_-* &quot;-&quot;?\ _F_t_-;_-@_-"/>
    <numFmt numFmtId="178" formatCode="#,##0;[Red]#,##0"/>
  </numFmts>
  <fonts count="72">
    <font>
      <sz val="10"/>
      <name val="Arial CE"/>
      <family val="0"/>
    </font>
    <font>
      <sz val="10"/>
      <name val="MS Sans Serif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22"/>
      <name val="Times New Roman"/>
      <family val="1"/>
    </font>
    <font>
      <b/>
      <sz val="2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u val="singleAccounting"/>
      <sz val="12"/>
      <name val="Times New Roman"/>
      <family val="1"/>
    </font>
    <font>
      <b/>
      <u val="single"/>
      <sz val="12"/>
      <name val="Times New Roman"/>
      <family val="1"/>
    </font>
    <font>
      <b/>
      <u val="single"/>
      <sz val="11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i/>
      <sz val="12"/>
      <name val="Times New Roman"/>
      <family val="1"/>
    </font>
    <font>
      <sz val="8"/>
      <name val="Arial CE"/>
      <family val="0"/>
    </font>
    <font>
      <u val="single"/>
      <sz val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b/>
      <u val="single"/>
      <sz val="14"/>
      <name val="Times New Roman"/>
      <family val="1"/>
    </font>
    <font>
      <sz val="12"/>
      <color indexed="8"/>
      <name val="Times"/>
      <family val="0"/>
    </font>
    <font>
      <sz val="9"/>
      <name val="Times New Roman"/>
      <family val="1"/>
    </font>
    <font>
      <i/>
      <sz val="10"/>
      <name val="Times New Roman"/>
      <family val="1"/>
    </font>
    <font>
      <sz val="14"/>
      <name val="Times New Roman"/>
      <family val="1"/>
    </font>
    <font>
      <sz val="12"/>
      <name val="Arial CE"/>
      <family val="0"/>
    </font>
    <font>
      <sz val="8"/>
      <name val="Times New Roman"/>
      <family val="1"/>
    </font>
    <font>
      <b/>
      <i/>
      <sz val="10"/>
      <name val="Times New Roman"/>
      <family val="1"/>
    </font>
    <font>
      <u val="singleAccounting"/>
      <sz val="10"/>
      <name val="Times New Roman"/>
      <family val="1"/>
    </font>
    <font>
      <u val="single"/>
      <sz val="12"/>
      <name val="Times New Roman"/>
      <family val="1"/>
    </font>
    <font>
      <b/>
      <sz val="18"/>
      <name val="Times New Roman"/>
      <family val="1"/>
    </font>
    <font>
      <b/>
      <sz val="18"/>
      <name val="Arial CE"/>
      <family val="0"/>
    </font>
    <font>
      <b/>
      <sz val="12"/>
      <name val="Arial CE"/>
      <family val="0"/>
    </font>
    <font>
      <b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0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 style="medium"/>
      <top style="thick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ck"/>
      <right style="medium"/>
      <top style="double"/>
      <bottom style="medium"/>
    </border>
    <border>
      <left style="medium"/>
      <right style="medium"/>
      <top style="double"/>
      <bottom style="medium"/>
    </border>
    <border>
      <left style="double"/>
      <right style="thick"/>
      <top style="double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double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double"/>
      <right style="thick"/>
      <top style="medium"/>
      <bottom>
        <color indexed="63"/>
      </bottom>
    </border>
    <border>
      <left style="double"/>
      <right style="thick"/>
      <top>
        <color indexed="63"/>
      </top>
      <bottom>
        <color indexed="63"/>
      </bottom>
    </border>
    <border>
      <left style="double"/>
      <right style="thick"/>
      <top style="thick"/>
      <bottom>
        <color indexed="63"/>
      </bottom>
    </border>
    <border>
      <left style="double"/>
      <right style="thick"/>
      <top>
        <color indexed="63"/>
      </top>
      <bottom style="medium"/>
    </border>
    <border>
      <left style="medium"/>
      <right style="medium"/>
      <top style="thick"/>
      <bottom>
        <color indexed="63"/>
      </bottom>
    </border>
    <border>
      <left style="thick"/>
      <right style="thin"/>
      <top style="medium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ck"/>
      <top style="medium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medium"/>
    </border>
    <border>
      <left>
        <color indexed="63"/>
      </left>
      <right style="medium"/>
      <top style="thick"/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 style="thick"/>
    </border>
    <border>
      <left style="thin"/>
      <right style="medium"/>
      <top>
        <color indexed="63"/>
      </top>
      <bottom style="double"/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medium"/>
    </border>
    <border>
      <left style="thick"/>
      <right style="thin"/>
      <top style="double"/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ck"/>
    </border>
    <border>
      <left style="thin"/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thick"/>
    </border>
    <border>
      <left style="thick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0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7" fillId="19" borderId="1" applyNumberFormat="0" applyAlignment="0" applyProtection="0"/>
    <xf numFmtId="0" fontId="58" fillId="0" borderId="0" applyNumberFormat="0" applyFill="0" applyBorder="0" applyAlignment="0" applyProtection="0"/>
    <xf numFmtId="0" fontId="59" fillId="0" borderId="2" applyNumberFormat="0" applyFill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1" fillId="0" borderId="0" applyNumberFormat="0" applyFill="0" applyBorder="0" applyAlignment="0" applyProtection="0"/>
    <xf numFmtId="0" fontId="62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0" fillId="21" borderId="7" applyNumberFormat="0" applyFont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65" fillId="28" borderId="0" applyNumberFormat="0" applyBorder="0" applyAlignment="0" applyProtection="0"/>
    <xf numFmtId="0" fontId="66" fillId="29" borderId="8" applyNumberFormat="0" applyAlignment="0" applyProtection="0"/>
    <xf numFmtId="0" fontId="3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9" fillId="30" borderId="0" applyNumberFormat="0" applyBorder="0" applyAlignment="0" applyProtection="0"/>
    <xf numFmtId="0" fontId="70" fillId="31" borderId="0" applyNumberFormat="0" applyBorder="0" applyAlignment="0" applyProtection="0"/>
    <xf numFmtId="0" fontId="71" fillId="29" borderId="1" applyNumberFormat="0" applyAlignment="0" applyProtection="0"/>
    <xf numFmtId="9" fontId="0" fillId="0" borderId="0" applyFont="0" applyFill="0" applyBorder="0" applyAlignment="0" applyProtection="0"/>
  </cellStyleXfs>
  <cellXfs count="726">
    <xf numFmtId="0" fontId="0" fillId="0" borderId="0" xfId="0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4" fillId="0" borderId="0" xfId="57" applyFont="1">
      <alignment/>
      <protection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2" fillId="0" borderId="0" xfId="57" applyFont="1">
      <alignment/>
      <protection/>
    </xf>
    <xf numFmtId="0" fontId="6" fillId="0" borderId="0" xfId="57" applyFont="1">
      <alignment/>
      <protection/>
    </xf>
    <xf numFmtId="164" fontId="12" fillId="0" borderId="0" xfId="57" applyNumberFormat="1" applyFont="1">
      <alignment/>
      <protection/>
    </xf>
    <xf numFmtId="0" fontId="4" fillId="0" borderId="0" xfId="60" applyFont="1">
      <alignment/>
      <protection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10" fillId="0" borderId="0" xfId="0" applyFont="1" applyAlignment="1">
      <alignment/>
    </xf>
    <xf numFmtId="0" fontId="12" fillId="0" borderId="0" xfId="59" applyFont="1">
      <alignment/>
      <protection/>
    </xf>
    <xf numFmtId="0" fontId="12" fillId="0" borderId="0" xfId="60" applyFont="1">
      <alignment/>
      <protection/>
    </xf>
    <xf numFmtId="3" fontId="10" fillId="0" borderId="0" xfId="0" applyNumberFormat="1" applyFont="1" applyAlignment="1">
      <alignment/>
    </xf>
    <xf numFmtId="0" fontId="12" fillId="0" borderId="0" xfId="59" applyFont="1" applyBorder="1">
      <alignment/>
      <protection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0" fontId="5" fillId="0" borderId="0" xfId="0" applyFont="1" applyAlignment="1">
      <alignment/>
    </xf>
    <xf numFmtId="0" fontId="12" fillId="0" borderId="0" xfId="0" applyFont="1" applyAlignment="1">
      <alignment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168" fontId="12" fillId="0" borderId="0" xfId="40" applyNumberFormat="1" applyFont="1" applyAlignment="1">
      <alignment/>
    </xf>
    <xf numFmtId="168" fontId="6" fillId="0" borderId="0" xfId="40" applyNumberFormat="1" applyFont="1" applyAlignment="1">
      <alignment/>
    </xf>
    <xf numFmtId="0" fontId="12" fillId="0" borderId="0" xfId="56" applyFont="1">
      <alignment/>
      <protection/>
    </xf>
    <xf numFmtId="0" fontId="4" fillId="0" borderId="0" xfId="56" applyFont="1">
      <alignment/>
      <protection/>
    </xf>
    <xf numFmtId="0" fontId="6" fillId="0" borderId="0" xfId="56" applyFont="1" applyAlignment="1">
      <alignment horizontal="centerContinuous"/>
      <protection/>
    </xf>
    <xf numFmtId="0" fontId="6" fillId="0" borderId="0" xfId="56" applyFont="1">
      <alignment/>
      <protection/>
    </xf>
    <xf numFmtId="0" fontId="14" fillId="0" borderId="0" xfId="56" applyFont="1" applyAlignment="1">
      <alignment/>
      <protection/>
    </xf>
    <xf numFmtId="41" fontId="6" fillId="0" borderId="0" xfId="56" applyNumberFormat="1" applyFont="1" applyAlignment="1">
      <alignment horizontal="centerContinuous"/>
      <protection/>
    </xf>
    <xf numFmtId="0" fontId="10" fillId="0" borderId="0" xfId="56" applyFont="1" applyAlignment="1">
      <alignment horizontal="centerContinuous"/>
      <protection/>
    </xf>
    <xf numFmtId="0" fontId="15" fillId="0" borderId="0" xfId="56" applyFont="1" applyAlignment="1">
      <alignment/>
      <protection/>
    </xf>
    <xf numFmtId="41" fontId="10" fillId="0" borderId="0" xfId="56" applyNumberFormat="1" applyFont="1" applyAlignment="1">
      <alignment horizontal="centerContinuous"/>
      <protection/>
    </xf>
    <xf numFmtId="0" fontId="11" fillId="0" borderId="0" xfId="56" applyFont="1">
      <alignment/>
      <protection/>
    </xf>
    <xf numFmtId="0" fontId="12" fillId="0" borderId="0" xfId="56" applyFont="1" applyAlignment="1">
      <alignment horizontal="right"/>
      <protection/>
    </xf>
    <xf numFmtId="41" fontId="13" fillId="0" borderId="0" xfId="56" applyNumberFormat="1" applyFont="1">
      <alignment/>
      <protection/>
    </xf>
    <xf numFmtId="41" fontId="6" fillId="0" borderId="0" xfId="56" applyNumberFormat="1" applyFont="1">
      <alignment/>
      <protection/>
    </xf>
    <xf numFmtId="0" fontId="11" fillId="0" borderId="0" xfId="59" applyFont="1">
      <alignment/>
      <protection/>
    </xf>
    <xf numFmtId="0" fontId="10" fillId="0" borderId="0" xfId="59" applyFont="1" applyAlignment="1">
      <alignment horizontal="center"/>
      <protection/>
    </xf>
    <xf numFmtId="0" fontId="11" fillId="0" borderId="0" xfId="59" applyFont="1" applyAlignment="1">
      <alignment horizontal="center"/>
      <protection/>
    </xf>
    <xf numFmtId="0" fontId="10" fillId="0" borderId="10" xfId="59" applyFont="1" applyBorder="1" applyAlignment="1">
      <alignment horizontal="center"/>
      <protection/>
    </xf>
    <xf numFmtId="0" fontId="10" fillId="0" borderId="11" xfId="59" applyFont="1" applyBorder="1" applyAlignment="1">
      <alignment horizontal="center"/>
      <protection/>
    </xf>
    <xf numFmtId="0" fontId="10" fillId="0" borderId="12" xfId="59" applyFont="1" applyBorder="1" applyAlignment="1">
      <alignment horizontal="center"/>
      <protection/>
    </xf>
    <xf numFmtId="0" fontId="11" fillId="0" borderId="13" xfId="59" applyFont="1" applyBorder="1">
      <alignment/>
      <protection/>
    </xf>
    <xf numFmtId="0" fontId="10" fillId="0" borderId="14" xfId="59" applyFont="1" applyBorder="1" applyAlignment="1">
      <alignment horizontal="center"/>
      <protection/>
    </xf>
    <xf numFmtId="0" fontId="10" fillId="0" borderId="15" xfId="59" applyFont="1" applyBorder="1" applyAlignment="1">
      <alignment horizontal="center"/>
      <protection/>
    </xf>
    <xf numFmtId="0" fontId="10" fillId="0" borderId="0" xfId="59" applyFont="1">
      <alignment/>
      <protection/>
    </xf>
    <xf numFmtId="0" fontId="16" fillId="0" borderId="0" xfId="59" applyFont="1">
      <alignment/>
      <protection/>
    </xf>
    <xf numFmtId="0" fontId="17" fillId="0" borderId="0" xfId="59" applyFont="1">
      <alignment/>
      <protection/>
    </xf>
    <xf numFmtId="168" fontId="12" fillId="0" borderId="0" xfId="40" applyNumberFormat="1" applyFont="1" applyAlignment="1">
      <alignment horizontal="centerContinuous"/>
    </xf>
    <xf numFmtId="168" fontId="12" fillId="0" borderId="0" xfId="40" applyNumberFormat="1" applyFont="1" applyAlignment="1">
      <alignment horizontal="center"/>
    </xf>
    <xf numFmtId="168" fontId="12" fillId="0" borderId="0" xfId="40" applyNumberFormat="1" applyFont="1" applyAlignment="1">
      <alignment/>
    </xf>
    <xf numFmtId="168" fontId="6" fillId="0" borderId="0" xfId="40" applyNumberFormat="1" applyFont="1" applyAlignment="1">
      <alignment/>
    </xf>
    <xf numFmtId="168" fontId="6" fillId="0" borderId="11" xfId="40" applyNumberFormat="1" applyFont="1" applyBorder="1" applyAlignment="1">
      <alignment horizontal="center" wrapText="1"/>
    </xf>
    <xf numFmtId="168" fontId="6" fillId="0" borderId="13" xfId="40" applyNumberFormat="1" applyFont="1" applyBorder="1" applyAlignment="1">
      <alignment horizontal="center" wrapText="1"/>
    </xf>
    <xf numFmtId="168" fontId="6" fillId="0" borderId="15" xfId="40" applyNumberFormat="1" applyFont="1" applyBorder="1" applyAlignment="1">
      <alignment horizontal="center" wrapText="1"/>
    </xf>
    <xf numFmtId="168" fontId="11" fillId="0" borderId="0" xfId="40" applyNumberFormat="1" applyFont="1" applyAlignment="1">
      <alignment/>
    </xf>
    <xf numFmtId="168" fontId="10" fillId="0" borderId="0" xfId="40" applyNumberFormat="1" applyFont="1" applyAlignment="1">
      <alignment/>
    </xf>
    <xf numFmtId="0" fontId="10" fillId="0" borderId="0" xfId="0" applyFont="1" applyAlignment="1">
      <alignment/>
    </xf>
    <xf numFmtId="0" fontId="6" fillId="0" borderId="0" xfId="0" applyFont="1" applyAlignment="1">
      <alignment/>
    </xf>
    <xf numFmtId="0" fontId="12" fillId="0" borderId="0" xfId="0" applyFont="1" applyAlignment="1">
      <alignment/>
    </xf>
    <xf numFmtId="0" fontId="18" fillId="0" borderId="0" xfId="57" applyFont="1">
      <alignment/>
      <protection/>
    </xf>
    <xf numFmtId="0" fontId="9" fillId="0" borderId="0" xfId="0" applyFont="1" applyAlignment="1">
      <alignment horizontal="center"/>
    </xf>
    <xf numFmtId="168" fontId="17" fillId="0" borderId="0" xfId="40" applyNumberFormat="1" applyFont="1" applyAlignment="1">
      <alignment/>
    </xf>
    <xf numFmtId="168" fontId="16" fillId="0" borderId="0" xfId="40" applyNumberFormat="1" applyFont="1" applyAlignment="1">
      <alignment/>
    </xf>
    <xf numFmtId="168" fontId="11" fillId="0" borderId="0" xfId="40" applyNumberFormat="1" applyFont="1" applyAlignment="1">
      <alignment/>
    </xf>
    <xf numFmtId="168" fontId="4" fillId="0" borderId="0" xfId="40" applyNumberFormat="1" applyFont="1" applyAlignment="1">
      <alignment/>
    </xf>
    <xf numFmtId="168" fontId="4" fillId="0" borderId="0" xfId="40" applyNumberFormat="1" applyFont="1" applyAlignment="1">
      <alignment horizontal="right"/>
    </xf>
    <xf numFmtId="168" fontId="5" fillId="0" borderId="0" xfId="40" applyNumberFormat="1" applyFont="1" applyAlignment="1">
      <alignment/>
    </xf>
    <xf numFmtId="0" fontId="9" fillId="0" borderId="0" xfId="0" applyFont="1" applyAlignment="1">
      <alignment/>
    </xf>
    <xf numFmtId="0" fontId="20" fillId="0" borderId="0" xfId="0" applyFont="1" applyAlignment="1">
      <alignment/>
    </xf>
    <xf numFmtId="14" fontId="6" fillId="0" borderId="0" xfId="0" applyNumberFormat="1" applyFont="1" applyAlignment="1">
      <alignment/>
    </xf>
    <xf numFmtId="168" fontId="12" fillId="0" borderId="0" xfId="59" applyNumberFormat="1" applyFont="1" applyBorder="1">
      <alignment/>
      <protection/>
    </xf>
    <xf numFmtId="0" fontId="12" fillId="0" borderId="0" xfId="57" applyFont="1" applyAlignment="1">
      <alignment horizontal="center"/>
      <protection/>
    </xf>
    <xf numFmtId="0" fontId="6" fillId="0" borderId="0" xfId="57" applyFont="1" applyAlignment="1">
      <alignment/>
      <protection/>
    </xf>
    <xf numFmtId="0" fontId="12" fillId="0" borderId="0" xfId="57" applyFont="1" applyAlignment="1">
      <alignment/>
      <protection/>
    </xf>
    <xf numFmtId="0" fontId="12" fillId="0" borderId="0" xfId="57" applyFont="1" applyAlignment="1">
      <alignment horizontal="left"/>
      <protection/>
    </xf>
    <xf numFmtId="0" fontId="12" fillId="0" borderId="16" xfId="57" applyFont="1" applyBorder="1" applyAlignment="1">
      <alignment horizontal="left"/>
      <protection/>
    </xf>
    <xf numFmtId="0" fontId="12" fillId="0" borderId="16" xfId="57" applyFont="1" applyBorder="1" applyAlignment="1">
      <alignment horizontal="center"/>
      <protection/>
    </xf>
    <xf numFmtId="0" fontId="12" fillId="0" borderId="11" xfId="57" applyFont="1" applyBorder="1" applyAlignment="1">
      <alignment horizontal="center"/>
      <protection/>
    </xf>
    <xf numFmtId="0" fontId="12" fillId="0" borderId="13" xfId="57" applyFont="1" applyBorder="1" applyAlignment="1">
      <alignment horizontal="center"/>
      <protection/>
    </xf>
    <xf numFmtId="0" fontId="12" fillId="0" borderId="13" xfId="57" applyFont="1" applyBorder="1">
      <alignment/>
      <protection/>
    </xf>
    <xf numFmtId="0" fontId="12" fillId="0" borderId="15" xfId="57" applyFont="1" applyBorder="1" applyAlignment="1">
      <alignment horizontal="center"/>
      <protection/>
    </xf>
    <xf numFmtId="0" fontId="21" fillId="0" borderId="0" xfId="57" applyFont="1">
      <alignment/>
      <protection/>
    </xf>
    <xf numFmtId="0" fontId="10" fillId="0" borderId="0" xfId="57" applyFont="1" applyAlignment="1">
      <alignment/>
      <protection/>
    </xf>
    <xf numFmtId="0" fontId="7" fillId="0" borderId="0" xfId="57" applyFont="1" applyAlignment="1">
      <alignment horizontal="centerContinuous"/>
      <protection/>
    </xf>
    <xf numFmtId="0" fontId="7" fillId="0" borderId="0" xfId="57" applyFont="1" applyAlignment="1">
      <alignment horizontal="center"/>
      <protection/>
    </xf>
    <xf numFmtId="0" fontId="4" fillId="0" borderId="17" xfId="57" applyFont="1" applyBorder="1" applyAlignment="1">
      <alignment/>
      <protection/>
    </xf>
    <xf numFmtId="0" fontId="4" fillId="0" borderId="18" xfId="57" applyFont="1" applyBorder="1" applyAlignment="1">
      <alignment horizontal="center"/>
      <protection/>
    </xf>
    <xf numFmtId="0" fontId="4" fillId="0" borderId="0" xfId="57" applyFont="1">
      <alignment/>
      <protection/>
    </xf>
    <xf numFmtId="0" fontId="4" fillId="0" borderId="19" xfId="57" applyFont="1" applyBorder="1">
      <alignment/>
      <protection/>
    </xf>
    <xf numFmtId="0" fontId="4" fillId="0" borderId="12" xfId="57" applyFont="1" applyBorder="1" applyAlignment="1">
      <alignment horizontal="center"/>
      <protection/>
    </xf>
    <xf numFmtId="0" fontId="4" fillId="0" borderId="20" xfId="57" applyFont="1" applyBorder="1">
      <alignment/>
      <protection/>
    </xf>
    <xf numFmtId="0" fontId="4" fillId="0" borderId="14" xfId="57" applyFont="1" applyBorder="1" applyAlignment="1">
      <alignment horizontal="center"/>
      <protection/>
    </xf>
    <xf numFmtId="0" fontId="4" fillId="0" borderId="21" xfId="57" applyFont="1" applyBorder="1" applyAlignment="1">
      <alignment horizontal="left" vertical="center" wrapText="1"/>
      <protection/>
    </xf>
    <xf numFmtId="0" fontId="4" fillId="0" borderId="21" xfId="57" applyFont="1" applyBorder="1" applyAlignment="1">
      <alignment horizontal="left"/>
      <protection/>
    </xf>
    <xf numFmtId="0" fontId="4" fillId="0" borderId="22" xfId="57" applyFont="1" applyBorder="1">
      <alignment/>
      <protection/>
    </xf>
    <xf numFmtId="0" fontId="7" fillId="0" borderId="23" xfId="57" applyFont="1" applyBorder="1" applyAlignment="1">
      <alignment horizontal="right"/>
      <protection/>
    </xf>
    <xf numFmtId="0" fontId="7" fillId="0" borderId="24" xfId="57" applyFont="1" applyBorder="1" applyAlignment="1">
      <alignment horizontal="left"/>
      <protection/>
    </xf>
    <xf numFmtId="168" fontId="7" fillId="0" borderId="24" xfId="40" applyNumberFormat="1" applyFont="1" applyBorder="1" applyAlignment="1">
      <alignment horizontal="right"/>
    </xf>
    <xf numFmtId="168" fontId="7" fillId="0" borderId="25" xfId="40" applyNumberFormat="1" applyFont="1" applyBorder="1" applyAlignment="1">
      <alignment horizontal="right"/>
    </xf>
    <xf numFmtId="168" fontId="7" fillId="0" borderId="0" xfId="57" applyNumberFormat="1" applyFont="1">
      <alignment/>
      <protection/>
    </xf>
    <xf numFmtId="0" fontId="7" fillId="0" borderId="0" xfId="57" applyFont="1">
      <alignment/>
      <protection/>
    </xf>
    <xf numFmtId="0" fontId="7" fillId="0" borderId="0" xfId="57" applyFont="1" applyBorder="1" applyAlignment="1">
      <alignment horizontal="center"/>
      <protection/>
    </xf>
    <xf numFmtId="0" fontId="7" fillId="0" borderId="0" xfId="57" applyFont="1" applyBorder="1">
      <alignment/>
      <protection/>
    </xf>
    <xf numFmtId="168" fontId="7" fillId="0" borderId="0" xfId="40" applyNumberFormat="1" applyFont="1" applyBorder="1" applyAlignment="1">
      <alignment horizontal="center" vertical="center"/>
    </xf>
    <xf numFmtId="0" fontId="12" fillId="0" borderId="0" xfId="56" applyFont="1">
      <alignment/>
      <protection/>
    </xf>
    <xf numFmtId="168" fontId="11" fillId="0" borderId="0" xfId="0" applyNumberFormat="1" applyFont="1" applyAlignment="1">
      <alignment/>
    </xf>
    <xf numFmtId="168" fontId="4" fillId="0" borderId="0" xfId="0" applyNumberFormat="1" applyFont="1" applyAlignment="1">
      <alignment/>
    </xf>
    <xf numFmtId="43" fontId="5" fillId="0" borderId="0" xfId="0" applyNumberFormat="1" applyFont="1" applyAlignment="1">
      <alignment/>
    </xf>
    <xf numFmtId="43" fontId="11" fillId="0" borderId="0" xfId="0" applyNumberFormat="1" applyFont="1" applyAlignment="1">
      <alignment/>
    </xf>
    <xf numFmtId="43" fontId="4" fillId="0" borderId="0" xfId="0" applyNumberFormat="1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right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wrapText="1"/>
    </xf>
    <xf numFmtId="168" fontId="6" fillId="0" borderId="0" xfId="40" applyNumberFormat="1" applyFont="1" applyAlignment="1">
      <alignment wrapText="1"/>
    </xf>
    <xf numFmtId="164" fontId="12" fillId="0" borderId="0" xfId="0" applyNumberFormat="1" applyFont="1" applyAlignment="1">
      <alignment/>
    </xf>
    <xf numFmtId="0" fontId="12" fillId="0" borderId="0" xfId="0" applyFont="1" applyAlignment="1">
      <alignment wrapText="1"/>
    </xf>
    <xf numFmtId="168" fontId="12" fillId="0" borderId="0" xfId="40" applyNumberFormat="1" applyFont="1" applyAlignment="1">
      <alignment wrapText="1"/>
    </xf>
    <xf numFmtId="168" fontId="12" fillId="0" borderId="0" xfId="57" applyNumberFormat="1" applyFont="1">
      <alignment/>
      <protection/>
    </xf>
    <xf numFmtId="0" fontId="18" fillId="0" borderId="0" xfId="0" applyFont="1" applyAlignment="1">
      <alignment/>
    </xf>
    <xf numFmtId="0" fontId="18" fillId="0" borderId="0" xfId="0" applyFont="1" applyAlignment="1">
      <alignment wrapText="1"/>
    </xf>
    <xf numFmtId="168" fontId="18" fillId="0" borderId="0" xfId="40" applyNumberFormat="1" applyFont="1" applyAlignment="1">
      <alignment wrapText="1"/>
    </xf>
    <xf numFmtId="168" fontId="18" fillId="0" borderId="0" xfId="40" applyNumberFormat="1" applyFont="1" applyAlignment="1">
      <alignment/>
    </xf>
    <xf numFmtId="168" fontId="12" fillId="0" borderId="11" xfId="40" applyNumberFormat="1" applyFont="1" applyBorder="1" applyAlignment="1">
      <alignment horizontal="center"/>
    </xf>
    <xf numFmtId="0" fontId="11" fillId="0" borderId="11" xfId="57" applyFont="1" applyBorder="1" applyAlignment="1">
      <alignment horizontal="center"/>
      <protection/>
    </xf>
    <xf numFmtId="0" fontId="12" fillId="0" borderId="0" xfId="57" applyFont="1" applyBorder="1" applyAlignment="1">
      <alignment horizontal="center" vertical="center"/>
      <protection/>
    </xf>
    <xf numFmtId="168" fontId="12" fillId="0" borderId="13" xfId="40" applyNumberFormat="1" applyFont="1" applyBorder="1" applyAlignment="1">
      <alignment horizontal="center"/>
    </xf>
    <xf numFmtId="168" fontId="12" fillId="0" borderId="15" xfId="40" applyNumberFormat="1" applyFont="1" applyBorder="1" applyAlignment="1">
      <alignment horizontal="center"/>
    </xf>
    <xf numFmtId="0" fontId="12" fillId="0" borderId="0" xfId="0" applyFont="1" applyAlignment="1">
      <alignment horizontal="left" wrapText="1"/>
    </xf>
    <xf numFmtId="0" fontId="6" fillId="0" borderId="0" xfId="57" applyFont="1" applyBorder="1" applyAlignment="1">
      <alignment horizontal="center" vertical="center"/>
      <protection/>
    </xf>
    <xf numFmtId="168" fontId="12" fillId="0" borderId="0" xfId="40" applyNumberFormat="1" applyFont="1" applyBorder="1" applyAlignment="1">
      <alignment horizontal="center"/>
    </xf>
    <xf numFmtId="0" fontId="12" fillId="0" borderId="0" xfId="57" applyFont="1" applyBorder="1" applyAlignment="1">
      <alignment horizontal="left" vertical="center"/>
      <protection/>
    </xf>
    <xf numFmtId="168" fontId="6" fillId="0" borderId="0" xfId="40" applyNumberFormat="1" applyFont="1" applyBorder="1" applyAlignment="1">
      <alignment horizontal="center"/>
    </xf>
    <xf numFmtId="164" fontId="6" fillId="0" borderId="0" xfId="0" applyNumberFormat="1" applyFont="1" applyAlignment="1">
      <alignment/>
    </xf>
    <xf numFmtId="168" fontId="6" fillId="0" borderId="0" xfId="0" applyNumberFormat="1" applyFont="1" applyAlignment="1">
      <alignment wrapText="1"/>
    </xf>
    <xf numFmtId="168" fontId="12" fillId="0" borderId="0" xfId="0" applyNumberFormat="1" applyFont="1" applyAlignment="1">
      <alignment wrapText="1"/>
    </xf>
    <xf numFmtId="168" fontId="12" fillId="0" borderId="0" xfId="40" applyNumberFormat="1" applyFont="1" applyBorder="1" applyAlignment="1">
      <alignment horizontal="center"/>
    </xf>
    <xf numFmtId="168" fontId="12" fillId="0" borderId="0" xfId="40" applyNumberFormat="1" applyFont="1" applyAlignment="1">
      <alignment horizontal="left" wrapText="1"/>
    </xf>
    <xf numFmtId="168" fontId="6" fillId="0" borderId="0" xfId="0" applyNumberFormat="1" applyFont="1" applyAlignment="1">
      <alignment/>
    </xf>
    <xf numFmtId="0" fontId="16" fillId="0" borderId="0" xfId="0" applyFont="1" applyAlignment="1">
      <alignment/>
    </xf>
    <xf numFmtId="168" fontId="16" fillId="0" borderId="0" xfId="0" applyNumberFormat="1" applyFont="1" applyAlignment="1">
      <alignment/>
    </xf>
    <xf numFmtId="0" fontId="23" fillId="0" borderId="0" xfId="0" applyFont="1" applyAlignment="1">
      <alignment/>
    </xf>
    <xf numFmtId="168" fontId="6" fillId="0" borderId="0" xfId="0" applyNumberFormat="1" applyFont="1" applyAlignment="1">
      <alignment/>
    </xf>
    <xf numFmtId="164" fontId="18" fillId="0" borderId="0" xfId="0" applyNumberFormat="1" applyFont="1" applyAlignment="1">
      <alignment/>
    </xf>
    <xf numFmtId="0" fontId="24" fillId="0" borderId="0" xfId="0" applyFont="1" applyAlignment="1">
      <alignment/>
    </xf>
    <xf numFmtId="0" fontId="7" fillId="0" borderId="0" xfId="0" applyFont="1" applyAlignment="1">
      <alignment/>
    </xf>
    <xf numFmtId="168" fontId="7" fillId="0" borderId="0" xfId="40" applyNumberFormat="1" applyFont="1" applyAlignment="1">
      <alignment/>
    </xf>
    <xf numFmtId="0" fontId="12" fillId="0" borderId="0" xfId="0" applyFont="1" applyAlignment="1">
      <alignment wrapText="1"/>
    </xf>
    <xf numFmtId="168" fontId="5" fillId="0" borderId="0" xfId="40" applyNumberFormat="1" applyFont="1" applyAlignment="1">
      <alignment/>
    </xf>
    <xf numFmtId="168" fontId="7" fillId="0" borderId="0" xfId="0" applyNumberFormat="1" applyFont="1" applyAlignment="1">
      <alignment/>
    </xf>
    <xf numFmtId="0" fontId="12" fillId="0" borderId="0" xfId="59" applyFont="1">
      <alignment/>
      <protection/>
    </xf>
    <xf numFmtId="168" fontId="7" fillId="0" borderId="0" xfId="40" applyNumberFormat="1" applyFont="1" applyAlignment="1">
      <alignment horizontal="right"/>
    </xf>
    <xf numFmtId="0" fontId="6" fillId="0" borderId="0" xfId="0" applyFont="1" applyAlignment="1">
      <alignment horizontal="left" wrapText="1"/>
    </xf>
    <xf numFmtId="0" fontId="10" fillId="0" borderId="0" xfId="60" applyFont="1" applyAlignment="1">
      <alignment horizontal="center"/>
      <protection/>
    </xf>
    <xf numFmtId="0" fontId="11" fillId="0" borderId="0" xfId="60" applyFont="1">
      <alignment/>
      <protection/>
    </xf>
    <xf numFmtId="0" fontId="11" fillId="0" borderId="0" xfId="57" applyFont="1">
      <alignment/>
      <protection/>
    </xf>
    <xf numFmtId="0" fontId="11" fillId="0" borderId="26" xfId="59" applyFont="1" applyBorder="1" applyAlignment="1" quotePrefix="1">
      <alignment horizontal="center" vertical="center" wrapText="1"/>
      <protection/>
    </xf>
    <xf numFmtId="0" fontId="11" fillId="0" borderId="27" xfId="59" applyFont="1" applyBorder="1" applyAlignment="1">
      <alignment horizontal="left" wrapText="1"/>
      <protection/>
    </xf>
    <xf numFmtId="0" fontId="11" fillId="0" borderId="28" xfId="60" applyFont="1" applyBorder="1">
      <alignment/>
      <protection/>
    </xf>
    <xf numFmtId="0" fontId="11" fillId="0" borderId="29" xfId="60" applyFont="1" applyBorder="1">
      <alignment/>
      <protection/>
    </xf>
    <xf numFmtId="0" fontId="11" fillId="0" borderId="30" xfId="59" applyFont="1" applyBorder="1" applyAlignment="1" quotePrefix="1">
      <alignment horizontal="center" vertical="center" wrapText="1"/>
      <protection/>
    </xf>
    <xf numFmtId="0" fontId="11" fillId="0" borderId="31" xfId="60" applyFont="1" applyBorder="1">
      <alignment/>
      <protection/>
    </xf>
    <xf numFmtId="0" fontId="11" fillId="0" borderId="32" xfId="60" applyFont="1" applyBorder="1">
      <alignment/>
      <protection/>
    </xf>
    <xf numFmtId="0" fontId="11" fillId="0" borderId="33" xfId="60" applyFont="1" applyBorder="1">
      <alignment/>
      <protection/>
    </xf>
    <xf numFmtId="0" fontId="11" fillId="0" borderId="27" xfId="60" applyFont="1" applyBorder="1">
      <alignment/>
      <protection/>
    </xf>
    <xf numFmtId="0" fontId="10" fillId="0" borderId="34" xfId="60" applyFont="1" applyBorder="1">
      <alignment/>
      <protection/>
    </xf>
    <xf numFmtId="0" fontId="11" fillId="0" borderId="0" xfId="0" applyFont="1" applyAlignment="1">
      <alignment horizontal="right"/>
    </xf>
    <xf numFmtId="0" fontId="12" fillId="0" borderId="0" xfId="59" applyFont="1" applyAlignment="1">
      <alignment horizontal="center"/>
      <protection/>
    </xf>
    <xf numFmtId="0" fontId="12" fillId="0" borderId="0" xfId="60" applyFont="1" applyAlignment="1">
      <alignment horizontal="center"/>
      <protection/>
    </xf>
    <xf numFmtId="0" fontId="11" fillId="0" borderId="33" xfId="59" applyFont="1" applyBorder="1" applyAlignment="1">
      <alignment horizontal="right"/>
      <protection/>
    </xf>
    <xf numFmtId="0" fontId="11" fillId="0" borderId="28" xfId="59" applyFont="1" applyBorder="1" applyAlignment="1">
      <alignment horizontal="right"/>
      <protection/>
    </xf>
    <xf numFmtId="0" fontId="11" fillId="0" borderId="28" xfId="59" applyFont="1" applyBorder="1">
      <alignment/>
      <protection/>
    </xf>
    <xf numFmtId="0" fontId="12" fillId="0" borderId="0" xfId="57" applyFont="1">
      <alignment/>
      <protection/>
    </xf>
    <xf numFmtId="0" fontId="18" fillId="0" borderId="0" xfId="57" applyFont="1">
      <alignment/>
      <protection/>
    </xf>
    <xf numFmtId="0" fontId="18" fillId="0" borderId="0" xfId="0" applyFont="1" applyAlignment="1">
      <alignment/>
    </xf>
    <xf numFmtId="0" fontId="6" fillId="0" borderId="11" xfId="57" applyFont="1" applyBorder="1" applyAlignment="1">
      <alignment horizontal="center"/>
      <protection/>
    </xf>
    <xf numFmtId="0" fontId="6" fillId="0" borderId="13" xfId="57" applyFont="1" applyBorder="1">
      <alignment/>
      <protection/>
    </xf>
    <xf numFmtId="0" fontId="6" fillId="0" borderId="13" xfId="57" applyFont="1" applyBorder="1" applyAlignment="1">
      <alignment horizontal="center"/>
      <protection/>
    </xf>
    <xf numFmtId="0" fontId="6" fillId="0" borderId="15" xfId="57" applyFont="1" applyBorder="1">
      <alignment/>
      <protection/>
    </xf>
    <xf numFmtId="168" fontId="18" fillId="0" borderId="0" xfId="40" applyNumberFormat="1" applyFont="1" applyAlignment="1">
      <alignment/>
    </xf>
    <xf numFmtId="168" fontId="12" fillId="0" borderId="0" xfId="40" applyNumberFormat="1" applyFont="1" applyAlignment="1">
      <alignment/>
    </xf>
    <xf numFmtId="0" fontId="12" fillId="0" borderId="0" xfId="57" applyFont="1" applyAlignment="1">
      <alignment horizontal="right"/>
      <protection/>
    </xf>
    <xf numFmtId="0" fontId="6" fillId="0" borderId="11" xfId="57" applyFont="1" applyBorder="1" applyAlignment="1">
      <alignment/>
      <protection/>
    </xf>
    <xf numFmtId="168" fontId="6" fillId="0" borderId="11" xfId="40" applyNumberFormat="1" applyFont="1" applyBorder="1" applyAlignment="1">
      <alignment horizontal="center"/>
    </xf>
    <xf numFmtId="168" fontId="6" fillId="0" borderId="13" xfId="40" applyNumberFormat="1" applyFont="1" applyBorder="1" applyAlignment="1">
      <alignment horizontal="center"/>
    </xf>
    <xf numFmtId="0" fontId="6" fillId="0" borderId="15" xfId="57" applyFont="1" applyBorder="1" applyAlignment="1">
      <alignment horizontal="center"/>
      <protection/>
    </xf>
    <xf numFmtId="168" fontId="6" fillId="0" borderId="15" xfId="40" applyNumberFormat="1" applyFont="1" applyBorder="1" applyAlignment="1">
      <alignment horizontal="center"/>
    </xf>
    <xf numFmtId="0" fontId="12" fillId="0" borderId="0" xfId="57" applyFont="1" applyBorder="1" applyAlignment="1">
      <alignment horizontal="right"/>
      <protection/>
    </xf>
    <xf numFmtId="0" fontId="12" fillId="0" borderId="0" xfId="57" applyFont="1" applyBorder="1" applyAlignment="1">
      <alignment/>
      <protection/>
    </xf>
    <xf numFmtId="168" fontId="12" fillId="0" borderId="0" xfId="40" applyNumberFormat="1" applyFont="1" applyBorder="1" applyAlignment="1">
      <alignment/>
    </xf>
    <xf numFmtId="0" fontId="12" fillId="0" borderId="0" xfId="57" applyFont="1" applyBorder="1" applyAlignment="1">
      <alignment wrapText="1"/>
      <protection/>
    </xf>
    <xf numFmtId="0" fontId="12" fillId="0" borderId="28" xfId="57" applyFont="1" applyBorder="1" applyAlignment="1">
      <alignment horizontal="right"/>
      <protection/>
    </xf>
    <xf numFmtId="0" fontId="12" fillId="0" borderId="28" xfId="57" applyFont="1" applyBorder="1" applyAlignment="1">
      <alignment/>
      <protection/>
    </xf>
    <xf numFmtId="168" fontId="12" fillId="0" borderId="28" xfId="40" applyNumberFormat="1" applyFont="1" applyBorder="1" applyAlignment="1">
      <alignment/>
    </xf>
    <xf numFmtId="0" fontId="25" fillId="0" borderId="0" xfId="0" applyFont="1" applyAlignment="1">
      <alignment/>
    </xf>
    <xf numFmtId="0" fontId="25" fillId="0" borderId="0" xfId="0" applyFont="1" applyAlignment="1">
      <alignment/>
    </xf>
    <xf numFmtId="168" fontId="12" fillId="0" borderId="0" xfId="40" applyNumberFormat="1" applyFont="1" applyAlignment="1">
      <alignment horizontal="right"/>
    </xf>
    <xf numFmtId="168" fontId="6" fillId="0" borderId="0" xfId="57" applyNumberFormat="1" applyFont="1">
      <alignment/>
      <protection/>
    </xf>
    <xf numFmtId="0" fontId="6" fillId="0" borderId="34" xfId="57" applyFont="1" applyBorder="1" applyAlignment="1">
      <alignment horizontal="right"/>
      <protection/>
    </xf>
    <xf numFmtId="0" fontId="6" fillId="0" borderId="34" xfId="57" applyFont="1" applyBorder="1">
      <alignment/>
      <protection/>
    </xf>
    <xf numFmtId="168" fontId="6" fillId="0" borderId="34" xfId="40" applyNumberFormat="1" applyFont="1" applyBorder="1" applyAlignment="1">
      <alignment/>
    </xf>
    <xf numFmtId="0" fontId="6" fillId="0" borderId="0" xfId="57" applyFont="1" applyBorder="1" applyAlignment="1">
      <alignment horizontal="right"/>
      <protection/>
    </xf>
    <xf numFmtId="0" fontId="6" fillId="0" borderId="0" xfId="57" applyFont="1" applyBorder="1">
      <alignment/>
      <protection/>
    </xf>
    <xf numFmtId="168" fontId="6" fillId="0" borderId="0" xfId="40" applyNumberFormat="1" applyFont="1" applyBorder="1" applyAlignment="1">
      <alignment/>
    </xf>
    <xf numFmtId="0" fontId="12" fillId="0" borderId="0" xfId="58" applyFont="1">
      <alignment/>
      <protection/>
    </xf>
    <xf numFmtId="0" fontId="6" fillId="0" borderId="0" xfId="58" applyFont="1" applyBorder="1" applyAlignment="1">
      <alignment horizontal="center"/>
      <protection/>
    </xf>
    <xf numFmtId="0" fontId="25" fillId="0" borderId="28" xfId="0" applyFont="1" applyBorder="1" applyAlignment="1">
      <alignment/>
    </xf>
    <xf numFmtId="168" fontId="6" fillId="0" borderId="28" xfId="40" applyNumberFormat="1" applyFont="1" applyBorder="1" applyAlignment="1">
      <alignment/>
    </xf>
    <xf numFmtId="0" fontId="6" fillId="0" borderId="0" xfId="58" applyFont="1">
      <alignment/>
      <protection/>
    </xf>
    <xf numFmtId="0" fontId="6" fillId="0" borderId="34" xfId="58" applyFont="1" applyBorder="1" applyAlignment="1">
      <alignment horizontal="right"/>
      <protection/>
    </xf>
    <xf numFmtId="0" fontId="6" fillId="0" borderId="34" xfId="58" applyFont="1" applyBorder="1">
      <alignment/>
      <protection/>
    </xf>
    <xf numFmtId="168" fontId="6" fillId="0" borderId="34" xfId="58" applyNumberFormat="1" applyFont="1" applyBorder="1" applyAlignment="1">
      <alignment/>
      <protection/>
    </xf>
    <xf numFmtId="168" fontId="6" fillId="0" borderId="0" xfId="58" applyNumberFormat="1" applyFont="1">
      <alignment/>
      <protection/>
    </xf>
    <xf numFmtId="0" fontId="12" fillId="0" borderId="0" xfId="58" applyFont="1" applyBorder="1" applyAlignment="1">
      <alignment horizontal="center" vertical="center"/>
      <protection/>
    </xf>
    <xf numFmtId="168" fontId="6" fillId="0" borderId="0" xfId="40" applyNumberFormat="1" applyFont="1" applyBorder="1" applyAlignment="1">
      <alignment horizontal="center"/>
    </xf>
    <xf numFmtId="0" fontId="11" fillId="0" borderId="0" xfId="59" applyFont="1" applyAlignment="1">
      <alignment horizontal="left" wrapText="1"/>
      <protection/>
    </xf>
    <xf numFmtId="14" fontId="4" fillId="0" borderId="0" xfId="0" applyNumberFormat="1" applyFont="1" applyAlignment="1">
      <alignment/>
    </xf>
    <xf numFmtId="0" fontId="11" fillId="0" borderId="22" xfId="60" applyFont="1" applyBorder="1">
      <alignment/>
      <protection/>
    </xf>
    <xf numFmtId="0" fontId="23" fillId="0" borderId="34" xfId="57" applyFont="1" applyBorder="1" applyAlignment="1">
      <alignment horizontal="center"/>
      <protection/>
    </xf>
    <xf numFmtId="0" fontId="7" fillId="0" borderId="34" xfId="57" applyFont="1" applyBorder="1" applyAlignment="1">
      <alignment horizontal="center"/>
      <protection/>
    </xf>
    <xf numFmtId="164" fontId="11" fillId="0" borderId="32" xfId="60" applyNumberFormat="1" applyFont="1" applyBorder="1">
      <alignment/>
      <protection/>
    </xf>
    <xf numFmtId="164" fontId="11" fillId="0" borderId="28" xfId="60" applyNumberFormat="1" applyFont="1" applyBorder="1">
      <alignment/>
      <protection/>
    </xf>
    <xf numFmtId="0" fontId="26" fillId="0" borderId="0" xfId="57" applyFont="1">
      <alignment/>
      <protection/>
    </xf>
    <xf numFmtId="0" fontId="26" fillId="0" borderId="0" xfId="57" applyFont="1" applyAlignment="1">
      <alignment horizontal="center"/>
      <protection/>
    </xf>
    <xf numFmtId="168" fontId="26" fillId="0" borderId="0" xfId="40" applyNumberFormat="1" applyFont="1" applyAlignment="1">
      <alignment/>
    </xf>
    <xf numFmtId="0" fontId="11" fillId="0" borderId="0" xfId="57" applyFont="1">
      <alignment/>
      <protection/>
    </xf>
    <xf numFmtId="0" fontId="10" fillId="0" borderId="0" xfId="57" applyFont="1" applyAlignment="1">
      <alignment horizontal="center"/>
      <protection/>
    </xf>
    <xf numFmtId="168" fontId="10" fillId="0" borderId="0" xfId="40" applyNumberFormat="1" applyFont="1" applyAlignment="1">
      <alignment/>
    </xf>
    <xf numFmtId="0" fontId="23" fillId="0" borderId="0" xfId="57" applyFont="1" applyAlignment="1">
      <alignment horizontal="center"/>
      <protection/>
    </xf>
    <xf numFmtId="168" fontId="23" fillId="0" borderId="0" xfId="40" applyNumberFormat="1" applyFont="1" applyAlignment="1">
      <alignment horizontal="centerContinuous"/>
    </xf>
    <xf numFmtId="168" fontId="23" fillId="0" borderId="0" xfId="40" applyNumberFormat="1" applyFont="1" applyAlignment="1">
      <alignment/>
    </xf>
    <xf numFmtId="168" fontId="23" fillId="0" borderId="35" xfId="40" applyNumberFormat="1" applyFont="1" applyBorder="1" applyAlignment="1">
      <alignment horizontal="center"/>
    </xf>
    <xf numFmtId="168" fontId="23" fillId="0" borderId="11" xfId="40" applyNumberFormat="1" applyFont="1" applyBorder="1" applyAlignment="1">
      <alignment horizontal="center"/>
    </xf>
    <xf numFmtId="168" fontId="23" fillId="0" borderId="11" xfId="40" applyNumberFormat="1" applyFont="1" applyBorder="1" applyAlignment="1">
      <alignment horizontal="center" wrapText="1"/>
    </xf>
    <xf numFmtId="0" fontId="4" fillId="0" borderId="0" xfId="0" applyFont="1" applyAlignment="1">
      <alignment/>
    </xf>
    <xf numFmtId="0" fontId="11" fillId="0" borderId="36" xfId="59" applyFont="1" applyBorder="1" applyAlignment="1" quotePrefix="1">
      <alignment horizontal="center" vertical="center" wrapText="1"/>
      <protection/>
    </xf>
    <xf numFmtId="0" fontId="11" fillId="0" borderId="0" xfId="59" applyFont="1" applyBorder="1" applyAlignment="1">
      <alignment horizontal="left" wrapText="1"/>
      <protection/>
    </xf>
    <xf numFmtId="168" fontId="4" fillId="0" borderId="22" xfId="40" applyNumberFormat="1" applyFont="1" applyBorder="1" applyAlignment="1">
      <alignment/>
    </xf>
    <xf numFmtId="168" fontId="4" fillId="0" borderId="37" xfId="40" applyNumberFormat="1" applyFont="1" applyBorder="1" applyAlignment="1">
      <alignment/>
    </xf>
    <xf numFmtId="168" fontId="4" fillId="0" borderId="28" xfId="40" applyNumberFormat="1" applyFont="1" applyBorder="1" applyAlignment="1">
      <alignment/>
    </xf>
    <xf numFmtId="168" fontId="4" fillId="0" borderId="38" xfId="40" applyNumberFormat="1" applyFont="1" applyBorder="1" applyAlignment="1">
      <alignment/>
    </xf>
    <xf numFmtId="0" fontId="10" fillId="0" borderId="39" xfId="60" applyFont="1" applyBorder="1">
      <alignment/>
      <protection/>
    </xf>
    <xf numFmtId="0" fontId="10" fillId="0" borderId="34" xfId="60" applyFont="1" applyBorder="1">
      <alignment/>
      <protection/>
    </xf>
    <xf numFmtId="168" fontId="4" fillId="0" borderId="34" xfId="40" applyNumberFormat="1" applyFont="1" applyBorder="1" applyAlignment="1">
      <alignment/>
    </xf>
    <xf numFmtId="0" fontId="11" fillId="0" borderId="40" xfId="59" applyFont="1" applyBorder="1" applyAlignment="1" quotePrefix="1">
      <alignment horizontal="center" vertical="center" wrapText="1"/>
      <protection/>
    </xf>
    <xf numFmtId="0" fontId="4" fillId="0" borderId="34" xfId="0" applyFont="1" applyBorder="1" applyAlignment="1">
      <alignment/>
    </xf>
    <xf numFmtId="0" fontId="22" fillId="0" borderId="0" xfId="0" applyFont="1" applyAlignment="1">
      <alignment/>
    </xf>
    <xf numFmtId="0" fontId="11" fillId="0" borderId="29" xfId="59" applyFont="1" applyBorder="1" applyAlignment="1">
      <alignment horizontal="right"/>
      <protection/>
    </xf>
    <xf numFmtId="0" fontId="22" fillId="0" borderId="28" xfId="59" applyFont="1" applyBorder="1">
      <alignment/>
      <protection/>
    </xf>
    <xf numFmtId="0" fontId="22" fillId="0" borderId="32" xfId="59" applyFont="1" applyBorder="1">
      <alignment/>
      <protection/>
    </xf>
    <xf numFmtId="0" fontId="11" fillId="0" borderId="32" xfId="59" applyFont="1" applyBorder="1">
      <alignment/>
      <protection/>
    </xf>
    <xf numFmtId="0" fontId="11" fillId="0" borderId="38" xfId="59" applyFont="1" applyBorder="1">
      <alignment/>
      <protection/>
    </xf>
    <xf numFmtId="0" fontId="10" fillId="0" borderId="39" xfId="59" applyFont="1" applyBorder="1">
      <alignment/>
      <protection/>
    </xf>
    <xf numFmtId="0" fontId="10" fillId="0" borderId="34" xfId="59" applyFont="1" applyBorder="1">
      <alignment/>
      <protection/>
    </xf>
    <xf numFmtId="0" fontId="10" fillId="0" borderId="39" xfId="59" applyFont="1" applyBorder="1" applyAlignment="1">
      <alignment horizontal="right"/>
      <protection/>
    </xf>
    <xf numFmtId="0" fontId="22" fillId="0" borderId="0" xfId="59" applyFont="1">
      <alignment/>
      <protection/>
    </xf>
    <xf numFmtId="0" fontId="6" fillId="0" borderId="0" xfId="60" applyFont="1" applyAlignment="1">
      <alignment horizontal="centerContinuous"/>
      <protection/>
    </xf>
    <xf numFmtId="0" fontId="28" fillId="0" borderId="0" xfId="60" applyFont="1">
      <alignment/>
      <protection/>
    </xf>
    <xf numFmtId="0" fontId="6" fillId="0" borderId="11" xfId="60" applyFont="1" applyBorder="1">
      <alignment/>
      <protection/>
    </xf>
    <xf numFmtId="0" fontId="6" fillId="0" borderId="11" xfId="60" applyFont="1" applyBorder="1" applyAlignment="1">
      <alignment horizontal="center"/>
      <protection/>
    </xf>
    <xf numFmtId="0" fontId="6" fillId="0" borderId="13" xfId="60" applyFont="1" applyBorder="1" applyAlignment="1">
      <alignment horizontal="center"/>
      <protection/>
    </xf>
    <xf numFmtId="0" fontId="6" fillId="0" borderId="15" xfId="60" applyFont="1" applyBorder="1">
      <alignment/>
      <protection/>
    </xf>
    <xf numFmtId="0" fontId="6" fillId="0" borderId="15" xfId="60" applyFont="1" applyBorder="1" applyAlignment="1">
      <alignment horizontal="center"/>
      <protection/>
    </xf>
    <xf numFmtId="0" fontId="6" fillId="0" borderId="0" xfId="60" applyFont="1" applyBorder="1">
      <alignment/>
      <protection/>
    </xf>
    <xf numFmtId="0" fontId="6" fillId="0" borderId="0" xfId="60" applyFont="1" applyBorder="1" applyAlignment="1">
      <alignment horizontal="center"/>
      <protection/>
    </xf>
    <xf numFmtId="0" fontId="6" fillId="0" borderId="0" xfId="60" applyFont="1" applyBorder="1" applyAlignment="1">
      <alignment horizontal="right"/>
      <protection/>
    </xf>
    <xf numFmtId="168" fontId="12" fillId="0" borderId="0" xfId="40" applyNumberFormat="1" applyFont="1" applyBorder="1" applyAlignment="1">
      <alignment horizontal="right"/>
    </xf>
    <xf numFmtId="44" fontId="12" fillId="0" borderId="0" xfId="62" applyFont="1" applyAlignment="1">
      <alignment horizontal="left" wrapText="1"/>
    </xf>
    <xf numFmtId="0" fontId="12" fillId="0" borderId="0" xfId="60" applyFont="1" applyBorder="1">
      <alignment/>
      <protection/>
    </xf>
    <xf numFmtId="168" fontId="13" fillId="0" borderId="0" xfId="40" applyNumberFormat="1" applyFont="1" applyBorder="1" applyAlignment="1">
      <alignment horizontal="right"/>
    </xf>
    <xf numFmtId="168" fontId="6" fillId="0" borderId="0" xfId="40" applyNumberFormat="1" applyFont="1" applyBorder="1" applyAlignment="1">
      <alignment horizontal="right"/>
    </xf>
    <xf numFmtId="168" fontId="6" fillId="0" borderId="0" xfId="40" applyNumberFormat="1" applyFont="1" applyBorder="1" applyAlignment="1">
      <alignment/>
    </xf>
    <xf numFmtId="168" fontId="12" fillId="0" borderId="0" xfId="40" applyNumberFormat="1" applyFont="1" applyAlignment="1">
      <alignment horizontal="center"/>
    </xf>
    <xf numFmtId="0" fontId="12" fillId="0" borderId="11" xfId="0" applyFont="1" applyBorder="1" applyAlignment="1">
      <alignment/>
    </xf>
    <xf numFmtId="0" fontId="12" fillId="0" borderId="10" xfId="0" applyFont="1" applyBorder="1" applyAlignment="1">
      <alignment/>
    </xf>
    <xf numFmtId="168" fontId="6" fillId="0" borderId="11" xfId="40" applyNumberFormat="1" applyFont="1" applyBorder="1" applyAlignment="1">
      <alignment/>
    </xf>
    <xf numFmtId="168" fontId="6" fillId="0" borderId="41" xfId="40" applyNumberFormat="1" applyFont="1" applyBorder="1" applyAlignment="1">
      <alignment/>
    </xf>
    <xf numFmtId="168" fontId="6" fillId="0" borderId="42" xfId="40" applyNumberFormat="1" applyFont="1" applyBorder="1" applyAlignment="1">
      <alignment/>
    </xf>
    <xf numFmtId="168" fontId="6" fillId="0" borderId="43" xfId="40" applyNumberFormat="1" applyFont="1" applyBorder="1" applyAlignment="1">
      <alignment/>
    </xf>
    <xf numFmtId="168" fontId="12" fillId="0" borderId="43" xfId="40" applyNumberFormat="1" applyFont="1" applyBorder="1" applyAlignment="1">
      <alignment/>
    </xf>
    <xf numFmtId="168" fontId="12" fillId="0" borderId="42" xfId="40" applyNumberFormat="1" applyFont="1" applyBorder="1" applyAlignment="1">
      <alignment/>
    </xf>
    <xf numFmtId="168" fontId="12" fillId="0" borderId="11" xfId="40" applyNumberFormat="1" applyFont="1" applyBorder="1" applyAlignment="1">
      <alignment/>
    </xf>
    <xf numFmtId="0" fontId="12" fillId="0" borderId="13" xfId="0" applyFont="1" applyBorder="1" applyAlignment="1">
      <alignment/>
    </xf>
    <xf numFmtId="0" fontId="12" fillId="0" borderId="12" xfId="0" applyFont="1" applyBorder="1" applyAlignment="1">
      <alignment horizontal="center"/>
    </xf>
    <xf numFmtId="168" fontId="12" fillId="0" borderId="44" xfId="40" applyNumberFormat="1" applyFont="1" applyBorder="1" applyAlignment="1">
      <alignment horizontal="center"/>
    </xf>
    <xf numFmtId="168" fontId="12" fillId="0" borderId="45" xfId="40" applyNumberFormat="1" applyFont="1" applyBorder="1" applyAlignment="1">
      <alignment horizontal="center"/>
    </xf>
    <xf numFmtId="168" fontId="12" fillId="0" borderId="21" xfId="40" applyNumberFormat="1" applyFont="1" applyBorder="1" applyAlignment="1">
      <alignment horizontal="center"/>
    </xf>
    <xf numFmtId="0" fontId="12" fillId="0" borderId="15" xfId="0" applyFont="1" applyBorder="1" applyAlignment="1">
      <alignment/>
    </xf>
    <xf numFmtId="0" fontId="12" fillId="0" borderId="14" xfId="0" applyFont="1" applyBorder="1" applyAlignment="1">
      <alignment/>
    </xf>
    <xf numFmtId="168" fontId="12" fillId="0" borderId="15" xfId="40" applyNumberFormat="1" applyFont="1" applyBorder="1" applyAlignment="1">
      <alignment/>
    </xf>
    <xf numFmtId="168" fontId="12" fillId="0" borderId="46" xfId="40" applyNumberFormat="1" applyFont="1" applyBorder="1" applyAlignment="1">
      <alignment/>
    </xf>
    <xf numFmtId="168" fontId="12" fillId="0" borderId="47" xfId="40" applyNumberFormat="1" applyFont="1" applyBorder="1" applyAlignment="1">
      <alignment/>
    </xf>
    <xf numFmtId="168" fontId="12" fillId="0" borderId="48" xfId="40" applyNumberFormat="1" applyFont="1" applyBorder="1" applyAlignment="1">
      <alignment/>
    </xf>
    <xf numFmtId="0" fontId="12" fillId="0" borderId="33" xfId="0" applyFont="1" applyBorder="1" applyAlignment="1">
      <alignment horizontal="center"/>
    </xf>
    <xf numFmtId="0" fontId="12" fillId="0" borderId="28" xfId="0" applyFont="1" applyBorder="1" applyAlignment="1">
      <alignment wrapText="1"/>
    </xf>
    <xf numFmtId="168" fontId="12" fillId="0" borderId="28" xfId="40" applyNumberFormat="1" applyFont="1" applyBorder="1" applyAlignment="1">
      <alignment/>
    </xf>
    <xf numFmtId="168" fontId="12" fillId="0" borderId="38" xfId="40" applyNumberFormat="1" applyFont="1" applyBorder="1" applyAlignment="1">
      <alignment/>
    </xf>
    <xf numFmtId="0" fontId="12" fillId="0" borderId="28" xfId="0" applyFont="1" applyBorder="1" applyAlignment="1">
      <alignment/>
    </xf>
    <xf numFmtId="168" fontId="12" fillId="0" borderId="28" xfId="40" applyNumberFormat="1" applyFont="1" applyBorder="1" applyAlignment="1">
      <alignment/>
    </xf>
    <xf numFmtId="168" fontId="29" fillId="0" borderId="28" xfId="40" applyNumberFormat="1" applyFont="1" applyFill="1" applyBorder="1" applyAlignment="1">
      <alignment/>
    </xf>
    <xf numFmtId="168" fontId="29" fillId="0" borderId="32" xfId="40" applyNumberFormat="1" applyFont="1" applyFill="1" applyBorder="1" applyAlignment="1">
      <alignment/>
    </xf>
    <xf numFmtId="168" fontId="12" fillId="0" borderId="28" xfId="40" applyNumberFormat="1" applyFont="1" applyFill="1" applyBorder="1" applyAlignment="1">
      <alignment/>
    </xf>
    <xf numFmtId="168" fontId="12" fillId="0" borderId="32" xfId="40" applyNumberFormat="1" applyFont="1" applyFill="1" applyBorder="1" applyAlignment="1">
      <alignment/>
    </xf>
    <xf numFmtId="0" fontId="12" fillId="0" borderId="49" xfId="0" applyFont="1" applyBorder="1" applyAlignment="1">
      <alignment horizontal="center"/>
    </xf>
    <xf numFmtId="0" fontId="12" fillId="0" borderId="50" xfId="0" applyFont="1" applyBorder="1" applyAlignment="1">
      <alignment/>
    </xf>
    <xf numFmtId="0" fontId="6" fillId="0" borderId="34" xfId="0" applyFont="1" applyBorder="1" applyAlignment="1">
      <alignment/>
    </xf>
    <xf numFmtId="168" fontId="6" fillId="0" borderId="51" xfId="40" applyNumberFormat="1" applyFont="1" applyBorder="1" applyAlignment="1">
      <alignment/>
    </xf>
    <xf numFmtId="168" fontId="6" fillId="0" borderId="34" xfId="40" applyNumberFormat="1" applyFont="1" applyBorder="1" applyAlignment="1">
      <alignment/>
    </xf>
    <xf numFmtId="0" fontId="12" fillId="0" borderId="52" xfId="0" applyFont="1" applyBorder="1" applyAlignment="1">
      <alignment horizontal="center"/>
    </xf>
    <xf numFmtId="0" fontId="6" fillId="0" borderId="22" xfId="0" applyFont="1" applyBorder="1" applyAlignment="1">
      <alignment/>
    </xf>
    <xf numFmtId="168" fontId="12" fillId="0" borderId="53" xfId="40" applyNumberFormat="1" applyFont="1" applyBorder="1" applyAlignment="1">
      <alignment/>
    </xf>
    <xf numFmtId="1" fontId="6" fillId="0" borderId="0" xfId="0" applyNumberFormat="1" applyFont="1" applyAlignment="1">
      <alignment/>
    </xf>
    <xf numFmtId="0" fontId="12" fillId="0" borderId="34" xfId="0" applyFont="1" applyBorder="1" applyAlignment="1">
      <alignment/>
    </xf>
    <xf numFmtId="0" fontId="6" fillId="0" borderId="39" xfId="0" applyFont="1" applyBorder="1" applyAlignment="1">
      <alignment/>
    </xf>
    <xf numFmtId="168" fontId="12" fillId="0" borderId="54" xfId="40" applyNumberFormat="1" applyFont="1" applyBorder="1" applyAlignment="1">
      <alignment/>
    </xf>
    <xf numFmtId="168" fontId="12" fillId="0" borderId="55" xfId="40" applyNumberFormat="1" applyFont="1" applyBorder="1" applyAlignment="1">
      <alignment/>
    </xf>
    <xf numFmtId="0" fontId="12" fillId="0" borderId="28" xfId="0" applyFont="1" applyBorder="1" applyAlignment="1">
      <alignment horizontal="left" wrapText="1"/>
    </xf>
    <xf numFmtId="169" fontId="12" fillId="0" borderId="0" xfId="40" applyNumberFormat="1" applyFont="1" applyAlignment="1">
      <alignment/>
    </xf>
    <xf numFmtId="168" fontId="12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10" fillId="0" borderId="0" xfId="59" applyFont="1" applyBorder="1" applyAlignment="1">
      <alignment horizontal="left" wrapText="1"/>
      <protection/>
    </xf>
    <xf numFmtId="0" fontId="6" fillId="0" borderId="0" xfId="60" applyFont="1" applyBorder="1" quotePrefix="1">
      <alignment/>
      <protection/>
    </xf>
    <xf numFmtId="168" fontId="12" fillId="0" borderId="0" xfId="40" applyNumberFormat="1" applyFont="1" applyAlignment="1">
      <alignment horizontal="left" wrapText="1"/>
    </xf>
    <xf numFmtId="0" fontId="18" fillId="0" borderId="0" xfId="0" applyFont="1" applyAlignment="1">
      <alignment/>
    </xf>
    <xf numFmtId="0" fontId="12" fillId="0" borderId="0" xfId="0" applyFont="1" applyAlignment="1">
      <alignment horizontal="center"/>
    </xf>
    <xf numFmtId="0" fontId="18" fillId="0" borderId="0" xfId="0" applyFont="1" applyAlignment="1">
      <alignment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168" fontId="12" fillId="0" borderId="0" xfId="0" applyNumberFormat="1" applyFont="1" applyBorder="1" applyAlignment="1">
      <alignment/>
    </xf>
    <xf numFmtId="0" fontId="10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21" fillId="0" borderId="0" xfId="0" applyFont="1" applyAlignment="1">
      <alignment/>
    </xf>
    <xf numFmtId="0" fontId="6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5" xfId="0" applyFont="1" applyBorder="1" applyAlignment="1">
      <alignment/>
    </xf>
    <xf numFmtId="168" fontId="7" fillId="0" borderId="0" xfId="40" applyNumberFormat="1" applyFont="1" applyAlignment="1">
      <alignment horizontal="center"/>
    </xf>
    <xf numFmtId="168" fontId="31" fillId="0" borderId="0" xfId="40" applyNumberFormat="1" applyFont="1" applyAlignment="1">
      <alignment/>
    </xf>
    <xf numFmtId="0" fontId="12" fillId="0" borderId="0" xfId="0" applyFont="1" applyAlignment="1">
      <alignment horizontal="left"/>
    </xf>
    <xf numFmtId="168" fontId="4" fillId="0" borderId="0" xfId="40" applyNumberFormat="1" applyFont="1" applyAlignment="1">
      <alignment horizontal="center"/>
    </xf>
    <xf numFmtId="0" fontId="4" fillId="0" borderId="0" xfId="0" applyFont="1" applyAlignment="1">
      <alignment horizontal="left"/>
    </xf>
    <xf numFmtId="168" fontId="32" fillId="0" borderId="0" xfId="40" applyNumberFormat="1" applyFont="1" applyAlignment="1">
      <alignment horizontal="center"/>
    </xf>
    <xf numFmtId="0" fontId="20" fillId="0" borderId="0" xfId="0" applyFont="1" applyAlignment="1">
      <alignment horizontal="left"/>
    </xf>
    <xf numFmtId="168" fontId="7" fillId="0" borderId="0" xfId="40" applyNumberFormat="1" applyFont="1" applyAlignment="1">
      <alignment horizontal="center"/>
    </xf>
    <xf numFmtId="0" fontId="7" fillId="0" borderId="0" xfId="0" applyFont="1" applyAlignment="1">
      <alignment horizontal="left"/>
    </xf>
    <xf numFmtId="0" fontId="12" fillId="0" borderId="0" xfId="0" applyFont="1" applyAlignment="1">
      <alignment/>
    </xf>
    <xf numFmtId="0" fontId="12" fillId="0" borderId="0" xfId="56" applyFont="1" applyAlignment="1">
      <alignment horizontal="center"/>
      <protection/>
    </xf>
    <xf numFmtId="0" fontId="12" fillId="0" borderId="0" xfId="56" applyFont="1" applyAlignment="1">
      <alignment horizontal="centerContinuous"/>
      <protection/>
    </xf>
    <xf numFmtId="0" fontId="6" fillId="0" borderId="11" xfId="56" applyFont="1" applyBorder="1" applyAlignment="1">
      <alignment horizontal="centerContinuous"/>
      <protection/>
    </xf>
    <xf numFmtId="0" fontId="6" fillId="0" borderId="13" xfId="56" applyFont="1" applyBorder="1" applyAlignment="1">
      <alignment horizontal="centerContinuous"/>
      <protection/>
    </xf>
    <xf numFmtId="0" fontId="6" fillId="0" borderId="34" xfId="56" applyFont="1" applyBorder="1" applyAlignment="1">
      <alignment horizontal="center"/>
      <protection/>
    </xf>
    <xf numFmtId="0" fontId="6" fillId="0" borderId="15" xfId="56" applyFont="1" applyBorder="1" applyAlignment="1">
      <alignment horizontal="centerContinuous"/>
      <protection/>
    </xf>
    <xf numFmtId="41" fontId="12" fillId="0" borderId="0" xfId="56" applyNumberFormat="1" applyFont="1">
      <alignment/>
      <protection/>
    </xf>
    <xf numFmtId="41" fontId="12" fillId="0" borderId="0" xfId="56" applyNumberFormat="1" applyFont="1" applyBorder="1" applyAlignment="1">
      <alignment horizontal="center"/>
      <protection/>
    </xf>
    <xf numFmtId="41" fontId="12" fillId="0" borderId="0" xfId="56" applyNumberFormat="1" applyFont="1" applyBorder="1">
      <alignment/>
      <protection/>
    </xf>
    <xf numFmtId="41" fontId="33" fillId="0" borderId="56" xfId="56" applyNumberFormat="1" applyFont="1" applyBorder="1" applyAlignment="1">
      <alignment horizontal="centerContinuous"/>
      <protection/>
    </xf>
    <xf numFmtId="0" fontId="21" fillId="0" borderId="0" xfId="56" applyFont="1" applyBorder="1" applyAlignment="1">
      <alignment horizontal="center"/>
      <protection/>
    </xf>
    <xf numFmtId="0" fontId="21" fillId="0" borderId="0" xfId="56" applyFont="1" applyBorder="1" applyAlignment="1">
      <alignment/>
      <protection/>
    </xf>
    <xf numFmtId="41" fontId="21" fillId="0" borderId="0" xfId="56" applyNumberFormat="1" applyFont="1" applyBorder="1" applyAlignment="1">
      <alignment horizontal="center"/>
      <protection/>
    </xf>
    <xf numFmtId="0" fontId="21" fillId="0" borderId="0" xfId="0" applyFont="1" applyBorder="1" applyAlignment="1">
      <alignment/>
    </xf>
    <xf numFmtId="0" fontId="5" fillId="0" borderId="0" xfId="56" applyFont="1" applyBorder="1" applyAlignment="1">
      <alignment horizontal="center"/>
      <protection/>
    </xf>
    <xf numFmtId="0" fontId="5" fillId="0" borderId="0" xfId="56" applyFont="1" applyBorder="1" applyAlignment="1">
      <alignment/>
      <protection/>
    </xf>
    <xf numFmtId="41" fontId="5" fillId="0" borderId="0" xfId="56" applyNumberFormat="1" applyFont="1" applyBorder="1" applyAlignment="1">
      <alignment horizontal="center"/>
      <protection/>
    </xf>
    <xf numFmtId="41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12" fillId="0" borderId="0" xfId="56" applyFont="1" applyBorder="1" applyAlignment="1">
      <alignment horizontal="center"/>
      <protection/>
    </xf>
    <xf numFmtId="0" fontId="12" fillId="0" borderId="0" xfId="56" applyFont="1" applyBorder="1" applyAlignment="1">
      <alignment wrapText="1"/>
      <protection/>
    </xf>
    <xf numFmtId="41" fontId="12" fillId="0" borderId="56" xfId="56" applyNumberFormat="1" applyFont="1" applyBorder="1">
      <alignment/>
      <protection/>
    </xf>
    <xf numFmtId="0" fontId="21" fillId="0" borderId="0" xfId="56" applyFont="1" applyBorder="1" applyAlignment="1">
      <alignment wrapText="1"/>
      <protection/>
    </xf>
    <xf numFmtId="41" fontId="21" fillId="0" borderId="0" xfId="56" applyNumberFormat="1" applyFont="1" applyBorder="1">
      <alignment/>
      <protection/>
    </xf>
    <xf numFmtId="0" fontId="5" fillId="0" borderId="0" xfId="56" applyFont="1" applyBorder="1" applyAlignment="1">
      <alignment wrapText="1"/>
      <protection/>
    </xf>
    <xf numFmtId="41" fontId="5" fillId="0" borderId="0" xfId="56" applyNumberFormat="1" applyFont="1" applyBorder="1" applyAlignment="1">
      <alignment/>
      <protection/>
    </xf>
    <xf numFmtId="0" fontId="28" fillId="0" borderId="0" xfId="0" applyFont="1" applyBorder="1" applyAlignment="1">
      <alignment/>
    </xf>
    <xf numFmtId="0" fontId="12" fillId="0" borderId="0" xfId="56" applyFont="1" applyBorder="1" applyAlignment="1">
      <alignment horizontal="right"/>
      <protection/>
    </xf>
    <xf numFmtId="0" fontId="12" fillId="0" borderId="0" xfId="56" applyFont="1" applyBorder="1">
      <alignment/>
      <protection/>
    </xf>
    <xf numFmtId="0" fontId="33" fillId="0" borderId="0" xfId="56" applyFont="1" applyBorder="1">
      <alignment/>
      <protection/>
    </xf>
    <xf numFmtId="0" fontId="25" fillId="0" borderId="0" xfId="0" applyFont="1" applyAlignment="1">
      <alignment/>
    </xf>
    <xf numFmtId="0" fontId="25" fillId="0" borderId="0" xfId="0" applyFont="1" applyAlignment="1">
      <alignment horizontal="left" wrapText="1"/>
    </xf>
    <xf numFmtId="0" fontId="18" fillId="0" borderId="0" xfId="0" applyFont="1" applyAlignment="1">
      <alignment horizontal="left" wrapText="1"/>
    </xf>
    <xf numFmtId="14" fontId="20" fillId="0" borderId="0" xfId="0" applyNumberFormat="1" applyFont="1" applyAlignment="1">
      <alignment/>
    </xf>
    <xf numFmtId="0" fontId="12" fillId="0" borderId="0" xfId="57" applyFont="1" applyBorder="1" applyAlignment="1">
      <alignment horizontal="center"/>
      <protection/>
    </xf>
    <xf numFmtId="0" fontId="12" fillId="0" borderId="57" xfId="57" applyFont="1" applyBorder="1" applyAlignment="1">
      <alignment horizontal="center" vertical="center"/>
      <protection/>
    </xf>
    <xf numFmtId="0" fontId="12" fillId="0" borderId="35" xfId="57" applyFont="1" applyBorder="1" applyAlignment="1">
      <alignment horizontal="center" vertical="center"/>
      <protection/>
    </xf>
    <xf numFmtId="0" fontId="12" fillId="0" borderId="12" xfId="57" applyFont="1" applyBorder="1" applyAlignment="1">
      <alignment horizontal="center" vertical="center"/>
      <protection/>
    </xf>
    <xf numFmtId="0" fontId="12" fillId="0" borderId="58" xfId="57" applyFont="1" applyBorder="1" applyAlignment="1">
      <alignment horizontal="center" vertical="center"/>
      <protection/>
    </xf>
    <xf numFmtId="0" fontId="12" fillId="0" borderId="16" xfId="57" applyFont="1" applyBorder="1" applyAlignment="1">
      <alignment horizontal="center" vertical="center"/>
      <protection/>
    </xf>
    <xf numFmtId="0" fontId="12" fillId="0" borderId="59" xfId="57" applyFont="1" applyBorder="1" applyAlignment="1">
      <alignment horizontal="center" vertical="center"/>
      <protection/>
    </xf>
    <xf numFmtId="0" fontId="12" fillId="0" borderId="14" xfId="57" applyFont="1" applyBorder="1" applyAlignment="1">
      <alignment horizontal="center" vertical="center"/>
      <protection/>
    </xf>
    <xf numFmtId="168" fontId="4" fillId="0" borderId="33" xfId="59" applyNumberFormat="1" applyFont="1" applyBorder="1" applyAlignment="1">
      <alignment/>
      <protection/>
    </xf>
    <xf numFmtId="168" fontId="4" fillId="0" borderId="33" xfId="59" applyNumberFormat="1" applyFont="1" applyBorder="1" applyAlignment="1">
      <alignment horizontal="right"/>
      <protection/>
    </xf>
    <xf numFmtId="168" fontId="12" fillId="0" borderId="0" xfId="60" applyNumberFormat="1" applyFont="1" applyBorder="1" applyAlignment="1">
      <alignment horizontal="right"/>
      <protection/>
    </xf>
    <xf numFmtId="0" fontId="10" fillId="0" borderId="0" xfId="59" applyFont="1" applyBorder="1" applyAlignment="1" quotePrefix="1">
      <alignment horizontal="left" wrapText="1"/>
      <protection/>
    </xf>
    <xf numFmtId="0" fontId="11" fillId="0" borderId="0" xfId="59" applyFont="1" applyBorder="1" applyAlignment="1" quotePrefix="1">
      <alignment horizontal="left" wrapText="1"/>
      <protection/>
    </xf>
    <xf numFmtId="168" fontId="12" fillId="0" borderId="56" xfId="60" applyNumberFormat="1" applyFont="1" applyBorder="1" applyAlignment="1">
      <alignment horizontal="right"/>
      <protection/>
    </xf>
    <xf numFmtId="168" fontId="12" fillId="0" borderId="0" xfId="60" applyNumberFormat="1" applyFont="1" applyBorder="1" applyAlignment="1">
      <alignment horizontal="center"/>
      <protection/>
    </xf>
    <xf numFmtId="168" fontId="12" fillId="0" borderId="56" xfId="60" applyNumberFormat="1" applyFont="1" applyBorder="1" applyAlignment="1">
      <alignment horizontal="center"/>
      <protection/>
    </xf>
    <xf numFmtId="0" fontId="10" fillId="0" borderId="0" xfId="60" applyFont="1" applyBorder="1" quotePrefix="1">
      <alignment/>
      <protection/>
    </xf>
    <xf numFmtId="168" fontId="12" fillId="0" borderId="56" xfId="40" applyNumberFormat="1" applyFont="1" applyBorder="1" applyAlignment="1">
      <alignment horizontal="right"/>
    </xf>
    <xf numFmtId="0" fontId="6" fillId="0" borderId="0" xfId="57" applyFont="1" applyBorder="1" applyAlignment="1">
      <alignment horizontal="center"/>
      <protection/>
    </xf>
    <xf numFmtId="0" fontId="6" fillId="0" borderId="57" xfId="57" applyFont="1" applyBorder="1">
      <alignment/>
      <protection/>
    </xf>
    <xf numFmtId="0" fontId="6" fillId="0" borderId="57" xfId="57" applyFont="1" applyBorder="1" applyAlignment="1">
      <alignment horizontal="center"/>
      <protection/>
    </xf>
    <xf numFmtId="168" fontId="6" fillId="0" borderId="57" xfId="40" applyNumberFormat="1" applyFont="1" applyBorder="1" applyAlignment="1">
      <alignment horizontal="center"/>
    </xf>
    <xf numFmtId="0" fontId="12" fillId="0" borderId="0" xfId="57" applyFont="1" applyBorder="1" applyAlignment="1">
      <alignment horizontal="center"/>
      <protection/>
    </xf>
    <xf numFmtId="0" fontId="12" fillId="0" borderId="28" xfId="0" applyFont="1" applyBorder="1" applyAlignment="1" quotePrefix="1">
      <alignment/>
    </xf>
    <xf numFmtId="0" fontId="0" fillId="0" borderId="0" xfId="0" applyAlignment="1">
      <alignment horizontal="center"/>
    </xf>
    <xf numFmtId="0" fontId="37" fillId="0" borderId="0" xfId="0" applyFont="1" applyAlignment="1" quotePrefix="1">
      <alignment/>
    </xf>
    <xf numFmtId="0" fontId="0" fillId="0" borderId="0" xfId="0" applyNumberFormat="1" applyAlignment="1" quotePrefix="1">
      <alignment/>
    </xf>
    <xf numFmtId="0" fontId="37" fillId="0" borderId="0" xfId="0" applyFont="1" applyAlignment="1">
      <alignment/>
    </xf>
    <xf numFmtId="3" fontId="37" fillId="0" borderId="0" xfId="0" applyNumberFormat="1" applyFont="1" applyAlignment="1">
      <alignment/>
    </xf>
    <xf numFmtId="0" fontId="0" fillId="0" borderId="0" xfId="0" applyAlignment="1">
      <alignment wrapText="1"/>
    </xf>
    <xf numFmtId="0" fontId="12" fillId="0" borderId="10" xfId="57" applyFont="1" applyBorder="1" applyAlignment="1">
      <alignment horizontal="left" vertical="center"/>
      <protection/>
    </xf>
    <xf numFmtId="0" fontId="4" fillId="0" borderId="0" xfId="0" applyFont="1" applyBorder="1" applyAlignment="1">
      <alignment/>
    </xf>
    <xf numFmtId="0" fontId="11" fillId="0" borderId="0" xfId="59" applyFont="1" applyBorder="1" applyAlignment="1">
      <alignment horizontal="right"/>
      <protection/>
    </xf>
    <xf numFmtId="0" fontId="22" fillId="0" borderId="0" xfId="59" applyFont="1" applyBorder="1">
      <alignment/>
      <protection/>
    </xf>
    <xf numFmtId="0" fontId="11" fillId="0" borderId="0" xfId="59" applyFont="1" applyBorder="1">
      <alignment/>
      <protection/>
    </xf>
    <xf numFmtId="0" fontId="9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22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left" wrapText="1"/>
    </xf>
    <xf numFmtId="0" fontId="12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  <xf numFmtId="0" fontId="12" fillId="0" borderId="0" xfId="57" applyFont="1" applyBorder="1" applyAlignment="1">
      <alignment horizontal="left" vertical="center"/>
      <protection/>
    </xf>
    <xf numFmtId="0" fontId="12" fillId="0" borderId="0" xfId="57" applyFont="1" applyAlignment="1">
      <alignment horizontal="left" wrapText="1"/>
      <protection/>
    </xf>
    <xf numFmtId="0" fontId="21" fillId="0" borderId="0" xfId="0" applyFont="1" applyAlignment="1">
      <alignment horizontal="left" wrapText="1"/>
    </xf>
    <xf numFmtId="0" fontId="18" fillId="0" borderId="0" xfId="0" applyFont="1" applyAlignment="1">
      <alignment horizontal="left" wrapText="1"/>
    </xf>
    <xf numFmtId="0" fontId="12" fillId="0" borderId="10" xfId="57" applyFont="1" applyBorder="1" applyAlignment="1">
      <alignment horizontal="center" vertical="center"/>
      <protection/>
    </xf>
    <xf numFmtId="0" fontId="12" fillId="0" borderId="57" xfId="57" applyFont="1" applyBorder="1" applyAlignment="1">
      <alignment horizontal="center" vertical="center"/>
      <protection/>
    </xf>
    <xf numFmtId="0" fontId="12" fillId="0" borderId="35" xfId="57" applyFont="1" applyBorder="1" applyAlignment="1">
      <alignment horizontal="center" vertical="center"/>
      <protection/>
    </xf>
    <xf numFmtId="0" fontId="12" fillId="0" borderId="12" xfId="57" applyFont="1" applyBorder="1" applyAlignment="1">
      <alignment horizontal="center" vertical="center"/>
      <protection/>
    </xf>
    <xf numFmtId="0" fontId="12" fillId="0" borderId="0" xfId="57" applyFont="1" applyBorder="1" applyAlignment="1">
      <alignment horizontal="center" vertical="center"/>
      <protection/>
    </xf>
    <xf numFmtId="0" fontId="12" fillId="0" borderId="58" xfId="57" applyFont="1" applyBorder="1" applyAlignment="1">
      <alignment horizontal="center" vertical="center"/>
      <protection/>
    </xf>
    <xf numFmtId="0" fontId="12" fillId="0" borderId="14" xfId="57" applyFont="1" applyBorder="1" applyAlignment="1">
      <alignment horizontal="center" vertical="center"/>
      <protection/>
    </xf>
    <xf numFmtId="0" fontId="12" fillId="0" borderId="16" xfId="57" applyFont="1" applyBorder="1" applyAlignment="1">
      <alignment horizontal="center" vertical="center"/>
      <protection/>
    </xf>
    <xf numFmtId="0" fontId="12" fillId="0" borderId="59" xfId="57" applyFont="1" applyBorder="1" applyAlignment="1">
      <alignment horizontal="center" vertical="center"/>
      <protection/>
    </xf>
    <xf numFmtId="0" fontId="12" fillId="0" borderId="10" xfId="57" applyFont="1" applyBorder="1" applyAlignment="1">
      <alignment horizontal="center"/>
      <protection/>
    </xf>
    <xf numFmtId="0" fontId="12" fillId="0" borderId="57" xfId="57" applyFont="1" applyBorder="1" applyAlignment="1">
      <alignment horizontal="center"/>
      <protection/>
    </xf>
    <xf numFmtId="0" fontId="12" fillId="0" borderId="35" xfId="57" applyFont="1" applyBorder="1" applyAlignment="1">
      <alignment horizontal="center"/>
      <protection/>
    </xf>
    <xf numFmtId="0" fontId="12" fillId="0" borderId="12" xfId="57" applyFont="1" applyBorder="1" applyAlignment="1">
      <alignment horizontal="center"/>
      <protection/>
    </xf>
    <xf numFmtId="0" fontId="12" fillId="0" borderId="0" xfId="57" applyFont="1" applyBorder="1" applyAlignment="1">
      <alignment horizontal="center"/>
      <protection/>
    </xf>
    <xf numFmtId="0" fontId="12" fillId="0" borderId="58" xfId="57" applyFont="1" applyBorder="1" applyAlignment="1">
      <alignment horizontal="center"/>
      <protection/>
    </xf>
    <xf numFmtId="0" fontId="12" fillId="0" borderId="14" xfId="57" applyFont="1" applyBorder="1" applyAlignment="1">
      <alignment horizontal="center"/>
      <protection/>
    </xf>
    <xf numFmtId="0" fontId="12" fillId="0" borderId="16" xfId="57" applyFont="1" applyBorder="1" applyAlignment="1">
      <alignment horizontal="center"/>
      <protection/>
    </xf>
    <xf numFmtId="0" fontId="12" fillId="0" borderId="59" xfId="57" applyFont="1" applyBorder="1" applyAlignment="1">
      <alignment horizontal="center"/>
      <protection/>
    </xf>
    <xf numFmtId="0" fontId="6" fillId="0" borderId="0" xfId="57" applyFont="1" applyAlignment="1">
      <alignment horizontal="center"/>
      <protection/>
    </xf>
    <xf numFmtId="0" fontId="11" fillId="0" borderId="11" xfId="59" applyFont="1" applyBorder="1" applyAlignment="1">
      <alignment horizontal="center" vertical="center" wrapText="1"/>
      <protection/>
    </xf>
    <xf numFmtId="0" fontId="11" fillId="0" borderId="13" xfId="59" applyFont="1" applyBorder="1" applyAlignment="1">
      <alignment horizontal="center" vertical="center" wrapText="1"/>
      <protection/>
    </xf>
    <xf numFmtId="0" fontId="11" fillId="0" borderId="15" xfId="59" applyFont="1" applyBorder="1" applyAlignment="1">
      <alignment horizontal="center" vertical="center" wrapText="1"/>
      <protection/>
    </xf>
    <xf numFmtId="0" fontId="11" fillId="0" borderId="11" xfId="59" applyFont="1" applyBorder="1" applyAlignment="1">
      <alignment horizontal="center" vertical="center"/>
      <protection/>
    </xf>
    <xf numFmtId="0" fontId="11" fillId="0" borderId="13" xfId="59" applyFont="1" applyBorder="1" applyAlignment="1">
      <alignment horizontal="center" vertical="center"/>
      <protection/>
    </xf>
    <xf numFmtId="0" fontId="11" fillId="0" borderId="15" xfId="59" applyFont="1" applyBorder="1" applyAlignment="1">
      <alignment horizontal="center" vertical="center"/>
      <protection/>
    </xf>
    <xf numFmtId="0" fontId="23" fillId="0" borderId="11" xfId="57" applyFont="1" applyBorder="1" applyAlignment="1">
      <alignment horizontal="center" vertical="center" wrapText="1"/>
      <protection/>
    </xf>
    <xf numFmtId="0" fontId="23" fillId="0" borderId="13" xfId="57" applyFont="1" applyBorder="1" applyAlignment="1">
      <alignment horizontal="center" vertical="center" wrapText="1"/>
      <protection/>
    </xf>
    <xf numFmtId="0" fontId="23" fillId="0" borderId="15" xfId="57" applyFont="1" applyBorder="1" applyAlignment="1">
      <alignment horizontal="center" vertical="center" wrapText="1"/>
      <protection/>
    </xf>
    <xf numFmtId="168" fontId="23" fillId="0" borderId="60" xfId="40" applyNumberFormat="1" applyFont="1" applyBorder="1" applyAlignment="1">
      <alignment horizontal="center"/>
    </xf>
    <xf numFmtId="168" fontId="23" fillId="0" borderId="61" xfId="40" applyNumberFormat="1" applyFont="1" applyBorder="1" applyAlignment="1">
      <alignment horizontal="center"/>
    </xf>
    <xf numFmtId="168" fontId="23" fillId="0" borderId="10" xfId="40" applyNumberFormat="1" applyFont="1" applyBorder="1" applyAlignment="1">
      <alignment horizontal="center"/>
    </xf>
    <xf numFmtId="168" fontId="23" fillId="0" borderId="57" xfId="40" applyNumberFormat="1" applyFont="1" applyBorder="1" applyAlignment="1">
      <alignment horizontal="center"/>
    </xf>
    <xf numFmtId="168" fontId="23" fillId="0" borderId="35" xfId="40" applyNumberFormat="1" applyFont="1" applyBorder="1" applyAlignment="1">
      <alignment horizontal="center"/>
    </xf>
    <xf numFmtId="168" fontId="23" fillId="0" borderId="12" xfId="40" applyNumberFormat="1" applyFont="1" applyBorder="1" applyAlignment="1">
      <alignment horizontal="center"/>
    </xf>
    <xf numFmtId="168" fontId="23" fillId="0" borderId="0" xfId="40" applyNumberFormat="1" applyFont="1" applyBorder="1" applyAlignment="1">
      <alignment horizontal="center"/>
    </xf>
    <xf numFmtId="168" fontId="23" fillId="0" borderId="58" xfId="40" applyNumberFormat="1" applyFont="1" applyBorder="1" applyAlignment="1">
      <alignment horizontal="center"/>
    </xf>
    <xf numFmtId="168" fontId="23" fillId="0" borderId="14" xfId="40" applyNumberFormat="1" applyFont="1" applyBorder="1" applyAlignment="1">
      <alignment horizontal="center"/>
    </xf>
    <xf numFmtId="168" fontId="23" fillId="0" borderId="16" xfId="40" applyNumberFormat="1" applyFont="1" applyBorder="1" applyAlignment="1">
      <alignment horizontal="center"/>
    </xf>
    <xf numFmtId="168" fontId="23" fillId="0" borderId="59" xfId="40" applyNumberFormat="1" applyFont="1" applyBorder="1" applyAlignment="1">
      <alignment horizontal="center"/>
    </xf>
    <xf numFmtId="0" fontId="7" fillId="0" borderId="0" xfId="57" applyFont="1" applyAlignment="1">
      <alignment horizontal="center"/>
      <protection/>
    </xf>
    <xf numFmtId="0" fontId="10" fillId="0" borderId="0" xfId="57" applyFont="1" applyAlignment="1">
      <alignment horizontal="center"/>
      <protection/>
    </xf>
    <xf numFmtId="0" fontId="10" fillId="0" borderId="0" xfId="57" applyFont="1" applyAlignment="1">
      <alignment horizontal="center" wrapText="1"/>
      <protection/>
    </xf>
    <xf numFmtId="0" fontId="11" fillId="0" borderId="39" xfId="57" applyFont="1" applyBorder="1" applyAlignment="1">
      <alignment horizontal="center" wrapText="1"/>
      <protection/>
    </xf>
    <xf numFmtId="0" fontId="11" fillId="0" borderId="60" xfId="57" applyFont="1" applyBorder="1" applyAlignment="1">
      <alignment horizontal="center" wrapText="1"/>
      <protection/>
    </xf>
    <xf numFmtId="0" fontId="11" fillId="0" borderId="61" xfId="57" applyFont="1" applyBorder="1" applyAlignment="1">
      <alignment horizontal="center" wrapText="1"/>
      <protection/>
    </xf>
    <xf numFmtId="0" fontId="27" fillId="0" borderId="11" xfId="57" applyFont="1" applyBorder="1" applyAlignment="1">
      <alignment horizontal="center" vertical="center" wrapText="1"/>
      <protection/>
    </xf>
    <xf numFmtId="0" fontId="27" fillId="0" borderId="13" xfId="57" applyFont="1" applyBorder="1" applyAlignment="1">
      <alignment horizontal="center" vertical="center" wrapText="1"/>
      <protection/>
    </xf>
    <xf numFmtId="0" fontId="27" fillId="0" borderId="15" xfId="57" applyFont="1" applyBorder="1" applyAlignment="1">
      <alignment horizontal="center" vertical="center" wrapText="1"/>
      <protection/>
    </xf>
    <xf numFmtId="0" fontId="11" fillId="0" borderId="11" xfId="57" applyFont="1" applyBorder="1" applyAlignment="1">
      <alignment horizontal="center" vertical="center" wrapText="1"/>
      <protection/>
    </xf>
    <xf numFmtId="0" fontId="11" fillId="0" borderId="13" xfId="57" applyFont="1" applyBorder="1" applyAlignment="1">
      <alignment horizontal="center" vertical="center" wrapText="1"/>
      <protection/>
    </xf>
    <xf numFmtId="0" fontId="11" fillId="0" borderId="15" xfId="57" applyFont="1" applyBorder="1" applyAlignment="1">
      <alignment horizontal="center" vertical="center" wrapText="1"/>
      <protection/>
    </xf>
    <xf numFmtId="0" fontId="11" fillId="0" borderId="11" xfId="59" applyFont="1" applyBorder="1" applyAlignment="1">
      <alignment horizontal="center" vertical="center"/>
      <protection/>
    </xf>
    <xf numFmtId="0" fontId="11" fillId="0" borderId="13" xfId="59" applyFont="1" applyBorder="1" applyAlignment="1">
      <alignment horizontal="center" vertical="center"/>
      <protection/>
    </xf>
    <xf numFmtId="0" fontId="11" fillId="0" borderId="15" xfId="59" applyFont="1" applyBorder="1" applyAlignment="1">
      <alignment horizontal="center" vertical="center"/>
      <protection/>
    </xf>
    <xf numFmtId="0" fontId="11" fillId="0" borderId="11" xfId="59" applyFont="1" applyBorder="1" applyAlignment="1">
      <alignment horizontal="center" vertical="center" wrapText="1"/>
      <protection/>
    </xf>
    <xf numFmtId="0" fontId="11" fillId="0" borderId="13" xfId="59" applyFont="1" applyBorder="1" applyAlignment="1">
      <alignment horizontal="center" vertical="center" wrapText="1"/>
      <protection/>
    </xf>
    <xf numFmtId="0" fontId="11" fillId="0" borderId="15" xfId="59" applyFont="1" applyBorder="1" applyAlignment="1">
      <alignment horizontal="center" vertical="center" wrapText="1"/>
      <protection/>
    </xf>
    <xf numFmtId="0" fontId="7" fillId="0" borderId="39" xfId="57" applyFont="1" applyBorder="1" applyAlignment="1">
      <alignment horizontal="center"/>
      <protection/>
    </xf>
    <xf numFmtId="0" fontId="7" fillId="0" borderId="61" xfId="57" applyFont="1" applyBorder="1" applyAlignment="1">
      <alignment horizontal="center"/>
      <protection/>
    </xf>
    <xf numFmtId="0" fontId="11" fillId="0" borderId="11" xfId="57" applyFont="1" applyBorder="1" applyAlignment="1">
      <alignment horizontal="center" vertical="center"/>
      <protection/>
    </xf>
    <xf numFmtId="0" fontId="11" fillId="0" borderId="13" xfId="57" applyFont="1" applyBorder="1" applyAlignment="1">
      <alignment horizontal="center" vertical="center"/>
      <protection/>
    </xf>
    <xf numFmtId="0" fontId="11" fillId="0" borderId="15" xfId="57" applyFont="1" applyBorder="1" applyAlignment="1">
      <alignment horizontal="center" vertical="center"/>
      <protection/>
    </xf>
    <xf numFmtId="0" fontId="11" fillId="0" borderId="39" xfId="57" applyFont="1" applyBorder="1" applyAlignment="1">
      <alignment horizontal="center"/>
      <protection/>
    </xf>
    <xf numFmtId="0" fontId="11" fillId="0" borderId="60" xfId="57" applyFont="1" applyBorder="1" applyAlignment="1">
      <alignment horizontal="center"/>
      <protection/>
    </xf>
    <xf numFmtId="0" fontId="11" fillId="0" borderId="61" xfId="57" applyFont="1" applyBorder="1" applyAlignment="1">
      <alignment horizontal="center"/>
      <protection/>
    </xf>
    <xf numFmtId="0" fontId="7" fillId="0" borderId="12" xfId="57" applyFont="1" applyBorder="1" applyAlignment="1">
      <alignment horizontal="center"/>
      <protection/>
    </xf>
    <xf numFmtId="0" fontId="7" fillId="0" borderId="58" xfId="57" applyFont="1" applyBorder="1" applyAlignment="1">
      <alignment horizontal="center"/>
      <protection/>
    </xf>
    <xf numFmtId="0" fontId="7" fillId="0" borderId="14" xfId="57" applyFont="1" applyBorder="1" applyAlignment="1">
      <alignment horizontal="center"/>
      <protection/>
    </xf>
    <xf numFmtId="0" fontId="7" fillId="0" borderId="59" xfId="57" applyFont="1" applyBorder="1" applyAlignment="1">
      <alignment horizontal="center"/>
      <protection/>
    </xf>
    <xf numFmtId="0" fontId="7" fillId="0" borderId="0" xfId="60" applyFont="1" applyAlignment="1">
      <alignment horizontal="center"/>
      <protection/>
    </xf>
    <xf numFmtId="0" fontId="10" fillId="0" borderId="0" xfId="60" applyFont="1" applyAlignment="1">
      <alignment horizontal="center"/>
      <protection/>
    </xf>
    <xf numFmtId="44" fontId="11" fillId="0" borderId="39" xfId="62" applyFont="1" applyBorder="1" applyAlignment="1">
      <alignment horizontal="center"/>
    </xf>
    <xf numFmtId="44" fontId="11" fillId="0" borderId="60" xfId="62" applyFont="1" applyBorder="1" applyAlignment="1">
      <alignment horizontal="center"/>
    </xf>
    <xf numFmtId="44" fontId="11" fillId="0" borderId="61" xfId="62" applyFont="1" applyBorder="1" applyAlignment="1">
      <alignment horizontal="center"/>
    </xf>
    <xf numFmtId="0" fontId="11" fillId="0" borderId="0" xfId="0" applyFont="1" applyAlignment="1">
      <alignment horizontal="right"/>
    </xf>
    <xf numFmtId="0" fontId="11" fillId="0" borderId="16" xfId="60" applyFont="1" applyBorder="1" applyAlignment="1">
      <alignment horizontal="right"/>
      <protection/>
    </xf>
    <xf numFmtId="0" fontId="27" fillId="0" borderId="11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62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56" xfId="0" applyFont="1" applyBorder="1" applyAlignment="1">
      <alignment horizontal="center" vertical="center"/>
    </xf>
    <xf numFmtId="0" fontId="10" fillId="0" borderId="63" xfId="0" applyFont="1" applyBorder="1" applyAlignment="1">
      <alignment horizontal="center" vertical="center"/>
    </xf>
    <xf numFmtId="0" fontId="10" fillId="0" borderId="62" xfId="0" applyFont="1" applyBorder="1" applyAlignment="1">
      <alignment horizontal="center" vertical="center" wrapText="1"/>
    </xf>
    <xf numFmtId="0" fontId="10" fillId="0" borderId="44" xfId="0" applyFont="1" applyBorder="1" applyAlignment="1">
      <alignment horizontal="center" vertical="center" wrapText="1"/>
    </xf>
    <xf numFmtId="0" fontId="10" fillId="0" borderId="63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59" applyFont="1" applyAlignment="1">
      <alignment horizontal="center"/>
      <protection/>
    </xf>
    <xf numFmtId="0" fontId="6" fillId="0" borderId="0" xfId="59" applyFont="1" applyAlignment="1">
      <alignment horizontal="center"/>
      <protection/>
    </xf>
    <xf numFmtId="0" fontId="6" fillId="0" borderId="0" xfId="57" applyFont="1" applyAlignment="1">
      <alignment horizontal="center"/>
      <protection/>
    </xf>
    <xf numFmtId="0" fontId="36" fillId="0" borderId="64" xfId="0" applyFont="1" applyBorder="1" applyAlignment="1">
      <alignment horizontal="center" vertical="center"/>
    </xf>
    <xf numFmtId="0" fontId="36" fillId="0" borderId="65" xfId="0" applyFont="1" applyBorder="1" applyAlignment="1">
      <alignment horizontal="center" vertical="center"/>
    </xf>
    <xf numFmtId="0" fontId="36" fillId="0" borderId="66" xfId="0" applyFont="1" applyBorder="1" applyAlignment="1">
      <alignment horizontal="center" vertical="center"/>
    </xf>
    <xf numFmtId="0" fontId="37" fillId="0" borderId="64" xfId="0" applyFont="1" applyBorder="1" applyAlignment="1">
      <alignment horizontal="center" wrapText="1"/>
    </xf>
    <xf numFmtId="0" fontId="37" fillId="0" borderId="65" xfId="0" applyFont="1" applyBorder="1" applyAlignment="1">
      <alignment horizontal="center" wrapText="1"/>
    </xf>
    <xf numFmtId="0" fontId="37" fillId="0" borderId="66" xfId="0" applyFont="1" applyBorder="1" applyAlignment="1">
      <alignment horizontal="center" wrapText="1"/>
    </xf>
    <xf numFmtId="0" fontId="37" fillId="0" borderId="0" xfId="0" applyFont="1" applyAlignment="1">
      <alignment horizontal="center"/>
    </xf>
    <xf numFmtId="0" fontId="0" fillId="0" borderId="0" xfId="0" applyAlignment="1">
      <alignment/>
    </xf>
    <xf numFmtId="0" fontId="12" fillId="0" borderId="11" xfId="58" applyFont="1" applyBorder="1" applyAlignment="1">
      <alignment horizontal="center" vertical="center"/>
      <protection/>
    </xf>
    <xf numFmtId="0" fontId="12" fillId="0" borderId="13" xfId="58" applyFont="1" applyBorder="1" applyAlignment="1">
      <alignment horizontal="center" vertical="center"/>
      <protection/>
    </xf>
    <xf numFmtId="0" fontId="12" fillId="0" borderId="15" xfId="58" applyFont="1" applyBorder="1" applyAlignment="1">
      <alignment horizontal="center" vertical="center"/>
      <protection/>
    </xf>
    <xf numFmtId="0" fontId="6" fillId="0" borderId="0" xfId="58" applyFont="1" applyBorder="1" applyAlignment="1">
      <alignment horizontal="center"/>
      <protection/>
    </xf>
    <xf numFmtId="0" fontId="5" fillId="0" borderId="0" xfId="57" applyFont="1" applyBorder="1" applyAlignment="1">
      <alignment horizontal="center"/>
      <protection/>
    </xf>
    <xf numFmtId="0" fontId="12" fillId="0" borderId="0" xfId="57" applyFont="1" applyBorder="1" applyAlignment="1">
      <alignment horizontal="center"/>
      <protection/>
    </xf>
    <xf numFmtId="0" fontId="5" fillId="0" borderId="0" xfId="57" applyFont="1" applyBorder="1" applyAlignment="1">
      <alignment horizontal="center"/>
      <protection/>
    </xf>
    <xf numFmtId="0" fontId="6" fillId="0" borderId="0" xfId="56" applyFont="1" applyAlignment="1">
      <alignment horizontal="center"/>
      <protection/>
    </xf>
    <xf numFmtId="168" fontId="4" fillId="0" borderId="43" xfId="40" applyNumberFormat="1" applyFont="1" applyBorder="1" applyAlignment="1">
      <alignment horizontal="center" vertical="center"/>
    </xf>
    <xf numFmtId="168" fontId="4" fillId="0" borderId="21" xfId="40" applyNumberFormat="1" applyFont="1" applyBorder="1" applyAlignment="1">
      <alignment horizontal="center" vertical="center"/>
    </xf>
    <xf numFmtId="168" fontId="4" fillId="0" borderId="67" xfId="40" applyNumberFormat="1" applyFont="1" applyBorder="1" applyAlignment="1">
      <alignment horizontal="center" vertical="center"/>
    </xf>
    <xf numFmtId="168" fontId="4" fillId="0" borderId="68" xfId="40" applyNumberFormat="1" applyFont="1" applyBorder="1" applyAlignment="1">
      <alignment horizontal="center" vertical="center"/>
    </xf>
    <xf numFmtId="0" fontId="4" fillId="0" borderId="69" xfId="57" applyFont="1" applyBorder="1" applyAlignment="1">
      <alignment horizontal="center" vertical="center"/>
      <protection/>
    </xf>
    <xf numFmtId="0" fontId="4" fillId="0" borderId="68" xfId="57" applyFont="1" applyBorder="1" applyAlignment="1">
      <alignment horizontal="center" vertical="center"/>
      <protection/>
    </xf>
    <xf numFmtId="0" fontId="4" fillId="0" borderId="70" xfId="57" applyFont="1" applyBorder="1" applyAlignment="1">
      <alignment horizontal="center" vertical="center"/>
      <protection/>
    </xf>
    <xf numFmtId="0" fontId="4" fillId="0" borderId="71" xfId="57" applyFont="1" applyBorder="1" applyAlignment="1">
      <alignment horizontal="center" vertical="center" wrapText="1"/>
      <protection/>
    </xf>
    <xf numFmtId="0" fontId="4" fillId="0" borderId="13" xfId="57" applyFont="1" applyBorder="1" applyAlignment="1">
      <alignment horizontal="center" vertical="center" wrapText="1"/>
      <protection/>
    </xf>
    <xf numFmtId="0" fontId="4" fillId="0" borderId="15" xfId="57" applyFont="1" applyBorder="1" applyAlignment="1">
      <alignment horizontal="center" vertical="center" wrapText="1"/>
      <protection/>
    </xf>
    <xf numFmtId="0" fontId="10" fillId="0" borderId="0" xfId="57" applyFont="1" applyAlignment="1">
      <alignment horizontal="center"/>
      <protection/>
    </xf>
    <xf numFmtId="0" fontId="4" fillId="0" borderId="72" xfId="57" applyFont="1" applyBorder="1" applyAlignment="1">
      <alignment horizontal="center"/>
      <protection/>
    </xf>
    <xf numFmtId="0" fontId="4" fillId="0" borderId="73" xfId="57" applyFont="1" applyBorder="1" applyAlignment="1">
      <alignment horizontal="center"/>
      <protection/>
    </xf>
    <xf numFmtId="0" fontId="4" fillId="0" borderId="43" xfId="57" applyFont="1" applyBorder="1" applyAlignment="1">
      <alignment horizontal="left" vertical="center" wrapText="1"/>
      <protection/>
    </xf>
    <xf numFmtId="0" fontId="4" fillId="0" borderId="21" xfId="57" applyFont="1" applyBorder="1" applyAlignment="1">
      <alignment horizontal="left" vertical="center" wrapText="1"/>
      <protection/>
    </xf>
    <xf numFmtId="0" fontId="12" fillId="0" borderId="74" xfId="0" applyFont="1" applyBorder="1" applyAlignment="1">
      <alignment horizontal="center" vertical="center" wrapText="1"/>
    </xf>
    <xf numFmtId="0" fontId="12" fillId="0" borderId="75" xfId="0" applyFont="1" applyBorder="1" applyAlignment="1">
      <alignment horizontal="center" vertical="center" wrapText="1"/>
    </xf>
    <xf numFmtId="0" fontId="12" fillId="0" borderId="76" xfId="0" applyFont="1" applyBorder="1" applyAlignment="1">
      <alignment horizontal="center" vertical="center" wrapText="1"/>
    </xf>
    <xf numFmtId="0" fontId="12" fillId="0" borderId="77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78" xfId="0" applyFont="1" applyBorder="1" applyAlignment="1">
      <alignment horizontal="center" vertical="center" wrapText="1"/>
    </xf>
    <xf numFmtId="0" fontId="12" fillId="0" borderId="79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168" fontId="12" fillId="0" borderId="80" xfId="40" applyNumberFormat="1" applyFont="1" applyBorder="1" applyAlignment="1">
      <alignment horizontal="center" vertical="center"/>
    </xf>
    <xf numFmtId="168" fontId="12" fillId="0" borderId="81" xfId="40" applyNumberFormat="1" applyFont="1" applyBorder="1" applyAlignment="1">
      <alignment horizontal="center" vertical="center"/>
    </xf>
    <xf numFmtId="168" fontId="12" fillId="0" borderId="82" xfId="40" applyNumberFormat="1" applyFont="1" applyBorder="1" applyAlignment="1">
      <alignment horizontal="center" vertical="center"/>
    </xf>
    <xf numFmtId="168" fontId="12" fillId="0" borderId="83" xfId="40" applyNumberFormat="1" applyFont="1" applyBorder="1" applyAlignment="1">
      <alignment horizontal="center" vertical="center"/>
    </xf>
    <xf numFmtId="168" fontId="12" fillId="0" borderId="84" xfId="40" applyNumberFormat="1" applyFont="1" applyBorder="1" applyAlignment="1">
      <alignment horizontal="center" vertical="center"/>
    </xf>
    <xf numFmtId="168" fontId="12" fillId="0" borderId="85" xfId="40" applyNumberFormat="1" applyFont="1" applyBorder="1" applyAlignment="1">
      <alignment horizontal="center" vertical="center"/>
    </xf>
    <xf numFmtId="0" fontId="12" fillId="0" borderId="71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78" xfId="0" applyFont="1" applyBorder="1" applyAlignment="1">
      <alignment horizontal="center"/>
    </xf>
    <xf numFmtId="0" fontId="12" fillId="0" borderId="86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2" fillId="0" borderId="59" xfId="0" applyFont="1" applyBorder="1" applyAlignment="1">
      <alignment horizontal="center"/>
    </xf>
    <xf numFmtId="168" fontId="12" fillId="0" borderId="87" xfId="0" applyNumberFormat="1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88" xfId="0" applyFont="1" applyBorder="1" applyAlignment="1">
      <alignment horizontal="center" vertical="center"/>
    </xf>
    <xf numFmtId="2" fontId="12" fillId="0" borderId="80" xfId="0" applyNumberFormat="1" applyFont="1" applyBorder="1" applyAlignment="1">
      <alignment horizontal="center" vertical="center" wrapText="1"/>
    </xf>
    <xf numFmtId="2" fontId="12" fillId="0" borderId="81" xfId="0" applyNumberFormat="1" applyFont="1" applyBorder="1" applyAlignment="1">
      <alignment horizontal="center" vertical="center" wrapText="1"/>
    </xf>
    <xf numFmtId="2" fontId="12" fillId="0" borderId="82" xfId="0" applyNumberFormat="1" applyFont="1" applyBorder="1" applyAlignment="1">
      <alignment horizontal="center" vertical="center" wrapText="1"/>
    </xf>
    <xf numFmtId="168" fontId="12" fillId="0" borderId="89" xfId="40" applyNumberFormat="1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2" fillId="0" borderId="11" xfId="0" applyFont="1" applyBorder="1" applyAlignment="1">
      <alignment horizontal="center" vertical="center" wrapText="1"/>
    </xf>
    <xf numFmtId="168" fontId="12" fillId="0" borderId="43" xfId="40" applyNumberFormat="1" applyFont="1" applyBorder="1" applyAlignment="1">
      <alignment horizontal="center" vertical="center"/>
    </xf>
    <xf numFmtId="168" fontId="12" fillId="0" borderId="21" xfId="40" applyNumberFormat="1" applyFont="1" applyBorder="1" applyAlignment="1">
      <alignment horizontal="center" vertical="center"/>
    </xf>
    <xf numFmtId="168" fontId="12" fillId="0" borderId="48" xfId="40" applyNumberFormat="1" applyFont="1" applyBorder="1" applyAlignment="1">
      <alignment horizontal="center" vertical="center"/>
    </xf>
    <xf numFmtId="168" fontId="18" fillId="0" borderId="90" xfId="40" applyNumberFormat="1" applyFont="1" applyBorder="1" applyAlignment="1">
      <alignment horizontal="center" vertical="center"/>
    </xf>
    <xf numFmtId="168" fontId="18" fillId="0" borderId="91" xfId="40" applyNumberFormat="1" applyFont="1" applyBorder="1" applyAlignment="1">
      <alignment horizontal="center" vertical="center"/>
    </xf>
    <xf numFmtId="168" fontId="18" fillId="0" borderId="92" xfId="40" applyNumberFormat="1" applyFont="1" applyBorder="1" applyAlignment="1">
      <alignment horizontal="center" vertical="center"/>
    </xf>
    <xf numFmtId="0" fontId="12" fillId="0" borderId="93" xfId="0" applyFont="1" applyBorder="1" applyAlignment="1">
      <alignment horizontal="center"/>
    </xf>
    <xf numFmtId="0" fontId="12" fillId="0" borderId="73" xfId="0" applyFont="1" applyBorder="1" applyAlignment="1">
      <alignment horizontal="center"/>
    </xf>
    <xf numFmtId="0" fontId="12" fillId="0" borderId="94" xfId="0" applyFont="1" applyBorder="1" applyAlignment="1">
      <alignment horizontal="center"/>
    </xf>
    <xf numFmtId="0" fontId="12" fillId="0" borderId="95" xfId="0" applyFont="1" applyBorder="1" applyAlignment="1">
      <alignment horizontal="left" vertical="center"/>
    </xf>
    <xf numFmtId="0" fontId="12" fillId="0" borderId="21" xfId="0" applyFont="1" applyBorder="1" applyAlignment="1">
      <alignment horizontal="left" vertical="center"/>
    </xf>
    <xf numFmtId="0" fontId="12" fillId="0" borderId="96" xfId="0" applyFont="1" applyBorder="1" applyAlignment="1">
      <alignment horizontal="left" vertical="center"/>
    </xf>
    <xf numFmtId="0" fontId="12" fillId="0" borderId="97" xfId="0" applyFont="1" applyBorder="1" applyAlignment="1">
      <alignment horizontal="center" vertical="center"/>
    </xf>
    <xf numFmtId="0" fontId="12" fillId="0" borderId="81" xfId="0" applyFont="1" applyBorder="1" applyAlignment="1">
      <alignment horizontal="center" vertical="center"/>
    </xf>
    <xf numFmtId="0" fontId="12" fillId="0" borderId="98" xfId="0" applyFont="1" applyBorder="1" applyAlignment="1">
      <alignment horizontal="center" vertical="center"/>
    </xf>
    <xf numFmtId="0" fontId="12" fillId="0" borderId="72" xfId="0" applyFont="1" applyBorder="1" applyAlignment="1">
      <alignment horizontal="center"/>
    </xf>
    <xf numFmtId="0" fontId="12" fillId="0" borderId="99" xfId="0" applyFont="1" applyBorder="1" applyAlignment="1">
      <alignment horizontal="center"/>
    </xf>
    <xf numFmtId="0" fontId="12" fillId="0" borderId="43" xfId="0" applyFont="1" applyBorder="1" applyAlignment="1">
      <alignment horizontal="left" vertical="center" wrapText="1"/>
    </xf>
    <xf numFmtId="0" fontId="12" fillId="0" borderId="21" xfId="0" applyFont="1" applyBorder="1" applyAlignment="1">
      <alignment horizontal="left" vertical="center" wrapText="1"/>
    </xf>
    <xf numFmtId="0" fontId="12" fillId="0" borderId="48" xfId="0" applyFont="1" applyBorder="1" applyAlignment="1">
      <alignment horizontal="left" vertical="center" wrapText="1"/>
    </xf>
    <xf numFmtId="0" fontId="12" fillId="0" borderId="100" xfId="0" applyFont="1" applyBorder="1" applyAlignment="1">
      <alignment horizontal="left" vertical="center" wrapText="1"/>
    </xf>
    <xf numFmtId="0" fontId="12" fillId="0" borderId="27" xfId="0" applyFont="1" applyBorder="1" applyAlignment="1">
      <alignment horizontal="left" vertical="center" wrapText="1"/>
    </xf>
    <xf numFmtId="0" fontId="12" fillId="0" borderId="62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44" xfId="0" applyFont="1" applyBorder="1" applyAlignment="1">
      <alignment horizontal="left" vertical="center" wrapText="1"/>
    </xf>
    <xf numFmtId="0" fontId="4" fillId="0" borderId="101" xfId="0" applyFont="1" applyBorder="1" applyAlignment="1">
      <alignment horizontal="left" vertical="center" wrapText="1"/>
    </xf>
    <xf numFmtId="0" fontId="4" fillId="0" borderId="56" xfId="0" applyFont="1" applyBorder="1" applyAlignment="1">
      <alignment horizontal="left" vertical="center" wrapText="1"/>
    </xf>
    <xf numFmtId="0" fontId="4" fillId="0" borderId="63" xfId="0" applyFont="1" applyBorder="1" applyAlignment="1">
      <alignment horizontal="left" vertical="center" wrapText="1"/>
    </xf>
    <xf numFmtId="0" fontId="30" fillId="0" borderId="50" xfId="0" applyFont="1" applyBorder="1" applyAlignment="1">
      <alignment horizontal="center" wrapText="1"/>
    </xf>
    <xf numFmtId="0" fontId="30" fillId="0" borderId="21" xfId="0" applyFont="1" applyBorder="1" applyAlignment="1">
      <alignment horizontal="center" wrapText="1"/>
    </xf>
    <xf numFmtId="0" fontId="30" fillId="0" borderId="22" xfId="0" applyFont="1" applyBorder="1" applyAlignment="1">
      <alignment horizontal="center" wrapText="1"/>
    </xf>
    <xf numFmtId="0" fontId="12" fillId="0" borderId="50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12" fillId="0" borderId="22" xfId="0" applyFont="1" applyBorder="1" applyAlignment="1">
      <alignment horizontal="center"/>
    </xf>
    <xf numFmtId="168" fontId="12" fillId="0" borderId="50" xfId="40" applyNumberFormat="1" applyFont="1" applyBorder="1" applyAlignment="1">
      <alignment horizontal="center"/>
    </xf>
    <xf numFmtId="168" fontId="12" fillId="0" borderId="21" xfId="40" applyNumberFormat="1" applyFont="1" applyBorder="1" applyAlignment="1">
      <alignment horizontal="center"/>
    </xf>
    <xf numFmtId="168" fontId="12" fillId="0" borderId="22" xfId="40" applyNumberFormat="1" applyFont="1" applyBorder="1" applyAlignment="1">
      <alignment horizontal="center"/>
    </xf>
    <xf numFmtId="0" fontId="4" fillId="0" borderId="43" xfId="0" applyFont="1" applyBorder="1" applyAlignment="1">
      <alignment horizontal="center" wrapText="1"/>
    </xf>
    <xf numFmtId="0" fontId="4" fillId="0" borderId="21" xfId="0" applyFont="1" applyBorder="1" applyAlignment="1">
      <alignment horizontal="center" wrapText="1"/>
    </xf>
    <xf numFmtId="0" fontId="4" fillId="0" borderId="22" xfId="0" applyFont="1" applyBorder="1" applyAlignment="1">
      <alignment horizontal="center" wrapText="1"/>
    </xf>
    <xf numFmtId="0" fontId="12" fillId="0" borderId="50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12" fillId="0" borderId="22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/>
    </xf>
    <xf numFmtId="0" fontId="6" fillId="0" borderId="60" xfId="0" applyFont="1" applyBorder="1" applyAlignment="1">
      <alignment horizontal="center"/>
    </xf>
    <xf numFmtId="0" fontId="6" fillId="0" borderId="61" xfId="0" applyFont="1" applyBorder="1" applyAlignment="1">
      <alignment horizontal="center"/>
    </xf>
    <xf numFmtId="0" fontId="6" fillId="0" borderId="35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168" fontId="6" fillId="0" borderId="11" xfId="0" applyNumberFormat="1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12" fillId="0" borderId="43" xfId="0" applyFont="1" applyBorder="1" applyAlignment="1">
      <alignment horizontal="center"/>
    </xf>
    <xf numFmtId="0" fontId="12" fillId="0" borderId="48" xfId="0" applyFont="1" applyBorder="1" applyAlignment="1">
      <alignment horizontal="center"/>
    </xf>
    <xf numFmtId="168" fontId="12" fillId="0" borderId="50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57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59" xfId="0" applyFont="1" applyBorder="1" applyAlignment="1">
      <alignment horizontal="center"/>
    </xf>
    <xf numFmtId="168" fontId="6" fillId="0" borderId="11" xfId="40" applyNumberFormat="1" applyFont="1" applyBorder="1" applyAlignment="1">
      <alignment horizontal="center"/>
    </xf>
    <xf numFmtId="168" fontId="6" fillId="0" borderId="15" xfId="40" applyNumberFormat="1" applyFont="1" applyBorder="1" applyAlignment="1">
      <alignment horizontal="center"/>
    </xf>
    <xf numFmtId="0" fontId="12" fillId="0" borderId="28" xfId="0" applyFont="1" applyBorder="1" applyAlignment="1">
      <alignment horizontal="center"/>
    </xf>
    <xf numFmtId="0" fontId="12" fillId="0" borderId="31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62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 wrapText="1"/>
    </xf>
    <xf numFmtId="0" fontId="4" fillId="0" borderId="63" xfId="0" applyFont="1" applyBorder="1" applyAlignment="1">
      <alignment horizontal="center" vertical="center" wrapText="1"/>
    </xf>
    <xf numFmtId="168" fontId="12" fillId="0" borderId="28" xfId="40" applyNumberFormat="1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30" fillId="0" borderId="28" xfId="0" applyFont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6" fillId="0" borderId="14" xfId="0" applyFont="1" applyBorder="1" applyAlignment="1">
      <alignment horizontal="center" vertical="center" wrapText="1"/>
    </xf>
    <xf numFmtId="0" fontId="12" fillId="0" borderId="102" xfId="0" applyFont="1" applyBorder="1" applyAlignment="1">
      <alignment horizontal="center"/>
    </xf>
    <xf numFmtId="0" fontId="12" fillId="0" borderId="103" xfId="0" applyFont="1" applyBorder="1" applyAlignment="1">
      <alignment horizontal="center"/>
    </xf>
    <xf numFmtId="0" fontId="6" fillId="0" borderId="16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6" fillId="0" borderId="57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59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35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168" fontId="12" fillId="0" borderId="10" xfId="40" applyNumberFormat="1" applyFont="1" applyBorder="1" applyAlignment="1">
      <alignment horizontal="center"/>
    </xf>
    <xf numFmtId="168" fontId="12" fillId="0" borderId="35" xfId="40" applyNumberFormat="1" applyFont="1" applyBorder="1" applyAlignment="1">
      <alignment horizontal="center"/>
    </xf>
    <xf numFmtId="168" fontId="12" fillId="0" borderId="14" xfId="40" applyNumberFormat="1" applyFont="1" applyBorder="1" applyAlignment="1">
      <alignment horizontal="center"/>
    </xf>
    <xf numFmtId="168" fontId="12" fillId="0" borderId="59" xfId="40" applyNumberFormat="1" applyFont="1" applyBorder="1" applyAlignment="1">
      <alignment horizontal="center"/>
    </xf>
    <xf numFmtId="168" fontId="6" fillId="0" borderId="10" xfId="40" applyNumberFormat="1" applyFont="1" applyBorder="1" applyAlignment="1">
      <alignment horizontal="center"/>
    </xf>
    <xf numFmtId="168" fontId="6" fillId="0" borderId="35" xfId="40" applyNumberFormat="1" applyFont="1" applyBorder="1" applyAlignment="1">
      <alignment horizontal="center"/>
    </xf>
    <xf numFmtId="168" fontId="6" fillId="0" borderId="14" xfId="40" applyNumberFormat="1" applyFont="1" applyBorder="1" applyAlignment="1">
      <alignment horizontal="center"/>
    </xf>
    <xf numFmtId="168" fontId="6" fillId="0" borderId="59" xfId="40" applyNumberFormat="1" applyFont="1" applyBorder="1" applyAlignment="1">
      <alignment horizontal="center"/>
    </xf>
    <xf numFmtId="168" fontId="12" fillId="0" borderId="102" xfId="40" applyNumberFormat="1" applyFont="1" applyBorder="1" applyAlignment="1">
      <alignment horizontal="center"/>
    </xf>
    <xf numFmtId="168" fontId="12" fillId="0" borderId="103" xfId="4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4" fillId="0" borderId="31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12" fillId="0" borderId="0" xfId="56" applyFont="1" applyAlignment="1">
      <alignment horizontal="center"/>
      <protection/>
    </xf>
    <xf numFmtId="0" fontId="6" fillId="0" borderId="11" xfId="56" applyFont="1" applyBorder="1" applyAlignment="1">
      <alignment horizontal="center" vertical="center"/>
      <protection/>
    </xf>
    <xf numFmtId="0" fontId="6" fillId="0" borderId="13" xfId="56" applyFont="1" applyBorder="1" applyAlignment="1">
      <alignment horizontal="center" vertical="center"/>
      <protection/>
    </xf>
    <xf numFmtId="0" fontId="6" fillId="0" borderId="15" xfId="56" applyFont="1" applyBorder="1" applyAlignment="1">
      <alignment horizontal="center" vertical="center"/>
      <protection/>
    </xf>
    <xf numFmtId="0" fontId="12" fillId="0" borderId="10" xfId="0" applyFont="1" applyBorder="1" applyAlignment="1">
      <alignment horizontal="center" wrapText="1"/>
    </xf>
    <xf numFmtId="0" fontId="12" fillId="0" borderId="57" xfId="0" applyFont="1" applyBorder="1" applyAlignment="1">
      <alignment horizontal="center" wrapText="1"/>
    </xf>
    <xf numFmtId="0" fontId="12" fillId="0" borderId="14" xfId="0" applyFont="1" applyBorder="1" applyAlignment="1">
      <alignment horizontal="center" wrapText="1"/>
    </xf>
    <xf numFmtId="0" fontId="12" fillId="0" borderId="16" xfId="0" applyFont="1" applyBorder="1" applyAlignment="1">
      <alignment horizontal="center" wrapText="1"/>
    </xf>
    <xf numFmtId="0" fontId="6" fillId="0" borderId="39" xfId="56" applyFont="1" applyBorder="1" applyAlignment="1">
      <alignment horizontal="center"/>
      <protection/>
    </xf>
    <xf numFmtId="0" fontId="6" fillId="0" borderId="60" xfId="56" applyFont="1" applyBorder="1" applyAlignment="1">
      <alignment horizontal="center"/>
      <protection/>
    </xf>
  </cellXfs>
  <cellStyles count="54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_KONEPC99" xfId="56"/>
    <cellStyle name="Normál_KTGV99" xfId="57"/>
    <cellStyle name="Normál_mérleg" xfId="58"/>
    <cellStyle name="Normál_PHKV99" xfId="59"/>
    <cellStyle name="Normál_SIKONC99" xfId="60"/>
    <cellStyle name="Összesen" xfId="61"/>
    <cellStyle name="Currency" xfId="62"/>
    <cellStyle name="Currency [0]" xfId="63"/>
    <cellStyle name="Rossz" xfId="64"/>
    <cellStyle name="Semleges" xfId="65"/>
    <cellStyle name="Számítás" xfId="66"/>
    <cellStyle name="Percen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8:U63"/>
  <sheetViews>
    <sheetView zoomScalePageLayoutView="0" workbookViewId="0" topLeftCell="C28">
      <selection activeCell="P45" sqref="P45:S45"/>
    </sheetView>
  </sheetViews>
  <sheetFormatPr defaultColWidth="9.00390625" defaultRowHeight="12.75"/>
  <cols>
    <col min="1" max="1" width="12.125" style="1" customWidth="1"/>
    <col min="2" max="2" width="11.25390625" style="1" bestFit="1" customWidth="1"/>
    <col min="3" max="12" width="9.125" style="1" customWidth="1"/>
    <col min="13" max="13" width="9.875" style="1" bestFit="1" customWidth="1"/>
    <col min="14" max="16384" width="9.125" style="1" customWidth="1"/>
  </cols>
  <sheetData>
    <row r="38" spans="2:10" ht="27.75">
      <c r="B38" s="2"/>
      <c r="C38" s="3"/>
      <c r="D38" s="3"/>
      <c r="E38" s="3"/>
      <c r="F38" s="3"/>
      <c r="G38" s="3"/>
      <c r="H38" s="3"/>
      <c r="I38" s="3"/>
      <c r="J38" s="2"/>
    </row>
    <row r="39" spans="9:21" ht="27.75">
      <c r="I39" s="72"/>
      <c r="J39" s="2"/>
      <c r="N39" s="424" t="s">
        <v>4</v>
      </c>
      <c r="O39" s="424"/>
      <c r="P39" s="424"/>
      <c r="Q39" s="424"/>
      <c r="R39" s="424"/>
      <c r="S39" s="424"/>
      <c r="T39" s="424"/>
      <c r="U39" s="424"/>
    </row>
    <row r="40" spans="9:21" ht="2.25" customHeight="1">
      <c r="I40" s="3"/>
      <c r="J40" s="2"/>
      <c r="O40" s="2"/>
      <c r="P40" s="3"/>
      <c r="Q40" s="3"/>
      <c r="R40" s="3"/>
      <c r="S40" s="3"/>
      <c r="T40" s="3"/>
      <c r="U40" s="3"/>
    </row>
    <row r="41" spans="9:21" ht="27.75">
      <c r="I41" s="65"/>
      <c r="J41" s="2"/>
      <c r="N41" s="424" t="s">
        <v>475</v>
      </c>
      <c r="O41" s="424"/>
      <c r="P41" s="424"/>
      <c r="Q41" s="424"/>
      <c r="R41" s="424"/>
      <c r="S41" s="424"/>
      <c r="T41" s="424"/>
      <c r="U41" s="424"/>
    </row>
    <row r="42" spans="9:21" ht="12.75" customHeight="1" hidden="1">
      <c r="I42" s="3"/>
      <c r="J42" s="2"/>
      <c r="O42" s="2"/>
      <c r="P42" s="3"/>
      <c r="Q42" s="3"/>
      <c r="R42" s="3"/>
      <c r="S42" s="3"/>
      <c r="T42" s="3"/>
      <c r="U42" s="3"/>
    </row>
    <row r="43" spans="9:21" ht="27.75">
      <c r="I43" s="65"/>
      <c r="J43" s="2"/>
      <c r="N43" s="424" t="s">
        <v>474</v>
      </c>
      <c r="O43" s="424"/>
      <c r="P43" s="424"/>
      <c r="Q43" s="424"/>
      <c r="R43" s="424"/>
      <c r="S43" s="424"/>
      <c r="T43" s="424"/>
      <c r="U43" s="424"/>
    </row>
    <row r="44" spans="2:10" ht="27.75">
      <c r="B44" s="2"/>
      <c r="C44" s="3"/>
      <c r="D44" s="3"/>
      <c r="E44" s="3"/>
      <c r="F44" s="3"/>
      <c r="G44" s="3"/>
      <c r="H44" s="3"/>
      <c r="I44" s="3"/>
      <c r="J44" s="2"/>
    </row>
    <row r="45" spans="2:19" ht="27.75">
      <c r="B45" s="2"/>
      <c r="C45" s="3"/>
      <c r="D45" s="3"/>
      <c r="E45" s="3"/>
      <c r="F45" s="3"/>
      <c r="G45" s="3"/>
      <c r="H45" s="3"/>
      <c r="I45" s="3"/>
      <c r="J45" s="2"/>
      <c r="P45" s="425"/>
      <c r="Q45" s="426"/>
      <c r="R45" s="426"/>
      <c r="S45" s="426"/>
    </row>
    <row r="46" spans="2:15" ht="27.75">
      <c r="B46" s="2"/>
      <c r="C46" s="2"/>
      <c r="D46" s="2"/>
      <c r="E46" s="2"/>
      <c r="F46" s="2"/>
      <c r="G46" s="2"/>
      <c r="H46" s="2"/>
      <c r="I46" s="2"/>
      <c r="J46" s="2"/>
      <c r="L46" s="73"/>
      <c r="M46" s="388"/>
      <c r="N46" s="19"/>
      <c r="O46" s="221"/>
    </row>
    <row r="47" spans="1:10" ht="27.75">
      <c r="A47" s="73"/>
      <c r="B47" s="74"/>
      <c r="C47" s="2"/>
      <c r="D47" s="2"/>
      <c r="E47" s="2"/>
      <c r="F47" s="2"/>
      <c r="G47" s="2"/>
      <c r="H47" s="2"/>
      <c r="I47" s="2"/>
      <c r="J47" s="2"/>
    </row>
    <row r="48" spans="2:10" ht="27.75">
      <c r="B48" s="2"/>
      <c r="C48" s="2"/>
      <c r="D48" s="2"/>
      <c r="E48" s="2"/>
      <c r="F48" s="2"/>
      <c r="G48" s="2"/>
      <c r="H48" s="2"/>
      <c r="I48" s="2"/>
      <c r="J48" s="2"/>
    </row>
    <row r="49" spans="2:10" ht="27.75">
      <c r="B49" s="2"/>
      <c r="C49" s="2"/>
      <c r="D49" s="2"/>
      <c r="E49" s="2"/>
      <c r="F49" s="2"/>
      <c r="G49" s="2"/>
      <c r="H49" s="2"/>
      <c r="I49" s="2"/>
      <c r="J49" s="2"/>
    </row>
    <row r="50" spans="2:10" ht="27.75">
      <c r="B50" s="2"/>
      <c r="C50" s="2"/>
      <c r="D50" s="2"/>
      <c r="E50" s="2"/>
      <c r="F50" s="2"/>
      <c r="G50" s="2"/>
      <c r="H50" s="2"/>
      <c r="I50" s="2"/>
      <c r="J50" s="2"/>
    </row>
    <row r="51" spans="2:10" ht="27.75">
      <c r="B51" s="2"/>
      <c r="C51" s="2"/>
      <c r="D51" s="2"/>
      <c r="E51" s="2"/>
      <c r="F51" s="2"/>
      <c r="G51" s="2"/>
      <c r="H51" s="2"/>
      <c r="I51" s="2"/>
      <c r="J51" s="2"/>
    </row>
    <row r="52" spans="2:10" ht="27.75">
      <c r="B52" s="2"/>
      <c r="C52" s="2"/>
      <c r="D52" s="2"/>
      <c r="E52" s="2"/>
      <c r="F52" s="2"/>
      <c r="G52" s="2"/>
      <c r="H52" s="2"/>
      <c r="I52" s="2"/>
      <c r="J52" s="2"/>
    </row>
    <row r="53" spans="2:10" ht="27.75">
      <c r="B53" s="2"/>
      <c r="C53" s="2"/>
      <c r="D53" s="2"/>
      <c r="E53" s="2"/>
      <c r="F53" s="2"/>
      <c r="G53" s="2"/>
      <c r="H53" s="2"/>
      <c r="I53" s="2"/>
      <c r="J53" s="2"/>
    </row>
    <row r="54" spans="2:10" ht="27.75">
      <c r="B54" s="2"/>
      <c r="C54" s="2"/>
      <c r="D54" s="2"/>
      <c r="E54" s="2"/>
      <c r="F54" s="2"/>
      <c r="G54" s="2"/>
      <c r="H54" s="2"/>
      <c r="I54" s="2"/>
      <c r="J54" s="2"/>
    </row>
    <row r="55" spans="2:10" ht="27.75">
      <c r="B55" s="2"/>
      <c r="C55" s="2"/>
      <c r="D55" s="2"/>
      <c r="E55" s="2"/>
      <c r="F55" s="2"/>
      <c r="G55" s="2"/>
      <c r="H55" s="2"/>
      <c r="I55" s="2"/>
      <c r="J55" s="2"/>
    </row>
    <row r="56" spans="2:10" ht="27.75">
      <c r="B56" s="2"/>
      <c r="C56" s="2"/>
      <c r="D56" s="2"/>
      <c r="E56" s="2"/>
      <c r="F56" s="2"/>
      <c r="G56" s="2"/>
      <c r="H56" s="2"/>
      <c r="I56" s="2"/>
      <c r="J56" s="2"/>
    </row>
    <row r="57" spans="2:10" ht="27.75">
      <c r="B57" s="2"/>
      <c r="C57" s="2"/>
      <c r="D57" s="2"/>
      <c r="E57" s="2"/>
      <c r="F57" s="2"/>
      <c r="G57" s="2"/>
      <c r="H57" s="2"/>
      <c r="I57" s="2"/>
      <c r="J57" s="2"/>
    </row>
    <row r="58" spans="2:10" ht="27.75">
      <c r="B58" s="2"/>
      <c r="C58" s="2"/>
      <c r="D58" s="2"/>
      <c r="E58" s="2"/>
      <c r="F58" s="2"/>
      <c r="G58" s="2"/>
      <c r="H58" s="2"/>
      <c r="I58" s="2"/>
      <c r="J58" s="2"/>
    </row>
    <row r="59" spans="2:10" ht="27.75">
      <c r="B59" s="2"/>
      <c r="C59" s="2"/>
      <c r="D59" s="2"/>
      <c r="E59" s="2"/>
      <c r="F59" s="2"/>
      <c r="G59" s="2"/>
      <c r="H59" s="2"/>
      <c r="I59" s="2"/>
      <c r="J59" s="2"/>
    </row>
    <row r="60" spans="2:10" ht="27.75">
      <c r="B60" s="2"/>
      <c r="C60" s="2"/>
      <c r="D60" s="2"/>
      <c r="E60" s="2"/>
      <c r="F60" s="2"/>
      <c r="G60" s="2"/>
      <c r="H60" s="2"/>
      <c r="I60" s="2"/>
      <c r="J60" s="2"/>
    </row>
    <row r="61" spans="2:10" ht="27.75">
      <c r="B61" s="2"/>
      <c r="C61" s="2"/>
      <c r="D61" s="2"/>
      <c r="E61" s="2"/>
      <c r="F61" s="2"/>
      <c r="G61" s="2"/>
      <c r="H61" s="2"/>
      <c r="I61" s="2"/>
      <c r="J61" s="2"/>
    </row>
    <row r="62" spans="2:10" ht="27.75">
      <c r="B62" s="2"/>
      <c r="C62" s="2"/>
      <c r="D62" s="2"/>
      <c r="E62" s="2"/>
      <c r="F62" s="2"/>
      <c r="G62" s="2"/>
      <c r="H62" s="2"/>
      <c r="I62" s="2"/>
      <c r="J62" s="2"/>
    </row>
    <row r="63" spans="2:10" ht="27.75">
      <c r="B63" s="2"/>
      <c r="C63" s="2"/>
      <c r="D63" s="2"/>
      <c r="E63" s="2"/>
      <c r="F63" s="2"/>
      <c r="G63" s="2"/>
      <c r="H63" s="2"/>
      <c r="I63" s="2"/>
      <c r="J63" s="2"/>
    </row>
  </sheetData>
  <sheetProtection/>
  <mergeCells count="4">
    <mergeCell ref="N39:U39"/>
    <mergeCell ref="N41:U41"/>
    <mergeCell ref="N43:U43"/>
    <mergeCell ref="P45:S45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3:K26"/>
  <sheetViews>
    <sheetView zoomScalePageLayoutView="0" workbookViewId="0" topLeftCell="A1">
      <selection activeCell="A3" sqref="A3"/>
    </sheetView>
  </sheetViews>
  <sheetFormatPr defaultColWidth="9.00390625" defaultRowHeight="12.75"/>
  <cols>
    <col min="1" max="1" width="69.25390625" style="0" customWidth="1"/>
    <col min="2" max="2" width="12.375" style="0" customWidth="1"/>
  </cols>
  <sheetData>
    <row r="3" ht="12.75">
      <c r="A3" t="s">
        <v>533</v>
      </c>
    </row>
    <row r="8" spans="1:11" ht="12.75">
      <c r="A8" s="540" t="s">
        <v>47</v>
      </c>
      <c r="B8" s="541"/>
      <c r="K8" s="413"/>
    </row>
    <row r="9" spans="1:2" ht="12.75">
      <c r="A9" s="540" t="s">
        <v>510</v>
      </c>
      <c r="B9" s="541"/>
    </row>
    <row r="10" spans="1:2" ht="12.75">
      <c r="A10" s="540" t="s">
        <v>477</v>
      </c>
      <c r="B10" s="541"/>
    </row>
    <row r="11" ht="13.5" thickBot="1"/>
    <row r="12" spans="1:2" ht="13.5" thickTop="1">
      <c r="A12" s="534" t="s">
        <v>0</v>
      </c>
      <c r="B12" s="537" t="s">
        <v>513</v>
      </c>
    </row>
    <row r="13" spans="1:2" ht="12.75">
      <c r="A13" s="535"/>
      <c r="B13" s="538"/>
    </row>
    <row r="14" spans="1:2" ht="13.5" thickBot="1">
      <c r="A14" s="536"/>
      <c r="B14" s="539"/>
    </row>
    <row r="15" ht="13.5" thickTop="1"/>
    <row r="16" ht="12.75">
      <c r="A16" s="414" t="s">
        <v>514</v>
      </c>
    </row>
    <row r="18" spans="1:3" ht="12.75">
      <c r="A18" t="s">
        <v>515</v>
      </c>
      <c r="C18" s="413"/>
    </row>
    <row r="19" spans="1:3" ht="33" customHeight="1">
      <c r="A19" s="418" t="s">
        <v>516</v>
      </c>
      <c r="B19" s="418"/>
      <c r="C19" s="418"/>
    </row>
    <row r="20" spans="1:2" ht="19.5" customHeight="1">
      <c r="A20" s="415" t="s">
        <v>517</v>
      </c>
      <c r="B20">
        <v>18272</v>
      </c>
    </row>
    <row r="21" spans="1:2" ht="18.75" customHeight="1">
      <c r="A21" t="s">
        <v>518</v>
      </c>
      <c r="B21">
        <v>4933</v>
      </c>
    </row>
    <row r="22" spans="1:2" ht="18.75" customHeight="1">
      <c r="A22" s="416" t="s">
        <v>511</v>
      </c>
      <c r="B22" s="417">
        <f>B20+B21</f>
        <v>23205</v>
      </c>
    </row>
    <row r="26" spans="1:2" s="416" customFormat="1" ht="12.75">
      <c r="A26" s="416" t="s">
        <v>512</v>
      </c>
      <c r="B26" s="417">
        <f>B22</f>
        <v>23205</v>
      </c>
    </row>
  </sheetData>
  <sheetProtection/>
  <mergeCells count="5">
    <mergeCell ref="A12:A14"/>
    <mergeCell ref="B12:B14"/>
    <mergeCell ref="A8:B8"/>
    <mergeCell ref="A9:B9"/>
    <mergeCell ref="A10:B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83"/>
  <sheetViews>
    <sheetView zoomScalePageLayoutView="0" workbookViewId="0" topLeftCell="A1">
      <selection activeCell="B2" sqref="B2"/>
    </sheetView>
  </sheetViews>
  <sheetFormatPr defaultColWidth="9.00390625" defaultRowHeight="12.75"/>
  <cols>
    <col min="1" max="1" width="5.75390625" style="8" customWidth="1"/>
    <col min="2" max="2" width="74.00390625" style="8" customWidth="1"/>
    <col min="3" max="3" width="21.00390625" style="185" customWidth="1"/>
    <col min="4" max="4" width="9.125" style="8" customWidth="1"/>
    <col min="5" max="5" width="12.625" style="8" bestFit="1" customWidth="1"/>
    <col min="6" max="6" width="14.25390625" style="8" bestFit="1" customWidth="1"/>
    <col min="7" max="16384" width="9.125" style="8" customWidth="1"/>
  </cols>
  <sheetData>
    <row r="1" spans="1:3" ht="15.75">
      <c r="A1" s="251" t="s">
        <v>534</v>
      </c>
      <c r="B1" s="251"/>
      <c r="C1" s="115"/>
    </row>
    <row r="2" s="178" customFormat="1" ht="15.75">
      <c r="C2" s="184"/>
    </row>
    <row r="3" spans="1:3" s="160" customFormat="1" ht="15.75">
      <c r="A3" s="179"/>
      <c r="B3" s="87"/>
      <c r="C3" s="87"/>
    </row>
    <row r="4" spans="1:3" s="160" customFormat="1" ht="15.75">
      <c r="A4" s="179"/>
      <c r="B4" s="87"/>
      <c r="C4" s="87"/>
    </row>
    <row r="5" spans="1:3" ht="15.75">
      <c r="A5" s="533" t="s">
        <v>4</v>
      </c>
      <c r="B5" s="533"/>
      <c r="C5" s="533"/>
    </row>
    <row r="6" spans="1:3" ht="15.75">
      <c r="A6" s="456" t="s">
        <v>315</v>
      </c>
      <c r="B6" s="456"/>
      <c r="C6" s="456"/>
    </row>
    <row r="7" spans="1:3" ht="15.75">
      <c r="A7" s="456" t="s">
        <v>258</v>
      </c>
      <c r="B7" s="456"/>
      <c r="C7" s="456"/>
    </row>
    <row r="8" spans="1:3" ht="15.75">
      <c r="A8" s="456" t="s">
        <v>477</v>
      </c>
      <c r="B8" s="456"/>
      <c r="C8" s="456"/>
    </row>
    <row r="9" ht="16.5" thickBot="1"/>
    <row r="10" spans="1:3" ht="15.75">
      <c r="A10" s="187" t="s">
        <v>48</v>
      </c>
      <c r="B10" s="180"/>
      <c r="C10" s="188" t="s">
        <v>20</v>
      </c>
    </row>
    <row r="11" spans="1:3" ht="15.75">
      <c r="A11" s="181"/>
      <c r="B11" s="182" t="s">
        <v>0</v>
      </c>
      <c r="C11" s="189"/>
    </row>
    <row r="12" spans="1:3" ht="34.5" customHeight="1" thickBot="1">
      <c r="A12" s="183" t="s">
        <v>49</v>
      </c>
      <c r="B12" s="190"/>
      <c r="C12" s="191" t="s">
        <v>11</v>
      </c>
    </row>
    <row r="13" spans="2:4" ht="34.5" customHeight="1">
      <c r="B13" s="408"/>
      <c r="C13" s="409"/>
      <c r="D13" s="410"/>
    </row>
    <row r="14" spans="1:3" ht="20.25" customHeight="1">
      <c r="A14" s="546" t="s">
        <v>259</v>
      </c>
      <c r="B14" s="546"/>
      <c r="C14" s="546"/>
    </row>
    <row r="15" spans="1:3" ht="20.25" customHeight="1">
      <c r="A15" s="192" t="s">
        <v>50</v>
      </c>
      <c r="B15" s="193" t="s">
        <v>260</v>
      </c>
      <c r="C15" s="194"/>
    </row>
    <row r="16" spans="1:3" ht="20.25" customHeight="1">
      <c r="A16" s="192"/>
      <c r="B16" s="22" t="s">
        <v>261</v>
      </c>
      <c r="C16" s="194">
        <v>28514</v>
      </c>
    </row>
    <row r="17" spans="1:5" ht="20.25" customHeight="1">
      <c r="A17" s="192"/>
      <c r="B17" s="121" t="s">
        <v>262</v>
      </c>
      <c r="C17" s="194">
        <v>46</v>
      </c>
      <c r="D17" s="118"/>
      <c r="E17" s="118"/>
    </row>
    <row r="18" spans="1:3" ht="20.25" customHeight="1">
      <c r="A18" s="192" t="s">
        <v>30</v>
      </c>
      <c r="B18" s="193" t="s">
        <v>263</v>
      </c>
      <c r="C18" s="194">
        <f>7808+5</f>
        <v>7813</v>
      </c>
    </row>
    <row r="19" spans="1:3" ht="20.25" customHeight="1">
      <c r="A19" s="192" t="s">
        <v>51</v>
      </c>
      <c r="B19" s="193" t="s">
        <v>264</v>
      </c>
      <c r="C19" s="194">
        <v>10908</v>
      </c>
    </row>
    <row r="20" spans="1:3" ht="20.25" customHeight="1">
      <c r="A20" s="192" t="s">
        <v>115</v>
      </c>
      <c r="B20" s="195" t="s">
        <v>265</v>
      </c>
      <c r="C20" s="194"/>
    </row>
    <row r="21" spans="1:5" ht="36" customHeight="1">
      <c r="A21" s="192"/>
      <c r="B21" s="121" t="s">
        <v>266</v>
      </c>
      <c r="C21" s="194"/>
      <c r="D21" s="121"/>
      <c r="E21" s="121"/>
    </row>
    <row r="22" spans="1:3" ht="20.25" customHeight="1">
      <c r="A22" s="192"/>
      <c r="B22" s="22" t="s">
        <v>267</v>
      </c>
      <c r="C22" s="194"/>
    </row>
    <row r="23" spans="1:3" ht="36" customHeight="1">
      <c r="A23" s="196"/>
      <c r="B23" s="197" t="s">
        <v>268</v>
      </c>
      <c r="C23" s="198">
        <f>SUM(C16:C22)</f>
        <v>47281</v>
      </c>
    </row>
    <row r="24" spans="1:3" ht="21" customHeight="1">
      <c r="A24" s="186" t="s">
        <v>117</v>
      </c>
      <c r="B24" s="193" t="s">
        <v>269</v>
      </c>
      <c r="C24" s="25">
        <v>16287</v>
      </c>
    </row>
    <row r="25" spans="1:3" ht="21" customHeight="1">
      <c r="A25" s="186" t="s">
        <v>123</v>
      </c>
      <c r="B25" s="193" t="s">
        <v>270</v>
      </c>
      <c r="C25" s="25">
        <v>4524</v>
      </c>
    </row>
    <row r="26" spans="1:3" ht="21" customHeight="1">
      <c r="A26" s="186" t="s">
        <v>271</v>
      </c>
      <c r="B26" s="199" t="s">
        <v>272</v>
      </c>
      <c r="C26" s="25">
        <v>22513</v>
      </c>
    </row>
    <row r="27" spans="1:3" ht="21" customHeight="1">
      <c r="A27" s="186" t="s">
        <v>273</v>
      </c>
      <c r="B27" s="199" t="s">
        <v>274</v>
      </c>
      <c r="C27" s="25">
        <v>3361</v>
      </c>
    </row>
    <row r="28" spans="1:3" ht="21" customHeight="1">
      <c r="A28" s="186" t="s">
        <v>275</v>
      </c>
      <c r="B28" s="199" t="s">
        <v>276</v>
      </c>
      <c r="C28" s="25"/>
    </row>
    <row r="29" spans="1:3" ht="32.25" customHeight="1">
      <c r="A29" s="186"/>
      <c r="B29" s="121" t="s">
        <v>277</v>
      </c>
      <c r="C29" s="201"/>
    </row>
    <row r="30" spans="1:3" ht="15.75">
      <c r="A30" s="186"/>
      <c r="B30" s="200" t="s">
        <v>278</v>
      </c>
      <c r="C30" s="201">
        <v>1127</v>
      </c>
    </row>
    <row r="31" spans="1:5" ht="15.75">
      <c r="A31" s="186"/>
      <c r="B31" s="200" t="s">
        <v>279</v>
      </c>
      <c r="E31" s="123"/>
    </row>
    <row r="32" spans="1:6" ht="33.75" customHeight="1">
      <c r="A32" s="196"/>
      <c r="B32" s="197" t="s">
        <v>280</v>
      </c>
      <c r="C32" s="198">
        <f>SUM(C24:C31)</f>
        <v>47812</v>
      </c>
      <c r="E32" s="123"/>
      <c r="F32" s="123"/>
    </row>
    <row r="33" spans="1:6" ht="33.75" customHeight="1">
      <c r="A33" s="192"/>
      <c r="B33" s="193"/>
      <c r="C33" s="194"/>
      <c r="E33" s="123"/>
      <c r="F33" s="123"/>
    </row>
    <row r="34" spans="1:6" ht="33.75" customHeight="1">
      <c r="A34" s="192"/>
      <c r="B34" s="193"/>
      <c r="C34" s="194"/>
      <c r="E34" s="123"/>
      <c r="F34" s="123"/>
    </row>
    <row r="35" spans="1:3" ht="15.75">
      <c r="A35" s="451">
        <v>2</v>
      </c>
      <c r="B35" s="451"/>
      <c r="C35" s="451"/>
    </row>
    <row r="36" spans="1:3" ht="16.5" thickBot="1">
      <c r="A36" s="389"/>
      <c r="B36" s="389"/>
      <c r="C36" s="389"/>
    </row>
    <row r="37" spans="1:3" ht="15.75">
      <c r="A37" s="187" t="s">
        <v>48</v>
      </c>
      <c r="B37" s="180"/>
      <c r="C37" s="188" t="s">
        <v>20</v>
      </c>
    </row>
    <row r="38" spans="1:3" ht="15.75">
      <c r="A38" s="181"/>
      <c r="B38" s="182" t="s">
        <v>0</v>
      </c>
      <c r="C38" s="189"/>
    </row>
    <row r="39" spans="1:3" ht="31.5" customHeight="1" thickBot="1">
      <c r="A39" s="183" t="s">
        <v>49</v>
      </c>
      <c r="B39" s="190"/>
      <c r="C39" s="191" t="s">
        <v>11</v>
      </c>
    </row>
    <row r="40" spans="1:3" ht="31.5" customHeight="1">
      <c r="A40" s="207"/>
      <c r="B40" s="407"/>
      <c r="C40" s="219"/>
    </row>
    <row r="41" spans="1:3" ht="21" customHeight="1">
      <c r="A41" s="548" t="s">
        <v>281</v>
      </c>
      <c r="B41" s="548"/>
      <c r="C41" s="548"/>
    </row>
    <row r="42" spans="1:2" ht="21" customHeight="1">
      <c r="A42" s="186" t="s">
        <v>282</v>
      </c>
      <c r="B42" s="78" t="s">
        <v>283</v>
      </c>
    </row>
    <row r="43" spans="1:2" ht="21" customHeight="1">
      <c r="A43" s="186" t="s">
        <v>284</v>
      </c>
      <c r="B43" s="78" t="s">
        <v>285</v>
      </c>
    </row>
    <row r="44" spans="1:2" ht="21" customHeight="1">
      <c r="A44" s="186" t="s">
        <v>286</v>
      </c>
      <c r="B44" s="195" t="s">
        <v>287</v>
      </c>
    </row>
    <row r="45" spans="1:3" ht="31.5" customHeight="1">
      <c r="A45" s="186"/>
      <c r="B45" s="152" t="s">
        <v>288</v>
      </c>
      <c r="C45" s="185">
        <v>62</v>
      </c>
    </row>
    <row r="46" spans="1:2" ht="21" customHeight="1">
      <c r="A46" s="186"/>
      <c r="B46" s="63" t="s">
        <v>289</v>
      </c>
    </row>
    <row r="47" spans="1:5" ht="39.75" customHeight="1">
      <c r="A47" s="196"/>
      <c r="B47" s="197" t="s">
        <v>290</v>
      </c>
      <c r="C47" s="198">
        <f>SUM(C42:C46)</f>
        <v>62</v>
      </c>
      <c r="E47" s="123"/>
    </row>
    <row r="48" spans="1:3" ht="21" customHeight="1">
      <c r="A48" s="186" t="s">
        <v>291</v>
      </c>
      <c r="B48" s="78" t="s">
        <v>292</v>
      </c>
      <c r="C48" s="185">
        <f>848+2000</f>
        <v>2848</v>
      </c>
    </row>
    <row r="49" spans="1:3" ht="21" customHeight="1">
      <c r="A49" s="186" t="s">
        <v>293</v>
      </c>
      <c r="B49" s="78" t="s">
        <v>294</v>
      </c>
      <c r="C49" s="185">
        <v>23205</v>
      </c>
    </row>
    <row r="50" spans="1:2" ht="21" customHeight="1">
      <c r="A50" s="186" t="s">
        <v>295</v>
      </c>
      <c r="B50" s="195" t="s">
        <v>296</v>
      </c>
    </row>
    <row r="51" spans="1:3" ht="21" customHeight="1">
      <c r="A51" s="186"/>
      <c r="B51" s="200" t="s">
        <v>297</v>
      </c>
      <c r="C51" s="185">
        <v>600</v>
      </c>
    </row>
    <row r="52" spans="1:2" ht="21" customHeight="1">
      <c r="A52" s="186"/>
      <c r="B52" s="200" t="s">
        <v>279</v>
      </c>
    </row>
    <row r="53" spans="1:6" s="9" customFormat="1" ht="42" customHeight="1" thickBot="1">
      <c r="A53" s="196"/>
      <c r="B53" s="197" t="s">
        <v>298</v>
      </c>
      <c r="C53" s="198">
        <f>SUM(C48:C52)</f>
        <v>26653</v>
      </c>
      <c r="F53" s="202"/>
    </row>
    <row r="54" spans="1:3" s="9" customFormat="1" ht="35.25" customHeight="1" thickBot="1">
      <c r="A54" s="203"/>
      <c r="B54" s="204" t="s">
        <v>299</v>
      </c>
      <c r="C54" s="205">
        <f>C23+C47</f>
        <v>47343</v>
      </c>
    </row>
    <row r="55" spans="1:6" s="9" customFormat="1" ht="35.25" customHeight="1" thickBot="1">
      <c r="A55" s="203"/>
      <c r="B55" s="204" t="s">
        <v>300</v>
      </c>
      <c r="C55" s="205">
        <f>C32+C53</f>
        <v>74465</v>
      </c>
      <c r="F55" s="202"/>
    </row>
    <row r="56" spans="1:3" s="9" customFormat="1" ht="15.75">
      <c r="A56" s="206"/>
      <c r="B56" s="207"/>
      <c r="C56" s="208"/>
    </row>
    <row r="61" spans="1:3" s="209" customFormat="1" ht="15.75">
      <c r="A61" s="207"/>
      <c r="B61" s="218"/>
      <c r="C61" s="219"/>
    </row>
    <row r="62" spans="1:3" s="209" customFormat="1" ht="15.75">
      <c r="A62" s="207"/>
      <c r="B62" s="218"/>
      <c r="C62" s="219"/>
    </row>
    <row r="63" spans="1:3" s="209" customFormat="1" ht="15.75">
      <c r="A63" s="207"/>
      <c r="B63" s="218"/>
      <c r="C63" s="219"/>
    </row>
    <row r="64" spans="1:3" s="209" customFormat="1" ht="15.75">
      <c r="A64" s="207"/>
      <c r="B64" s="218"/>
      <c r="C64" s="219"/>
    </row>
    <row r="65" spans="1:3" s="209" customFormat="1" ht="15.75">
      <c r="A65" s="207"/>
      <c r="B65" s="218"/>
      <c r="C65" s="219"/>
    </row>
    <row r="66" spans="1:3" s="209" customFormat="1" ht="15.75">
      <c r="A66" s="207"/>
      <c r="B66" s="218"/>
      <c r="C66" s="219"/>
    </row>
    <row r="67" spans="1:3" s="209" customFormat="1" ht="15.75">
      <c r="A67" s="207"/>
      <c r="B67" s="218"/>
      <c r="C67" s="219"/>
    </row>
    <row r="68" spans="1:3" s="209" customFormat="1" ht="15.75">
      <c r="A68" s="547">
        <v>3</v>
      </c>
      <c r="B68" s="547"/>
      <c r="C68" s="547"/>
    </row>
    <row r="69" spans="1:3" s="209" customFormat="1" ht="16.5" thickBot="1">
      <c r="A69" s="411"/>
      <c r="B69" s="411"/>
      <c r="C69" s="411"/>
    </row>
    <row r="70" spans="1:3" s="209" customFormat="1" ht="19.5" customHeight="1">
      <c r="A70" s="187" t="s">
        <v>48</v>
      </c>
      <c r="B70" s="542" t="s">
        <v>0</v>
      </c>
      <c r="C70" s="188" t="s">
        <v>20</v>
      </c>
    </row>
    <row r="71" spans="1:3" s="209" customFormat="1" ht="15.75">
      <c r="A71" s="181"/>
      <c r="B71" s="543"/>
      <c r="C71" s="189"/>
    </row>
    <row r="72" spans="1:3" s="209" customFormat="1" ht="16.5" thickBot="1">
      <c r="A72" s="183" t="s">
        <v>49</v>
      </c>
      <c r="B72" s="544"/>
      <c r="C72" s="191" t="s">
        <v>11</v>
      </c>
    </row>
    <row r="73" spans="1:3" s="209" customFormat="1" ht="15.75">
      <c r="A73" s="207"/>
      <c r="B73" s="218"/>
      <c r="C73" s="219"/>
    </row>
    <row r="74" spans="1:3" ht="20.25" customHeight="1">
      <c r="A74" s="545" t="s">
        <v>301</v>
      </c>
      <c r="B74" s="545"/>
      <c r="C74" s="545"/>
    </row>
    <row r="75" spans="1:3" ht="20.25" customHeight="1">
      <c r="A75" s="210"/>
      <c r="B75" s="210"/>
      <c r="C75" s="210"/>
    </row>
    <row r="76" spans="1:3" ht="20.25" customHeight="1">
      <c r="A76" s="196" t="s">
        <v>302</v>
      </c>
      <c r="B76" s="211" t="s">
        <v>303</v>
      </c>
      <c r="C76" s="198">
        <f>26261+2000</f>
        <v>28261</v>
      </c>
    </row>
    <row r="77" spans="1:3" ht="21" customHeight="1">
      <c r="A77" s="196"/>
      <c r="B77" s="197" t="s">
        <v>304</v>
      </c>
      <c r="C77" s="212">
        <f>SUM(C76:C76)</f>
        <v>28261</v>
      </c>
    </row>
    <row r="78" spans="1:3" ht="21" customHeight="1">
      <c r="A78" s="192" t="s">
        <v>305</v>
      </c>
      <c r="B78" s="197" t="s">
        <v>504</v>
      </c>
      <c r="C78" s="212">
        <v>1139</v>
      </c>
    </row>
    <row r="79" spans="1:3" ht="15.75">
      <c r="A79" s="192" t="s">
        <v>307</v>
      </c>
      <c r="B79" s="211" t="s">
        <v>306</v>
      </c>
      <c r="C79" s="198"/>
    </row>
    <row r="80" spans="1:3" ht="15.75">
      <c r="A80" s="186" t="s">
        <v>380</v>
      </c>
      <c r="B80" s="211" t="s">
        <v>308</v>
      </c>
      <c r="C80" s="198"/>
    </row>
    <row r="81" spans="1:3" s="213" customFormat="1" ht="30" customHeight="1" thickBot="1">
      <c r="A81" s="196"/>
      <c r="B81" s="197" t="s">
        <v>309</v>
      </c>
      <c r="C81" s="198">
        <f>SUM(C78:C80)</f>
        <v>1139</v>
      </c>
    </row>
    <row r="82" spans="1:5" s="213" customFormat="1" ht="30" customHeight="1" thickBot="1">
      <c r="A82" s="214"/>
      <c r="B82" s="215" t="s">
        <v>310</v>
      </c>
      <c r="C82" s="216">
        <f>C54+C77</f>
        <v>75604</v>
      </c>
      <c r="E82" s="217"/>
    </row>
    <row r="83" spans="1:5" ht="35.25" customHeight="1" thickBot="1">
      <c r="A83" s="214"/>
      <c r="B83" s="215" t="s">
        <v>311</v>
      </c>
      <c r="C83" s="216">
        <f>C55+C81</f>
        <v>75604</v>
      </c>
      <c r="E83" s="217"/>
    </row>
  </sheetData>
  <sheetProtection/>
  <mergeCells count="10">
    <mergeCell ref="A5:C5"/>
    <mergeCell ref="B70:B72"/>
    <mergeCell ref="A74:C74"/>
    <mergeCell ref="A6:C6"/>
    <mergeCell ref="A7:C7"/>
    <mergeCell ref="A8:C8"/>
    <mergeCell ref="A14:C14"/>
    <mergeCell ref="A68:C68"/>
    <mergeCell ref="A35:C35"/>
    <mergeCell ref="A41:C41"/>
  </mergeCells>
  <printOptions horizontalCentered="1"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55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5.125" style="63" customWidth="1"/>
    <col min="2" max="2" width="43.625" style="63" customWidth="1"/>
    <col min="3" max="15" width="15.375" style="25" customWidth="1"/>
    <col min="16" max="16" width="12.625" style="63" bestFit="1" customWidth="1"/>
    <col min="17" max="16384" width="9.125" style="63" customWidth="1"/>
  </cols>
  <sheetData>
    <row r="2" spans="1:15" s="124" customFormat="1" ht="15.75">
      <c r="A2" s="124" t="s">
        <v>535</v>
      </c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</row>
    <row r="4" spans="2:15" ht="15.75">
      <c r="B4" s="429"/>
      <c r="C4" s="429"/>
      <c r="D4" s="429"/>
      <c r="E4" s="429"/>
      <c r="F4" s="429"/>
      <c r="G4" s="429"/>
      <c r="H4" s="429"/>
      <c r="I4" s="429"/>
      <c r="J4" s="429"/>
      <c r="K4" s="429"/>
      <c r="L4" s="429"/>
      <c r="M4" s="429"/>
      <c r="N4" s="429"/>
      <c r="O4" s="429"/>
    </row>
    <row r="5" spans="2:15" ht="15.75">
      <c r="B5" s="429"/>
      <c r="C5" s="429"/>
      <c r="D5" s="429"/>
      <c r="E5" s="429"/>
      <c r="F5" s="429"/>
      <c r="G5" s="429"/>
      <c r="H5" s="429"/>
      <c r="I5" s="429"/>
      <c r="J5" s="429"/>
      <c r="K5" s="429"/>
      <c r="L5" s="429"/>
      <c r="M5" s="429"/>
      <c r="N5" s="429"/>
      <c r="O5" s="429"/>
    </row>
    <row r="6" spans="2:15" ht="15.75">
      <c r="B6" s="429" t="s">
        <v>47</v>
      </c>
      <c r="C6" s="429"/>
      <c r="D6" s="429"/>
      <c r="E6" s="429"/>
      <c r="F6" s="429"/>
      <c r="G6" s="429"/>
      <c r="H6" s="429"/>
      <c r="I6" s="429"/>
      <c r="J6" s="429"/>
      <c r="K6" s="429"/>
      <c r="L6" s="429"/>
      <c r="M6" s="429"/>
      <c r="N6" s="429"/>
      <c r="O6" s="429"/>
    </row>
    <row r="7" spans="2:15" ht="15.75">
      <c r="B7" s="429" t="s">
        <v>345</v>
      </c>
      <c r="C7" s="429"/>
      <c r="D7" s="429"/>
      <c r="E7" s="429"/>
      <c r="F7" s="429"/>
      <c r="G7" s="429"/>
      <c r="H7" s="429"/>
      <c r="I7" s="429"/>
      <c r="J7" s="429"/>
      <c r="K7" s="429"/>
      <c r="L7" s="429"/>
      <c r="M7" s="429"/>
      <c r="N7" s="429"/>
      <c r="O7" s="429"/>
    </row>
    <row r="8" spans="2:15" ht="15.75">
      <c r="B8" s="429" t="s">
        <v>477</v>
      </c>
      <c r="C8" s="429"/>
      <c r="D8" s="429"/>
      <c r="E8" s="429"/>
      <c r="F8" s="429"/>
      <c r="G8" s="429"/>
      <c r="H8" s="429"/>
      <c r="I8" s="429"/>
      <c r="J8" s="429"/>
      <c r="K8" s="429"/>
      <c r="L8" s="429"/>
      <c r="M8" s="429"/>
      <c r="N8" s="429"/>
      <c r="O8" s="429"/>
    </row>
    <row r="9" spans="3:15" ht="16.5" thickBot="1">
      <c r="C9" s="26"/>
      <c r="D9" s="26"/>
      <c r="E9" s="26"/>
      <c r="F9" s="276"/>
      <c r="G9" s="26"/>
      <c r="H9" s="26"/>
      <c r="I9" s="26"/>
      <c r="J9" s="26"/>
      <c r="O9" s="277" t="s">
        <v>8</v>
      </c>
    </row>
    <row r="10" spans="1:15" ht="15.75">
      <c r="A10" s="278" t="s">
        <v>48</v>
      </c>
      <c r="B10" s="279"/>
      <c r="C10" s="280"/>
      <c r="D10" s="281"/>
      <c r="E10" s="282"/>
      <c r="F10" s="283"/>
      <c r="G10" s="283"/>
      <c r="H10" s="283"/>
      <c r="I10" s="283"/>
      <c r="J10" s="283"/>
      <c r="K10" s="284"/>
      <c r="L10" s="284"/>
      <c r="M10" s="284"/>
      <c r="N10" s="285"/>
      <c r="O10" s="286"/>
    </row>
    <row r="11" spans="1:15" ht="15.75">
      <c r="A11" s="287"/>
      <c r="B11" s="288" t="s">
        <v>0</v>
      </c>
      <c r="C11" s="131" t="s">
        <v>346</v>
      </c>
      <c r="D11" s="289" t="s">
        <v>347</v>
      </c>
      <c r="E11" s="290" t="s">
        <v>348</v>
      </c>
      <c r="F11" s="291" t="s">
        <v>349</v>
      </c>
      <c r="G11" s="291" t="s">
        <v>350</v>
      </c>
      <c r="H11" s="291" t="s">
        <v>351</v>
      </c>
      <c r="I11" s="291" t="s">
        <v>352</v>
      </c>
      <c r="J11" s="291" t="s">
        <v>353</v>
      </c>
      <c r="K11" s="291" t="s">
        <v>354</v>
      </c>
      <c r="L11" s="291" t="s">
        <v>355</v>
      </c>
      <c r="M11" s="291" t="s">
        <v>356</v>
      </c>
      <c r="N11" s="290" t="s">
        <v>357</v>
      </c>
      <c r="O11" s="189" t="s">
        <v>336</v>
      </c>
    </row>
    <row r="12" spans="1:15" ht="16.5" thickBot="1">
      <c r="A12" s="292" t="s">
        <v>49</v>
      </c>
      <c r="B12" s="293"/>
      <c r="C12" s="294"/>
      <c r="D12" s="295"/>
      <c r="E12" s="296"/>
      <c r="F12" s="297"/>
      <c r="G12" s="297"/>
      <c r="H12" s="297"/>
      <c r="I12" s="297"/>
      <c r="J12" s="297"/>
      <c r="K12" s="297"/>
      <c r="L12" s="297"/>
      <c r="M12" s="297"/>
      <c r="N12" s="296"/>
      <c r="O12" s="294"/>
    </row>
    <row r="13" spans="1:15" ht="28.5" customHeight="1">
      <c r="A13" s="298"/>
      <c r="B13" s="299" t="s">
        <v>358</v>
      </c>
      <c r="C13" s="300"/>
      <c r="D13" s="300"/>
      <c r="E13" s="300"/>
      <c r="F13" s="300"/>
      <c r="G13" s="300"/>
      <c r="H13" s="300"/>
      <c r="I13" s="300"/>
      <c r="J13" s="300"/>
      <c r="K13" s="300"/>
      <c r="L13" s="300"/>
      <c r="M13" s="300"/>
      <c r="N13" s="300"/>
      <c r="O13" s="301"/>
    </row>
    <row r="14" spans="1:15" ht="28.5" customHeight="1">
      <c r="A14" s="298" t="s">
        <v>50</v>
      </c>
      <c r="B14" s="299" t="s">
        <v>359</v>
      </c>
      <c r="C14" s="300"/>
      <c r="D14" s="300"/>
      <c r="E14" s="300"/>
      <c r="F14" s="300"/>
      <c r="G14" s="300"/>
      <c r="H14" s="300"/>
      <c r="I14" s="300"/>
      <c r="J14" s="300"/>
      <c r="K14" s="300"/>
      <c r="L14" s="300"/>
      <c r="M14" s="300"/>
      <c r="N14" s="300"/>
      <c r="O14" s="301"/>
    </row>
    <row r="15" spans="1:15" ht="28.5" customHeight="1">
      <c r="A15" s="298"/>
      <c r="B15" s="299" t="s">
        <v>360</v>
      </c>
      <c r="C15" s="300">
        <v>3515</v>
      </c>
      <c r="D15" s="300">
        <v>2273</v>
      </c>
      <c r="E15" s="300">
        <v>2273</v>
      </c>
      <c r="F15" s="300">
        <v>2273</v>
      </c>
      <c r="G15" s="300">
        <v>2273</v>
      </c>
      <c r="H15" s="300">
        <v>2273</v>
      </c>
      <c r="I15" s="300">
        <v>2273</v>
      </c>
      <c r="J15" s="300">
        <v>2273</v>
      </c>
      <c r="K15" s="300">
        <v>2272</v>
      </c>
      <c r="L15" s="300">
        <v>2272</v>
      </c>
      <c r="M15" s="300">
        <v>2272</v>
      </c>
      <c r="N15" s="300">
        <v>2272</v>
      </c>
      <c r="O15" s="301">
        <f>SUM(C15:N15)</f>
        <v>28514</v>
      </c>
    </row>
    <row r="16" spans="1:15" ht="28.5" customHeight="1">
      <c r="A16" s="298"/>
      <c r="B16" s="299" t="s">
        <v>361</v>
      </c>
      <c r="C16" s="300"/>
      <c r="D16" s="300"/>
      <c r="E16" s="300"/>
      <c r="F16" s="300"/>
      <c r="G16" s="300"/>
      <c r="H16" s="300"/>
      <c r="I16" s="300"/>
      <c r="J16" s="300">
        <v>23</v>
      </c>
      <c r="K16" s="300"/>
      <c r="L16" s="300"/>
      <c r="M16" s="300">
        <v>23</v>
      </c>
      <c r="N16" s="300"/>
      <c r="O16" s="301">
        <f>SUM(C16:N16)</f>
        <v>46</v>
      </c>
    </row>
    <row r="17" spans="1:15" ht="15.75">
      <c r="A17" s="298" t="s">
        <v>51</v>
      </c>
      <c r="B17" s="299" t="s">
        <v>362</v>
      </c>
      <c r="C17" s="300">
        <f>12+44+32+31</f>
        <v>119</v>
      </c>
      <c r="D17" s="300">
        <f>19+12+118+253+31</f>
        <v>433</v>
      </c>
      <c r="E17" s="300">
        <f>1127+11+620+382+31</f>
        <v>2171</v>
      </c>
      <c r="F17" s="300">
        <f>9+12+76+34+31+200</f>
        <v>362</v>
      </c>
      <c r="G17" s="300">
        <f>408+12+48+35+31-200</f>
        <v>334</v>
      </c>
      <c r="H17" s="300">
        <f>46+12+20+19+31</f>
        <v>128</v>
      </c>
      <c r="I17" s="300">
        <f>12+2+2+31</f>
        <v>47</v>
      </c>
      <c r="J17" s="300">
        <f>12+237+346+31</f>
        <v>626</v>
      </c>
      <c r="K17" s="300">
        <f>1188+11+601+335+31</f>
        <v>2166</v>
      </c>
      <c r="L17" s="300">
        <f>10+12+27+35+31</f>
        <v>115</v>
      </c>
      <c r="M17" s="300">
        <f>852+11+76+12+31</f>
        <v>982</v>
      </c>
      <c r="N17" s="300">
        <f>241+11+34+15+29</f>
        <v>330</v>
      </c>
      <c r="O17" s="301">
        <f aca="true" t="shared" si="0" ref="O17:O26">SUM(C17:N17)</f>
        <v>7813</v>
      </c>
    </row>
    <row r="18" spans="1:17" ht="15.75">
      <c r="A18" s="298" t="s">
        <v>115</v>
      </c>
      <c r="B18" s="299" t="s">
        <v>363</v>
      </c>
      <c r="C18" s="300">
        <v>931</v>
      </c>
      <c r="D18" s="300">
        <v>877</v>
      </c>
      <c r="E18" s="300">
        <v>958</v>
      </c>
      <c r="F18" s="300">
        <v>1036</v>
      </c>
      <c r="G18" s="300">
        <v>890</v>
      </c>
      <c r="H18" s="300">
        <v>804</v>
      </c>
      <c r="I18" s="300">
        <v>758</v>
      </c>
      <c r="J18" s="300">
        <v>704</v>
      </c>
      <c r="K18" s="300">
        <v>1004</v>
      </c>
      <c r="L18" s="300">
        <v>1030</v>
      </c>
      <c r="M18" s="300">
        <v>913</v>
      </c>
      <c r="N18" s="300">
        <v>1003</v>
      </c>
      <c r="O18" s="301">
        <f t="shared" si="0"/>
        <v>10908</v>
      </c>
      <c r="Q18" s="323"/>
    </row>
    <row r="19" spans="1:15" ht="15.75">
      <c r="A19" s="298" t="s">
        <v>117</v>
      </c>
      <c r="B19" s="302" t="s">
        <v>364</v>
      </c>
      <c r="C19" s="303">
        <v>5</v>
      </c>
      <c r="D19" s="303">
        <v>6</v>
      </c>
      <c r="E19" s="303">
        <v>5</v>
      </c>
      <c r="F19" s="303">
        <v>5</v>
      </c>
      <c r="G19" s="303">
        <v>5</v>
      </c>
      <c r="H19" s="303">
        <v>5</v>
      </c>
      <c r="I19" s="303">
        <v>5</v>
      </c>
      <c r="J19" s="303">
        <v>5</v>
      </c>
      <c r="K19" s="303">
        <v>5</v>
      </c>
      <c r="L19" s="303">
        <v>6</v>
      </c>
      <c r="M19" s="303">
        <v>5</v>
      </c>
      <c r="N19" s="303">
        <v>5</v>
      </c>
      <c r="O19" s="301">
        <f t="shared" si="0"/>
        <v>62</v>
      </c>
    </row>
    <row r="20" spans="1:15" ht="15.75">
      <c r="A20" s="298" t="s">
        <v>123</v>
      </c>
      <c r="B20" s="302" t="s">
        <v>265</v>
      </c>
      <c r="C20" s="304"/>
      <c r="D20" s="304"/>
      <c r="E20" s="304"/>
      <c r="F20" s="304"/>
      <c r="G20" s="304"/>
      <c r="H20" s="304"/>
      <c r="I20" s="304"/>
      <c r="J20" s="304"/>
      <c r="K20" s="304"/>
      <c r="L20" s="304"/>
      <c r="M20" s="304"/>
      <c r="N20" s="305"/>
      <c r="O20" s="301">
        <f t="shared" si="0"/>
        <v>0</v>
      </c>
    </row>
    <row r="21" spans="1:15" ht="31.5">
      <c r="A21" s="298"/>
      <c r="B21" s="299" t="s">
        <v>365</v>
      </c>
      <c r="C21" s="306"/>
      <c r="D21" s="306"/>
      <c r="E21" s="306"/>
      <c r="F21" s="306"/>
      <c r="G21" s="306"/>
      <c r="H21" s="306"/>
      <c r="I21" s="306"/>
      <c r="J21" s="306"/>
      <c r="K21" s="306"/>
      <c r="L21" s="306"/>
      <c r="M21" s="306"/>
      <c r="N21" s="307"/>
      <c r="O21" s="301">
        <f t="shared" si="0"/>
        <v>0</v>
      </c>
    </row>
    <row r="22" spans="1:15" ht="17.25" customHeight="1">
      <c r="A22" s="298"/>
      <c r="B22" s="299" t="s">
        <v>366</v>
      </c>
      <c r="C22" s="306"/>
      <c r="D22" s="306"/>
      <c r="E22" s="306"/>
      <c r="F22" s="306"/>
      <c r="G22" s="306"/>
      <c r="H22" s="306"/>
      <c r="I22" s="306"/>
      <c r="J22" s="306"/>
      <c r="K22" s="306"/>
      <c r="L22" s="306"/>
      <c r="M22" s="306"/>
      <c r="N22" s="307"/>
      <c r="O22" s="301">
        <f t="shared" si="0"/>
        <v>0</v>
      </c>
    </row>
    <row r="23" spans="1:15" ht="15.75">
      <c r="A23" s="298" t="s">
        <v>271</v>
      </c>
      <c r="B23" s="302" t="s">
        <v>367</v>
      </c>
      <c r="C23" s="306"/>
      <c r="D23" s="306"/>
      <c r="E23" s="306"/>
      <c r="F23" s="306"/>
      <c r="G23" s="306"/>
      <c r="H23" s="306"/>
      <c r="I23" s="306"/>
      <c r="J23" s="306"/>
      <c r="K23" s="306"/>
      <c r="L23" s="306"/>
      <c r="M23" s="306"/>
      <c r="N23" s="307"/>
      <c r="O23" s="301">
        <f t="shared" si="0"/>
        <v>0</v>
      </c>
    </row>
    <row r="24" spans="1:15" ht="47.25">
      <c r="A24" s="298"/>
      <c r="B24" s="321" t="s">
        <v>368</v>
      </c>
      <c r="C24" s="306"/>
      <c r="D24" s="306"/>
      <c r="E24" s="306"/>
      <c r="F24" s="306"/>
      <c r="G24" s="306"/>
      <c r="H24" s="306"/>
      <c r="I24" s="306"/>
      <c r="J24" s="306"/>
      <c r="K24" s="306"/>
      <c r="L24" s="306"/>
      <c r="M24" s="306"/>
      <c r="N24" s="307"/>
      <c r="O24" s="301">
        <f t="shared" si="0"/>
        <v>0</v>
      </c>
    </row>
    <row r="25" spans="1:15" ht="15.75">
      <c r="A25" s="298"/>
      <c r="B25" s="299" t="s">
        <v>369</v>
      </c>
      <c r="C25" s="306"/>
      <c r="D25" s="306"/>
      <c r="E25" s="306"/>
      <c r="F25" s="306"/>
      <c r="G25" s="306"/>
      <c r="H25" s="306"/>
      <c r="I25" s="306"/>
      <c r="J25" s="306"/>
      <c r="K25" s="306"/>
      <c r="L25" s="306"/>
      <c r="M25" s="306"/>
      <c r="N25" s="307"/>
      <c r="O25" s="301">
        <f t="shared" si="0"/>
        <v>0</v>
      </c>
    </row>
    <row r="26" spans="1:15" ht="15.75">
      <c r="A26" s="298" t="s">
        <v>273</v>
      </c>
      <c r="B26" s="302" t="s">
        <v>370</v>
      </c>
      <c r="C26" s="306">
        <v>1139</v>
      </c>
      <c r="D26" s="306">
        <v>1917</v>
      </c>
      <c r="E26" s="306">
        <v>2000</v>
      </c>
      <c r="F26" s="306">
        <v>5046</v>
      </c>
      <c r="G26" s="306"/>
      <c r="H26" s="306">
        <v>10260</v>
      </c>
      <c r="I26" s="306"/>
      <c r="J26" s="306"/>
      <c r="K26" s="306"/>
      <c r="L26" s="306">
        <v>7899</v>
      </c>
      <c r="M26" s="306"/>
      <c r="N26" s="307"/>
      <c r="O26" s="301">
        <f t="shared" si="0"/>
        <v>28261</v>
      </c>
    </row>
    <row r="27" spans="1:15" ht="16.5" thickBot="1">
      <c r="A27" s="308" t="s">
        <v>275</v>
      </c>
      <c r="B27" s="309" t="s">
        <v>371</v>
      </c>
      <c r="C27" s="306"/>
      <c r="D27" s="306">
        <f>C49</f>
        <v>975</v>
      </c>
      <c r="E27" s="306">
        <f aca="true" t="shared" si="1" ref="E27:N27">D49</f>
        <v>2941</v>
      </c>
      <c r="F27" s="306">
        <f t="shared" si="1"/>
        <v>4529</v>
      </c>
      <c r="G27" s="306">
        <f t="shared" si="1"/>
        <v>4124</v>
      </c>
      <c r="H27" s="306">
        <f t="shared" si="1"/>
        <v>2959</v>
      </c>
      <c r="I27" s="306">
        <f t="shared" si="1"/>
        <v>1839</v>
      </c>
      <c r="J27" s="306">
        <f t="shared" si="1"/>
        <v>1372</v>
      </c>
      <c r="K27" s="306">
        <f t="shared" si="1"/>
        <v>954</v>
      </c>
      <c r="L27" s="306">
        <f t="shared" si="1"/>
        <v>2111</v>
      </c>
      <c r="M27" s="306">
        <f t="shared" si="1"/>
        <v>1104</v>
      </c>
      <c r="N27" s="306">
        <f t="shared" si="1"/>
        <v>1291</v>
      </c>
      <c r="O27" s="301"/>
    </row>
    <row r="28" spans="1:16" s="19" customFormat="1" ht="27.75" customHeight="1" thickBot="1">
      <c r="A28" s="310"/>
      <c r="B28" s="310" t="s">
        <v>372</v>
      </c>
      <c r="C28" s="311">
        <f aca="true" t="shared" si="2" ref="C28:N28">SUM(C15:C27)</f>
        <v>5709</v>
      </c>
      <c r="D28" s="311">
        <f t="shared" si="2"/>
        <v>6481</v>
      </c>
      <c r="E28" s="311">
        <f t="shared" si="2"/>
        <v>10348</v>
      </c>
      <c r="F28" s="311">
        <f t="shared" si="2"/>
        <v>13251</v>
      </c>
      <c r="G28" s="311">
        <f t="shared" si="2"/>
        <v>7626</v>
      </c>
      <c r="H28" s="311">
        <f t="shared" si="2"/>
        <v>16429</v>
      </c>
      <c r="I28" s="311">
        <f t="shared" si="2"/>
        <v>4922</v>
      </c>
      <c r="J28" s="311">
        <f t="shared" si="2"/>
        <v>5003</v>
      </c>
      <c r="K28" s="311">
        <f t="shared" si="2"/>
        <v>6401</v>
      </c>
      <c r="L28" s="311">
        <f t="shared" si="2"/>
        <v>13433</v>
      </c>
      <c r="M28" s="311">
        <f t="shared" si="2"/>
        <v>5299</v>
      </c>
      <c r="N28" s="311">
        <f t="shared" si="2"/>
        <v>4901</v>
      </c>
      <c r="O28" s="312">
        <f>SUM(O14:O27)</f>
        <v>75604</v>
      </c>
      <c r="P28" s="143"/>
    </row>
    <row r="29" spans="1:15" ht="15.75">
      <c r="A29" s="313"/>
      <c r="B29" s="314" t="s">
        <v>373</v>
      </c>
      <c r="C29" s="300"/>
      <c r="D29" s="300"/>
      <c r="E29" s="300"/>
      <c r="F29" s="300"/>
      <c r="G29" s="300"/>
      <c r="H29" s="300"/>
      <c r="I29" s="300"/>
      <c r="J29" s="300"/>
      <c r="K29" s="300"/>
      <c r="L29" s="300"/>
      <c r="M29" s="300"/>
      <c r="N29" s="300"/>
      <c r="O29" s="315"/>
    </row>
    <row r="30" spans="1:16" ht="15.75">
      <c r="A30" s="298" t="s">
        <v>282</v>
      </c>
      <c r="B30" s="302" t="s">
        <v>212</v>
      </c>
      <c r="C30" s="300">
        <f>1061+37</f>
        <v>1098</v>
      </c>
      <c r="D30" s="300">
        <v>1223</v>
      </c>
      <c r="E30" s="300">
        <v>1222</v>
      </c>
      <c r="F30" s="300">
        <v>1416</v>
      </c>
      <c r="G30" s="300">
        <v>1416</v>
      </c>
      <c r="H30" s="300">
        <v>1416</v>
      </c>
      <c r="I30" s="300">
        <v>1416</v>
      </c>
      <c r="J30" s="300">
        <v>1416</v>
      </c>
      <c r="K30" s="300">
        <v>1416</v>
      </c>
      <c r="L30" s="300">
        <v>1416</v>
      </c>
      <c r="M30" s="300">
        <v>1416</v>
      </c>
      <c r="N30" s="300">
        <v>1416</v>
      </c>
      <c r="O30" s="301">
        <f aca="true" t="shared" si="3" ref="O30:O47">SUM(C30:N30)</f>
        <v>16287</v>
      </c>
      <c r="P30" s="323"/>
    </row>
    <row r="31" spans="1:15" ht="31.5">
      <c r="A31" s="298" t="s">
        <v>284</v>
      </c>
      <c r="B31" s="321" t="s">
        <v>374</v>
      </c>
      <c r="C31" s="300">
        <v>302</v>
      </c>
      <c r="D31" s="300">
        <v>302</v>
      </c>
      <c r="E31" s="300">
        <v>392</v>
      </c>
      <c r="F31" s="300">
        <v>392</v>
      </c>
      <c r="G31" s="300">
        <v>392</v>
      </c>
      <c r="H31" s="300">
        <v>392</v>
      </c>
      <c r="I31" s="300">
        <v>392</v>
      </c>
      <c r="J31" s="300">
        <v>392</v>
      </c>
      <c r="K31" s="300">
        <v>392</v>
      </c>
      <c r="L31" s="300">
        <v>392</v>
      </c>
      <c r="M31" s="300">
        <v>392</v>
      </c>
      <c r="N31" s="300">
        <v>392</v>
      </c>
      <c r="O31" s="301">
        <f t="shared" si="3"/>
        <v>4524</v>
      </c>
    </row>
    <row r="32" spans="1:15" ht="15.75">
      <c r="A32" s="298" t="s">
        <v>286</v>
      </c>
      <c r="B32" s="302" t="s">
        <v>214</v>
      </c>
      <c r="C32" s="300">
        <f>1827+95</f>
        <v>1922</v>
      </c>
      <c r="D32" s="300">
        <f>1701+95</f>
        <v>1796</v>
      </c>
      <c r="E32" s="300">
        <f>1890+95</f>
        <v>1985</v>
      </c>
      <c r="F32" s="300">
        <f>1853+95</f>
        <v>1948</v>
      </c>
      <c r="G32" s="300">
        <v>2215</v>
      </c>
      <c r="H32" s="300">
        <f>1533+95</f>
        <v>1628</v>
      </c>
      <c r="I32" s="300">
        <f>1428+95</f>
        <v>1523</v>
      </c>
      <c r="J32" s="300">
        <f>1302+95</f>
        <v>1397</v>
      </c>
      <c r="K32" s="300">
        <f>1995+95</f>
        <v>2090</v>
      </c>
      <c r="L32" s="300">
        <f>1787+95</f>
        <v>1882</v>
      </c>
      <c r="M32" s="300">
        <f>1886+95</f>
        <v>1981</v>
      </c>
      <c r="N32" s="300">
        <f>2047+99</f>
        <v>2146</v>
      </c>
      <c r="O32" s="301">
        <f t="shared" si="3"/>
        <v>22513</v>
      </c>
    </row>
    <row r="33" spans="1:15" ht="15.75">
      <c r="A33" s="298" t="s">
        <v>291</v>
      </c>
      <c r="B33" s="302" t="s">
        <v>215</v>
      </c>
      <c r="C33" s="300">
        <f>219+4</f>
        <v>223</v>
      </c>
      <c r="D33" s="300">
        <f>219</f>
        <v>219</v>
      </c>
      <c r="E33" s="300">
        <f>219+1</f>
        <v>220</v>
      </c>
      <c r="F33" s="300">
        <f>219</f>
        <v>219</v>
      </c>
      <c r="G33" s="300">
        <f>219</f>
        <v>219</v>
      </c>
      <c r="H33" s="300">
        <f>219</f>
        <v>219</v>
      </c>
      <c r="I33" s="300">
        <f>219</f>
        <v>219</v>
      </c>
      <c r="J33" s="300">
        <f>219</f>
        <v>219</v>
      </c>
      <c r="K33" s="300">
        <f>219</f>
        <v>219</v>
      </c>
      <c r="L33" s="300">
        <f>219</f>
        <v>219</v>
      </c>
      <c r="M33" s="300">
        <f>219</f>
        <v>219</v>
      </c>
      <c r="N33" s="300">
        <v>947</v>
      </c>
      <c r="O33" s="301">
        <f t="shared" si="3"/>
        <v>3361</v>
      </c>
    </row>
    <row r="34" spans="1:15" ht="15.75">
      <c r="A34" s="298" t="s">
        <v>293</v>
      </c>
      <c r="B34" s="302" t="s">
        <v>375</v>
      </c>
      <c r="C34" s="300"/>
      <c r="D34" s="300"/>
      <c r="E34" s="300"/>
      <c r="F34" s="300"/>
      <c r="G34" s="300"/>
      <c r="H34" s="300"/>
      <c r="I34" s="300"/>
      <c r="J34" s="300"/>
      <c r="K34" s="300"/>
      <c r="L34" s="300"/>
      <c r="M34" s="300"/>
      <c r="N34" s="300"/>
      <c r="O34" s="301"/>
    </row>
    <row r="35" spans="1:15" ht="15.75">
      <c r="A35" s="298"/>
      <c r="B35" s="302" t="s">
        <v>376</v>
      </c>
      <c r="C35" s="300"/>
      <c r="D35" s="300"/>
      <c r="E35" s="300"/>
      <c r="F35" s="300"/>
      <c r="G35" s="300"/>
      <c r="H35" s="300"/>
      <c r="I35" s="300"/>
      <c r="J35" s="300"/>
      <c r="K35" s="300"/>
      <c r="L35" s="300"/>
      <c r="M35" s="300"/>
      <c r="N35" s="300"/>
      <c r="O35" s="301">
        <f t="shared" si="3"/>
        <v>0</v>
      </c>
    </row>
    <row r="36" spans="1:16" ht="15.75">
      <c r="A36" s="298"/>
      <c r="B36" s="302" t="s">
        <v>377</v>
      </c>
      <c r="C36" s="300">
        <v>50</v>
      </c>
      <c r="D36" s="300"/>
      <c r="E36" s="300"/>
      <c r="F36" s="300">
        <v>112</v>
      </c>
      <c r="G36" s="300">
        <v>200</v>
      </c>
      <c r="H36" s="300">
        <v>675</v>
      </c>
      <c r="I36" s="300"/>
      <c r="J36" s="300">
        <v>25</v>
      </c>
      <c r="K36" s="300"/>
      <c r="L36" s="300">
        <v>65</v>
      </c>
      <c r="M36" s="300"/>
      <c r="N36" s="300"/>
      <c r="O36" s="301">
        <f t="shared" si="3"/>
        <v>1127</v>
      </c>
      <c r="P36" s="323"/>
    </row>
    <row r="37" spans="1:15" ht="15.75">
      <c r="A37" s="298" t="s">
        <v>295</v>
      </c>
      <c r="B37" s="302" t="s">
        <v>218</v>
      </c>
      <c r="C37" s="300"/>
      <c r="D37" s="300"/>
      <c r="E37" s="300">
        <v>2000</v>
      </c>
      <c r="F37" s="300">
        <v>450</v>
      </c>
      <c r="G37" s="300">
        <v>225</v>
      </c>
      <c r="H37" s="300"/>
      <c r="I37" s="300"/>
      <c r="J37" s="300"/>
      <c r="K37" s="300">
        <v>173</v>
      </c>
      <c r="L37" s="300"/>
      <c r="M37" s="300"/>
      <c r="N37" s="300"/>
      <c r="O37" s="301">
        <f t="shared" si="3"/>
        <v>2848</v>
      </c>
    </row>
    <row r="38" spans="1:15" ht="15.75">
      <c r="A38" s="298" t="s">
        <v>302</v>
      </c>
      <c r="B38" s="302" t="s">
        <v>85</v>
      </c>
      <c r="C38" s="300"/>
      <c r="D38" s="300"/>
      <c r="E38" s="300"/>
      <c r="F38" s="300">
        <v>4590</v>
      </c>
      <c r="G38" s="300"/>
      <c r="H38" s="300">
        <v>10260</v>
      </c>
      <c r="I38" s="300"/>
      <c r="J38" s="300"/>
      <c r="K38" s="300"/>
      <c r="L38" s="300">
        <v>8355</v>
      </c>
      <c r="M38" s="300"/>
      <c r="N38" s="300"/>
      <c r="O38" s="301">
        <f t="shared" si="3"/>
        <v>23205</v>
      </c>
    </row>
    <row r="39" spans="1:15" ht="20.25" customHeight="1">
      <c r="A39" s="298" t="s">
        <v>305</v>
      </c>
      <c r="B39" s="302" t="s">
        <v>296</v>
      </c>
      <c r="C39" s="300"/>
      <c r="D39" s="300"/>
      <c r="E39" s="300"/>
      <c r="F39" s="300"/>
      <c r="G39" s="300"/>
      <c r="H39" s="300"/>
      <c r="I39" s="300"/>
      <c r="J39" s="300"/>
      <c r="K39" s="300"/>
      <c r="L39" s="300"/>
      <c r="M39" s="300"/>
      <c r="N39" s="300"/>
      <c r="O39" s="301">
        <f t="shared" si="3"/>
        <v>0</v>
      </c>
    </row>
    <row r="40" spans="1:15" ht="20.25" customHeight="1">
      <c r="A40" s="298"/>
      <c r="B40" s="302" t="s">
        <v>376</v>
      </c>
      <c r="C40" s="300"/>
      <c r="D40" s="300"/>
      <c r="E40" s="300"/>
      <c r="F40" s="300"/>
      <c r="G40" s="300"/>
      <c r="H40" s="300"/>
      <c r="I40" s="300"/>
      <c r="J40" s="300"/>
      <c r="K40" s="300"/>
      <c r="L40" s="300"/>
      <c r="M40" s="300"/>
      <c r="N40" s="300"/>
      <c r="O40" s="301">
        <f t="shared" si="3"/>
        <v>0</v>
      </c>
    </row>
    <row r="41" spans="1:15" ht="15.75">
      <c r="A41" s="298"/>
      <c r="B41" s="302" t="s">
        <v>377</v>
      </c>
      <c r="C41" s="300"/>
      <c r="D41" s="300"/>
      <c r="E41" s="300"/>
      <c r="F41" s="300"/>
      <c r="G41" s="300"/>
      <c r="H41" s="300"/>
      <c r="I41" s="300"/>
      <c r="J41" s="300">
        <v>600</v>
      </c>
      <c r="K41" s="300"/>
      <c r="L41" s="300"/>
      <c r="M41" s="300"/>
      <c r="N41" s="300"/>
      <c r="O41" s="301">
        <f t="shared" si="3"/>
        <v>600</v>
      </c>
    </row>
    <row r="42" spans="1:15" ht="15.75">
      <c r="A42" s="298" t="s">
        <v>307</v>
      </c>
      <c r="B42" s="302" t="s">
        <v>211</v>
      </c>
      <c r="C42" s="300"/>
      <c r="D42" s="300"/>
      <c r="E42" s="300"/>
      <c r="F42" s="300"/>
      <c r="G42" s="300"/>
      <c r="H42" s="300"/>
      <c r="I42" s="300"/>
      <c r="J42" s="300"/>
      <c r="K42" s="300"/>
      <c r="L42" s="300"/>
      <c r="M42" s="300"/>
      <c r="N42" s="300"/>
      <c r="O42" s="301">
        <f t="shared" si="3"/>
        <v>0</v>
      </c>
    </row>
    <row r="43" spans="1:15" ht="15.75">
      <c r="A43" s="298"/>
      <c r="B43" s="412" t="s">
        <v>508</v>
      </c>
      <c r="C43" s="300">
        <v>1139</v>
      </c>
      <c r="D43" s="300"/>
      <c r="E43" s="300"/>
      <c r="F43" s="300"/>
      <c r="G43" s="300"/>
      <c r="H43" s="300"/>
      <c r="I43" s="300"/>
      <c r="J43" s="300"/>
      <c r="K43" s="300"/>
      <c r="L43" s="300"/>
      <c r="M43" s="300"/>
      <c r="N43" s="300"/>
      <c r="O43" s="301">
        <f t="shared" si="3"/>
        <v>1139</v>
      </c>
    </row>
    <row r="44" spans="1:15" ht="15.75">
      <c r="A44" s="298"/>
      <c r="B44" s="302" t="s">
        <v>378</v>
      </c>
      <c r="C44" s="300"/>
      <c r="D44" s="300"/>
      <c r="E44" s="300"/>
      <c r="F44" s="300"/>
      <c r="G44" s="300"/>
      <c r="H44" s="300"/>
      <c r="I44" s="300"/>
      <c r="J44" s="300"/>
      <c r="K44" s="300"/>
      <c r="L44" s="300"/>
      <c r="M44" s="300"/>
      <c r="N44" s="300"/>
      <c r="O44" s="301">
        <f t="shared" si="3"/>
        <v>0</v>
      </c>
    </row>
    <row r="45" spans="1:15" ht="15.75">
      <c r="A45" s="298"/>
      <c r="B45" s="302" t="s">
        <v>379</v>
      </c>
      <c r="C45" s="300"/>
      <c r="D45" s="300"/>
      <c r="E45" s="300"/>
      <c r="F45" s="300"/>
      <c r="G45" s="300"/>
      <c r="H45" s="300"/>
      <c r="I45" s="300"/>
      <c r="J45" s="300"/>
      <c r="K45" s="300"/>
      <c r="L45" s="300"/>
      <c r="M45" s="300"/>
      <c r="N45" s="300"/>
      <c r="O45" s="301">
        <f t="shared" si="3"/>
        <v>0</v>
      </c>
    </row>
    <row r="46" spans="1:16" ht="15.75">
      <c r="A46" s="298" t="s">
        <v>380</v>
      </c>
      <c r="B46" s="302" t="s">
        <v>381</v>
      </c>
      <c r="C46" s="300"/>
      <c r="D46" s="300"/>
      <c r="E46" s="300"/>
      <c r="F46" s="300"/>
      <c r="G46" s="300"/>
      <c r="H46" s="300"/>
      <c r="I46" s="300"/>
      <c r="J46" s="300"/>
      <c r="K46" s="300"/>
      <c r="L46" s="300"/>
      <c r="M46" s="300"/>
      <c r="N46" s="300"/>
      <c r="O46" s="301">
        <f t="shared" si="3"/>
        <v>0</v>
      </c>
      <c r="P46" s="323"/>
    </row>
    <row r="47" spans="1:15" ht="16.5" thickBot="1">
      <c r="A47" s="308" t="s">
        <v>382</v>
      </c>
      <c r="B47" s="309" t="s">
        <v>383</v>
      </c>
      <c r="C47" s="300"/>
      <c r="D47" s="300"/>
      <c r="E47" s="300"/>
      <c r="F47" s="300"/>
      <c r="G47" s="300"/>
      <c r="H47" s="300"/>
      <c r="I47" s="300"/>
      <c r="J47" s="300"/>
      <c r="K47" s="300"/>
      <c r="L47" s="300"/>
      <c r="M47" s="300"/>
      <c r="N47" s="300"/>
      <c r="O47" s="301">
        <f t="shared" si="3"/>
        <v>0</v>
      </c>
    </row>
    <row r="48" spans="1:19" s="19" customFormat="1" ht="24" customHeight="1" thickBot="1">
      <c r="A48" s="310"/>
      <c r="B48" s="310" t="s">
        <v>384</v>
      </c>
      <c r="C48" s="311">
        <f aca="true" t="shared" si="4" ref="C48:O48">SUM(C30:C47)</f>
        <v>4734</v>
      </c>
      <c r="D48" s="311">
        <f t="shared" si="4"/>
        <v>3540</v>
      </c>
      <c r="E48" s="311">
        <f t="shared" si="4"/>
        <v>5819</v>
      </c>
      <c r="F48" s="311">
        <f t="shared" si="4"/>
        <v>9127</v>
      </c>
      <c r="G48" s="311">
        <f t="shared" si="4"/>
        <v>4667</v>
      </c>
      <c r="H48" s="311">
        <f t="shared" si="4"/>
        <v>14590</v>
      </c>
      <c r="I48" s="311">
        <f t="shared" si="4"/>
        <v>3550</v>
      </c>
      <c r="J48" s="311">
        <f t="shared" si="4"/>
        <v>4049</v>
      </c>
      <c r="K48" s="311">
        <f t="shared" si="4"/>
        <v>4290</v>
      </c>
      <c r="L48" s="311">
        <f t="shared" si="4"/>
        <v>12329</v>
      </c>
      <c r="M48" s="311">
        <f t="shared" si="4"/>
        <v>4008</v>
      </c>
      <c r="N48" s="311">
        <f t="shared" si="4"/>
        <v>4901</v>
      </c>
      <c r="O48" s="312">
        <f t="shared" si="4"/>
        <v>75604</v>
      </c>
      <c r="S48" s="316"/>
    </row>
    <row r="49" spans="1:15" ht="26.25" customHeight="1" thickBot="1">
      <c r="A49" s="317"/>
      <c r="B49" s="318" t="s">
        <v>385</v>
      </c>
      <c r="C49" s="319">
        <f aca="true" t="shared" si="5" ref="C49:N49">C28-C48</f>
        <v>975</v>
      </c>
      <c r="D49" s="319">
        <f t="shared" si="5"/>
        <v>2941</v>
      </c>
      <c r="E49" s="319">
        <f t="shared" si="5"/>
        <v>4529</v>
      </c>
      <c r="F49" s="319">
        <f t="shared" si="5"/>
        <v>4124</v>
      </c>
      <c r="G49" s="319">
        <f t="shared" si="5"/>
        <v>2959</v>
      </c>
      <c r="H49" s="319">
        <f t="shared" si="5"/>
        <v>1839</v>
      </c>
      <c r="I49" s="319">
        <f t="shared" si="5"/>
        <v>1372</v>
      </c>
      <c r="J49" s="319">
        <f t="shared" si="5"/>
        <v>954</v>
      </c>
      <c r="K49" s="319">
        <f t="shared" si="5"/>
        <v>2111</v>
      </c>
      <c r="L49" s="319">
        <f t="shared" si="5"/>
        <v>1104</v>
      </c>
      <c r="M49" s="319">
        <f t="shared" si="5"/>
        <v>1291</v>
      </c>
      <c r="N49" s="319">
        <f t="shared" si="5"/>
        <v>0</v>
      </c>
      <c r="O49" s="320"/>
    </row>
    <row r="51" spans="3:15" ht="15.75">
      <c r="C51" s="322"/>
      <c r="D51" s="322"/>
      <c r="E51" s="322"/>
      <c r="F51" s="322"/>
      <c r="G51" s="322"/>
      <c r="H51" s="322"/>
      <c r="I51" s="322"/>
      <c r="J51" s="322"/>
      <c r="K51" s="322"/>
      <c r="L51" s="322"/>
      <c r="M51" s="322"/>
      <c r="N51" s="322"/>
      <c r="O51" s="322"/>
    </row>
    <row r="52" ht="15.75">
      <c r="O52" s="322"/>
    </row>
    <row r="53" ht="15.75">
      <c r="O53" s="322"/>
    </row>
    <row r="54" ht="15.75">
      <c r="O54" s="322"/>
    </row>
    <row r="55" ht="15.75">
      <c r="O55" s="322"/>
    </row>
  </sheetData>
  <sheetProtection/>
  <mergeCells count="5">
    <mergeCell ref="B8:O8"/>
    <mergeCell ref="B4:O4"/>
    <mergeCell ref="B5:O5"/>
    <mergeCell ref="B6:O6"/>
    <mergeCell ref="B7:O7"/>
  </mergeCells>
  <printOptions horizontalCentered="1"/>
  <pageMargins left="0" right="0" top="0" bottom="0" header="0.31496062992125984" footer="0.31496062992125984"/>
  <pageSetup fitToHeight="1" fitToWidth="1" horizontalDpi="600" verticalDpi="600" orientation="landscape" paperSize="9" scale="58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28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75390625" style="28" customWidth="1"/>
    <col min="2" max="2" width="56.25390625" style="28" customWidth="1"/>
    <col min="3" max="3" width="17.875" style="28" customWidth="1"/>
    <col min="4" max="4" width="4.875" style="28" customWidth="1"/>
    <col min="5" max="16384" width="9.125" style="28" customWidth="1"/>
  </cols>
  <sheetData>
    <row r="1" spans="1:5" ht="15.75">
      <c r="A1" s="124" t="s">
        <v>536</v>
      </c>
      <c r="B1" s="124"/>
      <c r="C1" s="124"/>
      <c r="D1" s="124"/>
      <c r="E1" s="27"/>
    </row>
    <row r="2" spans="1:5" ht="15.75">
      <c r="A2" s="29"/>
      <c r="B2" s="29"/>
      <c r="C2" s="29"/>
      <c r="D2" s="30"/>
      <c r="E2" s="27"/>
    </row>
    <row r="3" spans="1:5" ht="12.75" customHeight="1">
      <c r="A3" s="30"/>
      <c r="B3" s="30"/>
      <c r="C3" s="30"/>
      <c r="D3" s="30"/>
      <c r="E3" s="27"/>
    </row>
    <row r="4" spans="1:5" ht="15.75">
      <c r="A4" s="549" t="s">
        <v>4</v>
      </c>
      <c r="B4" s="549"/>
      <c r="C4" s="549"/>
      <c r="D4" s="549"/>
      <c r="E4" s="27"/>
    </row>
    <row r="5" spans="1:5" ht="15.75">
      <c r="A5" s="549" t="s">
        <v>25</v>
      </c>
      <c r="B5" s="549"/>
      <c r="C5" s="549"/>
      <c r="D5" s="549"/>
      <c r="E5" s="27"/>
    </row>
    <row r="6" spans="1:5" ht="15.75">
      <c r="A6" s="549" t="s">
        <v>507</v>
      </c>
      <c r="B6" s="549"/>
      <c r="C6" s="549"/>
      <c r="D6" s="549"/>
      <c r="E6" s="27"/>
    </row>
    <row r="7" spans="1:5" ht="15.75">
      <c r="A7" s="29"/>
      <c r="B7" s="29"/>
      <c r="C7" s="29"/>
      <c r="D7" s="27"/>
      <c r="E7" s="27"/>
    </row>
    <row r="8" spans="1:5" ht="15.75">
      <c r="A8" s="29"/>
      <c r="B8" s="29"/>
      <c r="C8" s="29"/>
      <c r="D8" s="27"/>
      <c r="E8" s="27"/>
    </row>
    <row r="9" spans="1:5" ht="15.75">
      <c r="A9" s="29"/>
      <c r="B9" s="29"/>
      <c r="C9" s="29"/>
      <c r="D9" s="27"/>
      <c r="E9" s="27"/>
    </row>
    <row r="10" spans="1:5" ht="15.75">
      <c r="A10" s="29"/>
      <c r="B10" s="29"/>
      <c r="C10" s="29"/>
      <c r="D10" s="27"/>
      <c r="E10" s="27"/>
    </row>
    <row r="11" spans="1:5" ht="15.75">
      <c r="A11" s="29"/>
      <c r="B11" s="31" t="s">
        <v>13</v>
      </c>
      <c r="C11" s="29"/>
      <c r="D11" s="27"/>
      <c r="E11" s="27"/>
    </row>
    <row r="12" spans="1:5" ht="10.5" customHeight="1">
      <c r="A12" s="29"/>
      <c r="B12" s="31"/>
      <c r="C12" s="29"/>
      <c r="D12" s="27"/>
      <c r="E12" s="27"/>
    </row>
    <row r="13" spans="1:5" ht="12" customHeight="1">
      <c r="A13" s="29"/>
      <c r="B13" s="31"/>
      <c r="C13" s="32"/>
      <c r="D13" s="27"/>
      <c r="E13" s="27"/>
    </row>
    <row r="14" spans="1:3" s="36" customFormat="1" ht="15">
      <c r="A14" s="33"/>
      <c r="B14" s="34" t="s">
        <v>14</v>
      </c>
      <c r="C14" s="35"/>
    </row>
    <row r="15" spans="1:5" ht="19.5" customHeight="1">
      <c r="A15" s="37"/>
      <c r="B15" s="27" t="s">
        <v>15</v>
      </c>
      <c r="C15" s="38">
        <v>1845000</v>
      </c>
      <c r="D15" s="27" t="s">
        <v>1</v>
      </c>
      <c r="E15" s="27"/>
    </row>
    <row r="16" spans="1:5" ht="19.5" customHeight="1">
      <c r="A16" s="27"/>
      <c r="B16" s="30" t="s">
        <v>16</v>
      </c>
      <c r="C16" s="39">
        <f>SUM(C15)</f>
        <v>1845000</v>
      </c>
      <c r="D16" s="30" t="s">
        <v>1</v>
      </c>
      <c r="E16" s="27"/>
    </row>
    <row r="17" spans="1:5" ht="19.5" customHeight="1">
      <c r="A17" s="27"/>
      <c r="B17" s="30"/>
      <c r="C17" s="39"/>
      <c r="D17" s="30"/>
      <c r="E17" s="27"/>
    </row>
    <row r="18" spans="1:5" ht="19.5" customHeight="1">
      <c r="A18" s="27"/>
      <c r="B18" s="30"/>
      <c r="C18" s="39"/>
      <c r="D18" s="30"/>
      <c r="E18" s="27"/>
    </row>
    <row r="19" spans="1:5" ht="10.5" customHeight="1">
      <c r="A19" s="27"/>
      <c r="B19" s="30"/>
      <c r="C19" s="39"/>
      <c r="D19" s="30"/>
      <c r="E19" s="27"/>
    </row>
    <row r="20" spans="1:5" ht="15.75">
      <c r="A20" s="27"/>
      <c r="B20" s="109"/>
      <c r="C20" s="27"/>
      <c r="D20" s="27"/>
      <c r="E20" s="27"/>
    </row>
    <row r="21" spans="1:5" ht="15.75">
      <c r="A21" s="27"/>
      <c r="B21" s="27"/>
      <c r="C21" s="27"/>
      <c r="D21" s="27"/>
      <c r="E21" s="27"/>
    </row>
    <row r="22" spans="1:5" ht="15.75">
      <c r="A22" s="27"/>
      <c r="B22" s="27"/>
      <c r="C22" s="27"/>
      <c r="D22" s="27"/>
      <c r="E22" s="27"/>
    </row>
    <row r="23" spans="1:5" ht="15.75">
      <c r="A23" s="27"/>
      <c r="B23" s="27"/>
      <c r="C23" s="27"/>
      <c r="D23" s="27"/>
      <c r="E23" s="27"/>
    </row>
    <row r="24" spans="1:5" ht="15.75">
      <c r="A24" s="27"/>
      <c r="B24" s="27"/>
      <c r="C24" s="27"/>
      <c r="D24" s="27"/>
      <c r="E24" s="27"/>
    </row>
    <row r="25" spans="1:5" ht="15.75">
      <c r="A25" s="27"/>
      <c r="B25" s="27"/>
      <c r="C25" s="27"/>
      <c r="D25" s="27"/>
      <c r="E25" s="27"/>
    </row>
    <row r="26" spans="1:5" ht="15.75">
      <c r="A26" s="27"/>
      <c r="B26" s="27"/>
      <c r="C26" s="27"/>
      <c r="D26" s="27"/>
      <c r="E26" s="27"/>
    </row>
    <row r="27" spans="1:5" ht="15.75">
      <c r="A27" s="27"/>
      <c r="B27" s="27"/>
      <c r="C27" s="27"/>
      <c r="D27" s="27"/>
      <c r="E27" s="27"/>
    </row>
    <row r="28" spans="1:5" ht="15.75">
      <c r="A28" s="27"/>
      <c r="B28" s="27"/>
      <c r="C28" s="27"/>
      <c r="D28" s="27"/>
      <c r="E28" s="27"/>
    </row>
  </sheetData>
  <sheetProtection/>
  <mergeCells count="3">
    <mergeCell ref="A6:D6"/>
    <mergeCell ref="A4:D4"/>
    <mergeCell ref="A5:D5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H1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875" style="1" customWidth="1"/>
    <col min="2" max="2" width="45.00390625" style="1" customWidth="1"/>
    <col min="3" max="6" width="11.875" style="1" customWidth="1"/>
    <col min="7" max="7" width="12.375" style="1" customWidth="1"/>
    <col min="8" max="16384" width="9.125" style="1" customWidth="1"/>
  </cols>
  <sheetData>
    <row r="1" spans="1:7" ht="15.75">
      <c r="A1" s="124" t="s">
        <v>537</v>
      </c>
      <c r="C1" s="512"/>
      <c r="D1" s="512"/>
      <c r="E1" s="512"/>
      <c r="F1" s="512"/>
      <c r="G1" s="512"/>
    </row>
    <row r="3" spans="1:7" ht="12.75">
      <c r="A3" s="430"/>
      <c r="B3" s="430"/>
      <c r="C3" s="430"/>
      <c r="D3" s="430"/>
      <c r="E3" s="430"/>
      <c r="F3" s="430"/>
      <c r="G3" s="430"/>
    </row>
    <row r="4" spans="1:8" ht="14.25">
      <c r="A4" s="560"/>
      <c r="B4" s="560"/>
      <c r="C4" s="560"/>
      <c r="D4" s="560"/>
      <c r="E4" s="560"/>
      <c r="F4" s="560"/>
      <c r="G4" s="560"/>
      <c r="H4" s="87"/>
    </row>
    <row r="5" spans="1:8" ht="14.25">
      <c r="A5" s="560" t="s">
        <v>316</v>
      </c>
      <c r="B5" s="560"/>
      <c r="C5" s="560"/>
      <c r="D5" s="560"/>
      <c r="E5" s="560"/>
      <c r="F5" s="560"/>
      <c r="G5" s="560"/>
      <c r="H5" s="87"/>
    </row>
    <row r="6" spans="1:8" s="5" customFormat="1" ht="15.75">
      <c r="A6" s="456" t="s">
        <v>317</v>
      </c>
      <c r="B6" s="456"/>
      <c r="C6" s="456"/>
      <c r="D6" s="456"/>
      <c r="E6" s="456"/>
      <c r="F6" s="456"/>
      <c r="G6" s="456"/>
      <c r="H6" s="77"/>
    </row>
    <row r="7" spans="1:8" s="5" customFormat="1" ht="15.75">
      <c r="A7" s="456" t="s">
        <v>509</v>
      </c>
      <c r="B7" s="456"/>
      <c r="C7" s="456"/>
      <c r="D7" s="456"/>
      <c r="E7" s="456"/>
      <c r="F7" s="456"/>
      <c r="G7" s="456"/>
      <c r="H7" s="77"/>
    </row>
    <row r="8" spans="1:7" s="5" customFormat="1" ht="13.5" thickBot="1">
      <c r="A8" s="88"/>
      <c r="B8" s="88"/>
      <c r="C8" s="88"/>
      <c r="D8" s="88"/>
      <c r="E8" s="88"/>
      <c r="G8" s="89" t="s">
        <v>5</v>
      </c>
    </row>
    <row r="9" spans="1:7" s="92" customFormat="1" ht="22.5" customHeight="1" thickTop="1">
      <c r="A9" s="90" t="s">
        <v>48</v>
      </c>
      <c r="B9" s="91"/>
      <c r="C9" s="557" t="s">
        <v>69</v>
      </c>
      <c r="D9" s="557" t="s">
        <v>70</v>
      </c>
      <c r="E9" s="557" t="s">
        <v>71</v>
      </c>
      <c r="F9" s="557" t="s">
        <v>72</v>
      </c>
      <c r="G9" s="554" t="s">
        <v>73</v>
      </c>
    </row>
    <row r="10" spans="1:7" s="92" customFormat="1" ht="12.75">
      <c r="A10" s="93"/>
      <c r="B10" s="94" t="s">
        <v>74</v>
      </c>
      <c r="C10" s="558"/>
      <c r="D10" s="558"/>
      <c r="E10" s="558"/>
      <c r="F10" s="558"/>
      <c r="G10" s="555"/>
    </row>
    <row r="11" spans="1:7" s="92" customFormat="1" ht="13.5" thickBot="1">
      <c r="A11" s="95" t="s">
        <v>49</v>
      </c>
      <c r="B11" s="96"/>
      <c r="C11" s="559"/>
      <c r="D11" s="559"/>
      <c r="E11" s="559"/>
      <c r="F11" s="559"/>
      <c r="G11" s="556"/>
    </row>
    <row r="12" spans="1:7" s="92" customFormat="1" ht="12.75">
      <c r="A12" s="561" t="s">
        <v>50</v>
      </c>
      <c r="B12" s="563" t="s">
        <v>75</v>
      </c>
      <c r="C12" s="550">
        <v>1887</v>
      </c>
      <c r="D12" s="550">
        <v>1887</v>
      </c>
      <c r="E12" s="550">
        <v>1887</v>
      </c>
      <c r="F12" s="550">
        <v>1887</v>
      </c>
      <c r="G12" s="552">
        <f>SUM(C12:F17)</f>
        <v>7548</v>
      </c>
    </row>
    <row r="13" spans="1:7" s="92" customFormat="1" ht="15" customHeight="1">
      <c r="A13" s="562"/>
      <c r="B13" s="564"/>
      <c r="C13" s="551"/>
      <c r="D13" s="551"/>
      <c r="E13" s="551"/>
      <c r="F13" s="551"/>
      <c r="G13" s="553"/>
    </row>
    <row r="14" spans="1:7" s="92" customFormat="1" ht="15" customHeight="1">
      <c r="A14" s="562"/>
      <c r="B14" s="97" t="s">
        <v>76</v>
      </c>
      <c r="C14" s="551"/>
      <c r="D14" s="551"/>
      <c r="E14" s="551"/>
      <c r="F14" s="551"/>
      <c r="G14" s="553"/>
    </row>
    <row r="15" spans="1:7" s="92" customFormat="1" ht="25.5">
      <c r="A15" s="562"/>
      <c r="B15" s="97" t="s">
        <v>318</v>
      </c>
      <c r="C15" s="551"/>
      <c r="D15" s="551"/>
      <c r="E15" s="551"/>
      <c r="F15" s="551"/>
      <c r="G15" s="553"/>
    </row>
    <row r="16" spans="1:7" s="92" customFormat="1" ht="12.75">
      <c r="A16" s="562"/>
      <c r="B16" s="98" t="s">
        <v>77</v>
      </c>
      <c r="C16" s="551"/>
      <c r="D16" s="551"/>
      <c r="E16" s="551"/>
      <c r="F16" s="551"/>
      <c r="G16" s="553"/>
    </row>
    <row r="17" spans="1:7" s="92" customFormat="1" ht="13.5" thickBot="1">
      <c r="A17" s="562"/>
      <c r="B17" s="99" t="s">
        <v>78</v>
      </c>
      <c r="C17" s="551"/>
      <c r="D17" s="551"/>
      <c r="E17" s="551"/>
      <c r="F17" s="551"/>
      <c r="G17" s="553"/>
    </row>
    <row r="18" spans="1:8" s="105" customFormat="1" ht="40.5" customHeight="1" thickBot="1" thickTop="1">
      <c r="A18" s="100"/>
      <c r="B18" s="101" t="s">
        <v>79</v>
      </c>
      <c r="C18" s="102">
        <f>SUM(C12:C17)</f>
        <v>1887</v>
      </c>
      <c r="D18" s="102">
        <f>SUM(D12:D17)</f>
        <v>1887</v>
      </c>
      <c r="E18" s="102">
        <f>SUM(E12:E17)</f>
        <v>1887</v>
      </c>
      <c r="F18" s="102">
        <f>SUM(F12:F17)</f>
        <v>1887</v>
      </c>
      <c r="G18" s="103">
        <f>SUM(G12:G17)</f>
        <v>7548</v>
      </c>
      <c r="H18" s="104"/>
    </row>
    <row r="19" spans="1:6" s="105" customFormat="1" ht="27" customHeight="1">
      <c r="A19" s="106"/>
      <c r="B19" s="107"/>
      <c r="C19" s="108"/>
      <c r="D19" s="108"/>
      <c r="E19" s="108"/>
      <c r="F19" s="108"/>
    </row>
  </sheetData>
  <sheetProtection/>
  <mergeCells count="18">
    <mergeCell ref="A12:A17"/>
    <mergeCell ref="B12:B13"/>
    <mergeCell ref="A6:G6"/>
    <mergeCell ref="A7:G7"/>
    <mergeCell ref="A5:G5"/>
    <mergeCell ref="C9:C11"/>
    <mergeCell ref="F9:F11"/>
    <mergeCell ref="E9:E11"/>
    <mergeCell ref="C1:G1"/>
    <mergeCell ref="F12:F17"/>
    <mergeCell ref="G12:G17"/>
    <mergeCell ref="G9:G11"/>
    <mergeCell ref="C12:C17"/>
    <mergeCell ref="D12:D17"/>
    <mergeCell ref="D9:D11"/>
    <mergeCell ref="E12:E17"/>
    <mergeCell ref="A3:G3"/>
    <mergeCell ref="A4:G4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2"/>
    <pageSetUpPr fitToPage="1"/>
  </sheetPr>
  <dimension ref="A2:M30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5.875" style="63" customWidth="1"/>
    <col min="2" max="2" width="37.375" style="63" customWidth="1"/>
    <col min="3" max="3" width="9.625" style="63" customWidth="1"/>
    <col min="4" max="12" width="15.75390625" style="63" customWidth="1"/>
    <col min="13" max="13" width="13.625" style="63" bestFit="1" customWidth="1"/>
    <col min="14" max="16384" width="9.125" style="63" customWidth="1"/>
  </cols>
  <sheetData>
    <row r="2" spans="1:12" ht="15.75">
      <c r="A2" s="328" t="s">
        <v>538</v>
      </c>
      <c r="K2" s="596"/>
      <c r="L2" s="596"/>
    </row>
    <row r="3" spans="1:12" ht="15.75">
      <c r="A3" s="429"/>
      <c r="B3" s="429"/>
      <c r="C3" s="429"/>
      <c r="D3" s="429"/>
      <c r="E3" s="429"/>
      <c r="F3" s="429"/>
      <c r="G3" s="429"/>
      <c r="H3" s="429"/>
      <c r="I3" s="429"/>
      <c r="J3" s="429"/>
      <c r="K3" s="429"/>
      <c r="L3" s="429"/>
    </row>
    <row r="4" spans="2:12" ht="15.75">
      <c r="B4" s="328"/>
      <c r="C4" s="328"/>
      <c r="D4" s="328"/>
      <c r="E4" s="328"/>
      <c r="F4" s="328"/>
      <c r="G4" s="328"/>
      <c r="H4" s="328"/>
      <c r="I4" s="328"/>
      <c r="J4" s="328"/>
      <c r="K4" s="328"/>
      <c r="L4" s="328"/>
    </row>
    <row r="5" spans="1:12" ht="15.75">
      <c r="A5" s="328"/>
      <c r="B5" s="328"/>
      <c r="C5" s="328"/>
      <c r="D5" s="328"/>
      <c r="E5" s="328"/>
      <c r="F5" s="328"/>
      <c r="G5" s="328"/>
      <c r="H5" s="328"/>
      <c r="I5" s="328"/>
      <c r="J5" s="328"/>
      <c r="K5" s="328"/>
      <c r="L5" s="328"/>
    </row>
    <row r="6" spans="1:12" ht="15.75">
      <c r="A6" s="429" t="s">
        <v>47</v>
      </c>
      <c r="B6" s="429"/>
      <c r="C6" s="429"/>
      <c r="D6" s="429"/>
      <c r="E6" s="429"/>
      <c r="F6" s="429"/>
      <c r="G6" s="429"/>
      <c r="H6" s="429"/>
      <c r="I6" s="429"/>
      <c r="J6" s="429"/>
      <c r="K6" s="429"/>
      <c r="L6" s="429"/>
    </row>
    <row r="7" spans="1:12" ht="15.75">
      <c r="A7" s="429" t="s">
        <v>394</v>
      </c>
      <c r="B7" s="429"/>
      <c r="C7" s="429"/>
      <c r="D7" s="429"/>
      <c r="E7" s="429"/>
      <c r="F7" s="429"/>
      <c r="G7" s="429"/>
      <c r="H7" s="429"/>
      <c r="I7" s="429"/>
      <c r="J7" s="429"/>
      <c r="K7" s="429"/>
      <c r="L7" s="429"/>
    </row>
    <row r="8" spans="1:12" ht="15.75">
      <c r="A8" s="429" t="s">
        <v>404</v>
      </c>
      <c r="B8" s="429"/>
      <c r="C8" s="429"/>
      <c r="D8" s="429"/>
      <c r="E8" s="429"/>
      <c r="F8" s="429"/>
      <c r="G8" s="429"/>
      <c r="H8" s="429"/>
      <c r="I8" s="429"/>
      <c r="J8" s="429"/>
      <c r="K8" s="429"/>
      <c r="L8" s="429"/>
    </row>
    <row r="9" spans="1:12" ht="15.75">
      <c r="A9" s="324"/>
      <c r="B9" s="324"/>
      <c r="C9" s="324"/>
      <c r="D9" s="324"/>
      <c r="E9" s="324"/>
      <c r="F9" s="324"/>
      <c r="G9" s="324"/>
      <c r="H9" s="324"/>
      <c r="I9" s="324"/>
      <c r="J9" s="324"/>
      <c r="K9" s="324"/>
      <c r="L9" s="324"/>
    </row>
    <row r="10" spans="1:12" ht="15.75">
      <c r="A10" s="324"/>
      <c r="B10" s="324"/>
      <c r="C10" s="324"/>
      <c r="D10" s="324"/>
      <c r="E10" s="324"/>
      <c r="F10" s="324"/>
      <c r="G10" s="324"/>
      <c r="H10" s="324"/>
      <c r="I10" s="324"/>
      <c r="J10" s="324"/>
      <c r="K10" s="324"/>
      <c r="L10" s="324"/>
    </row>
    <row r="11" ht="16.5" thickBot="1">
      <c r="L11" s="329" t="s">
        <v>5</v>
      </c>
    </row>
    <row r="12" spans="1:12" ht="32.25" customHeight="1" thickTop="1">
      <c r="A12" s="597" t="s">
        <v>395</v>
      </c>
      <c r="B12" s="582" t="s">
        <v>396</v>
      </c>
      <c r="C12" s="582" t="s">
        <v>397</v>
      </c>
      <c r="D12" s="585" t="s">
        <v>398</v>
      </c>
      <c r="E12" s="586"/>
      <c r="F12" s="585" t="s">
        <v>399</v>
      </c>
      <c r="G12" s="586"/>
      <c r="H12" s="585" t="s">
        <v>73</v>
      </c>
      <c r="I12" s="586"/>
      <c r="J12" s="569" t="s">
        <v>400</v>
      </c>
      <c r="K12" s="570"/>
      <c r="L12" s="571"/>
    </row>
    <row r="13" spans="1:12" ht="16.5" thickBot="1">
      <c r="A13" s="583"/>
      <c r="B13" s="583"/>
      <c r="C13" s="583"/>
      <c r="D13" s="587"/>
      <c r="E13" s="588"/>
      <c r="F13" s="587"/>
      <c r="G13" s="588"/>
      <c r="H13" s="587"/>
      <c r="I13" s="588"/>
      <c r="J13" s="572"/>
      <c r="K13" s="573"/>
      <c r="L13" s="568"/>
    </row>
    <row r="14" spans="1:12" ht="15.75">
      <c r="A14" s="583"/>
      <c r="B14" s="583"/>
      <c r="C14" s="583"/>
      <c r="D14" s="574" t="s">
        <v>405</v>
      </c>
      <c r="E14" s="574" t="s">
        <v>406</v>
      </c>
      <c r="F14" s="574" t="s">
        <v>405</v>
      </c>
      <c r="G14" s="574" t="s">
        <v>406</v>
      </c>
      <c r="H14" s="574" t="s">
        <v>405</v>
      </c>
      <c r="I14" s="574" t="s">
        <v>406</v>
      </c>
      <c r="J14" s="574" t="s">
        <v>401</v>
      </c>
      <c r="K14" s="565" t="s">
        <v>399</v>
      </c>
      <c r="L14" s="567" t="s">
        <v>402</v>
      </c>
    </row>
    <row r="15" spans="1:12" ht="16.5" thickBot="1">
      <c r="A15" s="584"/>
      <c r="B15" s="584"/>
      <c r="C15" s="584"/>
      <c r="D15" s="575"/>
      <c r="E15" s="575"/>
      <c r="F15" s="575"/>
      <c r="G15" s="575"/>
      <c r="H15" s="575"/>
      <c r="I15" s="575"/>
      <c r="J15" s="575"/>
      <c r="K15" s="566"/>
      <c r="L15" s="568"/>
    </row>
    <row r="16" spans="1:13" ht="26.25" customHeight="1">
      <c r="A16" s="613" t="s">
        <v>50</v>
      </c>
      <c r="B16" s="615" t="s">
        <v>409</v>
      </c>
      <c r="C16" s="592"/>
      <c r="D16" s="576">
        <f>12559-9743</f>
        <v>2816</v>
      </c>
      <c r="E16" s="576"/>
      <c r="F16" s="576"/>
      <c r="G16" s="576">
        <v>9743</v>
      </c>
      <c r="H16" s="576">
        <f>D16+F16</f>
        <v>2816</v>
      </c>
      <c r="I16" s="576">
        <f>E16+G16</f>
        <v>9743</v>
      </c>
      <c r="J16" s="601">
        <f>D16+E16</f>
        <v>2816</v>
      </c>
      <c r="K16" s="598">
        <f>F16+G16</f>
        <v>9743</v>
      </c>
      <c r="L16" s="579">
        <f>H16+I16</f>
        <v>12559</v>
      </c>
      <c r="M16" s="323"/>
    </row>
    <row r="17" spans="1:12" ht="26.25" customHeight="1">
      <c r="A17" s="605"/>
      <c r="B17" s="616"/>
      <c r="C17" s="593"/>
      <c r="D17" s="577"/>
      <c r="E17" s="577"/>
      <c r="F17" s="577"/>
      <c r="G17" s="577"/>
      <c r="H17" s="577"/>
      <c r="I17" s="577"/>
      <c r="J17" s="602"/>
      <c r="K17" s="599"/>
      <c r="L17" s="580"/>
    </row>
    <row r="18" spans="1:12" s="330" customFormat="1" ht="26.25" customHeight="1" thickBot="1">
      <c r="A18" s="614"/>
      <c r="B18" s="617"/>
      <c r="C18" s="594"/>
      <c r="D18" s="595"/>
      <c r="E18" s="595"/>
      <c r="F18" s="578"/>
      <c r="G18" s="578"/>
      <c r="H18" s="578"/>
      <c r="I18" s="578"/>
      <c r="J18" s="603"/>
      <c r="K18" s="600"/>
      <c r="L18" s="581"/>
    </row>
    <row r="19" spans="1:12" ht="26.25" customHeight="1" thickTop="1">
      <c r="A19" s="604"/>
      <c r="B19" s="607" t="s">
        <v>403</v>
      </c>
      <c r="C19" s="610"/>
      <c r="D19" s="589">
        <f>D16</f>
        <v>2816</v>
      </c>
      <c r="E19" s="589">
        <f aca="true" t="shared" si="0" ref="E19:L19">E16</f>
        <v>0</v>
      </c>
      <c r="F19" s="589">
        <f t="shared" si="0"/>
        <v>0</v>
      </c>
      <c r="G19" s="589">
        <f t="shared" si="0"/>
        <v>9743</v>
      </c>
      <c r="H19" s="589">
        <f t="shared" si="0"/>
        <v>2816</v>
      </c>
      <c r="I19" s="589">
        <f t="shared" si="0"/>
        <v>9743</v>
      </c>
      <c r="J19" s="589">
        <f t="shared" si="0"/>
        <v>2816</v>
      </c>
      <c r="K19" s="589">
        <f t="shared" si="0"/>
        <v>9743</v>
      </c>
      <c r="L19" s="589">
        <f t="shared" si="0"/>
        <v>12559</v>
      </c>
    </row>
    <row r="20" spans="1:12" ht="26.25" customHeight="1">
      <c r="A20" s="605"/>
      <c r="B20" s="608"/>
      <c r="C20" s="611"/>
      <c r="D20" s="590"/>
      <c r="E20" s="590"/>
      <c r="F20" s="590"/>
      <c r="G20" s="590"/>
      <c r="H20" s="590"/>
      <c r="I20" s="590"/>
      <c r="J20" s="590"/>
      <c r="K20" s="590"/>
      <c r="L20" s="590"/>
    </row>
    <row r="21" spans="1:12" s="330" customFormat="1" ht="26.25" customHeight="1" thickBot="1">
      <c r="A21" s="606"/>
      <c r="B21" s="609"/>
      <c r="C21" s="612"/>
      <c r="D21" s="591"/>
      <c r="E21" s="591"/>
      <c r="F21" s="591"/>
      <c r="G21" s="591"/>
      <c r="H21" s="591"/>
      <c r="I21" s="591"/>
      <c r="J21" s="591"/>
      <c r="K21" s="591"/>
      <c r="L21" s="591"/>
    </row>
    <row r="22" spans="1:12" ht="26.25" customHeight="1" thickTop="1">
      <c r="A22" s="331"/>
      <c r="B22" s="331"/>
      <c r="C22" s="331"/>
      <c r="D22" s="332"/>
      <c r="E22" s="332"/>
      <c r="F22" s="333"/>
      <c r="G22" s="333"/>
      <c r="H22" s="333"/>
      <c r="I22" s="333"/>
      <c r="J22" s="332"/>
      <c r="K22" s="333"/>
      <c r="L22" s="332"/>
    </row>
    <row r="23" spans="1:12" ht="26.25" customHeight="1">
      <c r="A23" s="331"/>
      <c r="B23" s="331"/>
      <c r="C23" s="331"/>
      <c r="D23" s="333"/>
      <c r="E23" s="333"/>
      <c r="F23" s="333"/>
      <c r="G23" s="333"/>
      <c r="H23" s="333"/>
      <c r="I23" s="333"/>
      <c r="J23" s="333"/>
      <c r="K23" s="333"/>
      <c r="L23" s="333"/>
    </row>
    <row r="24" spans="1:12" ht="26.25" customHeight="1">
      <c r="A24" s="331"/>
      <c r="B24" s="331"/>
      <c r="C24" s="331"/>
      <c r="D24" s="332"/>
      <c r="E24" s="332"/>
      <c r="F24" s="332"/>
      <c r="G24" s="332"/>
      <c r="H24" s="333"/>
      <c r="I24" s="333"/>
      <c r="J24" s="332"/>
      <c r="K24" s="332"/>
      <c r="L24" s="332"/>
    </row>
    <row r="25" spans="1:12" ht="26.25" customHeight="1">
      <c r="A25" s="331"/>
      <c r="B25" s="331"/>
      <c r="C25" s="331"/>
      <c r="D25" s="332"/>
      <c r="E25" s="332"/>
      <c r="F25" s="333"/>
      <c r="G25" s="333"/>
      <c r="H25" s="332"/>
      <c r="I25" s="332"/>
      <c r="J25" s="332"/>
      <c r="K25" s="332"/>
      <c r="L25" s="332"/>
    </row>
    <row r="26" spans="1:12" ht="26.25" customHeight="1">
      <c r="A26" s="331"/>
      <c r="B26" s="331"/>
      <c r="C26" s="331"/>
      <c r="D26" s="332"/>
      <c r="E26" s="332"/>
      <c r="F26" s="332"/>
      <c r="G26" s="332"/>
      <c r="H26" s="332"/>
      <c r="I26" s="332"/>
      <c r="J26" s="332"/>
      <c r="K26" s="332"/>
      <c r="L26" s="332"/>
    </row>
    <row r="30" spans="6:7" ht="15.75">
      <c r="F30" s="323"/>
      <c r="G30" s="323"/>
    </row>
  </sheetData>
  <sheetProtection/>
  <mergeCells count="45">
    <mergeCell ref="L19:L21"/>
    <mergeCell ref="F16:F18"/>
    <mergeCell ref="A19:A21"/>
    <mergeCell ref="B19:B21"/>
    <mergeCell ref="C19:C21"/>
    <mergeCell ref="D19:D21"/>
    <mergeCell ref="E19:E21"/>
    <mergeCell ref="E16:E18"/>
    <mergeCell ref="A16:A18"/>
    <mergeCell ref="B16:B18"/>
    <mergeCell ref="H19:H21"/>
    <mergeCell ref="H16:H18"/>
    <mergeCell ref="K19:K21"/>
    <mergeCell ref="K16:K18"/>
    <mergeCell ref="G19:G21"/>
    <mergeCell ref="G16:G18"/>
    <mergeCell ref="J16:J18"/>
    <mergeCell ref="I19:I21"/>
    <mergeCell ref="J19:J21"/>
    <mergeCell ref="F19:F21"/>
    <mergeCell ref="C16:C18"/>
    <mergeCell ref="D16:D18"/>
    <mergeCell ref="K2:L2"/>
    <mergeCell ref="A3:L3"/>
    <mergeCell ref="A6:L6"/>
    <mergeCell ref="A7:L7"/>
    <mergeCell ref="A8:L8"/>
    <mergeCell ref="A12:A15"/>
    <mergeCell ref="B12:B15"/>
    <mergeCell ref="D14:D15"/>
    <mergeCell ref="E14:E15"/>
    <mergeCell ref="C12:C15"/>
    <mergeCell ref="D12:E13"/>
    <mergeCell ref="F12:G13"/>
    <mergeCell ref="H12:I13"/>
    <mergeCell ref="G14:G15"/>
    <mergeCell ref="H14:H15"/>
    <mergeCell ref="I14:I15"/>
    <mergeCell ref="F14:F15"/>
    <mergeCell ref="K14:K15"/>
    <mergeCell ref="L14:L15"/>
    <mergeCell ref="J12:L13"/>
    <mergeCell ref="J14:J15"/>
    <mergeCell ref="I16:I18"/>
    <mergeCell ref="L16:L18"/>
  </mergeCells>
  <printOptions horizontalCentered="1"/>
  <pageMargins left="0" right="0" top="0" bottom="0.15748031496062992" header="0.31496062992125984" footer="0.31496062992125984"/>
  <pageSetup fitToHeight="1" fitToWidth="1" horizontalDpi="600" verticalDpi="600" orientation="landscape" paperSize="9" scale="74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0"/>
  </sheetPr>
  <dimension ref="A1:M93"/>
  <sheetViews>
    <sheetView zoomScalePageLayoutView="0" workbookViewId="0" topLeftCell="A1">
      <selection activeCell="A3" sqref="A3"/>
    </sheetView>
  </sheetViews>
  <sheetFormatPr defaultColWidth="9.00390625" defaultRowHeight="12.75"/>
  <cols>
    <col min="1" max="2" width="9.125" style="1" customWidth="1"/>
    <col min="3" max="3" width="17.625" style="1" customWidth="1"/>
    <col min="4" max="4" width="22.875" style="1" customWidth="1"/>
    <col min="5" max="6" width="10.375" style="1" customWidth="1"/>
    <col min="7" max="7" width="20.875" style="1" customWidth="1"/>
    <col min="8" max="12" width="10.375" style="1" customWidth="1"/>
    <col min="13" max="13" width="10.875" style="1" customWidth="1"/>
    <col min="14" max="16384" width="9.125" style="1" customWidth="1"/>
  </cols>
  <sheetData>
    <row r="1" spans="11:13" ht="12.75" customHeight="1">
      <c r="K1" s="596"/>
      <c r="L1" s="596"/>
      <c r="M1" s="596"/>
    </row>
    <row r="2" spans="1:13" ht="12.75">
      <c r="A2" s="430"/>
      <c r="B2" s="430"/>
      <c r="C2" s="430"/>
      <c r="D2" s="430"/>
      <c r="E2" s="430"/>
      <c r="F2" s="430"/>
      <c r="G2" s="430"/>
      <c r="H2" s="430"/>
      <c r="I2" s="430"/>
      <c r="J2" s="430"/>
      <c r="K2" s="430"/>
      <c r="L2" s="430"/>
      <c r="M2" s="430"/>
    </row>
    <row r="3" spans="1:13" ht="15.75">
      <c r="A3" s="179" t="s">
        <v>539</v>
      </c>
      <c r="B3" s="334"/>
      <c r="C3" s="334"/>
      <c r="D3" s="334"/>
      <c r="E3" s="334"/>
      <c r="F3" s="334"/>
      <c r="G3" s="334"/>
      <c r="H3" s="334"/>
      <c r="I3" s="334"/>
      <c r="J3" s="334"/>
      <c r="K3" s="334"/>
      <c r="L3" s="334"/>
      <c r="M3" s="334"/>
    </row>
    <row r="4" spans="1:13" ht="15.75">
      <c r="A4" s="179"/>
      <c r="B4" s="334"/>
      <c r="C4" s="334"/>
      <c r="D4" s="334"/>
      <c r="E4" s="334"/>
      <c r="F4" s="334"/>
      <c r="G4" s="334"/>
      <c r="H4" s="334"/>
      <c r="I4" s="334"/>
      <c r="J4" s="334"/>
      <c r="K4" s="334"/>
      <c r="L4" s="334"/>
      <c r="M4" s="334"/>
    </row>
    <row r="5" spans="1:13" s="63" customFormat="1" ht="15.75">
      <c r="A5" s="429" t="s">
        <v>47</v>
      </c>
      <c r="B5" s="429"/>
      <c r="C5" s="429"/>
      <c r="D5" s="429"/>
      <c r="E5" s="429"/>
      <c r="F5" s="429"/>
      <c r="G5" s="429"/>
      <c r="H5" s="429"/>
      <c r="I5" s="429"/>
      <c r="J5" s="429"/>
      <c r="K5" s="429"/>
      <c r="L5" s="429"/>
      <c r="M5" s="429"/>
    </row>
    <row r="6" spans="1:13" s="63" customFormat="1" ht="15.75">
      <c r="A6" s="429" t="s">
        <v>410</v>
      </c>
      <c r="B6" s="429"/>
      <c r="C6" s="429"/>
      <c r="D6" s="429"/>
      <c r="E6" s="429"/>
      <c r="F6" s="429"/>
      <c r="G6" s="429"/>
      <c r="H6" s="429"/>
      <c r="I6" s="429"/>
      <c r="J6" s="429"/>
      <c r="K6" s="429"/>
      <c r="L6" s="429"/>
      <c r="M6" s="429"/>
    </row>
    <row r="7" spans="1:13" s="63" customFormat="1" ht="15.75">
      <c r="A7" s="429" t="s">
        <v>477</v>
      </c>
      <c r="B7" s="429"/>
      <c r="C7" s="429"/>
      <c r="D7" s="429"/>
      <c r="E7" s="429"/>
      <c r="F7" s="429"/>
      <c r="G7" s="429"/>
      <c r="H7" s="429"/>
      <c r="I7" s="429"/>
      <c r="J7" s="429"/>
      <c r="K7" s="429"/>
      <c r="L7" s="429"/>
      <c r="M7" s="429"/>
    </row>
    <row r="8" spans="1:13" ht="12" customHeight="1">
      <c r="A8" s="335"/>
      <c r="B8" s="335"/>
      <c r="C8" s="335"/>
      <c r="D8" s="335"/>
      <c r="E8" s="335"/>
      <c r="F8" s="335"/>
      <c r="G8" s="335"/>
      <c r="H8" s="335"/>
      <c r="I8" s="335"/>
      <c r="J8" s="335"/>
      <c r="K8" s="335"/>
      <c r="L8" s="335"/>
      <c r="M8" s="335"/>
    </row>
    <row r="9" spans="1:13" s="63" customFormat="1" ht="15.75">
      <c r="A9" s="336" t="s">
        <v>411</v>
      </c>
      <c r="B9" s="324"/>
      <c r="C9" s="324"/>
      <c r="D9" s="324"/>
      <c r="E9" s="324"/>
      <c r="F9" s="324"/>
      <c r="G9" s="324"/>
      <c r="H9" s="324"/>
      <c r="I9" s="324"/>
      <c r="J9" s="324"/>
      <c r="K9" s="324"/>
      <c r="L9" s="324"/>
      <c r="M9" s="324"/>
    </row>
    <row r="10" spans="1:13" ht="12" customHeight="1">
      <c r="A10" s="335"/>
      <c r="B10" s="335"/>
      <c r="C10" s="335"/>
      <c r="D10" s="335"/>
      <c r="E10" s="335"/>
      <c r="F10" s="335"/>
      <c r="G10" s="335"/>
      <c r="H10" s="335"/>
      <c r="I10" s="335"/>
      <c r="J10" s="335"/>
      <c r="K10" s="335"/>
      <c r="L10" s="335"/>
      <c r="M10" s="335"/>
    </row>
    <row r="11" spans="1:13" ht="15.75">
      <c r="A11" s="337" t="s">
        <v>412</v>
      </c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</row>
    <row r="12" spans="1:13" ht="12" customHeight="1" thickBot="1">
      <c r="A12" s="335"/>
      <c r="B12" s="335"/>
      <c r="C12" s="335"/>
      <c r="D12" s="335"/>
      <c r="E12" s="335"/>
      <c r="F12" s="335"/>
      <c r="G12" s="335"/>
      <c r="H12" s="335"/>
      <c r="I12" s="335"/>
      <c r="J12" s="335"/>
      <c r="K12" s="335"/>
      <c r="L12" s="335"/>
      <c r="M12" s="335"/>
    </row>
    <row r="13" spans="1:13" ht="16.5" thickBot="1">
      <c r="A13" s="642" t="s">
        <v>413</v>
      </c>
      <c r="B13" s="643"/>
      <c r="C13" s="643"/>
      <c r="D13" s="646" t="s">
        <v>414</v>
      </c>
      <c r="E13" s="647"/>
      <c r="F13" s="648"/>
      <c r="G13" s="646" t="s">
        <v>415</v>
      </c>
      <c r="H13" s="647"/>
      <c r="I13" s="648"/>
      <c r="J13" s="646" t="s">
        <v>416</v>
      </c>
      <c r="K13" s="647"/>
      <c r="L13" s="648"/>
      <c r="M13" s="649" t="s">
        <v>417</v>
      </c>
    </row>
    <row r="14" spans="1:13" ht="15.75">
      <c r="A14" s="644"/>
      <c r="B14" s="645"/>
      <c r="C14" s="645"/>
      <c r="D14" s="338" t="s">
        <v>418</v>
      </c>
      <c r="E14" s="339" t="s">
        <v>419</v>
      </c>
      <c r="F14" s="340" t="s">
        <v>420</v>
      </c>
      <c r="G14" s="339" t="s">
        <v>421</v>
      </c>
      <c r="H14" s="339" t="s">
        <v>419</v>
      </c>
      <c r="I14" s="340" t="s">
        <v>422</v>
      </c>
      <c r="J14" s="339" t="s">
        <v>421</v>
      </c>
      <c r="K14" s="340" t="s">
        <v>419</v>
      </c>
      <c r="L14" s="339" t="s">
        <v>422</v>
      </c>
      <c r="M14" s="650"/>
    </row>
    <row r="15" spans="1:13" ht="16.5" thickBot="1">
      <c r="A15" s="644"/>
      <c r="B15" s="645"/>
      <c r="C15" s="645"/>
      <c r="D15" s="341" t="s">
        <v>423</v>
      </c>
      <c r="E15" s="342" t="s">
        <v>424</v>
      </c>
      <c r="F15" s="343" t="s">
        <v>6</v>
      </c>
      <c r="G15" s="344" t="s">
        <v>423</v>
      </c>
      <c r="H15" s="342" t="s">
        <v>424</v>
      </c>
      <c r="I15" s="343" t="s">
        <v>6</v>
      </c>
      <c r="J15" s="344" t="s">
        <v>423</v>
      </c>
      <c r="K15" s="343" t="s">
        <v>424</v>
      </c>
      <c r="L15" s="342" t="s">
        <v>6</v>
      </c>
      <c r="M15" s="651"/>
    </row>
    <row r="16" spans="1:13" ht="7.5" customHeight="1">
      <c r="A16" s="618" t="s">
        <v>425</v>
      </c>
      <c r="B16" s="619"/>
      <c r="C16" s="620"/>
      <c r="D16" s="627"/>
      <c r="E16" s="630"/>
      <c r="F16" s="633"/>
      <c r="G16" s="636" t="s">
        <v>426</v>
      </c>
      <c r="H16" s="639"/>
      <c r="I16" s="654">
        <v>2196</v>
      </c>
      <c r="J16" s="630"/>
      <c r="K16" s="630"/>
      <c r="L16" s="630"/>
      <c r="M16" s="656">
        <v>2196</v>
      </c>
    </row>
    <row r="17" spans="1:13" ht="7.5" customHeight="1">
      <c r="A17" s="621"/>
      <c r="B17" s="622"/>
      <c r="C17" s="623"/>
      <c r="D17" s="628"/>
      <c r="E17" s="631"/>
      <c r="F17" s="634"/>
      <c r="G17" s="637"/>
      <c r="H17" s="640"/>
      <c r="I17" s="631"/>
      <c r="J17" s="631"/>
      <c r="K17" s="631"/>
      <c r="L17" s="631"/>
      <c r="M17" s="631"/>
    </row>
    <row r="18" spans="1:13" ht="15.75" customHeight="1" thickBot="1">
      <c r="A18" s="624"/>
      <c r="B18" s="625"/>
      <c r="C18" s="626"/>
      <c r="D18" s="629"/>
      <c r="E18" s="632"/>
      <c r="F18" s="635"/>
      <c r="G18" s="638"/>
      <c r="H18" s="641"/>
      <c r="I18" s="655"/>
      <c r="J18" s="632"/>
      <c r="K18" s="632"/>
      <c r="L18" s="632"/>
      <c r="M18" s="632"/>
    </row>
    <row r="19" spans="1:13" s="150" customFormat="1" ht="12.75" customHeight="1">
      <c r="A19" s="658" t="s">
        <v>2</v>
      </c>
      <c r="B19" s="659"/>
      <c r="C19" s="660"/>
      <c r="D19" s="657"/>
      <c r="E19" s="657"/>
      <c r="F19" s="664">
        <f>SUM(F16)</f>
        <v>0</v>
      </c>
      <c r="G19" s="657"/>
      <c r="H19" s="657"/>
      <c r="I19" s="657">
        <v>2196</v>
      </c>
      <c r="J19" s="657"/>
      <c r="K19" s="657"/>
      <c r="L19" s="657"/>
      <c r="M19" s="652">
        <f>M16</f>
        <v>2196</v>
      </c>
    </row>
    <row r="20" spans="1:13" s="150" customFormat="1" ht="13.5" customHeight="1" thickBot="1">
      <c r="A20" s="661"/>
      <c r="B20" s="662"/>
      <c r="C20" s="663"/>
      <c r="D20" s="653"/>
      <c r="E20" s="653"/>
      <c r="F20" s="665"/>
      <c r="G20" s="653"/>
      <c r="H20" s="653"/>
      <c r="I20" s="653"/>
      <c r="J20" s="653"/>
      <c r="K20" s="653"/>
      <c r="L20" s="653"/>
      <c r="M20" s="653"/>
    </row>
    <row r="21" spans="1:13" ht="12" customHeight="1">
      <c r="A21" s="335"/>
      <c r="B21" s="335"/>
      <c r="C21" s="335"/>
      <c r="D21" s="335"/>
      <c r="E21" s="335"/>
      <c r="F21" s="345"/>
      <c r="G21" s="335"/>
      <c r="H21" s="335"/>
      <c r="I21" s="335"/>
      <c r="J21" s="335"/>
      <c r="K21" s="335"/>
      <c r="L21" s="335"/>
      <c r="M21" s="335"/>
    </row>
    <row r="22" spans="1:6" s="337" customFormat="1" ht="12" customHeight="1">
      <c r="A22" s="337" t="s">
        <v>427</v>
      </c>
      <c r="F22" s="346"/>
    </row>
    <row r="23" spans="1:13" ht="13.5" customHeight="1">
      <c r="A23" s="347" t="s">
        <v>428</v>
      </c>
      <c r="B23" s="347"/>
      <c r="C23" s="347"/>
      <c r="D23" s="347"/>
      <c r="E23" s="347"/>
      <c r="F23" s="348"/>
      <c r="G23" s="349" t="s">
        <v>6</v>
      </c>
      <c r="H23" s="335"/>
      <c r="I23" s="335"/>
      <c r="J23" s="335"/>
      <c r="K23" s="335"/>
      <c r="L23" s="335"/>
      <c r="M23" s="335"/>
    </row>
    <row r="24" spans="1:13" ht="13.5" customHeight="1">
      <c r="A24" s="347" t="s">
        <v>429</v>
      </c>
      <c r="B24" s="347"/>
      <c r="C24" s="347"/>
      <c r="D24" s="347"/>
      <c r="E24" s="347"/>
      <c r="F24" s="348">
        <v>167</v>
      </c>
      <c r="G24" s="349" t="s">
        <v>6</v>
      </c>
      <c r="H24" s="335"/>
      <c r="I24" s="335"/>
      <c r="J24" s="335"/>
      <c r="K24" s="335"/>
      <c r="L24" s="335"/>
      <c r="M24" s="335"/>
    </row>
    <row r="25" spans="1:13" ht="13.5" customHeight="1">
      <c r="A25" s="347" t="s">
        <v>430</v>
      </c>
      <c r="B25" s="347"/>
      <c r="C25" s="347"/>
      <c r="D25" s="347"/>
      <c r="E25" s="347"/>
      <c r="F25" s="350">
        <v>51</v>
      </c>
      <c r="G25" s="351" t="s">
        <v>6</v>
      </c>
      <c r="H25" s="335"/>
      <c r="I25" s="335"/>
      <c r="J25" s="335"/>
      <c r="K25" s="335"/>
      <c r="L25" s="335"/>
      <c r="M25" s="335"/>
    </row>
    <row r="26" spans="1:13" ht="13.5" customHeight="1">
      <c r="A26" s="347" t="s">
        <v>431</v>
      </c>
      <c r="B26" s="347"/>
      <c r="C26" s="347"/>
      <c r="D26" s="347"/>
      <c r="E26" s="347"/>
      <c r="F26" s="352">
        <f>SUM(F23:F25)</f>
        <v>218</v>
      </c>
      <c r="G26" s="353" t="s">
        <v>6</v>
      </c>
      <c r="H26" s="335"/>
      <c r="I26" s="335"/>
      <c r="J26" s="335"/>
      <c r="K26" s="335"/>
      <c r="L26" s="335"/>
      <c r="M26" s="335"/>
    </row>
    <row r="27" spans="1:13" ht="13.5" customHeight="1">
      <c r="A27" s="347"/>
      <c r="B27" s="347"/>
      <c r="C27" s="347"/>
      <c r="D27" s="347"/>
      <c r="E27" s="347"/>
      <c r="F27" s="352"/>
      <c r="G27" s="353"/>
      <c r="H27" s="335"/>
      <c r="I27" s="335"/>
      <c r="J27" s="335"/>
      <c r="K27" s="335"/>
      <c r="L27" s="335"/>
      <c r="M27" s="335"/>
    </row>
    <row r="28" spans="1:13" ht="15.75">
      <c r="A28" s="337" t="s">
        <v>432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</row>
    <row r="29" spans="1:13" ht="13.5" customHeight="1">
      <c r="A29" s="347"/>
      <c r="B29" s="347"/>
      <c r="C29" s="347"/>
      <c r="D29" s="347"/>
      <c r="E29" s="347"/>
      <c r="F29" s="352"/>
      <c r="G29" s="353"/>
      <c r="H29" s="335"/>
      <c r="I29" s="335"/>
      <c r="J29" s="335"/>
      <c r="K29" s="335"/>
      <c r="L29" s="335"/>
      <c r="M29" s="335"/>
    </row>
    <row r="30" spans="1:13" ht="13.5" customHeight="1" thickBot="1">
      <c r="A30" s="347"/>
      <c r="B30" s="347"/>
      <c r="C30" s="347"/>
      <c r="D30" s="347"/>
      <c r="E30" s="347"/>
      <c r="F30" s="352"/>
      <c r="G30" s="353"/>
      <c r="H30" s="335"/>
      <c r="I30" s="335"/>
      <c r="J30" s="335"/>
      <c r="K30" s="335"/>
      <c r="L30" s="335"/>
      <c r="M30" s="335"/>
    </row>
    <row r="31" spans="1:13" ht="16.5" thickBot="1">
      <c r="A31" s="642" t="s">
        <v>413</v>
      </c>
      <c r="B31" s="643"/>
      <c r="C31" s="643"/>
      <c r="D31" s="646" t="s">
        <v>414</v>
      </c>
      <c r="E31" s="647"/>
      <c r="F31" s="648"/>
      <c r="G31" s="646" t="s">
        <v>415</v>
      </c>
      <c r="H31" s="647"/>
      <c r="I31" s="648"/>
      <c r="J31" s="646" t="s">
        <v>416</v>
      </c>
      <c r="K31" s="647"/>
      <c r="L31" s="648"/>
      <c r="M31" s="649" t="s">
        <v>417</v>
      </c>
    </row>
    <row r="32" spans="1:13" ht="15.75">
      <c r="A32" s="644"/>
      <c r="B32" s="645"/>
      <c r="C32" s="645"/>
      <c r="D32" s="338" t="s">
        <v>418</v>
      </c>
      <c r="E32" s="339" t="s">
        <v>419</v>
      </c>
      <c r="F32" s="340" t="s">
        <v>420</v>
      </c>
      <c r="G32" s="339" t="s">
        <v>421</v>
      </c>
      <c r="H32" s="339" t="s">
        <v>419</v>
      </c>
      <c r="I32" s="340" t="s">
        <v>422</v>
      </c>
      <c r="J32" s="339" t="s">
        <v>421</v>
      </c>
      <c r="K32" s="340" t="s">
        <v>419</v>
      </c>
      <c r="L32" s="339" t="s">
        <v>422</v>
      </c>
      <c r="M32" s="650"/>
    </row>
    <row r="33" spans="1:13" ht="16.5" thickBot="1">
      <c r="A33" s="644"/>
      <c r="B33" s="645"/>
      <c r="C33" s="645"/>
      <c r="D33" s="341" t="s">
        <v>423</v>
      </c>
      <c r="E33" s="342" t="s">
        <v>424</v>
      </c>
      <c r="F33" s="343" t="s">
        <v>6</v>
      </c>
      <c r="G33" s="344" t="s">
        <v>423</v>
      </c>
      <c r="H33" s="342" t="s">
        <v>424</v>
      </c>
      <c r="I33" s="343" t="s">
        <v>6</v>
      </c>
      <c r="J33" s="344" t="s">
        <v>423</v>
      </c>
      <c r="K33" s="343" t="s">
        <v>424</v>
      </c>
      <c r="L33" s="342" t="s">
        <v>6</v>
      </c>
      <c r="M33" s="651"/>
    </row>
    <row r="34" spans="1:13" ht="7.5" customHeight="1">
      <c r="A34" s="667" t="s">
        <v>433</v>
      </c>
      <c r="B34" s="668"/>
      <c r="C34" s="669"/>
      <c r="D34" s="627" t="s">
        <v>434</v>
      </c>
      <c r="E34" s="630"/>
      <c r="F34" s="633">
        <v>6</v>
      </c>
      <c r="G34" s="666"/>
      <c r="H34" s="666"/>
      <c r="I34" s="666"/>
      <c r="J34" s="630"/>
      <c r="K34" s="630"/>
      <c r="L34" s="630"/>
      <c r="M34" s="656">
        <f>L34+I34+F34</f>
        <v>6</v>
      </c>
    </row>
    <row r="35" spans="1:13" ht="7.5" customHeight="1">
      <c r="A35" s="670"/>
      <c r="B35" s="671"/>
      <c r="C35" s="672"/>
      <c r="D35" s="628"/>
      <c r="E35" s="631"/>
      <c r="F35" s="634"/>
      <c r="G35" s="666"/>
      <c r="H35" s="666"/>
      <c r="I35" s="666"/>
      <c r="J35" s="631"/>
      <c r="K35" s="631"/>
      <c r="L35" s="631"/>
      <c r="M35" s="631"/>
    </row>
    <row r="36" spans="1:13" ht="7.5" customHeight="1">
      <c r="A36" s="673"/>
      <c r="B36" s="674"/>
      <c r="C36" s="675"/>
      <c r="D36" s="629"/>
      <c r="E36" s="632"/>
      <c r="F36" s="635"/>
      <c r="G36" s="666"/>
      <c r="H36" s="666"/>
      <c r="I36" s="666"/>
      <c r="J36" s="632"/>
      <c r="K36" s="632"/>
      <c r="L36" s="632"/>
      <c r="M36" s="632"/>
    </row>
    <row r="37" spans="1:13" ht="7.5" customHeight="1">
      <c r="A37" s="705" t="s">
        <v>519</v>
      </c>
      <c r="B37" s="706"/>
      <c r="C37" s="707"/>
      <c r="D37" s="627" t="s">
        <v>520</v>
      </c>
      <c r="E37" s="630"/>
      <c r="F37" s="633">
        <v>45</v>
      </c>
      <c r="G37" s="630"/>
      <c r="H37" s="630"/>
      <c r="I37" s="630"/>
      <c r="J37" s="630"/>
      <c r="K37" s="630"/>
      <c r="L37" s="630"/>
      <c r="M37" s="656">
        <f>L37+I37+F37</f>
        <v>45</v>
      </c>
    </row>
    <row r="38" spans="1:13" ht="7.5" customHeight="1">
      <c r="A38" s="708"/>
      <c r="B38" s="709"/>
      <c r="C38" s="710"/>
      <c r="D38" s="714"/>
      <c r="E38" s="677"/>
      <c r="F38" s="677"/>
      <c r="G38" s="677"/>
      <c r="H38" s="677"/>
      <c r="I38" s="677"/>
      <c r="J38" s="677"/>
      <c r="K38" s="677"/>
      <c r="L38" s="677"/>
      <c r="M38" s="631"/>
    </row>
    <row r="39" spans="1:13" ht="7.5" customHeight="1">
      <c r="A39" s="711"/>
      <c r="B39" s="712"/>
      <c r="C39" s="713"/>
      <c r="D39" s="715"/>
      <c r="E39" s="678"/>
      <c r="F39" s="678"/>
      <c r="G39" s="678"/>
      <c r="H39" s="678"/>
      <c r="I39" s="678"/>
      <c r="J39" s="678"/>
      <c r="K39" s="678"/>
      <c r="L39" s="678"/>
      <c r="M39" s="632"/>
    </row>
    <row r="40" spans="1:13" ht="7.5" customHeight="1">
      <c r="A40" s="667" t="s">
        <v>435</v>
      </c>
      <c r="B40" s="668"/>
      <c r="C40" s="669"/>
      <c r="D40" s="627"/>
      <c r="E40" s="630"/>
      <c r="F40" s="633"/>
      <c r="G40" s="679" t="s">
        <v>436</v>
      </c>
      <c r="H40" s="666">
        <v>50</v>
      </c>
      <c r="I40" s="676">
        <v>167</v>
      </c>
      <c r="J40" s="630"/>
      <c r="K40" s="630"/>
      <c r="L40" s="630"/>
      <c r="M40" s="656">
        <f>L40+I40+F40</f>
        <v>167</v>
      </c>
    </row>
    <row r="41" spans="1:13" ht="7.5" customHeight="1">
      <c r="A41" s="670"/>
      <c r="B41" s="671"/>
      <c r="C41" s="672"/>
      <c r="D41" s="628"/>
      <c r="E41" s="631"/>
      <c r="F41" s="634"/>
      <c r="G41" s="679"/>
      <c r="H41" s="666"/>
      <c r="I41" s="676"/>
      <c r="J41" s="631"/>
      <c r="K41" s="631"/>
      <c r="L41" s="631"/>
      <c r="M41" s="631"/>
    </row>
    <row r="42" spans="1:13" ht="7.5" customHeight="1" thickBot="1">
      <c r="A42" s="673"/>
      <c r="B42" s="674"/>
      <c r="C42" s="675"/>
      <c r="D42" s="629"/>
      <c r="E42" s="632"/>
      <c r="F42" s="635"/>
      <c r="G42" s="679"/>
      <c r="H42" s="666"/>
      <c r="I42" s="676"/>
      <c r="J42" s="632"/>
      <c r="K42" s="632"/>
      <c r="L42" s="632"/>
      <c r="M42" s="632"/>
    </row>
    <row r="43" spans="1:13" s="150" customFormat="1" ht="12.75" customHeight="1">
      <c r="A43" s="658" t="s">
        <v>2</v>
      </c>
      <c r="B43" s="659"/>
      <c r="C43" s="660"/>
      <c r="D43" s="657"/>
      <c r="E43" s="657"/>
      <c r="F43" s="664">
        <f>SUM(F34:F42)</f>
        <v>51</v>
      </c>
      <c r="G43" s="657"/>
      <c r="H43" s="657"/>
      <c r="I43" s="652">
        <f>SUM(I40:I42)</f>
        <v>167</v>
      </c>
      <c r="J43" s="657"/>
      <c r="K43" s="657"/>
      <c r="L43" s="657"/>
      <c r="M43" s="652">
        <f>SUM(M34:M42)</f>
        <v>218</v>
      </c>
    </row>
    <row r="44" spans="1:13" s="150" customFormat="1" ht="13.5" customHeight="1" thickBot="1">
      <c r="A44" s="661"/>
      <c r="B44" s="662"/>
      <c r="C44" s="663"/>
      <c r="D44" s="653"/>
      <c r="E44" s="653"/>
      <c r="F44" s="665"/>
      <c r="G44" s="653"/>
      <c r="H44" s="653"/>
      <c r="I44" s="653"/>
      <c r="J44" s="653"/>
      <c r="K44" s="653"/>
      <c r="L44" s="653"/>
      <c r="M44" s="653"/>
    </row>
    <row r="45" spans="1:13" ht="13.5" customHeight="1">
      <c r="A45" s="347"/>
      <c r="B45" s="347"/>
      <c r="C45" s="347"/>
      <c r="D45" s="347"/>
      <c r="E45" s="347"/>
      <c r="F45" s="352"/>
      <c r="G45" s="353"/>
      <c r="H45" s="335"/>
      <c r="I45" s="335"/>
      <c r="J45" s="335"/>
      <c r="K45" s="335"/>
      <c r="L45" s="335"/>
      <c r="M45" s="335"/>
    </row>
    <row r="46" spans="1:13" ht="13.5" customHeight="1">
      <c r="A46" s="347"/>
      <c r="B46" s="347"/>
      <c r="C46" s="347"/>
      <c r="D46" s="347"/>
      <c r="E46" s="347"/>
      <c r="F46" s="352"/>
      <c r="G46" s="353"/>
      <c r="H46" s="335"/>
      <c r="I46" s="335"/>
      <c r="J46" s="335"/>
      <c r="K46" s="335"/>
      <c r="L46" s="335"/>
      <c r="M46" s="335"/>
    </row>
    <row r="47" spans="1:13" ht="13.5" customHeight="1">
      <c r="A47" s="347"/>
      <c r="B47" s="347"/>
      <c r="C47" s="347"/>
      <c r="D47" s="347"/>
      <c r="E47" s="347"/>
      <c r="F47" s="352"/>
      <c r="G47" s="353"/>
      <c r="H47" s="335"/>
      <c r="I47" s="335"/>
      <c r="J47" s="335"/>
      <c r="K47" s="335"/>
      <c r="L47" s="335"/>
      <c r="M47" s="335"/>
    </row>
    <row r="48" spans="1:13" ht="13.5" customHeight="1">
      <c r="A48" s="347"/>
      <c r="B48" s="347"/>
      <c r="C48" s="347"/>
      <c r="D48" s="347"/>
      <c r="E48" s="347"/>
      <c r="F48" s="352"/>
      <c r="G48" s="353"/>
      <c r="H48" s="335"/>
      <c r="I48" s="335"/>
      <c r="J48" s="335"/>
      <c r="K48" s="335"/>
      <c r="L48" s="335"/>
      <c r="M48" s="335"/>
    </row>
    <row r="49" spans="1:13" ht="13.5" customHeight="1">
      <c r="A49" s="347"/>
      <c r="B49" s="347"/>
      <c r="C49" s="347"/>
      <c r="D49" s="347"/>
      <c r="E49" s="347"/>
      <c r="F49" s="352"/>
      <c r="G49" s="353"/>
      <c r="H49" s="335"/>
      <c r="I49" s="335"/>
      <c r="J49" s="335"/>
      <c r="K49" s="335"/>
      <c r="L49" s="335"/>
      <c r="M49" s="335"/>
    </row>
    <row r="50" spans="1:13" ht="13.5" customHeight="1">
      <c r="A50" s="347"/>
      <c r="B50" s="347"/>
      <c r="C50" s="347"/>
      <c r="D50" s="347"/>
      <c r="E50" s="347"/>
      <c r="F50" s="352"/>
      <c r="G50" s="353"/>
      <c r="H50" s="335"/>
      <c r="I50" s="335"/>
      <c r="J50" s="335"/>
      <c r="K50" s="335"/>
      <c r="L50" s="335"/>
      <c r="M50" s="335"/>
    </row>
    <row r="51" spans="1:13" ht="13.5" customHeight="1">
      <c r="A51" s="347"/>
      <c r="B51" s="347"/>
      <c r="C51" s="347"/>
      <c r="D51" s="347"/>
      <c r="E51" s="347"/>
      <c r="F51" s="352"/>
      <c r="G51" s="353"/>
      <c r="H51" s="335"/>
      <c r="I51" s="335"/>
      <c r="J51" s="335"/>
      <c r="K51" s="335"/>
      <c r="L51" s="335"/>
      <c r="M51" s="335"/>
    </row>
    <row r="52" spans="1:13" ht="13.5" customHeight="1">
      <c r="A52" s="347"/>
      <c r="B52" s="347"/>
      <c r="C52" s="347"/>
      <c r="D52" s="347"/>
      <c r="E52" s="347"/>
      <c r="F52" s="352"/>
      <c r="G52" s="353"/>
      <c r="H52" s="335"/>
      <c r="I52" s="335"/>
      <c r="J52" s="335"/>
      <c r="K52" s="335"/>
      <c r="L52" s="335"/>
      <c r="M52" s="335"/>
    </row>
    <row r="53" spans="1:13" ht="13.5" customHeight="1">
      <c r="A53" s="347"/>
      <c r="B53" s="347"/>
      <c r="C53" s="347"/>
      <c r="D53" s="347"/>
      <c r="E53" s="347"/>
      <c r="F53" s="352"/>
      <c r="G53" s="353"/>
      <c r="H53" s="335"/>
      <c r="I53" s="335"/>
      <c r="J53" s="335"/>
      <c r="K53" s="335"/>
      <c r="L53" s="335"/>
      <c r="M53" s="335"/>
    </row>
    <row r="54" spans="1:13" ht="13.5" customHeight="1">
      <c r="A54" s="347"/>
      <c r="B54" s="347"/>
      <c r="C54" s="347"/>
      <c r="D54" s="347"/>
      <c r="E54" s="347"/>
      <c r="F54" s="352"/>
      <c r="G54" s="353"/>
      <c r="H54" s="335"/>
      <c r="I54" s="335"/>
      <c r="J54" s="335"/>
      <c r="K54" s="335"/>
      <c r="L54" s="335"/>
      <c r="M54" s="335"/>
    </row>
    <row r="55" spans="1:13" ht="13.5" customHeight="1">
      <c r="A55" s="347"/>
      <c r="B55" s="347"/>
      <c r="C55" s="347"/>
      <c r="D55" s="347"/>
      <c r="E55" s="347"/>
      <c r="F55" s="352"/>
      <c r="G55" s="353"/>
      <c r="H55" s="335"/>
      <c r="I55" s="335"/>
      <c r="J55" s="335"/>
      <c r="K55" s="335"/>
      <c r="L55" s="335"/>
      <c r="M55" s="335"/>
    </row>
    <row r="56" spans="1:13" ht="13.5" customHeight="1">
      <c r="A56" s="347"/>
      <c r="B56" s="347"/>
      <c r="C56" s="347"/>
      <c r="D56" s="347"/>
      <c r="E56" s="347"/>
      <c r="F56" s="352"/>
      <c r="G56" s="353"/>
      <c r="H56" s="335"/>
      <c r="I56" s="335"/>
      <c r="J56" s="335"/>
      <c r="K56" s="335"/>
      <c r="L56" s="335"/>
      <c r="M56" s="335"/>
    </row>
    <row r="57" spans="1:13" ht="15.75">
      <c r="A57" s="7" t="s">
        <v>437</v>
      </c>
      <c r="B57" s="63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</row>
    <row r="58" spans="1:13" ht="12" customHeight="1">
      <c r="A58" s="335"/>
      <c r="B58" s="335"/>
      <c r="C58" s="335"/>
      <c r="D58" s="335"/>
      <c r="E58" s="335"/>
      <c r="F58" s="335"/>
      <c r="G58" s="335"/>
      <c r="H58" s="335"/>
      <c r="I58" s="335"/>
      <c r="J58" s="335"/>
      <c r="K58" s="335"/>
      <c r="L58" s="335"/>
      <c r="M58" s="335"/>
    </row>
    <row r="59" spans="1:13" ht="15.75">
      <c r="A59" s="7" t="s">
        <v>438</v>
      </c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</row>
    <row r="60" spans="1:13" ht="12" customHeight="1" thickBot="1">
      <c r="A60" s="335"/>
      <c r="B60" s="335"/>
      <c r="C60" s="335"/>
      <c r="D60" s="335"/>
      <c r="E60" s="335"/>
      <c r="F60" s="335"/>
      <c r="G60" s="335"/>
      <c r="H60" s="335"/>
      <c r="I60" s="335"/>
      <c r="J60" s="335"/>
      <c r="K60" s="335"/>
      <c r="L60" s="335"/>
      <c r="M60" s="335"/>
    </row>
    <row r="61" spans="1:11" ht="12.75" customHeight="1">
      <c r="A61" s="642" t="s">
        <v>413</v>
      </c>
      <c r="B61" s="643"/>
      <c r="C61" s="643"/>
      <c r="D61" s="642" t="s">
        <v>439</v>
      </c>
      <c r="E61" s="649"/>
      <c r="F61" s="642" t="s">
        <v>440</v>
      </c>
      <c r="G61" s="649"/>
      <c r="H61" s="642" t="s">
        <v>441</v>
      </c>
      <c r="I61" s="649"/>
      <c r="J61" s="642" t="s">
        <v>442</v>
      </c>
      <c r="K61" s="649"/>
    </row>
    <row r="62" spans="1:11" ht="12.75" customHeight="1">
      <c r="A62" s="644"/>
      <c r="B62" s="645"/>
      <c r="C62" s="645"/>
      <c r="D62" s="644"/>
      <c r="E62" s="650"/>
      <c r="F62" s="644"/>
      <c r="G62" s="650"/>
      <c r="H62" s="644"/>
      <c r="I62" s="650"/>
      <c r="J62" s="644"/>
      <c r="K62" s="650"/>
    </row>
    <row r="63" spans="1:11" ht="13.5" customHeight="1" thickBot="1">
      <c r="A63" s="681"/>
      <c r="B63" s="684"/>
      <c r="C63" s="684"/>
      <c r="D63" s="681"/>
      <c r="E63" s="651"/>
      <c r="F63" s="681"/>
      <c r="G63" s="651"/>
      <c r="H63" s="681"/>
      <c r="I63" s="651"/>
      <c r="J63" s="681"/>
      <c r="K63" s="651"/>
    </row>
    <row r="64" spans="1:12" s="63" customFormat="1" ht="25.5" customHeight="1" thickBot="1">
      <c r="A64" s="631" t="s">
        <v>443</v>
      </c>
      <c r="B64" s="631"/>
      <c r="C64" s="631"/>
      <c r="D64" s="631" t="s">
        <v>444</v>
      </c>
      <c r="E64" s="631"/>
      <c r="F64" s="682" t="s">
        <v>444</v>
      </c>
      <c r="G64" s="683"/>
      <c r="H64" s="682" t="s">
        <v>444</v>
      </c>
      <c r="I64" s="683"/>
      <c r="J64" s="631" t="s">
        <v>444</v>
      </c>
      <c r="K64" s="631"/>
      <c r="L64" s="354"/>
    </row>
    <row r="65" spans="1:13" s="150" customFormat="1" ht="12.75" customHeight="1">
      <c r="A65" s="658" t="s">
        <v>2</v>
      </c>
      <c r="B65" s="659"/>
      <c r="C65" s="660"/>
      <c r="D65" s="658"/>
      <c r="E65" s="660"/>
      <c r="F65" s="658"/>
      <c r="G65" s="660"/>
      <c r="H65" s="658"/>
      <c r="I65" s="660"/>
      <c r="J65" s="658" t="s">
        <v>444</v>
      </c>
      <c r="K65" s="660"/>
      <c r="L65" s="680"/>
      <c r="M65" s="680"/>
    </row>
    <row r="66" spans="1:13" s="150" customFormat="1" ht="13.5" customHeight="1" thickBot="1">
      <c r="A66" s="661"/>
      <c r="B66" s="662"/>
      <c r="C66" s="663"/>
      <c r="D66" s="661"/>
      <c r="E66" s="663"/>
      <c r="F66" s="661"/>
      <c r="G66" s="663"/>
      <c r="H66" s="661"/>
      <c r="I66" s="663"/>
      <c r="J66" s="661"/>
      <c r="K66" s="663"/>
      <c r="L66" s="680"/>
      <c r="M66" s="680"/>
    </row>
    <row r="68" spans="1:13" ht="15.75">
      <c r="A68" s="7" t="s">
        <v>445</v>
      </c>
      <c r="B68" s="63"/>
      <c r="C68" s="63"/>
      <c r="D68" s="63"/>
      <c r="E68" s="63"/>
      <c r="F68" s="63"/>
      <c r="G68" s="63"/>
      <c r="H68" s="63"/>
      <c r="I68" s="63"/>
      <c r="J68" s="63"/>
      <c r="K68" s="63"/>
      <c r="L68" s="63"/>
      <c r="M68" s="63"/>
    </row>
    <row r="69" ht="13.5" thickBot="1"/>
    <row r="70" spans="1:11" ht="12.75" customHeight="1">
      <c r="A70" s="642" t="s">
        <v>413</v>
      </c>
      <c r="B70" s="643"/>
      <c r="C70" s="643"/>
      <c r="D70" s="642" t="s">
        <v>439</v>
      </c>
      <c r="E70" s="649"/>
      <c r="F70" s="642" t="s">
        <v>446</v>
      </c>
      <c r="G70" s="649"/>
      <c r="H70" s="642" t="s">
        <v>441</v>
      </c>
      <c r="I70" s="649"/>
      <c r="J70" s="642" t="s">
        <v>442</v>
      </c>
      <c r="K70" s="649"/>
    </row>
    <row r="71" spans="1:11" ht="12.75" customHeight="1">
      <c r="A71" s="644"/>
      <c r="B71" s="645"/>
      <c r="C71" s="645"/>
      <c r="D71" s="644"/>
      <c r="E71" s="650"/>
      <c r="F71" s="644"/>
      <c r="G71" s="650"/>
      <c r="H71" s="644"/>
      <c r="I71" s="650"/>
      <c r="J71" s="644"/>
      <c r="K71" s="650"/>
    </row>
    <row r="72" spans="1:11" ht="13.5" customHeight="1" thickBot="1">
      <c r="A72" s="681"/>
      <c r="B72" s="684"/>
      <c r="C72" s="684"/>
      <c r="D72" s="681"/>
      <c r="E72" s="651"/>
      <c r="F72" s="681"/>
      <c r="G72" s="651"/>
      <c r="H72" s="681"/>
      <c r="I72" s="651"/>
      <c r="J72" s="681"/>
      <c r="K72" s="651"/>
    </row>
    <row r="73" spans="1:12" s="63" customFormat="1" ht="25.5" customHeight="1" thickBot="1">
      <c r="A73" s="631" t="s">
        <v>447</v>
      </c>
      <c r="B73" s="631"/>
      <c r="C73" s="631"/>
      <c r="D73" s="631" t="s">
        <v>448</v>
      </c>
      <c r="E73" s="631"/>
      <c r="F73" s="702" t="s">
        <v>444</v>
      </c>
      <c r="G73" s="703"/>
      <c r="H73" s="702"/>
      <c r="I73" s="703"/>
      <c r="J73" s="634"/>
      <c r="K73" s="634"/>
      <c r="L73" s="354"/>
    </row>
    <row r="74" spans="1:13" ht="12.75" customHeight="1">
      <c r="A74" s="685" t="s">
        <v>2</v>
      </c>
      <c r="B74" s="686"/>
      <c r="C74" s="687"/>
      <c r="D74" s="691"/>
      <c r="E74" s="692"/>
      <c r="F74" s="694">
        <f>SUM(F73)</f>
        <v>0</v>
      </c>
      <c r="G74" s="695"/>
      <c r="H74" s="698">
        <f>SUM(H73)</f>
        <v>0</v>
      </c>
      <c r="I74" s="699"/>
      <c r="J74" s="698">
        <f>SUM(J73)</f>
        <v>0</v>
      </c>
      <c r="K74" s="699"/>
      <c r="L74" s="704"/>
      <c r="M74" s="704"/>
    </row>
    <row r="75" spans="1:13" ht="13.5" customHeight="1" thickBot="1">
      <c r="A75" s="688"/>
      <c r="B75" s="689"/>
      <c r="C75" s="690"/>
      <c r="D75" s="693"/>
      <c r="E75" s="588"/>
      <c r="F75" s="696"/>
      <c r="G75" s="697"/>
      <c r="H75" s="700"/>
      <c r="I75" s="701"/>
      <c r="J75" s="700"/>
      <c r="K75" s="701"/>
      <c r="L75" s="704"/>
      <c r="M75" s="704"/>
    </row>
    <row r="77" spans="1:13" ht="15.75">
      <c r="A77" s="7" t="s">
        <v>449</v>
      </c>
      <c r="B77" s="63"/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63"/>
    </row>
    <row r="78" ht="13.5" thickBot="1"/>
    <row r="79" spans="1:11" ht="12.75" customHeight="1">
      <c r="A79" s="642" t="s">
        <v>413</v>
      </c>
      <c r="B79" s="643"/>
      <c r="C79" s="643"/>
      <c r="D79" s="642" t="s">
        <v>439</v>
      </c>
      <c r="E79" s="649"/>
      <c r="F79" s="642" t="s">
        <v>440</v>
      </c>
      <c r="G79" s="649"/>
      <c r="H79" s="642" t="s">
        <v>441</v>
      </c>
      <c r="I79" s="649"/>
      <c r="J79" s="642" t="s">
        <v>442</v>
      </c>
      <c r="K79" s="649"/>
    </row>
    <row r="80" spans="1:11" ht="12.75" customHeight="1">
      <c r="A80" s="644"/>
      <c r="B80" s="645"/>
      <c r="C80" s="645"/>
      <c r="D80" s="644"/>
      <c r="E80" s="650"/>
      <c r="F80" s="644"/>
      <c r="G80" s="650"/>
      <c r="H80" s="644"/>
      <c r="I80" s="650"/>
      <c r="J80" s="644"/>
      <c r="K80" s="650"/>
    </row>
    <row r="81" spans="1:11" ht="13.5" customHeight="1" thickBot="1">
      <c r="A81" s="681"/>
      <c r="B81" s="684"/>
      <c r="C81" s="684"/>
      <c r="D81" s="681"/>
      <c r="E81" s="651"/>
      <c r="F81" s="681"/>
      <c r="G81" s="651"/>
      <c r="H81" s="681"/>
      <c r="I81" s="651"/>
      <c r="J81" s="681"/>
      <c r="K81" s="651"/>
    </row>
    <row r="82" spans="1:12" s="63" customFormat="1" ht="25.5" customHeight="1" thickBot="1">
      <c r="A82" s="631" t="s">
        <v>447</v>
      </c>
      <c r="B82" s="631"/>
      <c r="C82" s="631"/>
      <c r="D82" s="631" t="s">
        <v>450</v>
      </c>
      <c r="E82" s="631"/>
      <c r="F82" s="682" t="s">
        <v>444</v>
      </c>
      <c r="G82" s="683"/>
      <c r="H82" s="682"/>
      <c r="I82" s="683"/>
      <c r="J82" s="631"/>
      <c r="K82" s="631"/>
      <c r="L82" s="354"/>
    </row>
    <row r="83" spans="1:13" ht="12.75" customHeight="1">
      <c r="A83" s="685" t="s">
        <v>2</v>
      </c>
      <c r="B83" s="686"/>
      <c r="C83" s="687"/>
      <c r="D83" s="691"/>
      <c r="E83" s="692"/>
      <c r="F83" s="691"/>
      <c r="G83" s="692"/>
      <c r="H83" s="658">
        <f>SUM(H82)</f>
        <v>0</v>
      </c>
      <c r="I83" s="660"/>
      <c r="J83" s="658">
        <f>SUM(J82)</f>
        <v>0</v>
      </c>
      <c r="K83" s="660"/>
      <c r="L83" s="704"/>
      <c r="M83" s="704"/>
    </row>
    <row r="84" spans="1:13" ht="13.5" customHeight="1" thickBot="1">
      <c r="A84" s="688"/>
      <c r="B84" s="689"/>
      <c r="C84" s="690"/>
      <c r="D84" s="693"/>
      <c r="E84" s="588"/>
      <c r="F84" s="693"/>
      <c r="G84" s="588"/>
      <c r="H84" s="661"/>
      <c r="I84" s="663"/>
      <c r="J84" s="661"/>
      <c r="K84" s="663"/>
      <c r="L84" s="704"/>
      <c r="M84" s="704"/>
    </row>
    <row r="86" spans="1:13" ht="15.75">
      <c r="A86" s="7" t="s">
        <v>451</v>
      </c>
      <c r="B86" s="63"/>
      <c r="C86" s="63"/>
      <c r="D86" s="63"/>
      <c r="E86" s="63"/>
      <c r="F86" s="63"/>
      <c r="G86" s="63"/>
      <c r="H86" s="63"/>
      <c r="I86" s="63"/>
      <c r="J86" s="63"/>
      <c r="K86" s="63"/>
      <c r="L86" s="63"/>
      <c r="M86" s="63"/>
    </row>
    <row r="87" ht="13.5" thickBot="1"/>
    <row r="88" spans="1:11" ht="12.75" customHeight="1">
      <c r="A88" s="642" t="s">
        <v>413</v>
      </c>
      <c r="B88" s="643"/>
      <c r="C88" s="643"/>
      <c r="D88" s="642" t="s">
        <v>439</v>
      </c>
      <c r="E88" s="649"/>
      <c r="F88" s="642" t="s">
        <v>440</v>
      </c>
      <c r="G88" s="649"/>
      <c r="H88" s="642" t="s">
        <v>441</v>
      </c>
      <c r="I88" s="649"/>
      <c r="J88" s="642" t="s">
        <v>442</v>
      </c>
      <c r="K88" s="649"/>
    </row>
    <row r="89" spans="1:11" ht="12.75" customHeight="1">
      <c r="A89" s="644"/>
      <c r="B89" s="645"/>
      <c r="C89" s="645"/>
      <c r="D89" s="644"/>
      <c r="E89" s="650"/>
      <c r="F89" s="644"/>
      <c r="G89" s="650"/>
      <c r="H89" s="644"/>
      <c r="I89" s="650"/>
      <c r="J89" s="644"/>
      <c r="K89" s="650"/>
    </row>
    <row r="90" spans="1:11" ht="13.5" customHeight="1" thickBot="1">
      <c r="A90" s="681"/>
      <c r="B90" s="684"/>
      <c r="C90" s="684"/>
      <c r="D90" s="681"/>
      <c r="E90" s="651"/>
      <c r="F90" s="681"/>
      <c r="G90" s="651"/>
      <c r="H90" s="681"/>
      <c r="I90" s="651"/>
      <c r="J90" s="681"/>
      <c r="K90" s="651"/>
    </row>
    <row r="91" spans="1:12" s="63" customFormat="1" ht="25.5" customHeight="1" thickBot="1">
      <c r="A91" s="631" t="s">
        <v>447</v>
      </c>
      <c r="B91" s="631"/>
      <c r="C91" s="631"/>
      <c r="D91" s="631"/>
      <c r="E91" s="631"/>
      <c r="F91" s="682" t="s">
        <v>444</v>
      </c>
      <c r="G91" s="683"/>
      <c r="H91" s="682"/>
      <c r="I91" s="683"/>
      <c r="J91" s="631"/>
      <c r="K91" s="631"/>
      <c r="L91" s="354"/>
    </row>
    <row r="92" spans="1:13" ht="12.75" customHeight="1">
      <c r="A92" s="685" t="s">
        <v>2</v>
      </c>
      <c r="B92" s="686"/>
      <c r="C92" s="687"/>
      <c r="D92" s="691"/>
      <c r="E92" s="692"/>
      <c r="F92" s="691"/>
      <c r="G92" s="692"/>
      <c r="H92" s="658">
        <f>SUM(H91)</f>
        <v>0</v>
      </c>
      <c r="I92" s="660"/>
      <c r="J92" s="658">
        <f>SUM(J91)</f>
        <v>0</v>
      </c>
      <c r="K92" s="660"/>
      <c r="L92" s="704"/>
      <c r="M92" s="704"/>
    </row>
    <row r="93" spans="1:13" ht="13.5" customHeight="1" thickBot="1">
      <c r="A93" s="688"/>
      <c r="B93" s="689"/>
      <c r="C93" s="690"/>
      <c r="D93" s="693"/>
      <c r="E93" s="588"/>
      <c r="F93" s="693"/>
      <c r="G93" s="588"/>
      <c r="H93" s="661"/>
      <c r="I93" s="663"/>
      <c r="J93" s="661"/>
      <c r="K93" s="663"/>
      <c r="L93" s="704"/>
      <c r="M93" s="704"/>
    </row>
  </sheetData>
  <sheetProtection/>
  <mergeCells count="149">
    <mergeCell ref="K37:K39"/>
    <mergeCell ref="L37:L39"/>
    <mergeCell ref="M37:M39"/>
    <mergeCell ref="A37:C39"/>
    <mergeCell ref="D37:D39"/>
    <mergeCell ref="E37:E39"/>
    <mergeCell ref="F37:F39"/>
    <mergeCell ref="G37:G39"/>
    <mergeCell ref="H37:H39"/>
    <mergeCell ref="A92:C93"/>
    <mergeCell ref="D92:E93"/>
    <mergeCell ref="F92:G93"/>
    <mergeCell ref="A91:C91"/>
    <mergeCell ref="D91:E91"/>
    <mergeCell ref="F91:G91"/>
    <mergeCell ref="L92:L93"/>
    <mergeCell ref="M92:M93"/>
    <mergeCell ref="J91:K91"/>
    <mergeCell ref="H91:I91"/>
    <mergeCell ref="H92:I93"/>
    <mergeCell ref="J92:K93"/>
    <mergeCell ref="A88:C90"/>
    <mergeCell ref="D88:E90"/>
    <mergeCell ref="F88:G90"/>
    <mergeCell ref="H88:I90"/>
    <mergeCell ref="M83:M84"/>
    <mergeCell ref="J88:K90"/>
    <mergeCell ref="L83:L84"/>
    <mergeCell ref="J82:K82"/>
    <mergeCell ref="J83:K84"/>
    <mergeCell ref="A83:C84"/>
    <mergeCell ref="D83:E84"/>
    <mergeCell ref="F83:G84"/>
    <mergeCell ref="H83:I84"/>
    <mergeCell ref="A82:C82"/>
    <mergeCell ref="D82:E82"/>
    <mergeCell ref="F82:G82"/>
    <mergeCell ref="H82:I82"/>
    <mergeCell ref="L74:L75"/>
    <mergeCell ref="M74:M75"/>
    <mergeCell ref="A79:C81"/>
    <mergeCell ref="D79:E81"/>
    <mergeCell ref="F79:G81"/>
    <mergeCell ref="H79:I81"/>
    <mergeCell ref="J79:K81"/>
    <mergeCell ref="J73:K73"/>
    <mergeCell ref="A74:C75"/>
    <mergeCell ref="D74:E75"/>
    <mergeCell ref="F74:G75"/>
    <mergeCell ref="H74:I75"/>
    <mergeCell ref="J74:K75"/>
    <mergeCell ref="A73:C73"/>
    <mergeCell ref="D73:E73"/>
    <mergeCell ref="F73:G73"/>
    <mergeCell ref="H73:I73"/>
    <mergeCell ref="J70:K72"/>
    <mergeCell ref="A65:C66"/>
    <mergeCell ref="D65:E66"/>
    <mergeCell ref="F65:G66"/>
    <mergeCell ref="H65:I66"/>
    <mergeCell ref="A70:C72"/>
    <mergeCell ref="D70:E72"/>
    <mergeCell ref="F70:G72"/>
    <mergeCell ref="H70:I72"/>
    <mergeCell ref="A64:C64"/>
    <mergeCell ref="D64:E64"/>
    <mergeCell ref="F64:G64"/>
    <mergeCell ref="M65:M66"/>
    <mergeCell ref="A61:C63"/>
    <mergeCell ref="D61:E63"/>
    <mergeCell ref="F61:G63"/>
    <mergeCell ref="H61:I63"/>
    <mergeCell ref="H64:I64"/>
    <mergeCell ref="K40:K42"/>
    <mergeCell ref="L40:L42"/>
    <mergeCell ref="J65:K66"/>
    <mergeCell ref="L65:L66"/>
    <mergeCell ref="J61:K63"/>
    <mergeCell ref="M40:M42"/>
    <mergeCell ref="J64:K64"/>
    <mergeCell ref="H43:H44"/>
    <mergeCell ref="I43:I44"/>
    <mergeCell ref="J43:J44"/>
    <mergeCell ref="L43:L44"/>
    <mergeCell ref="M43:M44"/>
    <mergeCell ref="K43:K44"/>
    <mergeCell ref="G43:G44"/>
    <mergeCell ref="G40:G42"/>
    <mergeCell ref="A43:C44"/>
    <mergeCell ref="D43:D44"/>
    <mergeCell ref="E43:E44"/>
    <mergeCell ref="F43:F44"/>
    <mergeCell ref="F40:F42"/>
    <mergeCell ref="A40:C42"/>
    <mergeCell ref="D40:D42"/>
    <mergeCell ref="I34:I36"/>
    <mergeCell ref="J34:J36"/>
    <mergeCell ref="I40:I42"/>
    <mergeCell ref="J40:J42"/>
    <mergeCell ref="E34:E36"/>
    <mergeCell ref="E40:E42"/>
    <mergeCell ref="H40:H42"/>
    <mergeCell ref="I37:I39"/>
    <mergeCell ref="J37:J39"/>
    <mergeCell ref="L34:L36"/>
    <mergeCell ref="M34:M36"/>
    <mergeCell ref="A31:C33"/>
    <mergeCell ref="D31:F31"/>
    <mergeCell ref="G31:I31"/>
    <mergeCell ref="J31:L31"/>
    <mergeCell ref="M31:M33"/>
    <mergeCell ref="A34:C36"/>
    <mergeCell ref="D34:D36"/>
    <mergeCell ref="H34:H36"/>
    <mergeCell ref="K34:K36"/>
    <mergeCell ref="A19:C20"/>
    <mergeCell ref="D19:D20"/>
    <mergeCell ref="E19:E20"/>
    <mergeCell ref="F19:F20"/>
    <mergeCell ref="F34:F36"/>
    <mergeCell ref="G34:G36"/>
    <mergeCell ref="H19:H20"/>
    <mergeCell ref="G19:G20"/>
    <mergeCell ref="I19:I20"/>
    <mergeCell ref="M19:M20"/>
    <mergeCell ref="I16:I18"/>
    <mergeCell ref="J16:J18"/>
    <mergeCell ref="K16:K18"/>
    <mergeCell ref="L16:L18"/>
    <mergeCell ref="M16:M18"/>
    <mergeCell ref="J19:J20"/>
    <mergeCell ref="K19:K20"/>
    <mergeCell ref="L19:L20"/>
    <mergeCell ref="K1:M1"/>
    <mergeCell ref="A2:M2"/>
    <mergeCell ref="A5:M5"/>
    <mergeCell ref="A6:M6"/>
    <mergeCell ref="A7:M7"/>
    <mergeCell ref="A13:C15"/>
    <mergeCell ref="D13:F13"/>
    <mergeCell ref="G13:I13"/>
    <mergeCell ref="J13:L13"/>
    <mergeCell ref="M13:M15"/>
    <mergeCell ref="A16:C18"/>
    <mergeCell ref="D16:D18"/>
    <mergeCell ref="E16:E18"/>
    <mergeCell ref="F16:F18"/>
    <mergeCell ref="G16:G18"/>
    <mergeCell ref="H16:H18"/>
  </mergeCells>
  <printOptions/>
  <pageMargins left="0" right="0" top="0" bottom="0" header="0.31496062992125984" footer="0.31496062992125984"/>
  <pageSetup horizontalDpi="600" verticalDpi="600" orientation="landscape" paperSize="9" scale="8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5"/>
  <sheetViews>
    <sheetView tabSelected="1" zoomScalePageLayoutView="0" workbookViewId="0" topLeftCell="A1">
      <selection activeCell="B16" sqref="B16"/>
    </sheetView>
  </sheetViews>
  <sheetFormatPr defaultColWidth="9.00390625" defaultRowHeight="12.75"/>
  <cols>
    <col min="1" max="1" width="5.75390625" style="27" customWidth="1"/>
    <col min="2" max="2" width="65.75390625" style="27" customWidth="1"/>
    <col min="3" max="5" width="15.75390625" style="27" bestFit="1" customWidth="1"/>
    <col min="6" max="6" width="18.00390625" style="27" bestFit="1" customWidth="1"/>
    <col min="7" max="7" width="11.375" style="63" bestFit="1" customWidth="1"/>
    <col min="8" max="16384" width="9.125" style="63" customWidth="1"/>
  </cols>
  <sheetData>
    <row r="1" spans="1:6" ht="15.75">
      <c r="A1" s="179" t="s">
        <v>540</v>
      </c>
      <c r="C1" s="716"/>
      <c r="D1" s="716"/>
      <c r="E1" s="716"/>
      <c r="F1" s="716"/>
    </row>
    <row r="2" spans="1:6" ht="15.75">
      <c r="A2" s="29"/>
      <c r="B2" s="29"/>
      <c r="C2" s="29"/>
      <c r="D2" s="29"/>
      <c r="E2" s="29"/>
      <c r="F2" s="29"/>
    </row>
    <row r="3" spans="1:6" ht="15.75">
      <c r="A3" s="549" t="s">
        <v>452</v>
      </c>
      <c r="B3" s="549"/>
      <c r="C3" s="549"/>
      <c r="D3" s="549"/>
      <c r="E3" s="549"/>
      <c r="F3" s="549"/>
    </row>
    <row r="4" spans="1:6" ht="15.75">
      <c r="A4" s="549" t="s">
        <v>453</v>
      </c>
      <c r="B4" s="549"/>
      <c r="C4" s="549"/>
      <c r="D4" s="549"/>
      <c r="E4" s="549"/>
      <c r="F4" s="549"/>
    </row>
    <row r="5" spans="1:6" ht="15.75">
      <c r="A5" s="549" t="s">
        <v>492</v>
      </c>
      <c r="B5" s="549"/>
      <c r="C5" s="549"/>
      <c r="D5" s="549"/>
      <c r="E5" s="549"/>
      <c r="F5" s="549"/>
    </row>
    <row r="6" spans="1:6" ht="16.5" thickBot="1">
      <c r="A6" s="29"/>
      <c r="B6" s="29"/>
      <c r="C6" s="63"/>
      <c r="D6" s="356"/>
      <c r="E6" s="63"/>
      <c r="F6" s="356" t="s">
        <v>5</v>
      </c>
    </row>
    <row r="7" spans="1:6" ht="15.75">
      <c r="A7" s="357" t="s">
        <v>48</v>
      </c>
      <c r="B7" s="717" t="s">
        <v>454</v>
      </c>
      <c r="C7" s="720" t="s">
        <v>455</v>
      </c>
      <c r="D7" s="721"/>
      <c r="E7" s="721"/>
      <c r="F7" s="717" t="s">
        <v>336</v>
      </c>
    </row>
    <row r="8" spans="1:6" ht="16.5" thickBot="1">
      <c r="A8" s="358"/>
      <c r="B8" s="718"/>
      <c r="C8" s="722"/>
      <c r="D8" s="723"/>
      <c r="E8" s="723"/>
      <c r="F8" s="718"/>
    </row>
    <row r="9" spans="1:6" ht="16.5" thickBot="1">
      <c r="A9" s="358"/>
      <c r="B9" s="718"/>
      <c r="C9" s="359" t="s">
        <v>407</v>
      </c>
      <c r="D9" s="359" t="s">
        <v>408</v>
      </c>
      <c r="E9" s="359" t="s">
        <v>493</v>
      </c>
      <c r="F9" s="718"/>
    </row>
    <row r="10" spans="1:6" ht="16.5" thickBot="1">
      <c r="A10" s="360" t="s">
        <v>49</v>
      </c>
      <c r="B10" s="719"/>
      <c r="C10" s="724" t="s">
        <v>456</v>
      </c>
      <c r="D10" s="725"/>
      <c r="E10" s="725"/>
      <c r="F10" s="719"/>
    </row>
    <row r="11" spans="1:6" ht="15.75">
      <c r="A11" s="355" t="s">
        <v>50</v>
      </c>
      <c r="B11" s="385" t="s">
        <v>462</v>
      </c>
      <c r="C11" s="361">
        <v>7733</v>
      </c>
      <c r="D11" s="361">
        <v>7733</v>
      </c>
      <c r="E11" s="361">
        <v>7733</v>
      </c>
      <c r="F11" s="361">
        <f>SUM(C11:E11)</f>
        <v>23199</v>
      </c>
    </row>
    <row r="12" spans="1:6" ht="31.5">
      <c r="A12" s="355" t="s">
        <v>30</v>
      </c>
      <c r="B12" s="386" t="s">
        <v>463</v>
      </c>
      <c r="C12" s="362"/>
      <c r="D12" s="362"/>
      <c r="E12" s="362"/>
      <c r="F12" s="361">
        <f>SUM(C12:E12)</f>
        <v>0</v>
      </c>
    </row>
    <row r="13" spans="1:2" s="332" customFormat="1" ht="15.75">
      <c r="A13" s="355" t="s">
        <v>51</v>
      </c>
      <c r="B13" s="385" t="s">
        <v>464</v>
      </c>
    </row>
    <row r="14" spans="1:6" s="332" customFormat="1" ht="31.5">
      <c r="A14" s="355" t="s">
        <v>115</v>
      </c>
      <c r="B14" s="386" t="s">
        <v>465</v>
      </c>
      <c r="C14" s="363"/>
      <c r="D14" s="363"/>
      <c r="E14" s="363"/>
      <c r="F14" s="361">
        <f>SUM(C14:E14)</f>
        <v>0</v>
      </c>
    </row>
    <row r="15" spans="1:6" s="332" customFormat="1" ht="15.75">
      <c r="A15" s="355" t="s">
        <v>117</v>
      </c>
      <c r="B15" s="385" t="s">
        <v>457</v>
      </c>
      <c r="C15" s="363">
        <v>75</v>
      </c>
      <c r="D15" s="363">
        <v>75</v>
      </c>
      <c r="E15" s="363">
        <v>75</v>
      </c>
      <c r="F15" s="361">
        <f>SUM(C15:E15)</f>
        <v>225</v>
      </c>
    </row>
    <row r="16" spans="1:6" s="332" customFormat="1" ht="15.75">
      <c r="A16" s="355" t="s">
        <v>123</v>
      </c>
      <c r="B16" s="385" t="s">
        <v>466</v>
      </c>
      <c r="C16" s="364"/>
      <c r="D16" s="364"/>
      <c r="E16" s="364"/>
      <c r="F16" s="364"/>
    </row>
    <row r="17" spans="1:6" s="368" customFormat="1" ht="15.75">
      <c r="A17" s="365" t="s">
        <v>271</v>
      </c>
      <c r="B17" s="366" t="s">
        <v>458</v>
      </c>
      <c r="C17" s="367">
        <f>SUM(C11:C16)</f>
        <v>7808</v>
      </c>
      <c r="D17" s="367">
        <f>SUM(D11:D16)</f>
        <v>7808</v>
      </c>
      <c r="E17" s="367">
        <f>SUM(E11:E16)</f>
        <v>7808</v>
      </c>
      <c r="F17" s="367">
        <f>SUM(F11:F16)</f>
        <v>23424</v>
      </c>
    </row>
    <row r="18" spans="1:6" s="373" customFormat="1" ht="18.75">
      <c r="A18" s="369" t="s">
        <v>275</v>
      </c>
      <c r="B18" s="370" t="s">
        <v>459</v>
      </c>
      <c r="C18" s="371">
        <f>C17*0.5</f>
        <v>3904</v>
      </c>
      <c r="D18" s="371">
        <f>D17*0.5</f>
        <v>3904</v>
      </c>
      <c r="E18" s="371">
        <f>E17*0.5</f>
        <v>3904</v>
      </c>
      <c r="F18" s="372">
        <f>SUM(C18:E18)</f>
        <v>11712</v>
      </c>
    </row>
    <row r="19" spans="1:6" s="332" customFormat="1" ht="31.5">
      <c r="A19" s="374" t="s">
        <v>282</v>
      </c>
      <c r="B19" s="386" t="s">
        <v>467</v>
      </c>
      <c r="C19" s="363"/>
      <c r="D19" s="363"/>
      <c r="E19" s="363"/>
      <c r="F19" s="363">
        <f>SUM(C19:E19)</f>
        <v>0</v>
      </c>
    </row>
    <row r="20" spans="1:6" s="332" customFormat="1" ht="31.5">
      <c r="A20" s="374" t="s">
        <v>284</v>
      </c>
      <c r="B20" s="386" t="s">
        <v>468</v>
      </c>
      <c r="C20" s="363"/>
      <c r="D20" s="363"/>
      <c r="E20" s="363"/>
      <c r="F20" s="363">
        <f>SUM(C20:E20)</f>
        <v>0</v>
      </c>
    </row>
    <row r="21" spans="1:6" s="332" customFormat="1" ht="15.75">
      <c r="A21" s="374" t="s">
        <v>286</v>
      </c>
      <c r="B21" s="385" t="s">
        <v>469</v>
      </c>
      <c r="C21" s="363"/>
      <c r="D21" s="363"/>
      <c r="E21" s="363"/>
      <c r="F21" s="363"/>
    </row>
    <row r="22" spans="1:6" s="332" customFormat="1" ht="31.5">
      <c r="A22" s="374" t="s">
        <v>291</v>
      </c>
      <c r="B22" s="375" t="s">
        <v>470</v>
      </c>
      <c r="C22" s="363"/>
      <c r="D22" s="363"/>
      <c r="E22" s="363"/>
      <c r="F22" s="363"/>
    </row>
    <row r="23" spans="1:6" s="332" customFormat="1" ht="47.25">
      <c r="A23" s="374" t="s">
        <v>293</v>
      </c>
      <c r="B23" s="375" t="s">
        <v>471</v>
      </c>
      <c r="C23" s="363"/>
      <c r="D23" s="363"/>
      <c r="E23" s="363"/>
      <c r="F23" s="363"/>
    </row>
    <row r="24" spans="1:6" s="332" customFormat="1" ht="31.5">
      <c r="A24" s="374" t="s">
        <v>295</v>
      </c>
      <c r="B24" s="375" t="s">
        <v>472</v>
      </c>
      <c r="C24" s="363"/>
      <c r="D24" s="363"/>
      <c r="E24" s="363"/>
      <c r="F24" s="363"/>
    </row>
    <row r="25" spans="1:6" s="332" customFormat="1" ht="31.5">
      <c r="A25" s="374" t="s">
        <v>302</v>
      </c>
      <c r="B25" s="375" t="s">
        <v>473</v>
      </c>
      <c r="C25" s="376"/>
      <c r="D25" s="376"/>
      <c r="E25" s="376"/>
      <c r="F25" s="376"/>
    </row>
    <row r="26" spans="1:6" s="368" customFormat="1" ht="15.75">
      <c r="A26" s="365" t="s">
        <v>305</v>
      </c>
      <c r="B26" s="377" t="s">
        <v>460</v>
      </c>
      <c r="C26" s="378">
        <f>SUM(C19:C24)</f>
        <v>0</v>
      </c>
      <c r="D26" s="378">
        <f>SUM(D19:D24)</f>
        <v>0</v>
      </c>
      <c r="E26" s="378">
        <f>SUM(E19:E24)</f>
        <v>0</v>
      </c>
      <c r="F26" s="378">
        <f>SUM(F19:F24)</f>
        <v>0</v>
      </c>
    </row>
    <row r="27" spans="1:6" s="381" customFormat="1" ht="37.5">
      <c r="A27" s="369" t="s">
        <v>307</v>
      </c>
      <c r="B27" s="379" t="s">
        <v>461</v>
      </c>
      <c r="C27" s="380">
        <f>C18-C26</f>
        <v>3904</v>
      </c>
      <c r="D27" s="380">
        <f>D18-D26</f>
        <v>3904</v>
      </c>
      <c r="E27" s="380">
        <f>E18-E26</f>
        <v>3904</v>
      </c>
      <c r="F27" s="380">
        <f>SUM(C27:E27)</f>
        <v>11712</v>
      </c>
    </row>
    <row r="28" spans="1:6" s="332" customFormat="1" ht="15.75">
      <c r="A28" s="382"/>
      <c r="B28" s="383"/>
      <c r="C28" s="363"/>
      <c r="D28" s="363"/>
      <c r="E28" s="363"/>
      <c r="F28" s="363"/>
    </row>
    <row r="29" spans="1:7" s="332" customFormat="1" ht="15.75">
      <c r="A29" s="382"/>
      <c r="B29" s="383"/>
      <c r="C29" s="363"/>
      <c r="D29" s="363"/>
      <c r="E29" s="363"/>
      <c r="F29" s="363"/>
      <c r="G29" s="363"/>
    </row>
    <row r="30" spans="1:6" s="332" customFormat="1" ht="15.75">
      <c r="A30" s="383"/>
      <c r="B30" s="383"/>
      <c r="C30" s="363"/>
      <c r="D30" s="363"/>
      <c r="E30" s="363"/>
      <c r="F30" s="363"/>
    </row>
    <row r="31" spans="1:6" s="332" customFormat="1" ht="15.75">
      <c r="A31" s="383"/>
      <c r="B31" s="383"/>
      <c r="C31" s="363"/>
      <c r="D31" s="363"/>
      <c r="E31" s="363"/>
      <c r="F31" s="363"/>
    </row>
    <row r="32" spans="1:6" s="332" customFormat="1" ht="15.75">
      <c r="A32" s="383"/>
      <c r="B32" s="383"/>
      <c r="C32" s="363"/>
      <c r="D32" s="363"/>
      <c r="E32" s="363"/>
      <c r="F32" s="363"/>
    </row>
    <row r="33" spans="1:6" s="332" customFormat="1" ht="15.75">
      <c r="A33" s="383"/>
      <c r="B33" s="384"/>
      <c r="C33" s="363"/>
      <c r="D33" s="363"/>
      <c r="E33" s="363"/>
      <c r="F33" s="363"/>
    </row>
    <row r="34" spans="1:6" s="332" customFormat="1" ht="15.75">
      <c r="A34" s="383"/>
      <c r="B34" s="383"/>
      <c r="C34" s="363"/>
      <c r="D34" s="363"/>
      <c r="E34" s="363"/>
      <c r="F34" s="363"/>
    </row>
    <row r="35" spans="1:6" s="332" customFormat="1" ht="15.75">
      <c r="A35" s="383"/>
      <c r="B35" s="383"/>
      <c r="C35" s="363"/>
      <c r="D35" s="363"/>
      <c r="E35" s="363"/>
      <c r="F35" s="363"/>
    </row>
  </sheetData>
  <sheetProtection/>
  <mergeCells count="8">
    <mergeCell ref="C1:F1"/>
    <mergeCell ref="A3:F3"/>
    <mergeCell ref="A4:F4"/>
    <mergeCell ref="B7:B10"/>
    <mergeCell ref="C7:E8"/>
    <mergeCell ref="F7:F10"/>
    <mergeCell ref="C10:E10"/>
    <mergeCell ref="A5:F5"/>
  </mergeCells>
  <printOptions horizontalCentered="1"/>
  <pageMargins left="0" right="0" top="0" bottom="0" header="0.31496062992125984" footer="0.31496062992125984"/>
  <pageSetup fitToHeight="1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9"/>
  <sheetViews>
    <sheetView zoomScalePageLayoutView="0" workbookViewId="0" topLeftCell="A1">
      <selection activeCell="A3" sqref="A3:E3"/>
    </sheetView>
  </sheetViews>
  <sheetFormatPr defaultColWidth="9.00390625" defaultRowHeight="12.75"/>
  <cols>
    <col min="1" max="1" width="64.625" style="4" customWidth="1"/>
    <col min="2" max="2" width="13.375" style="68" customWidth="1"/>
    <col min="3" max="3" width="4.875" style="4" customWidth="1"/>
    <col min="4" max="4" width="14.25390625" style="68" bestFit="1" customWidth="1"/>
    <col min="5" max="5" width="5.25390625" style="4" customWidth="1"/>
    <col min="6" max="6" width="9.125" style="4" customWidth="1"/>
    <col min="7" max="7" width="14.25390625" style="4" bestFit="1" customWidth="1"/>
    <col min="8" max="16384" width="9.125" style="4" customWidth="1"/>
  </cols>
  <sheetData>
    <row r="1" spans="1:5" ht="15">
      <c r="A1" s="427" t="s">
        <v>525</v>
      </c>
      <c r="B1" s="427"/>
      <c r="C1" s="427"/>
      <c r="D1" s="427"/>
      <c r="E1" s="427"/>
    </row>
    <row r="2" spans="1:5" ht="15">
      <c r="A2" s="116"/>
      <c r="B2" s="116"/>
      <c r="C2" s="116"/>
      <c r="D2" s="116"/>
      <c r="E2" s="116"/>
    </row>
    <row r="3" spans="1:5" s="63" customFormat="1" ht="15.75">
      <c r="A3" s="430"/>
      <c r="B3" s="430"/>
      <c r="C3" s="430"/>
      <c r="D3" s="430"/>
      <c r="E3" s="430"/>
    </row>
    <row r="4" spans="1:5" s="63" customFormat="1" ht="15.75">
      <c r="A4" s="429" t="s">
        <v>47</v>
      </c>
      <c r="B4" s="429"/>
      <c r="C4" s="429"/>
      <c r="D4" s="429"/>
      <c r="E4" s="429"/>
    </row>
    <row r="5" spans="1:5" ht="15.75">
      <c r="A5" s="429" t="s">
        <v>184</v>
      </c>
      <c r="B5" s="429"/>
      <c r="C5" s="429"/>
      <c r="D5" s="429"/>
      <c r="E5" s="429"/>
    </row>
    <row r="6" spans="1:5" ht="12.75" customHeight="1">
      <c r="A6" s="428" t="s">
        <v>476</v>
      </c>
      <c r="B6" s="428"/>
      <c r="C6" s="428"/>
      <c r="D6" s="428"/>
      <c r="E6" s="428"/>
    </row>
    <row r="7" spans="1:5" s="1" customFormat="1" ht="15">
      <c r="A7" s="4"/>
      <c r="B7" s="68"/>
      <c r="C7" s="4"/>
      <c r="D7" s="60"/>
      <c r="E7" s="4"/>
    </row>
    <row r="8" spans="1:4" s="1" customFormat="1" ht="18.75">
      <c r="A8" s="149" t="s">
        <v>185</v>
      </c>
      <c r="B8" s="69"/>
      <c r="D8" s="150"/>
    </row>
    <row r="9" spans="1:5" ht="15.75">
      <c r="A9" s="7" t="s">
        <v>186</v>
      </c>
      <c r="B9" s="69"/>
      <c r="C9" s="1"/>
      <c r="D9" s="151">
        <f>B10+B11</f>
        <v>28560</v>
      </c>
      <c r="E9" s="1" t="s">
        <v>6</v>
      </c>
    </row>
    <row r="10" spans="1:7" ht="15.75">
      <c r="A10" s="152" t="s">
        <v>187</v>
      </c>
      <c r="B10" s="68">
        <f>'2.mell - bevétel'!H67</f>
        <v>28514</v>
      </c>
      <c r="C10" s="4" t="s">
        <v>6</v>
      </c>
      <c r="D10" s="60"/>
      <c r="G10" s="110"/>
    </row>
    <row r="11" spans="1:5" s="1" customFormat="1" ht="15.75" customHeight="1">
      <c r="A11" s="152" t="s">
        <v>188</v>
      </c>
      <c r="B11" s="68">
        <f>'2.mell - bevétel'!H72</f>
        <v>46</v>
      </c>
      <c r="C11" s="4" t="s">
        <v>6</v>
      </c>
      <c r="D11" s="60"/>
      <c r="E11" s="4"/>
    </row>
    <row r="12" spans="1:4" s="1" customFormat="1" ht="15.75">
      <c r="A12" s="7"/>
      <c r="B12" s="69"/>
      <c r="D12" s="151"/>
    </row>
    <row r="13" spans="1:5" s="1" customFormat="1" ht="15.75">
      <c r="A13" s="7" t="s">
        <v>189</v>
      </c>
      <c r="B13" s="69"/>
      <c r="D13" s="151">
        <f>'2.mell - bevétel'!H86</f>
        <v>0</v>
      </c>
      <c r="E13" s="1" t="s">
        <v>6</v>
      </c>
    </row>
    <row r="14" spans="1:4" s="1" customFormat="1" ht="15.75">
      <c r="A14" s="7"/>
      <c r="B14" s="69"/>
      <c r="D14" s="151"/>
    </row>
    <row r="15" spans="1:5" s="1" customFormat="1" ht="15.75">
      <c r="A15" s="7" t="s">
        <v>136</v>
      </c>
      <c r="B15" s="69"/>
      <c r="D15" s="151">
        <f>'2.mell - bevétel'!H110</f>
        <v>7813</v>
      </c>
      <c r="E15" s="1" t="s">
        <v>6</v>
      </c>
    </row>
    <row r="16" spans="1:7" s="1" customFormat="1" ht="15.75">
      <c r="A16" s="7"/>
      <c r="B16" s="69"/>
      <c r="D16" s="151"/>
      <c r="G16" s="111"/>
    </row>
    <row r="17" spans="1:5" s="1" customFormat="1" ht="15.75">
      <c r="A17" s="7" t="s">
        <v>63</v>
      </c>
      <c r="B17" s="69"/>
      <c r="D17" s="151">
        <f>'2.mell - bevétel'!H134</f>
        <v>10908</v>
      </c>
      <c r="E17" s="1" t="s">
        <v>6</v>
      </c>
    </row>
    <row r="18" spans="1:4" s="1" customFormat="1" ht="15.75">
      <c r="A18" s="8"/>
      <c r="B18" s="70"/>
      <c r="D18" s="151"/>
    </row>
    <row r="19" spans="1:5" s="1" customFormat="1" ht="15.75">
      <c r="A19" s="7" t="s">
        <v>190</v>
      </c>
      <c r="B19" s="69"/>
      <c r="D19" s="151">
        <v>0</v>
      </c>
      <c r="E19" s="1" t="s">
        <v>6</v>
      </c>
    </row>
    <row r="20" spans="1:4" s="1" customFormat="1" ht="15.75">
      <c r="A20" s="8"/>
      <c r="B20" s="69"/>
      <c r="D20" s="151"/>
    </row>
    <row r="21" spans="1:5" s="1" customFormat="1" ht="15.75">
      <c r="A21" s="7" t="s">
        <v>191</v>
      </c>
      <c r="D21" s="151">
        <f>B22+B23</f>
        <v>0</v>
      </c>
      <c r="E21" s="1" t="s">
        <v>6</v>
      </c>
    </row>
    <row r="22" spans="1:7" s="6" customFormat="1" ht="32.25">
      <c r="A22" s="152" t="s">
        <v>192</v>
      </c>
      <c r="B22" s="70">
        <v>0</v>
      </c>
      <c r="C22" s="1" t="s">
        <v>6</v>
      </c>
      <c r="D22" s="151"/>
      <c r="E22" s="1"/>
      <c r="F22" s="1"/>
      <c r="G22" s="112"/>
    </row>
    <row r="23" spans="1:7" ht="18.75">
      <c r="A23" s="63" t="s">
        <v>193</v>
      </c>
      <c r="B23" s="69">
        <v>0</v>
      </c>
      <c r="C23" s="1" t="s">
        <v>6</v>
      </c>
      <c r="D23" s="151"/>
      <c r="E23" s="1"/>
      <c r="F23" s="6"/>
      <c r="G23" s="113"/>
    </row>
    <row r="24" spans="1:7" s="1" customFormat="1" ht="18.75">
      <c r="A24" s="79"/>
      <c r="B24" s="68"/>
      <c r="C24" s="4"/>
      <c r="D24" s="153"/>
      <c r="E24" s="6"/>
      <c r="G24" s="114"/>
    </row>
    <row r="25" spans="1:5" s="1" customFormat="1" ht="15.75">
      <c r="A25" s="7" t="s">
        <v>164</v>
      </c>
      <c r="B25" s="69"/>
      <c r="D25" s="151">
        <f>B26+B27</f>
        <v>62</v>
      </c>
      <c r="E25" s="1" t="s">
        <v>6</v>
      </c>
    </row>
    <row r="26" spans="1:4" s="1" customFormat="1" ht="31.5">
      <c r="A26" s="152" t="s">
        <v>194</v>
      </c>
      <c r="B26" s="69">
        <f>'2.mell - bevétel'!H141</f>
        <v>62</v>
      </c>
      <c r="C26" s="1" t="s">
        <v>6</v>
      </c>
      <c r="D26" s="151"/>
    </row>
    <row r="27" spans="1:4" s="1" customFormat="1" ht="15.75">
      <c r="A27" s="63" t="s">
        <v>195</v>
      </c>
      <c r="B27" s="69">
        <v>0</v>
      </c>
      <c r="C27" s="1" t="s">
        <v>6</v>
      </c>
      <c r="D27" s="151"/>
    </row>
    <row r="28" spans="1:4" s="1" customFormat="1" ht="15.75">
      <c r="A28" s="79"/>
      <c r="D28" s="150"/>
    </row>
    <row r="29" spans="1:5" s="1" customFormat="1" ht="15.75">
      <c r="A29" s="7" t="s">
        <v>52</v>
      </c>
      <c r="D29" s="154">
        <f>SUM(D9:D28)</f>
        <v>47343</v>
      </c>
      <c r="E29" s="1" t="s">
        <v>6</v>
      </c>
    </row>
    <row r="30" spans="1:4" s="1" customFormat="1" ht="15.75">
      <c r="A30" s="63"/>
      <c r="D30" s="150"/>
    </row>
    <row r="31" spans="1:4" s="1" customFormat="1" ht="18.75">
      <c r="A31" s="149" t="s">
        <v>196</v>
      </c>
      <c r="D31" s="150"/>
    </row>
    <row r="32" spans="1:5" s="1" customFormat="1" ht="15.75">
      <c r="A32" s="9" t="s">
        <v>18</v>
      </c>
      <c r="B32" s="69"/>
      <c r="D32" s="151">
        <f>B34+B35+B36+B37+B38</f>
        <v>47812</v>
      </c>
      <c r="E32" s="1" t="s">
        <v>6</v>
      </c>
    </row>
    <row r="33" spans="1:4" s="1" customFormat="1" ht="15.75">
      <c r="A33" s="8" t="s">
        <v>17</v>
      </c>
      <c r="B33" s="69"/>
      <c r="D33" s="151"/>
    </row>
    <row r="34" spans="1:4" s="1" customFormat="1" ht="15.75">
      <c r="A34" s="63" t="s">
        <v>197</v>
      </c>
      <c r="B34" s="69">
        <f>'4.mell. - kiadás'!D40</f>
        <v>16287</v>
      </c>
      <c r="C34" s="1" t="s">
        <v>6</v>
      </c>
      <c r="D34" s="151"/>
    </row>
    <row r="35" spans="1:4" s="1" customFormat="1" ht="15.75">
      <c r="A35" s="63" t="s">
        <v>198</v>
      </c>
      <c r="B35" s="69">
        <f>'4.mell. - kiadás'!E40</f>
        <v>4524</v>
      </c>
      <c r="C35" s="1" t="s">
        <v>6</v>
      </c>
      <c r="D35" s="151"/>
    </row>
    <row r="36" spans="1:4" s="1" customFormat="1" ht="15.75">
      <c r="A36" s="63" t="s">
        <v>199</v>
      </c>
      <c r="B36" s="69">
        <f>'4.mell. - kiadás'!F40</f>
        <v>22513</v>
      </c>
      <c r="C36" s="1" t="s">
        <v>6</v>
      </c>
      <c r="D36" s="151"/>
    </row>
    <row r="37" spans="1:4" s="1" customFormat="1" ht="15.75">
      <c r="A37" s="155" t="s">
        <v>200</v>
      </c>
      <c r="B37" s="69">
        <f>'4.mell. - kiadás'!G40</f>
        <v>3361</v>
      </c>
      <c r="C37" s="1" t="s">
        <v>6</v>
      </c>
      <c r="D37" s="151"/>
    </row>
    <row r="38" spans="1:4" s="1" customFormat="1" ht="15.75">
      <c r="A38" s="63" t="s">
        <v>90</v>
      </c>
      <c r="B38" s="69">
        <f>'4.mell. - kiadás'!H40</f>
        <v>1127</v>
      </c>
      <c r="C38" s="1" t="s">
        <v>6</v>
      </c>
      <c r="D38" s="151"/>
    </row>
    <row r="39" spans="1:4" s="1" customFormat="1" ht="15.75">
      <c r="A39" s="63"/>
      <c r="B39" s="70"/>
      <c r="D39" s="151"/>
    </row>
    <row r="40" spans="1:5" s="1" customFormat="1" ht="15.75">
      <c r="A40" s="9" t="s">
        <v>19</v>
      </c>
      <c r="B40" s="69"/>
      <c r="D40" s="156">
        <f>B42+B43+B44</f>
        <v>26653</v>
      </c>
      <c r="E40" s="1" t="s">
        <v>6</v>
      </c>
    </row>
    <row r="41" spans="1:4" s="1" customFormat="1" ht="15.75">
      <c r="A41" s="8" t="s">
        <v>17</v>
      </c>
      <c r="B41" s="69"/>
      <c r="D41" s="151"/>
    </row>
    <row r="42" spans="1:4" s="1" customFormat="1" ht="15.75">
      <c r="A42" s="63" t="s">
        <v>201</v>
      </c>
      <c r="B42" s="70">
        <f>'4.mell. - kiadás'!J40</f>
        <v>2848</v>
      </c>
      <c r="C42" s="1" t="s">
        <v>6</v>
      </c>
      <c r="D42" s="151"/>
    </row>
    <row r="43" spans="1:4" s="1" customFormat="1" ht="15.75">
      <c r="A43" s="63" t="s">
        <v>202</v>
      </c>
      <c r="B43" s="70">
        <v>23205</v>
      </c>
      <c r="C43" s="1" t="s">
        <v>6</v>
      </c>
      <c r="D43" s="151"/>
    </row>
    <row r="44" spans="1:6" ht="15.75">
      <c r="A44" s="63" t="s">
        <v>91</v>
      </c>
      <c r="B44" s="70">
        <f>'4.mell. - kiadás'!L40</f>
        <v>600</v>
      </c>
      <c r="C44" s="1" t="s">
        <v>6</v>
      </c>
      <c r="D44" s="151"/>
      <c r="E44" s="1"/>
      <c r="F44" s="1"/>
    </row>
    <row r="45" spans="1:4" s="1" customFormat="1" ht="15.75">
      <c r="A45" s="63"/>
      <c r="B45" s="70"/>
      <c r="D45" s="151"/>
    </row>
    <row r="46" spans="1:5" s="1" customFormat="1" ht="15.75">
      <c r="A46" s="19" t="s">
        <v>203</v>
      </c>
      <c r="B46" s="70"/>
      <c r="D46" s="151">
        <f>B47+B48+B49</f>
        <v>1139</v>
      </c>
      <c r="E46" s="1" t="s">
        <v>6</v>
      </c>
    </row>
    <row r="47" spans="1:4" s="1" customFormat="1" ht="15.75">
      <c r="A47" s="63" t="s">
        <v>204</v>
      </c>
      <c r="B47" s="69"/>
      <c r="C47" s="1" t="s">
        <v>6</v>
      </c>
      <c r="D47" s="151"/>
    </row>
    <row r="48" spans="1:6" s="6" customFormat="1" ht="18.75">
      <c r="A48" s="63" t="s">
        <v>205</v>
      </c>
      <c r="B48" s="69"/>
      <c r="C48" s="1" t="s">
        <v>6</v>
      </c>
      <c r="D48" s="151"/>
      <c r="E48" s="1"/>
      <c r="F48" s="4"/>
    </row>
    <row r="49" spans="1:6" ht="15.75">
      <c r="A49" s="63" t="s">
        <v>506</v>
      </c>
      <c r="B49" s="70">
        <v>1139</v>
      </c>
      <c r="C49" s="1" t="s">
        <v>6</v>
      </c>
      <c r="D49" s="151"/>
      <c r="E49" s="1"/>
      <c r="F49" s="1"/>
    </row>
    <row r="50" spans="1:6" ht="15.75">
      <c r="A50" s="7" t="s">
        <v>55</v>
      </c>
      <c r="B50" s="70"/>
      <c r="C50" s="1"/>
      <c r="D50" s="60">
        <f>SUM(D32:D49)</f>
        <v>75604</v>
      </c>
      <c r="E50" s="4" t="s">
        <v>6</v>
      </c>
      <c r="F50" s="1"/>
    </row>
    <row r="51" spans="1:6" ht="15.75">
      <c r="A51" s="63"/>
      <c r="B51" s="69"/>
      <c r="C51" s="1"/>
      <c r="D51" s="156"/>
      <c r="E51" s="1"/>
      <c r="F51" s="1"/>
    </row>
    <row r="52" spans="1:6" ht="18.75">
      <c r="A52" s="7" t="s">
        <v>56</v>
      </c>
      <c r="B52" s="69"/>
      <c r="C52" s="1"/>
      <c r="D52" s="60">
        <f>D29-D50</f>
        <v>-28261</v>
      </c>
      <c r="E52" s="4" t="s">
        <v>6</v>
      </c>
      <c r="F52" s="6"/>
    </row>
    <row r="53" spans="1:4" ht="15.75">
      <c r="A53" s="63"/>
      <c r="B53" s="69"/>
      <c r="C53" s="1"/>
      <c r="D53" s="60"/>
    </row>
    <row r="54" spans="1:5" ht="48">
      <c r="A54" s="157" t="s">
        <v>521</v>
      </c>
      <c r="B54" s="71"/>
      <c r="C54" s="6"/>
      <c r="D54" s="60">
        <f>26261+2000</f>
        <v>28261</v>
      </c>
      <c r="E54" s="4" t="s">
        <v>6</v>
      </c>
    </row>
    <row r="55" spans="1:6" s="1" customFormat="1" ht="15.75">
      <c r="A55" s="63"/>
      <c r="B55" s="68"/>
      <c r="C55" s="4"/>
      <c r="D55" s="60"/>
      <c r="E55" s="4"/>
      <c r="F55" s="4"/>
    </row>
    <row r="56" spans="1:5" ht="15.75">
      <c r="A56" s="7" t="s">
        <v>89</v>
      </c>
      <c r="D56" s="60">
        <f>D52+D54</f>
        <v>0</v>
      </c>
      <c r="E56" s="4" t="s">
        <v>6</v>
      </c>
    </row>
    <row r="57" spans="1:4" s="1" customFormat="1" ht="10.5" customHeight="1">
      <c r="A57" s="5"/>
      <c r="B57" s="69"/>
      <c r="D57" s="25"/>
    </row>
    <row r="58" spans="1:5" ht="15.75">
      <c r="A58" s="5"/>
      <c r="B58" s="69"/>
      <c r="C58" s="1"/>
      <c r="D58" s="25"/>
      <c r="E58" s="7"/>
    </row>
    <row r="59" spans="1:5" ht="15.75">
      <c r="A59" s="7"/>
      <c r="D59" s="26"/>
      <c r="E59" s="7"/>
    </row>
  </sheetData>
  <sheetProtection/>
  <mergeCells count="5">
    <mergeCell ref="A1:E1"/>
    <mergeCell ref="A6:E6"/>
    <mergeCell ref="A4:E4"/>
    <mergeCell ref="A3:E3"/>
    <mergeCell ref="A5:E5"/>
  </mergeCells>
  <printOptions horizontalCentered="1"/>
  <pageMargins left="0.1968503937007874" right="0.1968503937007874" top="0" bottom="0" header="0.5118110236220472" footer="0.5118110236220472"/>
  <pageSetup fitToHeight="1" fitToWidth="1" horizontalDpi="600" verticalDpi="600" orientation="portrait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51"/>
  <sheetViews>
    <sheetView zoomScalePageLayoutView="0" workbookViewId="0" topLeftCell="A1">
      <selection activeCell="F2" sqref="F2"/>
    </sheetView>
  </sheetViews>
  <sheetFormatPr defaultColWidth="9.00390625" defaultRowHeight="12.75"/>
  <cols>
    <col min="1" max="1" width="4.25390625" style="78" customWidth="1"/>
    <col min="2" max="5" width="3.125" style="76" customWidth="1"/>
    <col min="6" max="6" width="52.125" style="8" customWidth="1"/>
    <col min="7" max="7" width="11.25390625" style="8" customWidth="1"/>
    <col min="8" max="8" width="12.625" style="8" customWidth="1"/>
    <col min="9" max="9" width="9.375" style="8" customWidth="1"/>
    <col min="10" max="16384" width="9.125" style="8" customWidth="1"/>
  </cols>
  <sheetData>
    <row r="1" spans="1:9" ht="15.75">
      <c r="A1" s="251" t="s">
        <v>526</v>
      </c>
      <c r="B1" s="251"/>
      <c r="C1" s="251"/>
      <c r="D1" s="251"/>
      <c r="E1" s="251"/>
      <c r="F1" s="115"/>
      <c r="G1" s="115"/>
      <c r="H1" s="115"/>
      <c r="I1" s="115"/>
    </row>
    <row r="2" spans="5:9" ht="15.75">
      <c r="E2" s="116"/>
      <c r="F2" s="116"/>
      <c r="G2" s="116"/>
      <c r="H2" s="116"/>
      <c r="I2" s="116"/>
    </row>
    <row r="3" spans="1:9" s="9" customFormat="1" ht="15.75">
      <c r="A3" s="456" t="s">
        <v>4</v>
      </c>
      <c r="B3" s="456"/>
      <c r="C3" s="456"/>
      <c r="D3" s="456"/>
      <c r="E3" s="456"/>
      <c r="F3" s="456"/>
      <c r="G3" s="456"/>
      <c r="H3" s="456"/>
      <c r="I3" s="456"/>
    </row>
    <row r="4" spans="1:9" s="9" customFormat="1" ht="15.75">
      <c r="A4" s="456" t="s">
        <v>44</v>
      </c>
      <c r="B4" s="456"/>
      <c r="C4" s="456"/>
      <c r="D4" s="456"/>
      <c r="E4" s="456"/>
      <c r="F4" s="456"/>
      <c r="G4" s="456"/>
      <c r="H4" s="456"/>
      <c r="I4" s="456"/>
    </row>
    <row r="5" spans="1:9" ht="15.75">
      <c r="A5" s="456" t="s">
        <v>477</v>
      </c>
      <c r="B5" s="456"/>
      <c r="C5" s="456"/>
      <c r="D5" s="456"/>
      <c r="E5" s="456"/>
      <c r="F5" s="456"/>
      <c r="G5" s="456"/>
      <c r="H5" s="456"/>
      <c r="I5" s="456"/>
    </row>
    <row r="6" ht="15.75" hidden="1"/>
    <row r="8" spans="8:9" ht="16.5" thickBot="1">
      <c r="H8" s="80"/>
      <c r="I8" s="81" t="s">
        <v>5</v>
      </c>
    </row>
    <row r="9" spans="1:9" ht="15.75">
      <c r="A9" s="447" t="s">
        <v>22</v>
      </c>
      <c r="B9" s="448"/>
      <c r="C9" s="448"/>
      <c r="D9" s="448"/>
      <c r="E9" s="448"/>
      <c r="F9" s="449"/>
      <c r="G9" s="82" t="s">
        <v>20</v>
      </c>
      <c r="H9" s="82" t="s">
        <v>20</v>
      </c>
      <c r="I9" s="82" t="s">
        <v>21</v>
      </c>
    </row>
    <row r="10" spans="1:9" ht="15.75">
      <c r="A10" s="450"/>
      <c r="B10" s="451"/>
      <c r="C10" s="451"/>
      <c r="D10" s="451"/>
      <c r="E10" s="451"/>
      <c r="F10" s="452"/>
      <c r="G10" s="83" t="s">
        <v>11</v>
      </c>
      <c r="H10" s="84" t="s">
        <v>11</v>
      </c>
      <c r="I10" s="83"/>
    </row>
    <row r="11" spans="1:9" ht="16.5" thickBot="1">
      <c r="A11" s="453"/>
      <c r="B11" s="454"/>
      <c r="C11" s="454"/>
      <c r="D11" s="454"/>
      <c r="E11" s="454"/>
      <c r="F11" s="455"/>
      <c r="G11" s="85" t="s">
        <v>174</v>
      </c>
      <c r="H11" s="85" t="s">
        <v>477</v>
      </c>
      <c r="I11" s="85" t="s">
        <v>23</v>
      </c>
    </row>
    <row r="12" spans="1:9" ht="15.75">
      <c r="A12" s="389"/>
      <c r="B12" s="389"/>
      <c r="C12" s="389"/>
      <c r="D12" s="389"/>
      <c r="E12" s="389"/>
      <c r="F12" s="389"/>
      <c r="G12" s="389"/>
      <c r="H12" s="389"/>
      <c r="I12" s="389"/>
    </row>
    <row r="13" spans="1:9" ht="15.75">
      <c r="A13" s="389"/>
      <c r="B13" s="389"/>
      <c r="C13" s="389"/>
      <c r="D13" s="389"/>
      <c r="E13" s="389"/>
      <c r="F13" s="389"/>
      <c r="G13" s="389"/>
      <c r="H13" s="389"/>
      <c r="I13" s="389"/>
    </row>
    <row r="14" spans="1:9" ht="15.75">
      <c r="A14" s="19" t="s">
        <v>57</v>
      </c>
      <c r="B14" s="431" t="s">
        <v>96</v>
      </c>
      <c r="C14" s="431"/>
      <c r="D14" s="431"/>
      <c r="E14" s="431"/>
      <c r="F14" s="431"/>
      <c r="G14" s="118"/>
      <c r="H14" s="119"/>
      <c r="I14" s="118"/>
    </row>
    <row r="15" spans="1:9" ht="15.75">
      <c r="A15" s="19"/>
      <c r="B15" s="19" t="s">
        <v>57</v>
      </c>
      <c r="C15" s="19" t="s">
        <v>97</v>
      </c>
      <c r="D15" s="19"/>
      <c r="E15" s="19"/>
      <c r="F15" s="19"/>
      <c r="G15" s="55"/>
      <c r="H15" s="55"/>
      <c r="I15" s="19"/>
    </row>
    <row r="16" spans="1:9" ht="33" customHeight="1">
      <c r="A16" s="19"/>
      <c r="B16" s="19"/>
      <c r="C16" s="19" t="s">
        <v>50</v>
      </c>
      <c r="D16" s="431" t="s">
        <v>98</v>
      </c>
      <c r="E16" s="431"/>
      <c r="F16" s="431"/>
      <c r="G16" s="119"/>
      <c r="H16" s="119"/>
      <c r="I16" s="118"/>
    </row>
    <row r="17" spans="1:9" ht="33.75" customHeight="1">
      <c r="A17" s="19"/>
      <c r="B17" s="19"/>
      <c r="C17" s="19"/>
      <c r="D17" s="19" t="s">
        <v>50</v>
      </c>
      <c r="E17" s="431" t="s">
        <v>99</v>
      </c>
      <c r="F17" s="431"/>
      <c r="G17" s="119"/>
      <c r="H17" s="119"/>
      <c r="I17" s="118"/>
    </row>
    <row r="18" spans="1:9" ht="15.75">
      <c r="A18" s="22"/>
      <c r="B18" s="22"/>
      <c r="C18" s="22"/>
      <c r="D18" s="22"/>
      <c r="E18" s="22" t="s">
        <v>64</v>
      </c>
      <c r="F18" s="22" t="s">
        <v>58</v>
      </c>
      <c r="G18" s="54"/>
      <c r="H18" s="54"/>
      <c r="I18" s="120"/>
    </row>
    <row r="19" spans="1:9" ht="15.75">
      <c r="A19" s="22"/>
      <c r="B19" s="22"/>
      <c r="C19" s="22"/>
      <c r="D19" s="22"/>
      <c r="E19" s="22"/>
      <c r="F19" s="22" t="s">
        <v>100</v>
      </c>
      <c r="G19" s="54"/>
      <c r="I19" s="120"/>
    </row>
    <row r="20" spans="1:9" ht="31.5">
      <c r="A20" s="22"/>
      <c r="B20" s="22"/>
      <c r="C20" s="22"/>
      <c r="D20" s="22"/>
      <c r="E20" s="22" t="s">
        <v>65</v>
      </c>
      <c r="F20" s="121" t="s">
        <v>59</v>
      </c>
      <c r="G20" s="122"/>
      <c r="I20" s="120"/>
    </row>
    <row r="21" spans="1:9" ht="31.5">
      <c r="A21" s="22"/>
      <c r="B21" s="22"/>
      <c r="C21" s="22"/>
      <c r="D21" s="22"/>
      <c r="E21" s="22" t="s">
        <v>101</v>
      </c>
      <c r="F21" s="121" t="s">
        <v>102</v>
      </c>
      <c r="G21" s="54">
        <v>2553</v>
      </c>
      <c r="H21" s="8">
        <v>2553</v>
      </c>
      <c r="I21" s="120">
        <f>H21/G21*100</f>
        <v>100</v>
      </c>
    </row>
    <row r="22" spans="1:9" ht="15.75">
      <c r="A22" s="22"/>
      <c r="B22" s="22"/>
      <c r="C22" s="22"/>
      <c r="D22" s="22"/>
      <c r="E22" s="22"/>
      <c r="F22" s="22" t="s">
        <v>100</v>
      </c>
      <c r="G22" s="54"/>
      <c r="I22" s="120"/>
    </row>
    <row r="23" spans="1:9" ht="15.75">
      <c r="A23" s="22"/>
      <c r="B23" s="22"/>
      <c r="C23" s="22"/>
      <c r="D23" s="22"/>
      <c r="E23" s="22" t="s">
        <v>103</v>
      </c>
      <c r="F23" s="121" t="s">
        <v>104</v>
      </c>
      <c r="G23" s="54">
        <v>3392</v>
      </c>
      <c r="H23" s="8">
        <v>3648</v>
      </c>
      <c r="I23" s="120">
        <f aca="true" t="shared" si="0" ref="I23:I30">H23/G23*100</f>
        <v>107.54716981132076</v>
      </c>
    </row>
    <row r="24" spans="1:9" ht="15.75">
      <c r="A24" s="22"/>
      <c r="B24" s="22"/>
      <c r="C24" s="22"/>
      <c r="D24" s="22"/>
      <c r="E24" s="22"/>
      <c r="F24" s="22" t="s">
        <v>100</v>
      </c>
      <c r="G24" s="54"/>
      <c r="I24" s="120"/>
    </row>
    <row r="25" spans="1:9" ht="33" customHeight="1">
      <c r="A25" s="22"/>
      <c r="B25" s="22"/>
      <c r="C25" s="22"/>
      <c r="D25" s="22"/>
      <c r="E25" s="22" t="s">
        <v>105</v>
      </c>
      <c r="F25" s="121" t="s">
        <v>106</v>
      </c>
      <c r="G25" s="54">
        <v>100</v>
      </c>
      <c r="H25" s="8">
        <v>100</v>
      </c>
      <c r="I25" s="120">
        <f t="shared" si="0"/>
        <v>100</v>
      </c>
    </row>
    <row r="26" spans="1:9" ht="15.75">
      <c r="A26" s="22"/>
      <c r="B26" s="22"/>
      <c r="C26" s="22"/>
      <c r="D26" s="22"/>
      <c r="E26" s="22"/>
      <c r="F26" s="22" t="s">
        <v>100</v>
      </c>
      <c r="G26" s="54"/>
      <c r="I26" s="120"/>
    </row>
    <row r="27" spans="1:9" ht="15.75">
      <c r="A27" s="22"/>
      <c r="B27" s="22"/>
      <c r="C27" s="22"/>
      <c r="D27" s="22"/>
      <c r="E27" s="22" t="s">
        <v>107</v>
      </c>
      <c r="F27" s="121" t="s">
        <v>108</v>
      </c>
      <c r="G27" s="54">
        <v>7507</v>
      </c>
      <c r="H27" s="8">
        <v>7507</v>
      </c>
      <c r="I27" s="120">
        <f t="shared" si="0"/>
        <v>100</v>
      </c>
    </row>
    <row r="28" spans="1:9" s="64" customFormat="1" ht="15.75">
      <c r="A28" s="22"/>
      <c r="B28" s="22"/>
      <c r="C28" s="22"/>
      <c r="D28" s="22"/>
      <c r="E28" s="22"/>
      <c r="F28" s="22" t="s">
        <v>100</v>
      </c>
      <c r="G28" s="54"/>
      <c r="I28" s="120"/>
    </row>
    <row r="29" spans="1:9" ht="15.75">
      <c r="A29" s="22"/>
      <c r="B29" s="22"/>
      <c r="C29" s="22"/>
      <c r="D29" s="22" t="s">
        <v>66</v>
      </c>
      <c r="E29" s="22" t="s">
        <v>109</v>
      </c>
      <c r="F29" s="22"/>
      <c r="G29" s="54">
        <v>4000</v>
      </c>
      <c r="H29" s="8">
        <v>5000</v>
      </c>
      <c r="I29" s="120">
        <f t="shared" si="0"/>
        <v>125</v>
      </c>
    </row>
    <row r="30" spans="1:9" ht="15.75">
      <c r="A30" s="22"/>
      <c r="B30" s="22"/>
      <c r="C30" s="22"/>
      <c r="D30" s="22"/>
      <c r="E30" s="22"/>
      <c r="F30" s="22" t="s">
        <v>100</v>
      </c>
      <c r="G30" s="54">
        <v>-239</v>
      </c>
      <c r="H30" s="8">
        <v>-267</v>
      </c>
      <c r="I30" s="120">
        <f t="shared" si="0"/>
        <v>111.71548117154812</v>
      </c>
    </row>
    <row r="31" spans="1:9" ht="15.75">
      <c r="A31" s="22"/>
      <c r="B31" s="22"/>
      <c r="C31" s="22"/>
      <c r="D31" s="22" t="s">
        <v>67</v>
      </c>
      <c r="E31" s="22" t="s">
        <v>176</v>
      </c>
      <c r="F31" s="22"/>
      <c r="G31" s="54">
        <v>20</v>
      </c>
      <c r="H31" s="8">
        <v>20</v>
      </c>
      <c r="I31" s="120"/>
    </row>
    <row r="32" spans="1:9" ht="15.75">
      <c r="A32" s="22"/>
      <c r="B32" s="22"/>
      <c r="C32" s="22"/>
      <c r="D32" s="22" t="s">
        <v>177</v>
      </c>
      <c r="E32" s="22" t="s">
        <v>125</v>
      </c>
      <c r="F32" s="22"/>
      <c r="G32" s="54">
        <v>682</v>
      </c>
      <c r="H32" s="8">
        <v>207</v>
      </c>
      <c r="I32" s="120"/>
    </row>
    <row r="33" spans="1:9" ht="15.75">
      <c r="A33" s="22"/>
      <c r="B33" s="22"/>
      <c r="C33" s="22" t="s">
        <v>30</v>
      </c>
      <c r="D33" s="432" t="s">
        <v>111</v>
      </c>
      <c r="E33" s="432"/>
      <c r="F33" s="432"/>
      <c r="G33" s="54">
        <v>6</v>
      </c>
      <c r="H33" s="8">
        <v>3</v>
      </c>
      <c r="I33" s="120">
        <f>H33/G33*100</f>
        <v>50</v>
      </c>
    </row>
    <row r="34" spans="1:9" ht="15.75">
      <c r="A34" s="22"/>
      <c r="B34" s="22"/>
      <c r="C34" s="22" t="s">
        <v>123</v>
      </c>
      <c r="D34" s="22" t="s">
        <v>178</v>
      </c>
      <c r="E34" s="22"/>
      <c r="F34" s="22"/>
      <c r="G34" s="54">
        <v>48</v>
      </c>
      <c r="H34" s="8">
        <v>34</v>
      </c>
      <c r="I34" s="120"/>
    </row>
    <row r="35" spans="1:9" s="64" customFormat="1" ht="15.75">
      <c r="A35" s="22"/>
      <c r="B35" s="22"/>
      <c r="C35" s="22"/>
      <c r="D35" s="22" t="s">
        <v>30</v>
      </c>
      <c r="E35" s="22" t="s">
        <v>110</v>
      </c>
      <c r="F35" s="22"/>
      <c r="G35" s="54"/>
      <c r="I35" s="120"/>
    </row>
    <row r="36" spans="1:9" ht="15.75">
      <c r="A36" s="22"/>
      <c r="B36" s="22"/>
      <c r="C36" s="22"/>
      <c r="D36" s="22"/>
      <c r="E36" s="22"/>
      <c r="F36" s="22" t="s">
        <v>100</v>
      </c>
      <c r="G36" s="54"/>
      <c r="I36" s="120"/>
    </row>
    <row r="37" spans="1:9" ht="15.75">
      <c r="A37" s="22"/>
      <c r="B37" s="22"/>
      <c r="C37" s="22"/>
      <c r="D37" s="22"/>
      <c r="E37" s="22"/>
      <c r="F37" s="22"/>
      <c r="G37" s="54"/>
      <c r="I37" s="120"/>
    </row>
    <row r="38" spans="1:9" ht="31.5" customHeight="1">
      <c r="A38" s="124"/>
      <c r="B38" s="124"/>
      <c r="C38" s="125"/>
      <c r="D38" s="437" t="s">
        <v>112</v>
      </c>
      <c r="E38" s="437"/>
      <c r="F38" s="437"/>
      <c r="G38" s="126">
        <f>SUM(G18:G37)</f>
        <v>18069</v>
      </c>
      <c r="H38" s="126">
        <f>SUM(H18:H37)</f>
        <v>18805</v>
      </c>
      <c r="I38" s="148">
        <f>H38/G38*100</f>
        <v>104.07327466932314</v>
      </c>
    </row>
    <row r="39" spans="1:9" s="64" customFormat="1" ht="15.75">
      <c r="A39" s="19"/>
      <c r="B39" s="19"/>
      <c r="C39" s="19"/>
      <c r="D39" s="117"/>
      <c r="E39" s="117"/>
      <c r="F39" s="117"/>
      <c r="G39" s="119"/>
      <c r="I39" s="120"/>
    </row>
    <row r="40" spans="1:9" ht="15.75">
      <c r="A40" s="22"/>
      <c r="B40" s="22"/>
      <c r="C40" s="19" t="s">
        <v>51</v>
      </c>
      <c r="D40" s="431" t="s">
        <v>113</v>
      </c>
      <c r="E40" s="431"/>
      <c r="F40" s="431"/>
      <c r="G40" s="119"/>
      <c r="I40" s="120"/>
    </row>
    <row r="41" spans="1:9" ht="15.75">
      <c r="A41" s="22"/>
      <c r="B41" s="22"/>
      <c r="C41" s="22"/>
      <c r="D41" s="22" t="s">
        <v>50</v>
      </c>
      <c r="E41" s="22" t="s">
        <v>179</v>
      </c>
      <c r="F41" s="22"/>
      <c r="G41" s="54">
        <v>327</v>
      </c>
      <c r="I41" s="120">
        <f>H41/G41*100</f>
        <v>0</v>
      </c>
    </row>
    <row r="42" spans="1:9" ht="30.75" customHeight="1">
      <c r="A42" s="22"/>
      <c r="B42" s="22"/>
      <c r="C42" s="22"/>
      <c r="D42" s="22" t="s">
        <v>30</v>
      </c>
      <c r="E42" s="432" t="s">
        <v>180</v>
      </c>
      <c r="F42" s="432"/>
      <c r="G42" s="54">
        <v>1990</v>
      </c>
      <c r="H42" s="8">
        <v>3855</v>
      </c>
      <c r="I42" s="120"/>
    </row>
    <row r="43" spans="1:9" ht="15.75">
      <c r="A43" s="22"/>
      <c r="B43" s="22"/>
      <c r="C43" s="22"/>
      <c r="D43" s="22" t="s">
        <v>51</v>
      </c>
      <c r="E43" s="22" t="s">
        <v>114</v>
      </c>
      <c r="F43" s="22"/>
      <c r="G43" s="54">
        <v>1052</v>
      </c>
      <c r="H43" s="8">
        <v>830</v>
      </c>
      <c r="I43" s="120">
        <f>H43/G43*100</f>
        <v>78.89733840304183</v>
      </c>
    </row>
    <row r="44" spans="1:9" ht="15.75">
      <c r="A44" s="22"/>
      <c r="B44" s="22"/>
      <c r="C44" s="22"/>
      <c r="D44" s="22" t="s">
        <v>115</v>
      </c>
      <c r="E44" s="22" t="s">
        <v>116</v>
      </c>
      <c r="F44" s="22"/>
      <c r="G44" s="54"/>
      <c r="I44" s="120"/>
    </row>
    <row r="45" spans="1:9" ht="15.75">
      <c r="A45" s="22"/>
      <c r="B45" s="22"/>
      <c r="C45" s="22"/>
      <c r="D45" s="22" t="s">
        <v>117</v>
      </c>
      <c r="E45" s="22" t="s">
        <v>118</v>
      </c>
      <c r="F45" s="22"/>
      <c r="G45" s="54">
        <v>3128</v>
      </c>
      <c r="H45" s="8">
        <v>3824</v>
      </c>
      <c r="I45" s="120">
        <f>H45/G45*100</f>
        <v>122.25063938618925</v>
      </c>
    </row>
    <row r="46" spans="1:9" ht="15.75">
      <c r="A46" s="22"/>
      <c r="B46" s="22"/>
      <c r="C46" s="22"/>
      <c r="D46" s="22"/>
      <c r="E46" s="22"/>
      <c r="F46" s="22"/>
      <c r="G46" s="54"/>
      <c r="I46" s="120"/>
    </row>
    <row r="47" spans="1:9" ht="33.75" customHeight="1">
      <c r="A47" s="124"/>
      <c r="B47" s="124"/>
      <c r="C47" s="437" t="s">
        <v>119</v>
      </c>
      <c r="D47" s="437"/>
      <c r="E47" s="437"/>
      <c r="F47" s="437"/>
      <c r="G47" s="127">
        <f>SUM(G41:G46)</f>
        <v>6497</v>
      </c>
      <c r="H47" s="127">
        <f>SUM(H41:H46)</f>
        <v>8509</v>
      </c>
      <c r="I47" s="148">
        <f>H47/G47*100</f>
        <v>130.96813914114207</v>
      </c>
    </row>
    <row r="48" spans="1:9" ht="33.75" customHeight="1">
      <c r="A48" s="124"/>
      <c r="B48" s="124"/>
      <c r="C48" s="387"/>
      <c r="D48" s="387"/>
      <c r="E48" s="387"/>
      <c r="F48" s="387"/>
      <c r="G48" s="127"/>
      <c r="H48" s="127"/>
      <c r="I48" s="148"/>
    </row>
    <row r="49" spans="1:9" ht="33.75" customHeight="1">
      <c r="A49" s="124"/>
      <c r="B49" s="124"/>
      <c r="C49" s="387"/>
      <c r="D49" s="387"/>
      <c r="E49" s="387"/>
      <c r="F49" s="387"/>
      <c r="G49" s="127"/>
      <c r="H49" s="127"/>
      <c r="I49" s="148"/>
    </row>
    <row r="50" spans="1:9" ht="16.5" thickBot="1">
      <c r="A50" s="124"/>
      <c r="B50" s="124"/>
      <c r="C50" s="387"/>
      <c r="D50" s="387"/>
      <c r="E50" s="387"/>
      <c r="F50" s="387"/>
      <c r="G50" s="127"/>
      <c r="H50" s="127"/>
      <c r="I50" s="148"/>
    </row>
    <row r="51" spans="1:9" ht="15.75">
      <c r="A51" s="438" t="s">
        <v>22</v>
      </c>
      <c r="B51" s="439"/>
      <c r="C51" s="439"/>
      <c r="D51" s="439"/>
      <c r="E51" s="439"/>
      <c r="F51" s="440"/>
      <c r="G51" s="82" t="s">
        <v>20</v>
      </c>
      <c r="H51" s="82" t="s">
        <v>20</v>
      </c>
      <c r="I51" s="82" t="s">
        <v>21</v>
      </c>
    </row>
    <row r="52" spans="1:9" ht="15.75">
      <c r="A52" s="441"/>
      <c r="B52" s="442"/>
      <c r="C52" s="442"/>
      <c r="D52" s="442"/>
      <c r="E52" s="442"/>
      <c r="F52" s="443"/>
      <c r="G52" s="83" t="s">
        <v>11</v>
      </c>
      <c r="H52" s="84" t="s">
        <v>11</v>
      </c>
      <c r="I52" s="83"/>
    </row>
    <row r="53" spans="1:9" ht="16.5" thickBot="1">
      <c r="A53" s="444"/>
      <c r="B53" s="445"/>
      <c r="C53" s="445"/>
      <c r="D53" s="445"/>
      <c r="E53" s="445"/>
      <c r="F53" s="446"/>
      <c r="G53" s="85" t="s">
        <v>174</v>
      </c>
      <c r="H53" s="85" t="s">
        <v>477</v>
      </c>
      <c r="I53" s="85" t="s">
        <v>23</v>
      </c>
    </row>
    <row r="54" spans="1:9" ht="12" customHeight="1">
      <c r="A54" s="22"/>
      <c r="B54" s="22"/>
      <c r="C54" s="22"/>
      <c r="D54" s="22"/>
      <c r="E54" s="22"/>
      <c r="F54" s="22"/>
      <c r="G54" s="54"/>
      <c r="H54" s="54"/>
      <c r="I54" s="120"/>
    </row>
    <row r="55" spans="1:9" ht="31.5" customHeight="1">
      <c r="A55" s="22"/>
      <c r="B55" s="22"/>
      <c r="C55" s="19" t="s">
        <v>115</v>
      </c>
      <c r="D55" s="431" t="s">
        <v>120</v>
      </c>
      <c r="E55" s="431"/>
      <c r="F55" s="431"/>
      <c r="G55" s="119"/>
      <c r="H55" s="119"/>
      <c r="I55" s="118"/>
    </row>
    <row r="56" spans="1:9" ht="15.75">
      <c r="A56" s="22"/>
      <c r="B56" s="22"/>
      <c r="C56" s="22"/>
      <c r="D56" s="22" t="s">
        <v>50</v>
      </c>
      <c r="E56" s="432" t="s">
        <v>62</v>
      </c>
      <c r="F56" s="432"/>
      <c r="G56" s="122"/>
      <c r="H56" s="122"/>
      <c r="I56" s="121"/>
    </row>
    <row r="57" spans="1:9" ht="31.5">
      <c r="A57" s="22"/>
      <c r="B57" s="22"/>
      <c r="C57" s="22"/>
      <c r="D57" s="22"/>
      <c r="E57" s="22" t="s">
        <v>67</v>
      </c>
      <c r="F57" s="121" t="s">
        <v>121</v>
      </c>
      <c r="G57" s="54">
        <v>1200</v>
      </c>
      <c r="H57" s="122">
        <v>1200</v>
      </c>
      <c r="I57" s="120">
        <f>H57/G57*100</f>
        <v>100</v>
      </c>
    </row>
    <row r="58" spans="1:9" ht="12" customHeight="1">
      <c r="A58" s="22"/>
      <c r="B58" s="22"/>
      <c r="C58" s="22"/>
      <c r="D58" s="22"/>
      <c r="E58" s="22"/>
      <c r="F58" s="22"/>
      <c r="G58" s="54"/>
      <c r="H58" s="54"/>
      <c r="I58" s="120"/>
    </row>
    <row r="59" spans="1:9" ht="15.75">
      <c r="A59" s="124"/>
      <c r="B59" s="124"/>
      <c r="C59" s="436" t="s">
        <v>122</v>
      </c>
      <c r="D59" s="436"/>
      <c r="E59" s="436"/>
      <c r="F59" s="436"/>
      <c r="G59" s="127">
        <f>SUM(G57:G58)</f>
        <v>1200</v>
      </c>
      <c r="H59" s="127">
        <f>SUM(H57:H58)</f>
        <v>1200</v>
      </c>
      <c r="I59" s="148">
        <f>H59/G59*100</f>
        <v>100</v>
      </c>
    </row>
    <row r="60" spans="1:9" ht="12" customHeight="1">
      <c r="A60" s="22"/>
      <c r="B60" s="22"/>
      <c r="C60" s="22"/>
      <c r="D60" s="22"/>
      <c r="E60" s="22"/>
      <c r="F60" s="22"/>
      <c r="G60" s="54"/>
      <c r="H60" s="54"/>
      <c r="I60" s="120"/>
    </row>
    <row r="61" spans="1:9" ht="15.75">
      <c r="A61" s="130"/>
      <c r="B61" s="130"/>
      <c r="C61" s="134" t="s">
        <v>123</v>
      </c>
      <c r="D61" s="19" t="s">
        <v>124</v>
      </c>
      <c r="E61" s="130"/>
      <c r="F61" s="130"/>
      <c r="G61" s="135"/>
      <c r="H61" s="135"/>
      <c r="I61" s="120"/>
    </row>
    <row r="62" spans="1:9" ht="15.75">
      <c r="A62" s="130"/>
      <c r="B62" s="130"/>
      <c r="C62" s="130"/>
      <c r="D62" s="130" t="s">
        <v>50</v>
      </c>
      <c r="E62" s="434" t="s">
        <v>125</v>
      </c>
      <c r="F62" s="434"/>
      <c r="G62" s="135"/>
      <c r="H62" s="135"/>
      <c r="I62" s="120"/>
    </row>
    <row r="63" spans="1:9" ht="15.75">
      <c r="A63" s="130"/>
      <c r="B63" s="130"/>
      <c r="C63" s="8"/>
      <c r="D63" s="130" t="s">
        <v>30</v>
      </c>
      <c r="E63" s="136" t="s">
        <v>126</v>
      </c>
      <c r="F63" s="130"/>
      <c r="G63" s="135"/>
      <c r="H63" s="135"/>
      <c r="I63" s="120"/>
    </row>
    <row r="64" spans="1:9" ht="12" customHeight="1">
      <c r="A64" s="22"/>
      <c r="B64" s="22"/>
      <c r="C64" s="22"/>
      <c r="D64" s="22"/>
      <c r="E64" s="22"/>
      <c r="F64" s="22"/>
      <c r="G64" s="54"/>
      <c r="H64" s="54"/>
      <c r="I64" s="120"/>
    </row>
    <row r="65" spans="1:9" ht="15.75">
      <c r="A65" s="22"/>
      <c r="B65" s="22"/>
      <c r="C65" s="124" t="s">
        <v>175</v>
      </c>
      <c r="D65" s="22"/>
      <c r="E65" s="22"/>
      <c r="F65" s="22"/>
      <c r="G65" s="127"/>
      <c r="H65" s="127"/>
      <c r="I65" s="120"/>
    </row>
    <row r="66" spans="1:9" ht="12" customHeight="1">
      <c r="A66" s="22"/>
      <c r="B66" s="22"/>
      <c r="C66" s="19"/>
      <c r="D66" s="22"/>
      <c r="E66" s="22"/>
      <c r="F66" s="22"/>
      <c r="G66" s="54"/>
      <c r="H66" s="54"/>
      <c r="I66" s="120"/>
    </row>
    <row r="67" spans="1:9" ht="15.75">
      <c r="A67" s="130"/>
      <c r="B67" s="431" t="s">
        <v>127</v>
      </c>
      <c r="C67" s="431"/>
      <c r="D67" s="431"/>
      <c r="E67" s="431"/>
      <c r="F67" s="431"/>
      <c r="G67" s="137">
        <f>G38+G47+G59+G65</f>
        <v>25766</v>
      </c>
      <c r="H67" s="137">
        <f>H38+H47+H59+H65</f>
        <v>28514</v>
      </c>
      <c r="I67" s="138">
        <f>H67/G67*100</f>
        <v>110.66521772878988</v>
      </c>
    </row>
    <row r="68" spans="1:9" ht="12" customHeight="1">
      <c r="A68" s="22"/>
      <c r="B68" s="22"/>
      <c r="C68" s="22"/>
      <c r="D68" s="22"/>
      <c r="E68" s="22"/>
      <c r="F68" s="22"/>
      <c r="G68" s="54"/>
      <c r="H68" s="54"/>
      <c r="I68" s="120"/>
    </row>
    <row r="69" spans="1:9" ht="15.75">
      <c r="A69" s="130"/>
      <c r="B69" s="19" t="s">
        <v>60</v>
      </c>
      <c r="C69" s="431" t="s">
        <v>128</v>
      </c>
      <c r="D69" s="431"/>
      <c r="E69" s="431"/>
      <c r="F69" s="431"/>
      <c r="G69" s="118"/>
      <c r="H69" s="119"/>
      <c r="I69" s="120"/>
    </row>
    <row r="70" spans="1:9" ht="31.5" customHeight="1">
      <c r="A70" s="130"/>
      <c r="B70" s="130"/>
      <c r="C70" s="8" t="s">
        <v>50</v>
      </c>
      <c r="D70" s="435" t="s">
        <v>95</v>
      </c>
      <c r="E70" s="435"/>
      <c r="F70" s="435"/>
      <c r="G70" s="135"/>
      <c r="H70" s="135"/>
      <c r="I70" s="120"/>
    </row>
    <row r="71" spans="1:9" ht="15.75">
      <c r="A71" s="22"/>
      <c r="B71" s="22"/>
      <c r="C71" s="22" t="s">
        <v>30</v>
      </c>
      <c r="D71" s="22" t="s">
        <v>129</v>
      </c>
      <c r="E71" s="22"/>
      <c r="F71" s="22"/>
      <c r="G71" s="135"/>
      <c r="H71" s="54"/>
      <c r="I71" s="120"/>
    </row>
    <row r="72" spans="1:9" ht="30" customHeight="1">
      <c r="A72" s="22"/>
      <c r="B72" s="22"/>
      <c r="C72" s="22" t="s">
        <v>51</v>
      </c>
      <c r="D72" s="435" t="s">
        <v>392</v>
      </c>
      <c r="E72" s="435"/>
      <c r="F72" s="435"/>
      <c r="G72" s="135">
        <v>46</v>
      </c>
      <c r="H72" s="54">
        <v>46</v>
      </c>
      <c r="I72" s="120"/>
    </row>
    <row r="73" spans="1:9" ht="12" customHeight="1">
      <c r="A73" s="22"/>
      <c r="B73" s="22"/>
      <c r="C73" s="22"/>
      <c r="D73" s="22"/>
      <c r="E73" s="22"/>
      <c r="F73" s="22"/>
      <c r="G73" s="54"/>
      <c r="H73" s="54"/>
      <c r="I73" s="120"/>
    </row>
    <row r="74" spans="1:9" ht="15.75" customHeight="1">
      <c r="A74" s="130"/>
      <c r="B74" s="431" t="s">
        <v>130</v>
      </c>
      <c r="C74" s="431"/>
      <c r="D74" s="431"/>
      <c r="E74" s="431"/>
      <c r="F74" s="431"/>
      <c r="G74" s="137">
        <f>SUM(G70:G73)</f>
        <v>46</v>
      </c>
      <c r="H74" s="137">
        <f>SUM(H70:H73)</f>
        <v>46</v>
      </c>
      <c r="I74" s="138"/>
    </row>
    <row r="75" spans="1:9" ht="12" customHeight="1">
      <c r="A75" s="22"/>
      <c r="B75" s="22"/>
      <c r="C75" s="22"/>
      <c r="D75" s="22"/>
      <c r="E75" s="22"/>
      <c r="F75" s="22"/>
      <c r="G75" s="54"/>
      <c r="H75" s="54"/>
      <c r="I75" s="120"/>
    </row>
    <row r="76" spans="1:9" ht="36" customHeight="1">
      <c r="A76" s="431" t="s">
        <v>131</v>
      </c>
      <c r="B76" s="431"/>
      <c r="C76" s="431"/>
      <c r="D76" s="431"/>
      <c r="E76" s="431"/>
      <c r="F76" s="431"/>
      <c r="G76" s="139">
        <f>G74+G67</f>
        <v>25812</v>
      </c>
      <c r="H76" s="139">
        <f>H74+H67</f>
        <v>28560</v>
      </c>
      <c r="I76" s="120">
        <f>H76/G76*100</f>
        <v>110.64621106462111</v>
      </c>
    </row>
    <row r="77" spans="1:9" ht="36" customHeight="1">
      <c r="A77" s="117"/>
      <c r="B77" s="117"/>
      <c r="C77" s="117"/>
      <c r="D77" s="117"/>
      <c r="E77" s="117"/>
      <c r="F77" s="117"/>
      <c r="G77" s="139"/>
      <c r="H77" s="139"/>
      <c r="I77" s="120"/>
    </row>
    <row r="78" spans="1:9" ht="12" customHeight="1">
      <c r="A78" s="22"/>
      <c r="B78" s="22"/>
      <c r="C78" s="22"/>
      <c r="D78" s="22"/>
      <c r="E78" s="22"/>
      <c r="F78" s="22"/>
      <c r="G78" s="54"/>
      <c r="H78" s="54"/>
      <c r="I78" s="120"/>
    </row>
    <row r="79" spans="1:9" s="86" customFormat="1" ht="15.75" customHeight="1">
      <c r="A79" s="19" t="s">
        <v>60</v>
      </c>
      <c r="B79" s="431" t="s">
        <v>132</v>
      </c>
      <c r="C79" s="431"/>
      <c r="D79" s="431"/>
      <c r="E79" s="431"/>
      <c r="F79" s="431"/>
      <c r="G79" s="118"/>
      <c r="H79" s="119"/>
      <c r="I79" s="120"/>
    </row>
    <row r="80" spans="1:9" ht="12" customHeight="1">
      <c r="A80" s="22"/>
      <c r="B80" s="22"/>
      <c r="C80" s="22"/>
      <c r="D80" s="22"/>
      <c r="E80" s="22"/>
      <c r="F80" s="22"/>
      <c r="G80" s="54"/>
      <c r="H80" s="54"/>
      <c r="I80" s="120"/>
    </row>
    <row r="81" spans="1:9" s="86" customFormat="1" ht="27.75" customHeight="1">
      <c r="A81" s="22"/>
      <c r="B81" s="19" t="s">
        <v>50</v>
      </c>
      <c r="C81" s="431" t="s">
        <v>133</v>
      </c>
      <c r="D81" s="431"/>
      <c r="E81" s="431"/>
      <c r="F81" s="431"/>
      <c r="G81" s="118"/>
      <c r="H81" s="119"/>
      <c r="I81" s="120"/>
    </row>
    <row r="82" spans="3:9" ht="35.25" customHeight="1">
      <c r="C82" s="76" t="s">
        <v>30</v>
      </c>
      <c r="D82" s="435" t="s">
        <v>181</v>
      </c>
      <c r="E82" s="435"/>
      <c r="F82" s="435"/>
      <c r="G82" s="140">
        <v>9743</v>
      </c>
      <c r="H82" s="140"/>
      <c r="I82" s="10"/>
    </row>
    <row r="83" spans="1:9" ht="12" customHeight="1">
      <c r="A83" s="22"/>
      <c r="B83" s="22"/>
      <c r="C83" s="22"/>
      <c r="D83" s="22"/>
      <c r="E83" s="22"/>
      <c r="F83" s="22"/>
      <c r="G83" s="54"/>
      <c r="H83" s="54"/>
      <c r="I83" s="120"/>
    </row>
    <row r="84" spans="1:9" ht="15.75" customHeight="1">
      <c r="A84" s="130"/>
      <c r="B84" s="431" t="s">
        <v>134</v>
      </c>
      <c r="C84" s="431"/>
      <c r="D84" s="431"/>
      <c r="E84" s="431"/>
      <c r="F84" s="431"/>
      <c r="G84" s="141">
        <f>SUM(G82:G83)</f>
        <v>9743</v>
      </c>
      <c r="H84" s="141">
        <f>SUM(H82:H83)</f>
        <v>0</v>
      </c>
      <c r="I84" s="120">
        <f>H84/G84*100</f>
        <v>0</v>
      </c>
    </row>
    <row r="85" spans="1:9" ht="12" customHeight="1">
      <c r="A85" s="22"/>
      <c r="B85" s="22"/>
      <c r="C85" s="22"/>
      <c r="D85" s="22"/>
      <c r="E85" s="22"/>
      <c r="F85" s="22"/>
      <c r="G85" s="54"/>
      <c r="H85" s="54"/>
      <c r="I85" s="120"/>
    </row>
    <row r="86" spans="1:9" ht="34.5" customHeight="1">
      <c r="A86" s="431" t="s">
        <v>135</v>
      </c>
      <c r="B86" s="431"/>
      <c r="C86" s="431"/>
      <c r="D86" s="431"/>
      <c r="E86" s="431"/>
      <c r="F86" s="431"/>
      <c r="G86" s="137">
        <f>G84</f>
        <v>9743</v>
      </c>
      <c r="H86" s="137">
        <f>H84</f>
        <v>0</v>
      </c>
      <c r="I86" s="138">
        <f>H86/G86*100</f>
        <v>0</v>
      </c>
    </row>
    <row r="87" spans="1:9" ht="11.25" customHeight="1">
      <c r="A87" s="117"/>
      <c r="B87" s="117"/>
      <c r="C87" s="117"/>
      <c r="D87" s="117"/>
      <c r="E87" s="117"/>
      <c r="F87" s="117"/>
      <c r="G87" s="137"/>
      <c r="H87" s="137"/>
      <c r="I87" s="138"/>
    </row>
    <row r="88" spans="1:9" ht="12" customHeight="1">
      <c r="A88" s="22"/>
      <c r="B88" s="22"/>
      <c r="C88" s="22"/>
      <c r="D88" s="22"/>
      <c r="E88" s="22"/>
      <c r="F88" s="22"/>
      <c r="G88" s="54"/>
      <c r="H88" s="54"/>
      <c r="I88" s="120"/>
    </row>
    <row r="89" spans="1:9" ht="15.75">
      <c r="A89" s="19" t="s">
        <v>61</v>
      </c>
      <c r="B89" s="19" t="s">
        <v>136</v>
      </c>
      <c r="C89" s="19"/>
      <c r="D89" s="19"/>
      <c r="E89" s="19"/>
      <c r="F89" s="19"/>
      <c r="G89" s="19"/>
      <c r="H89" s="55"/>
      <c r="I89" s="120"/>
    </row>
    <row r="90" spans="1:9" ht="12" customHeight="1">
      <c r="A90" s="22"/>
      <c r="B90" s="22"/>
      <c r="C90" s="22"/>
      <c r="D90" s="22"/>
      <c r="E90" s="22"/>
      <c r="F90" s="22"/>
      <c r="G90" s="54"/>
      <c r="H90" s="54"/>
      <c r="I90" s="120"/>
    </row>
    <row r="91" spans="1:9" ht="15.75">
      <c r="A91" s="22"/>
      <c r="B91" s="22" t="s">
        <v>50</v>
      </c>
      <c r="C91" s="22" t="s">
        <v>137</v>
      </c>
      <c r="D91" s="22"/>
      <c r="E91" s="22"/>
      <c r="F91" s="22"/>
      <c r="G91" s="22"/>
      <c r="H91" s="54"/>
      <c r="I91" s="120"/>
    </row>
    <row r="92" spans="1:9" ht="15.75">
      <c r="A92" s="22"/>
      <c r="B92" s="22"/>
      <c r="C92" s="22" t="s">
        <v>50</v>
      </c>
      <c r="D92" s="22" t="s">
        <v>138</v>
      </c>
      <c r="E92" s="22"/>
      <c r="F92" s="22"/>
      <c r="G92" s="135">
        <v>1500</v>
      </c>
      <c r="H92" s="54">
        <v>1500</v>
      </c>
      <c r="I92" s="120">
        <f>H92/G92*100</f>
        <v>100</v>
      </c>
    </row>
    <row r="93" spans="1:9" ht="15.75">
      <c r="A93" s="19"/>
      <c r="B93" s="19" t="s">
        <v>30</v>
      </c>
      <c r="C93" s="19" t="s">
        <v>139</v>
      </c>
      <c r="D93" s="19"/>
      <c r="E93" s="19"/>
      <c r="F93" s="19"/>
      <c r="G93" s="19"/>
      <c r="H93" s="55"/>
      <c r="I93" s="120"/>
    </row>
    <row r="94" spans="1:9" s="9" customFormat="1" ht="15.75">
      <c r="A94" s="22"/>
      <c r="B94" s="22"/>
      <c r="C94" s="22" t="s">
        <v>50</v>
      </c>
      <c r="D94" s="22" t="s">
        <v>140</v>
      </c>
      <c r="E94" s="22"/>
      <c r="F94" s="22"/>
      <c r="G94" s="135">
        <v>3900</v>
      </c>
      <c r="H94" s="54">
        <v>3900</v>
      </c>
      <c r="I94" s="120">
        <f>H94/G94*100</f>
        <v>100</v>
      </c>
    </row>
    <row r="95" spans="1:9" ht="15.75">
      <c r="A95" s="19"/>
      <c r="B95" s="19" t="s">
        <v>51</v>
      </c>
      <c r="C95" s="19" t="s">
        <v>141</v>
      </c>
      <c r="D95" s="19"/>
      <c r="E95" s="19"/>
      <c r="F95" s="19"/>
      <c r="G95" s="135"/>
      <c r="H95" s="55"/>
      <c r="I95" s="120"/>
    </row>
    <row r="96" spans="1:9" ht="15.75">
      <c r="A96" s="22"/>
      <c r="B96" s="22"/>
      <c r="C96" s="22" t="s">
        <v>50</v>
      </c>
      <c r="D96" s="22" t="s">
        <v>142</v>
      </c>
      <c r="E96" s="22"/>
      <c r="F96" s="22"/>
      <c r="G96" s="135">
        <v>1913</v>
      </c>
      <c r="H96" s="54">
        <v>1913</v>
      </c>
      <c r="I96" s="120">
        <f>H96/G96*100</f>
        <v>100</v>
      </c>
    </row>
    <row r="97" spans="1:9" ht="15.75">
      <c r="A97" s="22"/>
      <c r="B97" s="19" t="s">
        <v>115</v>
      </c>
      <c r="C97" s="19" t="s">
        <v>143</v>
      </c>
      <c r="D97" s="22"/>
      <c r="E97" s="22"/>
      <c r="F97" s="22"/>
      <c r="G97" s="135"/>
      <c r="H97" s="54"/>
      <c r="I97" s="120"/>
    </row>
    <row r="98" spans="1:9" ht="15.75">
      <c r="A98" s="22"/>
      <c r="B98" s="22"/>
      <c r="C98" s="22" t="s">
        <v>50</v>
      </c>
      <c r="D98" s="22" t="s">
        <v>144</v>
      </c>
      <c r="E98" s="22"/>
      <c r="F98" s="22"/>
      <c r="G98" s="135">
        <v>140</v>
      </c>
      <c r="H98" s="54">
        <v>140</v>
      </c>
      <c r="I98" s="120">
        <f>H98/G98*100</f>
        <v>100</v>
      </c>
    </row>
    <row r="99" spans="1:9" ht="15.75">
      <c r="A99" s="22"/>
      <c r="B99" s="22"/>
      <c r="C99" s="22"/>
      <c r="D99" s="22"/>
      <c r="E99" s="22"/>
      <c r="F99" s="22"/>
      <c r="G99" s="135"/>
      <c r="H99" s="54"/>
      <c r="I99" s="120"/>
    </row>
    <row r="100" spans="1:9" ht="16.5" thickBot="1">
      <c r="A100" s="22"/>
      <c r="B100" s="22"/>
      <c r="C100" s="22"/>
      <c r="D100" s="22"/>
      <c r="E100" s="22"/>
      <c r="F100" s="22"/>
      <c r="G100" s="135"/>
      <c r="H100" s="54"/>
      <c r="I100" s="120"/>
    </row>
    <row r="101" spans="1:9" ht="15.75" customHeight="1">
      <c r="A101" s="419" t="s">
        <v>22</v>
      </c>
      <c r="B101" s="390"/>
      <c r="C101" s="390"/>
      <c r="D101" s="390"/>
      <c r="E101" s="390"/>
      <c r="F101" s="391"/>
      <c r="G101" s="128" t="s">
        <v>20</v>
      </c>
      <c r="H101" s="128" t="s">
        <v>20</v>
      </c>
      <c r="I101" s="129" t="s">
        <v>21</v>
      </c>
    </row>
    <row r="102" spans="1:9" ht="15.75">
      <c r="A102" s="392"/>
      <c r="B102" s="130"/>
      <c r="C102" s="130"/>
      <c r="D102" s="130"/>
      <c r="E102" s="130"/>
      <c r="F102" s="393"/>
      <c r="G102" s="131" t="s">
        <v>11</v>
      </c>
      <c r="H102" s="131" t="s">
        <v>11</v>
      </c>
      <c r="I102" s="83"/>
    </row>
    <row r="103" spans="1:9" s="86" customFormat="1" ht="15.75" customHeight="1" thickBot="1">
      <c r="A103" s="396"/>
      <c r="B103" s="394"/>
      <c r="C103" s="394"/>
      <c r="D103" s="394"/>
      <c r="E103" s="394"/>
      <c r="F103" s="395"/>
      <c r="G103" s="132" t="s">
        <v>174</v>
      </c>
      <c r="H103" s="132" t="s">
        <v>505</v>
      </c>
      <c r="I103" s="85" t="s">
        <v>23</v>
      </c>
    </row>
    <row r="104" spans="1:9" ht="15.75">
      <c r="A104" s="22"/>
      <c r="B104" s="22"/>
      <c r="C104" s="19" t="s">
        <v>30</v>
      </c>
      <c r="D104" s="22" t="s">
        <v>94</v>
      </c>
      <c r="E104" s="22"/>
      <c r="F104" s="22"/>
      <c r="G104" s="135">
        <v>280</v>
      </c>
      <c r="H104" s="54">
        <v>280</v>
      </c>
      <c r="I104" s="120">
        <f>H104/G104*100</f>
        <v>100</v>
      </c>
    </row>
    <row r="105" spans="1:9" ht="15.75">
      <c r="A105" s="19"/>
      <c r="B105" s="19" t="s">
        <v>117</v>
      </c>
      <c r="C105" s="19" t="s">
        <v>145</v>
      </c>
      <c r="D105" s="19"/>
      <c r="E105" s="19"/>
      <c r="F105" s="19"/>
      <c r="G105" s="135"/>
      <c r="H105" s="55"/>
      <c r="I105" s="120"/>
    </row>
    <row r="106" spans="1:9" ht="15.75">
      <c r="A106" s="22"/>
      <c r="B106" s="22"/>
      <c r="C106" s="19" t="s">
        <v>50</v>
      </c>
      <c r="D106" s="22" t="s">
        <v>146</v>
      </c>
      <c r="E106" s="22"/>
      <c r="F106" s="22"/>
      <c r="G106" s="135">
        <v>5</v>
      </c>
      <c r="H106" s="54">
        <v>5</v>
      </c>
      <c r="I106" s="120">
        <f>H106/G106*100</f>
        <v>100</v>
      </c>
    </row>
    <row r="107" spans="1:9" ht="15.75" customHeight="1">
      <c r="A107" s="130"/>
      <c r="B107" s="130"/>
      <c r="C107" s="130" t="s">
        <v>51</v>
      </c>
      <c r="D107" s="136" t="s">
        <v>145</v>
      </c>
      <c r="E107" s="130"/>
      <c r="F107" s="130"/>
      <c r="G107" s="135"/>
      <c r="H107" s="135"/>
      <c r="I107" s="120"/>
    </row>
    <row r="108" spans="1:9" ht="15.75">
      <c r="A108" s="22"/>
      <c r="B108" s="22"/>
      <c r="C108" s="19" t="s">
        <v>115</v>
      </c>
      <c r="D108" s="22" t="s">
        <v>147</v>
      </c>
      <c r="E108" s="22"/>
      <c r="F108" s="22"/>
      <c r="G108" s="135">
        <v>75</v>
      </c>
      <c r="H108" s="54">
        <v>75</v>
      </c>
      <c r="I108" s="120">
        <f>H108/G108*100</f>
        <v>100</v>
      </c>
    </row>
    <row r="109" spans="1:9" ht="9" customHeight="1">
      <c r="A109" s="130"/>
      <c r="B109" s="130"/>
      <c r="C109" s="130"/>
      <c r="D109" s="130"/>
      <c r="E109" s="130"/>
      <c r="F109" s="130"/>
      <c r="G109" s="135"/>
      <c r="H109" s="135"/>
      <c r="I109" s="120"/>
    </row>
    <row r="110" spans="1:9" s="9" customFormat="1" ht="15.75">
      <c r="A110" s="19" t="s">
        <v>80</v>
      </c>
      <c r="B110" s="130"/>
      <c r="C110" s="130"/>
      <c r="D110" s="130"/>
      <c r="E110" s="130"/>
      <c r="F110" s="130"/>
      <c r="G110" s="137">
        <f>G92+G94+G96+G98+G104+G106+G107+G108</f>
        <v>7813</v>
      </c>
      <c r="H110" s="137">
        <f>H92+H94+H96+H98+H104+H106+H107+H108</f>
        <v>7813</v>
      </c>
      <c r="I110" s="138">
        <f>H110/G110*100</f>
        <v>100</v>
      </c>
    </row>
    <row r="111" spans="1:9" ht="9" customHeight="1">
      <c r="A111" s="130"/>
      <c r="B111" s="130"/>
      <c r="C111" s="130"/>
      <c r="D111" s="130"/>
      <c r="E111" s="130"/>
      <c r="F111" s="130"/>
      <c r="G111" s="135"/>
      <c r="H111" s="135"/>
      <c r="I111" s="120"/>
    </row>
    <row r="112" spans="1:9" ht="15.75">
      <c r="A112" s="19" t="s">
        <v>148</v>
      </c>
      <c r="B112" s="19" t="s">
        <v>63</v>
      </c>
      <c r="C112" s="19"/>
      <c r="D112" s="19"/>
      <c r="E112" s="19"/>
      <c r="F112" s="19"/>
      <c r="G112" s="19"/>
      <c r="H112" s="55"/>
      <c r="I112" s="120"/>
    </row>
    <row r="113" spans="1:9" ht="9" customHeight="1">
      <c r="A113" s="130"/>
      <c r="B113" s="130"/>
      <c r="C113" s="130"/>
      <c r="D113" s="130"/>
      <c r="E113" s="130"/>
      <c r="F113" s="130"/>
      <c r="G113" s="135"/>
      <c r="H113" s="135"/>
      <c r="I113" s="120"/>
    </row>
    <row r="114" spans="1:9" ht="15.75">
      <c r="A114" s="130"/>
      <c r="B114" s="130" t="s">
        <v>50</v>
      </c>
      <c r="C114" s="434" t="s">
        <v>149</v>
      </c>
      <c r="D114" s="434"/>
      <c r="E114" s="434"/>
      <c r="F114" s="434"/>
      <c r="G114" s="135"/>
      <c r="H114" s="135"/>
      <c r="I114" s="120"/>
    </row>
    <row r="115" spans="1:9" ht="15.75">
      <c r="A115" s="130"/>
      <c r="B115" s="130"/>
      <c r="C115" s="130" t="s">
        <v>50</v>
      </c>
      <c r="D115" s="136" t="s">
        <v>160</v>
      </c>
      <c r="E115" s="136"/>
      <c r="F115" s="136"/>
      <c r="G115" s="135">
        <v>180</v>
      </c>
      <c r="H115" s="135">
        <v>187</v>
      </c>
      <c r="I115" s="120">
        <f>H115/G115*100</f>
        <v>103.8888888888889</v>
      </c>
    </row>
    <row r="116" spans="1:9" ht="15.75">
      <c r="A116" s="130"/>
      <c r="B116" s="130"/>
      <c r="C116" s="130" t="s">
        <v>30</v>
      </c>
      <c r="D116" s="136" t="s">
        <v>152</v>
      </c>
      <c r="E116" s="136"/>
      <c r="F116" s="136"/>
      <c r="G116" s="135"/>
      <c r="H116" s="135"/>
      <c r="I116" s="120"/>
    </row>
    <row r="117" spans="1:9" ht="15.75">
      <c r="A117" s="130"/>
      <c r="B117" s="130"/>
      <c r="C117" s="130"/>
      <c r="D117" s="136" t="s">
        <v>50</v>
      </c>
      <c r="E117" s="136" t="s">
        <v>153</v>
      </c>
      <c r="F117" s="136"/>
      <c r="G117" s="135">
        <v>20</v>
      </c>
      <c r="H117" s="135">
        <v>20</v>
      </c>
      <c r="I117" s="120">
        <f>H117/G117*100</f>
        <v>100</v>
      </c>
    </row>
    <row r="118" spans="1:9" ht="15.75">
      <c r="A118" s="130"/>
      <c r="B118" s="130"/>
      <c r="C118" s="130"/>
      <c r="D118" s="136" t="s">
        <v>30</v>
      </c>
      <c r="E118" s="136" t="s">
        <v>154</v>
      </c>
      <c r="F118" s="136"/>
      <c r="G118" s="135">
        <v>820</v>
      </c>
      <c r="H118" s="135">
        <v>820</v>
      </c>
      <c r="I118" s="120">
        <f>H118/G118*100</f>
        <v>100</v>
      </c>
    </row>
    <row r="119" spans="1:9" ht="15.75">
      <c r="A119" s="130"/>
      <c r="B119" s="130"/>
      <c r="C119" s="130"/>
      <c r="D119" s="136" t="s">
        <v>51</v>
      </c>
      <c r="E119" s="136" t="s">
        <v>155</v>
      </c>
      <c r="F119" s="136"/>
      <c r="G119" s="135">
        <v>2</v>
      </c>
      <c r="H119" s="135">
        <v>2</v>
      </c>
      <c r="I119" s="120">
        <f>H119/G119*100</f>
        <v>100</v>
      </c>
    </row>
    <row r="120" spans="1:9" ht="15.75">
      <c r="A120" s="130"/>
      <c r="B120" s="130"/>
      <c r="C120" s="130"/>
      <c r="D120" s="136" t="s">
        <v>115</v>
      </c>
      <c r="E120" s="136" t="s">
        <v>81</v>
      </c>
      <c r="F120" s="136"/>
      <c r="G120" s="135">
        <v>1</v>
      </c>
      <c r="H120" s="135">
        <v>1</v>
      </c>
      <c r="I120" s="120">
        <f>H120/G120*100</f>
        <v>100</v>
      </c>
    </row>
    <row r="121" spans="1:9" ht="15.75">
      <c r="A121" s="130"/>
      <c r="B121" s="130"/>
      <c r="C121" s="130"/>
      <c r="D121" s="136" t="s">
        <v>117</v>
      </c>
      <c r="E121" s="136" t="s">
        <v>156</v>
      </c>
      <c r="F121" s="136"/>
      <c r="G121" s="135">
        <v>85</v>
      </c>
      <c r="H121" s="135">
        <v>85</v>
      </c>
      <c r="I121" s="120">
        <f>H121/G121*100</f>
        <v>100</v>
      </c>
    </row>
    <row r="122" spans="1:9" ht="15.75">
      <c r="A122" s="130"/>
      <c r="B122" s="130"/>
      <c r="C122" s="130" t="s">
        <v>51</v>
      </c>
      <c r="D122" s="136" t="s">
        <v>183</v>
      </c>
      <c r="E122" s="136"/>
      <c r="F122" s="136"/>
      <c r="G122" s="135"/>
      <c r="H122" s="135"/>
      <c r="I122" s="120"/>
    </row>
    <row r="123" spans="1:9" ht="15.75">
      <c r="A123" s="130"/>
      <c r="B123" s="130"/>
      <c r="D123" s="130" t="s">
        <v>50</v>
      </c>
      <c r="E123" s="136" t="s">
        <v>150</v>
      </c>
      <c r="F123" s="130"/>
      <c r="G123" s="135">
        <v>40</v>
      </c>
      <c r="H123" s="135">
        <v>40</v>
      </c>
      <c r="I123" s="120">
        <f>H123/G123*100</f>
        <v>100</v>
      </c>
    </row>
    <row r="124" spans="1:9" ht="15.75">
      <c r="A124" s="130"/>
      <c r="B124" s="130"/>
      <c r="D124" s="130" t="s">
        <v>30</v>
      </c>
      <c r="E124" s="136" t="s">
        <v>151</v>
      </c>
      <c r="F124" s="136"/>
      <c r="G124" s="135">
        <v>1149</v>
      </c>
      <c r="H124" s="135">
        <v>385</v>
      </c>
      <c r="I124" s="120">
        <f>H124/G124*100</f>
        <v>33.507397737162755</v>
      </c>
    </row>
    <row r="125" spans="4:9" ht="15.75">
      <c r="D125" s="76" t="s">
        <v>51</v>
      </c>
      <c r="E125" s="136" t="s">
        <v>82</v>
      </c>
      <c r="G125" s="135">
        <v>340</v>
      </c>
      <c r="H125" s="135">
        <v>661</v>
      </c>
      <c r="I125" s="120">
        <f>H125/G125*100</f>
        <v>194.41176470588235</v>
      </c>
    </row>
    <row r="126" spans="1:9" ht="15.75">
      <c r="A126" s="130"/>
      <c r="B126" s="130" t="s">
        <v>30</v>
      </c>
      <c r="C126" s="136" t="s">
        <v>157</v>
      </c>
      <c r="D126" s="136"/>
      <c r="E126" s="136"/>
      <c r="F126" s="136"/>
      <c r="G126" s="135"/>
      <c r="H126" s="135"/>
      <c r="I126" s="120"/>
    </row>
    <row r="127" spans="1:9" ht="15.75">
      <c r="A127" s="130"/>
      <c r="B127" s="130"/>
      <c r="C127" s="130" t="s">
        <v>50</v>
      </c>
      <c r="D127" s="136" t="s">
        <v>158</v>
      </c>
      <c r="E127" s="136"/>
      <c r="F127" s="136"/>
      <c r="G127" s="135">
        <v>2593</v>
      </c>
      <c r="H127" s="135">
        <v>4099</v>
      </c>
      <c r="I127" s="120">
        <f>H127/G127*100</f>
        <v>158.0794446586965</v>
      </c>
    </row>
    <row r="128" spans="1:9" ht="15.75">
      <c r="A128" s="130"/>
      <c r="B128" s="130" t="s">
        <v>51</v>
      </c>
      <c r="C128" s="136" t="s">
        <v>159</v>
      </c>
      <c r="D128" s="136"/>
      <c r="E128" s="136"/>
      <c r="F128" s="136"/>
      <c r="G128" s="135"/>
      <c r="H128" s="135"/>
      <c r="I128" s="120"/>
    </row>
    <row r="129" spans="1:9" ht="15.75">
      <c r="A129" s="130"/>
      <c r="B129" s="130"/>
      <c r="C129" s="130" t="s">
        <v>50</v>
      </c>
      <c r="D129" s="136" t="s">
        <v>92</v>
      </c>
      <c r="E129" s="136"/>
      <c r="F129" s="136"/>
      <c r="G129" s="135">
        <v>1107</v>
      </c>
      <c r="H129" s="135">
        <v>1249</v>
      </c>
      <c r="I129" s="120">
        <f>H129/G129*100</f>
        <v>112.8274616079494</v>
      </c>
    </row>
    <row r="130" spans="1:9" ht="15.75">
      <c r="A130" s="130"/>
      <c r="B130" s="130" t="s">
        <v>115</v>
      </c>
      <c r="C130" s="136" t="s">
        <v>161</v>
      </c>
      <c r="D130" s="130"/>
      <c r="E130" s="130"/>
      <c r="F130" s="130"/>
      <c r="G130" s="135">
        <v>1489</v>
      </c>
      <c r="H130" s="135">
        <f>337+178+50+104+1107+11+29</f>
        <v>1816</v>
      </c>
      <c r="I130" s="120">
        <f>H130/G130*100</f>
        <v>121.96104768300873</v>
      </c>
    </row>
    <row r="131" spans="1:9" ht="15.75">
      <c r="A131" s="130"/>
      <c r="B131" s="130" t="s">
        <v>117</v>
      </c>
      <c r="C131" s="136" t="s">
        <v>162</v>
      </c>
      <c r="D131" s="130"/>
      <c r="E131" s="130"/>
      <c r="F131" s="130"/>
      <c r="G131" s="135">
        <v>1409</v>
      </c>
      <c r="H131" s="135">
        <f>115+1107+80+239</f>
        <v>1541</v>
      </c>
      <c r="I131" s="120">
        <f>H131/G131*100</f>
        <v>109.36834634492547</v>
      </c>
    </row>
    <row r="132" spans="1:9" ht="15.75">
      <c r="A132" s="130"/>
      <c r="B132" s="130" t="s">
        <v>123</v>
      </c>
      <c r="C132" s="136" t="s">
        <v>163</v>
      </c>
      <c r="D132" s="130"/>
      <c r="E132" s="130"/>
      <c r="F132" s="130"/>
      <c r="G132" s="135">
        <v>2</v>
      </c>
      <c r="H132" s="135">
        <v>2</v>
      </c>
      <c r="I132" s="120">
        <f>H132/G132*100</f>
        <v>100</v>
      </c>
    </row>
    <row r="133" spans="1:9" ht="9" customHeight="1">
      <c r="A133" s="130"/>
      <c r="B133" s="130"/>
      <c r="C133" s="130"/>
      <c r="D133" s="130"/>
      <c r="E133" s="130"/>
      <c r="F133" s="130"/>
      <c r="G133" s="135"/>
      <c r="H133" s="135"/>
      <c r="I133" s="120"/>
    </row>
    <row r="134" spans="1:9" ht="15.75">
      <c r="A134" s="19" t="s">
        <v>24</v>
      </c>
      <c r="B134" s="130"/>
      <c r="C134" s="130"/>
      <c r="D134" s="130"/>
      <c r="E134" s="130"/>
      <c r="F134" s="130"/>
      <c r="G134" s="137">
        <f>SUM(G114:G133)</f>
        <v>9237</v>
      </c>
      <c r="H134" s="137">
        <f>SUM(H114:H133)</f>
        <v>10908</v>
      </c>
      <c r="I134" s="138">
        <f>H134/G134*100</f>
        <v>118.09028905488795</v>
      </c>
    </row>
    <row r="135" spans="1:9" ht="9" customHeight="1">
      <c r="A135" s="130"/>
      <c r="B135" s="130"/>
      <c r="C135" s="130"/>
      <c r="D135" s="130"/>
      <c r="E135" s="130"/>
      <c r="F135" s="130"/>
      <c r="G135" s="135"/>
      <c r="H135" s="135"/>
      <c r="I135" s="120"/>
    </row>
    <row r="136" spans="1:9" ht="15.75">
      <c r="A136" s="19" t="s">
        <v>68</v>
      </c>
      <c r="B136" s="19" t="s">
        <v>164</v>
      </c>
      <c r="C136" s="19"/>
      <c r="D136" s="19"/>
      <c r="E136" s="19"/>
      <c r="F136" s="19"/>
      <c r="G136" s="19"/>
      <c r="H136" s="55"/>
      <c r="I136" s="120"/>
    </row>
    <row r="137" spans="1:9" ht="15.75">
      <c r="A137" s="22"/>
      <c r="B137" s="22" t="s">
        <v>50</v>
      </c>
      <c r="C137" s="347" t="s">
        <v>165</v>
      </c>
      <c r="D137" s="133"/>
      <c r="E137" s="133"/>
      <c r="F137" s="133"/>
      <c r="G137" s="121"/>
      <c r="H137" s="122"/>
      <c r="I137" s="120"/>
    </row>
    <row r="138" spans="1:9" ht="30" customHeight="1">
      <c r="A138" s="22"/>
      <c r="B138" s="22"/>
      <c r="C138" s="133" t="s">
        <v>50</v>
      </c>
      <c r="D138" s="432" t="s">
        <v>166</v>
      </c>
      <c r="E138" s="432"/>
      <c r="F138" s="432"/>
      <c r="G138" s="135">
        <v>92</v>
      </c>
      <c r="H138" s="142">
        <v>62</v>
      </c>
      <c r="I138" s="120">
        <f>H138/G138*100</f>
        <v>67.3913043478261</v>
      </c>
    </row>
    <row r="139" spans="1:9" ht="30" customHeight="1">
      <c r="A139" s="22"/>
      <c r="B139" s="22"/>
      <c r="C139" s="133" t="s">
        <v>30</v>
      </c>
      <c r="D139" s="432" t="s">
        <v>182</v>
      </c>
      <c r="E139" s="432"/>
      <c r="F139" s="432"/>
      <c r="G139" s="135">
        <v>26215</v>
      </c>
      <c r="H139" s="142"/>
      <c r="I139" s="120"/>
    </row>
    <row r="140" spans="1:9" ht="9" customHeight="1">
      <c r="A140" s="130"/>
      <c r="B140" s="130"/>
      <c r="C140" s="130"/>
      <c r="D140" s="22"/>
      <c r="E140" s="130"/>
      <c r="F140" s="130"/>
      <c r="G140" s="135"/>
      <c r="H140" s="135"/>
      <c r="I140" s="120"/>
    </row>
    <row r="141" spans="1:9" ht="15.75">
      <c r="A141" s="433" t="s">
        <v>167</v>
      </c>
      <c r="B141" s="433"/>
      <c r="C141" s="433"/>
      <c r="D141" s="433"/>
      <c r="E141" s="433"/>
      <c r="F141" s="433"/>
      <c r="G141" s="143">
        <f>SUM(G138:G140)</f>
        <v>26307</v>
      </c>
      <c r="H141" s="143">
        <f>SUM(H138:H140)</f>
        <v>62</v>
      </c>
      <c r="I141" s="138">
        <f>H141/G141*100</f>
        <v>0.2356787166913749</v>
      </c>
    </row>
    <row r="142" spans="1:9" ht="9" customHeight="1">
      <c r="A142" s="130"/>
      <c r="B142" s="130"/>
      <c r="C142" s="130"/>
      <c r="D142" s="130"/>
      <c r="E142" s="130"/>
      <c r="F142" s="130"/>
      <c r="G142" s="135"/>
      <c r="H142" s="135"/>
      <c r="I142" s="120"/>
    </row>
    <row r="143" spans="1:9" ht="16.5">
      <c r="A143" s="144" t="s">
        <v>168</v>
      </c>
      <c r="B143" s="144"/>
      <c r="C143" s="144"/>
      <c r="D143" s="144"/>
      <c r="E143" s="144"/>
      <c r="F143" s="144"/>
      <c r="G143" s="143">
        <f>G141+G134+G110+G86+G76</f>
        <v>78912</v>
      </c>
      <c r="H143" s="143">
        <f>H141+H134+H110+H86+H76</f>
        <v>47343</v>
      </c>
      <c r="I143" s="138">
        <f>H143/G143*100</f>
        <v>59.99467761557178</v>
      </c>
    </row>
    <row r="144" spans="1:9" ht="16.5">
      <c r="A144" s="144"/>
      <c r="B144" s="144"/>
      <c r="C144" s="144"/>
      <c r="D144" s="144"/>
      <c r="E144" s="144"/>
      <c r="F144" s="144"/>
      <c r="G144" s="145"/>
      <c r="H144" s="145"/>
      <c r="I144" s="138"/>
    </row>
    <row r="145" spans="1:9" ht="15.75">
      <c r="A145" s="146" t="s">
        <v>169</v>
      </c>
      <c r="B145" s="431" t="s">
        <v>170</v>
      </c>
      <c r="C145" s="431"/>
      <c r="D145" s="431"/>
      <c r="E145" s="431"/>
      <c r="F145" s="431"/>
      <c r="G145" s="19"/>
      <c r="H145" s="122"/>
      <c r="I145" s="120"/>
    </row>
    <row r="146" spans="1:9" ht="15.75">
      <c r="A146" s="19"/>
      <c r="B146" s="117" t="s">
        <v>50</v>
      </c>
      <c r="C146" s="431" t="s">
        <v>171</v>
      </c>
      <c r="D146" s="431"/>
      <c r="E146" s="431"/>
      <c r="F146" s="431"/>
      <c r="G146" s="135"/>
      <c r="H146" s="122"/>
      <c r="I146" s="120"/>
    </row>
    <row r="147" spans="1:9" ht="15.75">
      <c r="A147" s="19"/>
      <c r="B147" s="117"/>
      <c r="C147" s="133" t="s">
        <v>51</v>
      </c>
      <c r="D147" s="432" t="s">
        <v>172</v>
      </c>
      <c r="E147" s="432"/>
      <c r="F147" s="432"/>
      <c r="G147" s="135">
        <v>1115</v>
      </c>
      <c r="H147" s="122">
        <f>26261+2000</f>
        <v>28261</v>
      </c>
      <c r="I147" s="120">
        <f>H147/G147*100</f>
        <v>2534.6188340807175</v>
      </c>
    </row>
    <row r="148" spans="1:9" ht="15.75">
      <c r="A148" s="22"/>
      <c r="B148" s="22"/>
      <c r="C148" s="22"/>
      <c r="D148" s="22"/>
      <c r="E148" s="22"/>
      <c r="F148" s="22"/>
      <c r="G148" s="63"/>
      <c r="H148" s="54"/>
      <c r="I148" s="120"/>
    </row>
    <row r="149" spans="1:9" ht="16.5">
      <c r="A149" s="144" t="s">
        <v>170</v>
      </c>
      <c r="B149" s="144"/>
      <c r="C149" s="144"/>
      <c r="D149" s="144"/>
      <c r="E149" s="144"/>
      <c r="F149" s="144"/>
      <c r="G149" s="147">
        <f>G147</f>
        <v>1115</v>
      </c>
      <c r="H149" s="143">
        <f>H147</f>
        <v>28261</v>
      </c>
      <c r="I149" s="120">
        <f>H149/G149*100</f>
        <v>2534.6188340807175</v>
      </c>
    </row>
    <row r="150" spans="1:9" ht="15.75">
      <c r="A150" s="22"/>
      <c r="B150" s="22"/>
      <c r="C150" s="22"/>
      <c r="D150" s="22"/>
      <c r="E150" s="22"/>
      <c r="F150" s="22"/>
      <c r="G150" s="63"/>
      <c r="H150" s="22"/>
      <c r="I150" s="120"/>
    </row>
    <row r="151" spans="1:9" ht="18.75">
      <c r="A151" s="21" t="s">
        <v>173</v>
      </c>
      <c r="B151" s="21"/>
      <c r="C151" s="21"/>
      <c r="D151" s="21"/>
      <c r="E151" s="21"/>
      <c r="F151" s="21"/>
      <c r="G151" s="147">
        <f>G143+G149</f>
        <v>80027</v>
      </c>
      <c r="H151" s="143">
        <f>H143+H149</f>
        <v>75604</v>
      </c>
      <c r="I151" s="138">
        <f>H151/G151*100</f>
        <v>94.4731153235783</v>
      </c>
    </row>
  </sheetData>
  <sheetProtection/>
  <mergeCells count="37">
    <mergeCell ref="B14:F14"/>
    <mergeCell ref="A9:F11"/>
    <mergeCell ref="A3:I3"/>
    <mergeCell ref="A4:I4"/>
    <mergeCell ref="A5:I5"/>
    <mergeCell ref="D16:F16"/>
    <mergeCell ref="C47:F47"/>
    <mergeCell ref="A51:F53"/>
    <mergeCell ref="E17:F17"/>
    <mergeCell ref="D33:F33"/>
    <mergeCell ref="D38:F38"/>
    <mergeCell ref="D40:F40"/>
    <mergeCell ref="D70:F70"/>
    <mergeCell ref="B74:F74"/>
    <mergeCell ref="B67:F67"/>
    <mergeCell ref="C69:F69"/>
    <mergeCell ref="D72:F72"/>
    <mergeCell ref="D55:F55"/>
    <mergeCell ref="E56:F56"/>
    <mergeCell ref="C59:F59"/>
    <mergeCell ref="E62:F62"/>
    <mergeCell ref="C114:F114"/>
    <mergeCell ref="A86:F86"/>
    <mergeCell ref="B84:F84"/>
    <mergeCell ref="D82:F82"/>
    <mergeCell ref="C81:F81"/>
    <mergeCell ref="B79:F79"/>
    <mergeCell ref="C146:F146"/>
    <mergeCell ref="D147:F147"/>
    <mergeCell ref="E42:F42"/>
    <mergeCell ref="D139:F139"/>
    <mergeCell ref="D138:F138"/>
    <mergeCell ref="A141:F141"/>
    <mergeCell ref="B145:F145"/>
    <mergeCell ref="A76:F76"/>
  </mergeCells>
  <printOptions horizontalCentered="1"/>
  <pageMargins left="0.1968503937007874" right="0.1968503937007874" top="0.1968503937007874" bottom="0" header="0.5118110236220472" footer="0.5118110236220472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6"/>
  <sheetViews>
    <sheetView zoomScalePageLayoutView="0" workbookViewId="0" topLeftCell="A1">
      <selection activeCell="B29" sqref="B29"/>
    </sheetView>
  </sheetViews>
  <sheetFormatPr defaultColWidth="9.00390625" defaultRowHeight="12.75"/>
  <cols>
    <col min="1" max="1" width="9.125" style="239" customWidth="1"/>
    <col min="2" max="2" width="61.125" style="239" customWidth="1"/>
    <col min="3" max="6" width="26.25390625" style="239" customWidth="1"/>
    <col min="7" max="16384" width="9.125" style="239" customWidth="1"/>
  </cols>
  <sheetData>
    <row r="2" spans="1:6" s="227" customFormat="1" ht="15.75">
      <c r="A2" s="179" t="s">
        <v>527</v>
      </c>
      <c r="C2" s="228"/>
      <c r="D2" s="229"/>
      <c r="E2" s="229"/>
      <c r="F2" s="229"/>
    </row>
    <row r="3" spans="2:6" s="92" customFormat="1" ht="15" customHeight="1">
      <c r="B3" s="477"/>
      <c r="C3" s="477"/>
      <c r="D3" s="477"/>
      <c r="E3" s="477"/>
      <c r="F3" s="477"/>
    </row>
    <row r="4" spans="3:6" s="230" customFormat="1" ht="15" customHeight="1">
      <c r="C4" s="231"/>
      <c r="D4" s="232"/>
      <c r="E4" s="232"/>
      <c r="F4" s="232"/>
    </row>
    <row r="5" spans="2:6" s="177" customFormat="1" ht="15" customHeight="1">
      <c r="B5" s="478" t="s">
        <v>47</v>
      </c>
      <c r="C5" s="478"/>
      <c r="D5" s="478"/>
      <c r="E5" s="478"/>
      <c r="F5" s="478"/>
    </row>
    <row r="6" spans="2:6" s="177" customFormat="1" ht="15.75">
      <c r="B6" s="479" t="s">
        <v>319</v>
      </c>
      <c r="C6" s="479"/>
      <c r="D6" s="479"/>
      <c r="E6" s="479"/>
      <c r="F6" s="479"/>
    </row>
    <row r="7" spans="2:6" s="177" customFormat="1" ht="15" customHeight="1">
      <c r="B7" s="478" t="s">
        <v>477</v>
      </c>
      <c r="C7" s="478"/>
      <c r="D7" s="478"/>
      <c r="E7" s="478"/>
      <c r="F7" s="478"/>
    </row>
    <row r="8" spans="2:6" s="227" customFormat="1" ht="12" customHeight="1" thickBot="1">
      <c r="B8" s="228"/>
      <c r="C8" s="233"/>
      <c r="D8" s="234"/>
      <c r="E8" s="234"/>
      <c r="F8" s="235"/>
    </row>
    <row r="9" spans="1:6" s="227" customFormat="1" ht="16.5" customHeight="1" thickBot="1">
      <c r="A9" s="457" t="s">
        <v>207</v>
      </c>
      <c r="B9" s="460" t="s">
        <v>208</v>
      </c>
      <c r="C9" s="463" t="s">
        <v>320</v>
      </c>
      <c r="D9" s="466" t="s">
        <v>321</v>
      </c>
      <c r="E9" s="466"/>
      <c r="F9" s="467"/>
    </row>
    <row r="10" spans="1:6" s="227" customFormat="1" ht="33" customHeight="1" thickBot="1">
      <c r="A10" s="458"/>
      <c r="B10" s="461"/>
      <c r="C10" s="464"/>
      <c r="D10" s="236" t="s">
        <v>322</v>
      </c>
      <c r="E10" s="237" t="s">
        <v>323</v>
      </c>
      <c r="F10" s="238" t="s">
        <v>324</v>
      </c>
    </row>
    <row r="11" spans="1:6" s="227" customFormat="1" ht="22.5" customHeight="1">
      <c r="A11" s="458"/>
      <c r="B11" s="461"/>
      <c r="C11" s="464"/>
      <c r="D11" s="468" t="s">
        <v>325</v>
      </c>
      <c r="E11" s="469"/>
      <c r="F11" s="470"/>
    </row>
    <row r="12" spans="1:6" ht="12.75">
      <c r="A12" s="458"/>
      <c r="B12" s="461"/>
      <c r="C12" s="464"/>
      <c r="D12" s="471"/>
      <c r="E12" s="472"/>
      <c r="F12" s="473"/>
    </row>
    <row r="13" spans="1:6" ht="3" customHeight="1" thickBot="1">
      <c r="A13" s="459"/>
      <c r="B13" s="462"/>
      <c r="C13" s="465"/>
      <c r="D13" s="474"/>
      <c r="E13" s="475"/>
      <c r="F13" s="476"/>
    </row>
    <row r="14" spans="1:6" ht="30">
      <c r="A14" s="240" t="s">
        <v>224</v>
      </c>
      <c r="B14" s="241" t="s">
        <v>225</v>
      </c>
      <c r="C14" s="242">
        <f>SUM(D14:F14)</f>
        <v>3125</v>
      </c>
      <c r="D14" s="242">
        <v>3125</v>
      </c>
      <c r="E14" s="242"/>
      <c r="F14" s="243"/>
    </row>
    <row r="15" spans="1:6" ht="15">
      <c r="A15" s="165" t="s">
        <v>226</v>
      </c>
      <c r="B15" s="162" t="s">
        <v>42</v>
      </c>
      <c r="C15" s="244">
        <f aca="true" t="shared" si="0" ref="C15:C25">SUM(D15:F15)</f>
        <v>52</v>
      </c>
      <c r="D15" s="244">
        <v>52</v>
      </c>
      <c r="E15" s="244"/>
      <c r="F15" s="245"/>
    </row>
    <row r="16" spans="1:6" ht="15">
      <c r="A16" s="165" t="s">
        <v>227</v>
      </c>
      <c r="B16" s="162" t="s">
        <v>228</v>
      </c>
      <c r="C16" s="244">
        <f t="shared" si="0"/>
        <v>2956</v>
      </c>
      <c r="D16" s="244">
        <f>820+2000</f>
        <v>2820</v>
      </c>
      <c r="E16" s="244">
        <v>136</v>
      </c>
      <c r="F16" s="245"/>
    </row>
    <row r="17" spans="1:6" ht="15">
      <c r="A17" s="165" t="s">
        <v>326</v>
      </c>
      <c r="B17" s="162" t="s">
        <v>327</v>
      </c>
      <c r="C17" s="244">
        <f t="shared" si="0"/>
        <v>28514</v>
      </c>
      <c r="D17" s="244">
        <v>28514</v>
      </c>
      <c r="E17" s="244"/>
      <c r="F17" s="245"/>
    </row>
    <row r="18" spans="1:6" ht="15">
      <c r="A18" s="165" t="s">
        <v>231</v>
      </c>
      <c r="B18" s="162" t="s">
        <v>232</v>
      </c>
      <c r="C18" s="244">
        <f t="shared" si="0"/>
        <v>6313</v>
      </c>
      <c r="D18" s="244">
        <v>6313</v>
      </c>
      <c r="E18" s="244"/>
      <c r="F18" s="245"/>
    </row>
    <row r="19" spans="1:6" ht="15">
      <c r="A19" s="165" t="s">
        <v>241</v>
      </c>
      <c r="B19" s="162" t="s">
        <v>40</v>
      </c>
      <c r="C19" s="244">
        <f t="shared" si="0"/>
        <v>23205</v>
      </c>
      <c r="D19" s="244">
        <v>23205</v>
      </c>
      <c r="E19" s="244"/>
      <c r="F19" s="245"/>
    </row>
    <row r="20" spans="1:6" ht="15">
      <c r="A20" s="165" t="s">
        <v>328</v>
      </c>
      <c r="B20" s="162" t="s">
        <v>329</v>
      </c>
      <c r="C20" s="244">
        <f t="shared" si="0"/>
        <v>489</v>
      </c>
      <c r="D20" s="244">
        <v>489</v>
      </c>
      <c r="E20" s="244"/>
      <c r="F20" s="245"/>
    </row>
    <row r="21" spans="1:6" ht="15">
      <c r="A21" s="165" t="s">
        <v>330</v>
      </c>
      <c r="B21" s="162" t="s">
        <v>331</v>
      </c>
      <c r="C21" s="244">
        <f t="shared" si="0"/>
        <v>317</v>
      </c>
      <c r="D21" s="244"/>
      <c r="E21" s="244">
        <v>317</v>
      </c>
      <c r="F21" s="245"/>
    </row>
    <row r="22" spans="1:6" ht="15">
      <c r="A22" s="165" t="s">
        <v>330</v>
      </c>
      <c r="B22" s="168" t="s">
        <v>478</v>
      </c>
      <c r="C22" s="244">
        <f>SUM(D22:F22)</f>
        <v>954</v>
      </c>
      <c r="D22" s="244"/>
      <c r="E22" s="244">
        <v>954</v>
      </c>
      <c r="F22" s="245"/>
    </row>
    <row r="23" spans="1:6" ht="15">
      <c r="A23" s="249">
        <v>104051</v>
      </c>
      <c r="B23" s="162" t="s">
        <v>387</v>
      </c>
      <c r="C23" s="244">
        <f t="shared" si="0"/>
        <v>46</v>
      </c>
      <c r="D23" s="244"/>
      <c r="E23" s="244"/>
      <c r="F23" s="245">
        <v>46</v>
      </c>
    </row>
    <row r="24" spans="1:6" ht="15">
      <c r="A24" s="165" t="s">
        <v>249</v>
      </c>
      <c r="B24" s="168" t="s">
        <v>386</v>
      </c>
      <c r="C24" s="244">
        <f t="shared" si="0"/>
        <v>1825</v>
      </c>
      <c r="D24" s="244">
        <v>1825</v>
      </c>
      <c r="E24" s="244"/>
      <c r="F24" s="245"/>
    </row>
    <row r="25" spans="1:6" ht="30.75" thickBot="1">
      <c r="A25" s="249">
        <v>900020</v>
      </c>
      <c r="B25" s="162" t="s">
        <v>332</v>
      </c>
      <c r="C25" s="244">
        <f t="shared" si="0"/>
        <v>7808</v>
      </c>
      <c r="D25" s="244">
        <v>7808</v>
      </c>
      <c r="E25" s="244"/>
      <c r="F25" s="245"/>
    </row>
    <row r="26" spans="1:6" ht="30" customHeight="1" thickBot="1">
      <c r="A26" s="250"/>
      <c r="B26" s="250" t="s">
        <v>2</v>
      </c>
      <c r="C26" s="248">
        <f>SUM(C14:C25)</f>
        <v>75604</v>
      </c>
      <c r="D26" s="248">
        <f>SUM(D14:D25)</f>
        <v>74151</v>
      </c>
      <c r="E26" s="248">
        <f>SUM(E14:E25)</f>
        <v>1407</v>
      </c>
      <c r="F26" s="248">
        <f>SUM(F14:F25)</f>
        <v>46</v>
      </c>
    </row>
  </sheetData>
  <sheetProtection/>
  <mergeCells count="9">
    <mergeCell ref="A9:A13"/>
    <mergeCell ref="B9:B13"/>
    <mergeCell ref="C9:C13"/>
    <mergeCell ref="D9:F9"/>
    <mergeCell ref="D11:F13"/>
    <mergeCell ref="B3:F3"/>
    <mergeCell ref="B5:F5"/>
    <mergeCell ref="B6:F6"/>
    <mergeCell ref="B7:F7"/>
  </mergeCells>
  <printOptions horizontalCentered="1"/>
  <pageMargins left="0" right="0" top="0.7874015748031497" bottom="0.7480314960629921" header="0.31496062992125984" footer="0.31496062992125984"/>
  <pageSetup fitToHeight="1" fitToWidth="1" horizontalDpi="600" verticalDpi="600" orientation="landscape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3"/>
  <sheetViews>
    <sheetView zoomScalePageLayoutView="0" workbookViewId="0" topLeftCell="A1">
      <selection activeCell="B15" sqref="B15"/>
    </sheetView>
  </sheetViews>
  <sheetFormatPr defaultColWidth="9.00390625" defaultRowHeight="12.75"/>
  <cols>
    <col min="1" max="1" width="9.125" style="11" customWidth="1"/>
    <col min="2" max="2" width="44.125" style="11" customWidth="1"/>
    <col min="3" max="3" width="10.125" style="11" customWidth="1"/>
    <col min="4" max="7" width="10.375" style="11" customWidth="1"/>
    <col min="8" max="11" width="10.25390625" style="11" customWidth="1"/>
    <col min="12" max="12" width="9.625" style="11" customWidth="1"/>
    <col min="13" max="13" width="10.875" style="11" customWidth="1"/>
    <col min="14" max="14" width="15.25390625" style="11" customWidth="1"/>
    <col min="15" max="15" width="9.875" style="11" customWidth="1"/>
    <col min="16" max="16" width="10.625" style="11" customWidth="1"/>
    <col min="17" max="17" width="9.625" style="11" customWidth="1"/>
    <col min="18" max="16384" width="9.125" style="11" customWidth="1"/>
  </cols>
  <sheetData>
    <row r="1" spans="1:19" ht="15.75">
      <c r="A1" s="179" t="s">
        <v>528</v>
      </c>
      <c r="K1" s="512"/>
      <c r="L1" s="512"/>
      <c r="M1" s="512"/>
      <c r="N1" s="512"/>
      <c r="O1" s="512"/>
      <c r="P1" s="512"/>
      <c r="Q1" s="512"/>
      <c r="R1" s="512"/>
      <c r="S1" s="512"/>
    </row>
    <row r="2" spans="1:16" ht="15.75" customHeight="1">
      <c r="A2" s="507"/>
      <c r="B2" s="507"/>
      <c r="C2" s="507"/>
      <c r="D2" s="507"/>
      <c r="E2" s="507"/>
      <c r="F2" s="507"/>
      <c r="G2" s="507"/>
      <c r="H2" s="507"/>
      <c r="I2" s="507"/>
      <c r="J2" s="507"/>
      <c r="K2" s="507"/>
      <c r="L2" s="507"/>
      <c r="M2" s="507"/>
      <c r="N2" s="507"/>
      <c r="O2" s="507"/>
      <c r="P2" s="507"/>
    </row>
    <row r="3" spans="1:19" s="159" customFormat="1" ht="15.75" customHeight="1">
      <c r="A3" s="508"/>
      <c r="B3" s="508"/>
      <c r="C3" s="508"/>
      <c r="D3" s="508"/>
      <c r="E3" s="508"/>
      <c r="F3" s="508"/>
      <c r="G3" s="508"/>
      <c r="H3" s="508"/>
      <c r="I3" s="508"/>
      <c r="J3" s="508"/>
      <c r="K3" s="508"/>
      <c r="L3" s="508"/>
      <c r="M3" s="508"/>
      <c r="N3" s="508"/>
      <c r="O3" s="508"/>
      <c r="P3" s="508"/>
      <c r="Q3" s="508"/>
      <c r="R3" s="508"/>
      <c r="S3" s="508"/>
    </row>
    <row r="4" spans="1:16" s="159" customFormat="1" ht="15.75" customHeight="1">
      <c r="A4" s="158"/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</row>
    <row r="5" spans="1:19" s="159" customFormat="1" ht="15.75" customHeight="1">
      <c r="A5" s="508" t="s">
        <v>47</v>
      </c>
      <c r="B5" s="508"/>
      <c r="C5" s="508"/>
      <c r="D5" s="508"/>
      <c r="E5" s="508"/>
      <c r="F5" s="508"/>
      <c r="G5" s="508"/>
      <c r="H5" s="508"/>
      <c r="I5" s="508"/>
      <c r="J5" s="508"/>
      <c r="K5" s="508"/>
      <c r="L5" s="508"/>
      <c r="M5" s="508"/>
      <c r="N5" s="508"/>
      <c r="O5" s="508"/>
      <c r="P5" s="508"/>
      <c r="Q5" s="508"/>
      <c r="R5" s="508"/>
      <c r="S5" s="508"/>
    </row>
    <row r="6" spans="1:19" s="159" customFormat="1" ht="15.75" customHeight="1">
      <c r="A6" s="508" t="s">
        <v>206</v>
      </c>
      <c r="B6" s="508"/>
      <c r="C6" s="508"/>
      <c r="D6" s="508"/>
      <c r="E6" s="508"/>
      <c r="F6" s="508"/>
      <c r="G6" s="508"/>
      <c r="H6" s="508"/>
      <c r="I6" s="508"/>
      <c r="J6" s="508"/>
      <c r="K6" s="508"/>
      <c r="L6" s="508"/>
      <c r="M6" s="508"/>
      <c r="N6" s="508"/>
      <c r="O6" s="508"/>
      <c r="P6" s="508"/>
      <c r="Q6" s="508"/>
      <c r="R6" s="508"/>
      <c r="S6" s="508"/>
    </row>
    <row r="7" spans="1:19" s="159" customFormat="1" ht="15.75" customHeight="1">
      <c r="A7" s="508" t="s">
        <v>476</v>
      </c>
      <c r="B7" s="508"/>
      <c r="C7" s="508"/>
      <c r="D7" s="508"/>
      <c r="E7" s="508"/>
      <c r="F7" s="508"/>
      <c r="G7" s="508"/>
      <c r="H7" s="508"/>
      <c r="I7" s="508"/>
      <c r="J7" s="508"/>
      <c r="K7" s="508"/>
      <c r="L7" s="508"/>
      <c r="M7" s="508"/>
      <c r="N7" s="508"/>
      <c r="O7" s="508"/>
      <c r="P7" s="508"/>
      <c r="Q7" s="508"/>
      <c r="R7" s="508"/>
      <c r="S7" s="508"/>
    </row>
    <row r="8" spans="18:19" s="159" customFormat="1" ht="15.75" thickBot="1">
      <c r="R8" s="513" t="s">
        <v>8</v>
      </c>
      <c r="S8" s="513"/>
    </row>
    <row r="9" spans="1:19" s="160" customFormat="1" ht="20.25" customHeight="1" thickBot="1">
      <c r="A9" s="492" t="s">
        <v>207</v>
      </c>
      <c r="B9" s="489" t="s">
        <v>208</v>
      </c>
      <c r="C9" s="486" t="s">
        <v>209</v>
      </c>
      <c r="D9" s="500" t="s">
        <v>210</v>
      </c>
      <c r="E9" s="501"/>
      <c r="F9" s="501"/>
      <c r="G9" s="501"/>
      <c r="H9" s="501"/>
      <c r="I9" s="501"/>
      <c r="J9" s="501"/>
      <c r="K9" s="501"/>
      <c r="L9" s="501"/>
      <c r="M9" s="501"/>
      <c r="N9" s="501"/>
      <c r="O9" s="501"/>
      <c r="P9" s="501"/>
      <c r="Q9" s="502"/>
      <c r="R9" s="495" t="s">
        <v>3</v>
      </c>
      <c r="S9" s="496"/>
    </row>
    <row r="10" spans="1:19" s="160" customFormat="1" ht="38.25" customHeight="1" thickBot="1">
      <c r="A10" s="493"/>
      <c r="B10" s="490"/>
      <c r="C10" s="487"/>
      <c r="D10" s="509" t="s">
        <v>83</v>
      </c>
      <c r="E10" s="510"/>
      <c r="F10" s="510"/>
      <c r="G10" s="510"/>
      <c r="H10" s="510"/>
      <c r="I10" s="511"/>
      <c r="J10" s="500" t="s">
        <v>84</v>
      </c>
      <c r="K10" s="501"/>
      <c r="L10" s="501"/>
      <c r="M10" s="502"/>
      <c r="N10" s="480" t="s">
        <v>211</v>
      </c>
      <c r="O10" s="481"/>
      <c r="P10" s="481"/>
      <c r="Q10" s="482"/>
      <c r="R10" s="505" t="s">
        <v>9</v>
      </c>
      <c r="S10" s="506"/>
    </row>
    <row r="11" spans="1:19" s="160" customFormat="1" ht="21" customHeight="1" thickBot="1">
      <c r="A11" s="493"/>
      <c r="B11" s="490"/>
      <c r="C11" s="487"/>
      <c r="D11" s="486" t="s">
        <v>212</v>
      </c>
      <c r="E11" s="486" t="s">
        <v>213</v>
      </c>
      <c r="F11" s="486" t="s">
        <v>214</v>
      </c>
      <c r="G11" s="486" t="s">
        <v>215</v>
      </c>
      <c r="H11" s="486" t="s">
        <v>216</v>
      </c>
      <c r="I11" s="514" t="s">
        <v>217</v>
      </c>
      <c r="J11" s="497" t="s">
        <v>218</v>
      </c>
      <c r="K11" s="497" t="s">
        <v>85</v>
      </c>
      <c r="L11" s="486" t="s">
        <v>333</v>
      </c>
      <c r="M11" s="483" t="s">
        <v>334</v>
      </c>
      <c r="N11" s="486" t="s">
        <v>479</v>
      </c>
      <c r="O11" s="486" t="s">
        <v>219</v>
      </c>
      <c r="P11" s="486" t="s">
        <v>220</v>
      </c>
      <c r="Q11" s="483" t="s">
        <v>335</v>
      </c>
      <c r="R11" s="223" t="s">
        <v>221</v>
      </c>
      <c r="S11" s="224" t="s">
        <v>222</v>
      </c>
    </row>
    <row r="12" spans="1:19" s="160" customFormat="1" ht="18.75" customHeight="1">
      <c r="A12" s="493"/>
      <c r="B12" s="490"/>
      <c r="C12" s="487"/>
      <c r="D12" s="487"/>
      <c r="E12" s="487"/>
      <c r="F12" s="487"/>
      <c r="G12" s="487"/>
      <c r="H12" s="487"/>
      <c r="I12" s="515"/>
      <c r="J12" s="498"/>
      <c r="K12" s="498"/>
      <c r="L12" s="487"/>
      <c r="M12" s="484"/>
      <c r="N12" s="487"/>
      <c r="O12" s="487"/>
      <c r="P12" s="487"/>
      <c r="Q12" s="484"/>
      <c r="R12" s="503" t="s">
        <v>223</v>
      </c>
      <c r="S12" s="504"/>
    </row>
    <row r="13" spans="1:19" s="160" customFormat="1" ht="20.25" customHeight="1" thickBot="1">
      <c r="A13" s="494"/>
      <c r="B13" s="491"/>
      <c r="C13" s="488"/>
      <c r="D13" s="488"/>
      <c r="E13" s="488"/>
      <c r="F13" s="488"/>
      <c r="G13" s="488"/>
      <c r="H13" s="488"/>
      <c r="I13" s="516"/>
      <c r="J13" s="499"/>
      <c r="K13" s="499"/>
      <c r="L13" s="488"/>
      <c r="M13" s="485"/>
      <c r="N13" s="488"/>
      <c r="O13" s="488"/>
      <c r="P13" s="488"/>
      <c r="Q13" s="485"/>
      <c r="R13" s="505"/>
      <c r="S13" s="506"/>
    </row>
    <row r="14" spans="1:19" s="159" customFormat="1" ht="30">
      <c r="A14" s="161" t="s">
        <v>224</v>
      </c>
      <c r="B14" s="162" t="s">
        <v>225</v>
      </c>
      <c r="C14" s="252">
        <f>I14+M14+O14+P14</f>
        <v>14566</v>
      </c>
      <c r="D14" s="174">
        <v>8073</v>
      </c>
      <c r="E14" s="175">
        <v>2291</v>
      </c>
      <c r="F14" s="175">
        <v>3938</v>
      </c>
      <c r="G14" s="175"/>
      <c r="H14" s="175">
        <v>162</v>
      </c>
      <c r="I14" s="253">
        <f aca="true" t="shared" si="0" ref="I14:I39">SUM(D14:H14)</f>
        <v>14464</v>
      </c>
      <c r="J14" s="176">
        <v>102</v>
      </c>
      <c r="K14" s="176"/>
      <c r="L14" s="176"/>
      <c r="M14" s="254">
        <f>SUM(J14:L14)</f>
        <v>102</v>
      </c>
      <c r="N14" s="254"/>
      <c r="O14" s="255"/>
      <c r="P14" s="256"/>
      <c r="Q14" s="256"/>
      <c r="R14" s="164">
        <f>0.5+0.1+0.2-0.3</f>
        <v>0.5</v>
      </c>
      <c r="S14" s="222">
        <v>0.5</v>
      </c>
    </row>
    <row r="15" spans="1:19" s="159" customFormat="1" ht="15">
      <c r="A15" s="165" t="s">
        <v>226</v>
      </c>
      <c r="B15" s="162" t="s">
        <v>42</v>
      </c>
      <c r="C15" s="252">
        <f aca="true" t="shared" si="1" ref="C15:C39">I15+M15+O15+P15</f>
        <v>64</v>
      </c>
      <c r="D15" s="174"/>
      <c r="E15" s="175"/>
      <c r="F15" s="175">
        <v>64</v>
      </c>
      <c r="G15" s="175"/>
      <c r="H15" s="175"/>
      <c r="I15" s="253">
        <f t="shared" si="0"/>
        <v>64</v>
      </c>
      <c r="J15" s="176"/>
      <c r="K15" s="176"/>
      <c r="L15" s="176"/>
      <c r="M15" s="254"/>
      <c r="N15" s="254"/>
      <c r="O15" s="255"/>
      <c r="P15" s="256"/>
      <c r="Q15" s="256"/>
      <c r="R15" s="166"/>
      <c r="S15" s="163"/>
    </row>
    <row r="16" spans="1:19" s="159" customFormat="1" ht="29.25" customHeight="1">
      <c r="A16" s="165" t="s">
        <v>227</v>
      </c>
      <c r="B16" s="162" t="s">
        <v>228</v>
      </c>
      <c r="C16" s="252">
        <f>I16+M16+Q16</f>
        <v>2245</v>
      </c>
      <c r="D16" s="174"/>
      <c r="E16" s="175"/>
      <c r="F16" s="175">
        <v>245</v>
      </c>
      <c r="G16" s="175"/>
      <c r="H16" s="175"/>
      <c r="I16" s="253">
        <f t="shared" si="0"/>
        <v>245</v>
      </c>
      <c r="J16" s="176">
        <v>2000</v>
      </c>
      <c r="K16" s="176"/>
      <c r="L16" s="176"/>
      <c r="M16" s="254">
        <f>SUM(J16:L16)</f>
        <v>2000</v>
      </c>
      <c r="N16" s="254"/>
      <c r="O16" s="255"/>
      <c r="P16" s="256"/>
      <c r="Q16" s="256"/>
      <c r="R16" s="167"/>
      <c r="S16" s="163"/>
    </row>
    <row r="17" spans="1:19" s="159" customFormat="1" ht="30" customHeight="1">
      <c r="A17" s="165" t="s">
        <v>326</v>
      </c>
      <c r="B17" s="162" t="s">
        <v>327</v>
      </c>
      <c r="C17" s="252">
        <f>I17+M17+Q17</f>
        <v>1139</v>
      </c>
      <c r="D17" s="174"/>
      <c r="E17" s="175"/>
      <c r="F17" s="175"/>
      <c r="G17" s="175"/>
      <c r="H17" s="175"/>
      <c r="I17" s="253">
        <f t="shared" si="0"/>
        <v>0</v>
      </c>
      <c r="J17" s="176"/>
      <c r="K17" s="176"/>
      <c r="L17" s="176"/>
      <c r="M17" s="254"/>
      <c r="N17" s="254">
        <v>1139</v>
      </c>
      <c r="O17" s="255"/>
      <c r="P17" s="256"/>
      <c r="Q17" s="256">
        <f>N17+O17+P17</f>
        <v>1139</v>
      </c>
      <c r="R17" s="164"/>
      <c r="S17" s="163"/>
    </row>
    <row r="18" spans="1:19" s="159" customFormat="1" ht="19.5" customHeight="1">
      <c r="A18" s="165" t="s">
        <v>485</v>
      </c>
      <c r="B18" s="162" t="s">
        <v>486</v>
      </c>
      <c r="C18" s="252">
        <f>I18+M18+Q18</f>
        <v>19</v>
      </c>
      <c r="D18" s="174"/>
      <c r="E18" s="175"/>
      <c r="F18" s="175">
        <v>19</v>
      </c>
      <c r="G18" s="175"/>
      <c r="H18" s="175"/>
      <c r="I18" s="253">
        <f t="shared" si="0"/>
        <v>19</v>
      </c>
      <c r="J18" s="176"/>
      <c r="K18" s="176"/>
      <c r="L18" s="176"/>
      <c r="M18" s="254"/>
      <c r="N18" s="254"/>
      <c r="O18" s="255"/>
      <c r="P18" s="256"/>
      <c r="Q18" s="256"/>
      <c r="R18" s="164"/>
      <c r="S18" s="163"/>
    </row>
    <row r="19" spans="1:19" s="159" customFormat="1" ht="30">
      <c r="A19" s="165" t="s">
        <v>229</v>
      </c>
      <c r="B19" s="162" t="s">
        <v>230</v>
      </c>
      <c r="C19" s="252">
        <f>I19+M19+O19+P19</f>
        <v>27</v>
      </c>
      <c r="D19" s="174"/>
      <c r="E19" s="175"/>
      <c r="F19" s="175">
        <v>27</v>
      </c>
      <c r="G19" s="175"/>
      <c r="H19" s="175"/>
      <c r="I19" s="253">
        <f t="shared" si="0"/>
        <v>27</v>
      </c>
      <c r="J19" s="176"/>
      <c r="K19" s="176"/>
      <c r="L19" s="176"/>
      <c r="M19" s="254"/>
      <c r="N19" s="254"/>
      <c r="O19" s="255"/>
      <c r="P19" s="256"/>
      <c r="Q19" s="256"/>
      <c r="R19" s="164"/>
      <c r="S19" s="163"/>
    </row>
    <row r="20" spans="1:19" s="159" customFormat="1" ht="30">
      <c r="A20" s="165" t="s">
        <v>231</v>
      </c>
      <c r="B20" s="162" t="s">
        <v>232</v>
      </c>
      <c r="C20" s="252">
        <f>I20+M20+O20+P20</f>
        <v>6313</v>
      </c>
      <c r="D20" s="174"/>
      <c r="E20" s="175"/>
      <c r="F20" s="175">
        <v>6313</v>
      </c>
      <c r="G20" s="175"/>
      <c r="H20" s="175"/>
      <c r="I20" s="253">
        <f t="shared" si="0"/>
        <v>6313</v>
      </c>
      <c r="J20" s="176"/>
      <c r="K20" s="176"/>
      <c r="L20" s="176"/>
      <c r="M20" s="254"/>
      <c r="N20" s="254"/>
      <c r="O20" s="255"/>
      <c r="P20" s="256"/>
      <c r="Q20" s="256"/>
      <c r="R20" s="167"/>
      <c r="S20" s="163"/>
    </row>
    <row r="21" spans="1:19" s="159" customFormat="1" ht="15">
      <c r="A21" s="165" t="s">
        <v>233</v>
      </c>
      <c r="B21" s="162" t="s">
        <v>234</v>
      </c>
      <c r="C21" s="252">
        <f>I21+M21+O21+P21</f>
        <v>600</v>
      </c>
      <c r="D21" s="174"/>
      <c r="E21" s="175"/>
      <c r="F21" s="175"/>
      <c r="G21" s="175"/>
      <c r="H21" s="175"/>
      <c r="I21" s="253"/>
      <c r="J21" s="176"/>
      <c r="K21" s="176"/>
      <c r="L21" s="176">
        <v>600</v>
      </c>
      <c r="M21" s="254">
        <f>SUM(J21:L21)</f>
        <v>600</v>
      </c>
      <c r="N21" s="254"/>
      <c r="O21" s="255"/>
      <c r="P21" s="256"/>
      <c r="Q21" s="256"/>
      <c r="R21" s="167"/>
      <c r="S21" s="163"/>
    </row>
    <row r="22" spans="1:19" s="159" customFormat="1" ht="15">
      <c r="A22" s="165" t="s">
        <v>235</v>
      </c>
      <c r="B22" s="162" t="s">
        <v>236</v>
      </c>
      <c r="C22" s="252">
        <f t="shared" si="1"/>
        <v>1900</v>
      </c>
      <c r="D22" s="174"/>
      <c r="E22" s="175"/>
      <c r="F22" s="175">
        <v>1900</v>
      </c>
      <c r="G22" s="176"/>
      <c r="H22" s="175"/>
      <c r="I22" s="253">
        <f t="shared" si="0"/>
        <v>1900</v>
      </c>
      <c r="J22" s="176"/>
      <c r="K22" s="176"/>
      <c r="L22" s="176"/>
      <c r="M22" s="254"/>
      <c r="N22" s="254"/>
      <c r="O22" s="255"/>
      <c r="P22" s="256"/>
      <c r="Q22" s="256"/>
      <c r="R22" s="167"/>
      <c r="S22" s="163"/>
    </row>
    <row r="23" spans="1:19" s="159" customFormat="1" ht="15">
      <c r="A23" s="165" t="s">
        <v>237</v>
      </c>
      <c r="B23" s="162" t="s">
        <v>238</v>
      </c>
      <c r="C23" s="252">
        <f t="shared" si="1"/>
        <v>635</v>
      </c>
      <c r="D23" s="174"/>
      <c r="E23" s="175"/>
      <c r="F23" s="175">
        <v>635</v>
      </c>
      <c r="G23" s="176"/>
      <c r="H23" s="175"/>
      <c r="I23" s="253">
        <f t="shared" si="0"/>
        <v>635</v>
      </c>
      <c r="J23" s="176"/>
      <c r="K23" s="176"/>
      <c r="L23" s="176"/>
      <c r="M23" s="254"/>
      <c r="N23" s="254"/>
      <c r="O23" s="255"/>
      <c r="P23" s="256"/>
      <c r="Q23" s="256"/>
      <c r="R23" s="167"/>
      <c r="S23" s="163"/>
    </row>
    <row r="24" spans="1:19" s="159" customFormat="1" ht="30">
      <c r="A24" s="165" t="s">
        <v>239</v>
      </c>
      <c r="B24" s="162" t="s">
        <v>240</v>
      </c>
      <c r="C24" s="252">
        <f t="shared" si="1"/>
        <v>2318</v>
      </c>
      <c r="D24" s="174">
        <v>704</v>
      </c>
      <c r="E24" s="175">
        <v>192</v>
      </c>
      <c r="F24" s="175">
        <v>957</v>
      </c>
      <c r="G24" s="176"/>
      <c r="H24" s="175"/>
      <c r="I24" s="253">
        <f t="shared" si="0"/>
        <v>1853</v>
      </c>
      <c r="J24" s="176">
        <v>465</v>
      </c>
      <c r="K24" s="176"/>
      <c r="L24" s="176"/>
      <c r="M24" s="254">
        <f>SUM(J24:L24)</f>
        <v>465</v>
      </c>
      <c r="N24" s="254"/>
      <c r="O24" s="255"/>
      <c r="P24" s="256"/>
      <c r="Q24" s="256"/>
      <c r="R24" s="167">
        <v>0.5</v>
      </c>
      <c r="S24" s="163">
        <v>0.5</v>
      </c>
    </row>
    <row r="25" spans="1:19" s="159" customFormat="1" ht="15">
      <c r="A25" s="165" t="s">
        <v>241</v>
      </c>
      <c r="B25" s="162" t="s">
        <v>40</v>
      </c>
      <c r="C25" s="252">
        <f t="shared" si="1"/>
        <v>23265</v>
      </c>
      <c r="D25" s="174"/>
      <c r="E25" s="175"/>
      <c r="F25" s="175">
        <v>60</v>
      </c>
      <c r="G25" s="176"/>
      <c r="H25" s="175"/>
      <c r="I25" s="253">
        <f t="shared" si="0"/>
        <v>60</v>
      </c>
      <c r="J25" s="176"/>
      <c r="K25" s="176">
        <v>23205</v>
      </c>
      <c r="L25" s="176"/>
      <c r="M25" s="254">
        <f aca="true" t="shared" si="2" ref="M25:M39">SUM(J25:L25)</f>
        <v>23205</v>
      </c>
      <c r="N25" s="254"/>
      <c r="O25" s="255"/>
      <c r="P25" s="256"/>
      <c r="Q25" s="256"/>
      <c r="R25" s="167"/>
      <c r="S25" s="163"/>
    </row>
    <row r="26" spans="1:19" s="159" customFormat="1" ht="31.5" customHeight="1">
      <c r="A26" s="165" t="s">
        <v>242</v>
      </c>
      <c r="B26" s="162" t="s">
        <v>243</v>
      </c>
      <c r="C26" s="252">
        <f t="shared" si="1"/>
        <v>675</v>
      </c>
      <c r="D26" s="174"/>
      <c r="E26" s="175"/>
      <c r="F26" s="175"/>
      <c r="G26" s="175"/>
      <c r="H26" s="175">
        <v>675</v>
      </c>
      <c r="I26" s="253">
        <f t="shared" si="0"/>
        <v>675</v>
      </c>
      <c r="J26" s="176"/>
      <c r="K26" s="176"/>
      <c r="L26" s="176"/>
      <c r="M26" s="254">
        <f t="shared" si="2"/>
        <v>0</v>
      </c>
      <c r="N26" s="254"/>
      <c r="O26" s="255"/>
      <c r="P26" s="256"/>
      <c r="Q26" s="256"/>
      <c r="R26" s="167"/>
      <c r="S26" s="163"/>
    </row>
    <row r="27" spans="1:19" s="159" customFormat="1" ht="15">
      <c r="A27" s="165" t="s">
        <v>244</v>
      </c>
      <c r="B27" s="162" t="s">
        <v>43</v>
      </c>
      <c r="C27" s="252">
        <f t="shared" si="1"/>
        <v>848</v>
      </c>
      <c r="D27" s="174">
        <v>460</v>
      </c>
      <c r="E27" s="175">
        <v>125</v>
      </c>
      <c r="F27" s="175">
        <v>83</v>
      </c>
      <c r="G27" s="175"/>
      <c r="H27" s="175"/>
      <c r="I27" s="253">
        <f t="shared" si="0"/>
        <v>668</v>
      </c>
      <c r="J27" s="176">
        <v>180</v>
      </c>
      <c r="K27" s="176"/>
      <c r="L27" s="176"/>
      <c r="M27" s="254">
        <f t="shared" si="2"/>
        <v>180</v>
      </c>
      <c r="N27" s="254"/>
      <c r="O27" s="255"/>
      <c r="P27" s="256"/>
      <c r="Q27" s="256"/>
      <c r="R27" s="167">
        <v>0.2</v>
      </c>
      <c r="S27" s="163">
        <v>0.2</v>
      </c>
    </row>
    <row r="28" spans="1:19" s="159" customFormat="1" ht="30">
      <c r="A28" s="165" t="s">
        <v>480</v>
      </c>
      <c r="B28" s="162" t="s">
        <v>481</v>
      </c>
      <c r="C28" s="252">
        <f t="shared" si="1"/>
        <v>2540</v>
      </c>
      <c r="D28" s="174">
        <v>1726</v>
      </c>
      <c r="E28" s="175">
        <v>471</v>
      </c>
      <c r="F28" s="175">
        <v>343</v>
      </c>
      <c r="G28" s="175"/>
      <c r="H28" s="175"/>
      <c r="I28" s="253">
        <f>SUM(D28:H28)</f>
        <v>2540</v>
      </c>
      <c r="J28" s="176"/>
      <c r="K28" s="176"/>
      <c r="L28" s="176"/>
      <c r="M28" s="254">
        <f t="shared" si="2"/>
        <v>0</v>
      </c>
      <c r="N28" s="254"/>
      <c r="O28" s="255"/>
      <c r="P28" s="256"/>
      <c r="Q28" s="256"/>
      <c r="R28" s="167"/>
      <c r="S28" s="163"/>
    </row>
    <row r="29" spans="1:19" s="159" customFormat="1" ht="15">
      <c r="A29" s="165" t="s">
        <v>482</v>
      </c>
      <c r="B29" s="162" t="s">
        <v>483</v>
      </c>
      <c r="C29" s="252">
        <f t="shared" si="1"/>
        <v>362</v>
      </c>
      <c r="D29" s="174">
        <v>291</v>
      </c>
      <c r="E29" s="175">
        <v>71</v>
      </c>
      <c r="F29" s="175"/>
      <c r="G29" s="175"/>
      <c r="H29" s="175"/>
      <c r="I29" s="253">
        <f>SUM(D29:H29)</f>
        <v>362</v>
      </c>
      <c r="J29" s="176"/>
      <c r="K29" s="176"/>
      <c r="L29" s="176"/>
      <c r="M29" s="254">
        <f t="shared" si="2"/>
        <v>0</v>
      </c>
      <c r="N29" s="254"/>
      <c r="O29" s="255"/>
      <c r="P29" s="256"/>
      <c r="Q29" s="256"/>
      <c r="R29" s="167"/>
      <c r="S29" s="163"/>
    </row>
    <row r="30" spans="1:19" s="159" customFormat="1" ht="15">
      <c r="A30" s="165" t="s">
        <v>245</v>
      </c>
      <c r="B30" s="162" t="s">
        <v>41</v>
      </c>
      <c r="C30" s="252">
        <f t="shared" si="1"/>
        <v>240</v>
      </c>
      <c r="D30" s="174"/>
      <c r="E30" s="175"/>
      <c r="F30" s="175"/>
      <c r="G30" s="175"/>
      <c r="H30" s="175">
        <v>240</v>
      </c>
      <c r="I30" s="253">
        <f t="shared" si="0"/>
        <v>240</v>
      </c>
      <c r="J30" s="176"/>
      <c r="K30" s="176"/>
      <c r="L30" s="176"/>
      <c r="M30" s="254">
        <f t="shared" si="2"/>
        <v>0</v>
      </c>
      <c r="N30" s="254"/>
      <c r="O30" s="255"/>
      <c r="P30" s="256"/>
      <c r="Q30" s="256"/>
      <c r="R30" s="167"/>
      <c r="S30" s="163"/>
    </row>
    <row r="31" spans="1:19" s="159" customFormat="1" ht="15">
      <c r="A31" s="165" t="s">
        <v>246</v>
      </c>
      <c r="B31" s="162" t="s">
        <v>247</v>
      </c>
      <c r="C31" s="252">
        <f t="shared" si="1"/>
        <v>50</v>
      </c>
      <c r="D31" s="174"/>
      <c r="E31" s="175"/>
      <c r="F31" s="175"/>
      <c r="G31" s="175"/>
      <c r="H31" s="175">
        <v>50</v>
      </c>
      <c r="I31" s="253">
        <f t="shared" si="0"/>
        <v>50</v>
      </c>
      <c r="J31" s="176"/>
      <c r="K31" s="176"/>
      <c r="L31" s="176"/>
      <c r="M31" s="254">
        <f t="shared" si="2"/>
        <v>0</v>
      </c>
      <c r="N31" s="254"/>
      <c r="O31" s="255"/>
      <c r="P31" s="256"/>
      <c r="Q31" s="256"/>
      <c r="R31" s="167"/>
      <c r="S31" s="163"/>
    </row>
    <row r="32" spans="1:19" s="159" customFormat="1" ht="15">
      <c r="A32" s="165" t="s">
        <v>328</v>
      </c>
      <c r="B32" s="162" t="s">
        <v>329</v>
      </c>
      <c r="C32" s="252">
        <f t="shared" si="1"/>
        <v>6767</v>
      </c>
      <c r="D32" s="174">
        <v>2567</v>
      </c>
      <c r="E32" s="175">
        <v>700</v>
      </c>
      <c r="F32" s="175">
        <v>3448</v>
      </c>
      <c r="G32" s="175"/>
      <c r="H32" s="175"/>
      <c r="I32" s="253">
        <f t="shared" si="0"/>
        <v>6715</v>
      </c>
      <c r="J32" s="176">
        <v>52</v>
      </c>
      <c r="K32" s="176"/>
      <c r="L32" s="176"/>
      <c r="M32" s="254">
        <f t="shared" si="2"/>
        <v>52</v>
      </c>
      <c r="N32" s="254"/>
      <c r="O32" s="255"/>
      <c r="P32" s="256"/>
      <c r="Q32" s="256"/>
      <c r="R32" s="225">
        <v>1</v>
      </c>
      <c r="S32" s="226">
        <v>1</v>
      </c>
    </row>
    <row r="33" spans="1:19" s="159" customFormat="1" ht="30">
      <c r="A33" s="165" t="s">
        <v>330</v>
      </c>
      <c r="B33" s="162" t="s">
        <v>331</v>
      </c>
      <c r="C33" s="252">
        <f t="shared" si="1"/>
        <v>1226</v>
      </c>
      <c r="D33" s="174">
        <v>453</v>
      </c>
      <c r="E33" s="175">
        <v>124</v>
      </c>
      <c r="F33" s="175">
        <v>640</v>
      </c>
      <c r="G33" s="175"/>
      <c r="H33" s="175"/>
      <c r="I33" s="253">
        <f t="shared" si="0"/>
        <v>1217</v>
      </c>
      <c r="J33" s="176">
        <v>9</v>
      </c>
      <c r="K33" s="176"/>
      <c r="L33" s="176"/>
      <c r="M33" s="254">
        <f t="shared" si="2"/>
        <v>9</v>
      </c>
      <c r="N33" s="254"/>
      <c r="O33" s="255"/>
      <c r="P33" s="256"/>
      <c r="Q33" s="256"/>
      <c r="R33" s="167"/>
      <c r="S33" s="163"/>
    </row>
    <row r="34" spans="1:19" s="159" customFormat="1" ht="15">
      <c r="A34" s="165" t="s">
        <v>330</v>
      </c>
      <c r="B34" s="168" t="s">
        <v>484</v>
      </c>
      <c r="C34" s="252">
        <f>I34+M34+O34+P34</f>
        <v>1877</v>
      </c>
      <c r="D34" s="174">
        <v>654</v>
      </c>
      <c r="E34" s="175">
        <v>179</v>
      </c>
      <c r="F34" s="175">
        <v>1031</v>
      </c>
      <c r="G34" s="175"/>
      <c r="H34" s="175"/>
      <c r="I34" s="253">
        <f>SUM(D34:H34)</f>
        <v>1864</v>
      </c>
      <c r="J34" s="176">
        <v>13</v>
      </c>
      <c r="K34" s="176"/>
      <c r="L34" s="176"/>
      <c r="M34" s="254">
        <f>SUM(J34:L34)</f>
        <v>13</v>
      </c>
      <c r="N34" s="254"/>
      <c r="O34" s="255"/>
      <c r="P34" s="256"/>
      <c r="Q34" s="256"/>
      <c r="R34" s="167"/>
      <c r="S34" s="163"/>
    </row>
    <row r="35" spans="1:19" s="159" customFormat="1" ht="30">
      <c r="A35" s="165">
        <v>104051</v>
      </c>
      <c r="B35" s="162" t="s">
        <v>387</v>
      </c>
      <c r="C35" s="252">
        <f t="shared" si="1"/>
        <v>46</v>
      </c>
      <c r="D35" s="174"/>
      <c r="E35" s="175"/>
      <c r="F35" s="175"/>
      <c r="G35" s="175">
        <v>46</v>
      </c>
      <c r="H35" s="175"/>
      <c r="I35" s="253">
        <f t="shared" si="0"/>
        <v>46</v>
      </c>
      <c r="J35" s="176"/>
      <c r="K35" s="176"/>
      <c r="L35" s="176"/>
      <c r="M35" s="254">
        <f t="shared" si="2"/>
        <v>0</v>
      </c>
      <c r="N35" s="254"/>
      <c r="O35" s="255"/>
      <c r="P35" s="256"/>
      <c r="Q35" s="256"/>
      <c r="R35" s="167"/>
      <c r="S35" s="163"/>
    </row>
    <row r="36" spans="1:19" s="159" customFormat="1" ht="30">
      <c r="A36" s="165">
        <v>106020</v>
      </c>
      <c r="B36" s="162" t="s">
        <v>248</v>
      </c>
      <c r="C36" s="252">
        <f t="shared" si="1"/>
        <v>600</v>
      </c>
      <c r="D36" s="174"/>
      <c r="E36" s="175"/>
      <c r="F36" s="175"/>
      <c r="G36" s="175">
        <v>600</v>
      </c>
      <c r="H36" s="175"/>
      <c r="I36" s="253">
        <f t="shared" si="0"/>
        <v>600</v>
      </c>
      <c r="J36" s="176"/>
      <c r="K36" s="176"/>
      <c r="L36" s="176"/>
      <c r="M36" s="254">
        <f t="shared" si="2"/>
        <v>0</v>
      </c>
      <c r="N36" s="254"/>
      <c r="O36" s="255"/>
      <c r="P36" s="256"/>
      <c r="Q36" s="256"/>
      <c r="R36" s="167">
        <v>0.6</v>
      </c>
      <c r="S36" s="163">
        <v>0.6</v>
      </c>
    </row>
    <row r="37" spans="1:19" s="159" customFormat="1" ht="15">
      <c r="A37" s="165" t="s">
        <v>249</v>
      </c>
      <c r="B37" s="168" t="s">
        <v>386</v>
      </c>
      <c r="C37" s="252">
        <f t="shared" si="1"/>
        <v>3865</v>
      </c>
      <c r="D37" s="174">
        <v>1359</v>
      </c>
      <c r="E37" s="175">
        <v>371</v>
      </c>
      <c r="F37" s="175">
        <v>2108</v>
      </c>
      <c r="G37" s="175"/>
      <c r="H37" s="175"/>
      <c r="I37" s="253">
        <f t="shared" si="0"/>
        <v>3838</v>
      </c>
      <c r="J37" s="176">
        <v>27</v>
      </c>
      <c r="K37" s="176"/>
      <c r="L37" s="176"/>
      <c r="M37" s="254">
        <f t="shared" si="2"/>
        <v>27</v>
      </c>
      <c r="N37" s="254"/>
      <c r="O37" s="255"/>
      <c r="P37" s="256"/>
      <c r="Q37" s="256"/>
      <c r="R37" s="167"/>
      <c r="S37" s="163"/>
    </row>
    <row r="38" spans="1:19" s="159" customFormat="1" ht="15">
      <c r="A38" s="165">
        <v>107052</v>
      </c>
      <c r="B38" s="169" t="s">
        <v>250</v>
      </c>
      <c r="C38" s="252">
        <f t="shared" si="1"/>
        <v>702</v>
      </c>
      <c r="D38" s="174"/>
      <c r="E38" s="175"/>
      <c r="F38" s="175">
        <v>702</v>
      </c>
      <c r="G38" s="175"/>
      <c r="H38" s="175"/>
      <c r="I38" s="253">
        <f t="shared" si="0"/>
        <v>702</v>
      </c>
      <c r="J38" s="176"/>
      <c r="K38" s="176"/>
      <c r="L38" s="176"/>
      <c r="M38" s="254">
        <f t="shared" si="2"/>
        <v>0</v>
      </c>
      <c r="N38" s="254"/>
      <c r="O38" s="255"/>
      <c r="P38" s="256"/>
      <c r="Q38" s="256"/>
      <c r="R38" s="167"/>
      <c r="S38" s="163"/>
    </row>
    <row r="39" spans="1:19" s="159" customFormat="1" ht="27.75" customHeight="1" thickBot="1">
      <c r="A39" s="165">
        <v>107060</v>
      </c>
      <c r="B39" s="162" t="s">
        <v>251</v>
      </c>
      <c r="C39" s="252">
        <f t="shared" si="1"/>
        <v>2715</v>
      </c>
      <c r="D39" s="174"/>
      <c r="E39" s="175"/>
      <c r="F39" s="175"/>
      <c r="G39" s="175">
        <v>2715</v>
      </c>
      <c r="H39" s="175"/>
      <c r="I39" s="253">
        <f t="shared" si="0"/>
        <v>2715</v>
      </c>
      <c r="J39" s="176"/>
      <c r="K39" s="176"/>
      <c r="L39" s="176"/>
      <c r="M39" s="254">
        <f t="shared" si="2"/>
        <v>0</v>
      </c>
      <c r="N39" s="254"/>
      <c r="O39" s="255"/>
      <c r="P39" s="256"/>
      <c r="Q39" s="256"/>
      <c r="R39" s="164">
        <v>0.4</v>
      </c>
      <c r="S39" s="163">
        <v>0.4</v>
      </c>
    </row>
    <row r="40" spans="1:19" ht="15" thickBot="1">
      <c r="A40" s="257"/>
      <c r="B40" s="258" t="s">
        <v>336</v>
      </c>
      <c r="C40" s="259">
        <f aca="true" t="shared" si="3" ref="C40:S40">SUM(C14:C39)</f>
        <v>75604</v>
      </c>
      <c r="D40" s="259">
        <f t="shared" si="3"/>
        <v>16287</v>
      </c>
      <c r="E40" s="259">
        <f t="shared" si="3"/>
        <v>4524</v>
      </c>
      <c r="F40" s="259">
        <f t="shared" si="3"/>
        <v>22513</v>
      </c>
      <c r="G40" s="259">
        <f t="shared" si="3"/>
        <v>3361</v>
      </c>
      <c r="H40" s="259">
        <f t="shared" si="3"/>
        <v>1127</v>
      </c>
      <c r="I40" s="259">
        <f t="shared" si="3"/>
        <v>47812</v>
      </c>
      <c r="J40" s="259">
        <f>SUM(J14:J39)</f>
        <v>2848</v>
      </c>
      <c r="K40" s="259">
        <f t="shared" si="3"/>
        <v>23205</v>
      </c>
      <c r="L40" s="259">
        <f t="shared" si="3"/>
        <v>600</v>
      </c>
      <c r="M40" s="259">
        <f t="shared" si="3"/>
        <v>26653</v>
      </c>
      <c r="N40" s="259">
        <f t="shared" si="3"/>
        <v>1139</v>
      </c>
      <c r="O40" s="259">
        <f t="shared" si="3"/>
        <v>0</v>
      </c>
      <c r="P40" s="259">
        <f t="shared" si="3"/>
        <v>0</v>
      </c>
      <c r="Q40" s="259">
        <f t="shared" si="3"/>
        <v>1139</v>
      </c>
      <c r="R40" s="170">
        <f t="shared" si="3"/>
        <v>3.2</v>
      </c>
      <c r="S40" s="170">
        <f t="shared" si="3"/>
        <v>3.2</v>
      </c>
    </row>
    <row r="43" ht="12.75">
      <c r="C43" s="11">
        <f>I40+M40+Q40</f>
        <v>75604</v>
      </c>
    </row>
  </sheetData>
  <sheetProtection/>
  <mergeCells count="31">
    <mergeCell ref="K1:S1"/>
    <mergeCell ref="R8:S8"/>
    <mergeCell ref="A6:S6"/>
    <mergeCell ref="K11:K13"/>
    <mergeCell ref="L11:L13"/>
    <mergeCell ref="G11:G13"/>
    <mergeCell ref="A7:S7"/>
    <mergeCell ref="P11:P13"/>
    <mergeCell ref="I11:I13"/>
    <mergeCell ref="O11:O13"/>
    <mergeCell ref="A2:P2"/>
    <mergeCell ref="A3:S3"/>
    <mergeCell ref="A5:S5"/>
    <mergeCell ref="Q11:Q13"/>
    <mergeCell ref="N11:N13"/>
    <mergeCell ref="D10:I10"/>
    <mergeCell ref="C9:C13"/>
    <mergeCell ref="R10:S10"/>
    <mergeCell ref="R9:S9"/>
    <mergeCell ref="J11:J13"/>
    <mergeCell ref="D9:Q9"/>
    <mergeCell ref="J10:M10"/>
    <mergeCell ref="H11:H13"/>
    <mergeCell ref="R12:S13"/>
    <mergeCell ref="F11:F13"/>
    <mergeCell ref="N10:Q10"/>
    <mergeCell ref="M11:M13"/>
    <mergeCell ref="D11:D13"/>
    <mergeCell ref="B9:B13"/>
    <mergeCell ref="E11:E13"/>
    <mergeCell ref="A9:A13"/>
  </mergeCells>
  <printOptions horizontalCentered="1"/>
  <pageMargins left="0" right="0" top="0" bottom="0" header="0.5118110236220472" footer="0.5118110236220472"/>
  <pageSetup fitToHeight="1" fitToWidth="1" horizontalDpi="600" verticalDpi="600" orientation="landscape" paperSize="9" scale="6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40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9.125" style="239" customWidth="1"/>
    <col min="2" max="2" width="63.125" style="239" customWidth="1"/>
    <col min="3" max="6" width="26.25390625" style="239" customWidth="1"/>
    <col min="7" max="16384" width="9.125" style="239" customWidth="1"/>
  </cols>
  <sheetData>
    <row r="2" spans="1:6" s="227" customFormat="1" ht="15.75">
      <c r="A2" s="179" t="s">
        <v>529</v>
      </c>
      <c r="C2" s="228"/>
      <c r="D2" s="229"/>
      <c r="E2" s="229"/>
      <c r="F2" s="229"/>
    </row>
    <row r="3" spans="2:6" s="92" customFormat="1" ht="15" customHeight="1">
      <c r="B3" s="477"/>
      <c r="C3" s="477"/>
      <c r="D3" s="477"/>
      <c r="E3" s="477"/>
      <c r="F3" s="477"/>
    </row>
    <row r="4" spans="3:6" s="230" customFormat="1" ht="15" customHeight="1">
      <c r="C4" s="231"/>
      <c r="D4" s="232"/>
      <c r="E4" s="232"/>
      <c r="F4" s="232"/>
    </row>
    <row r="5" spans="2:6" s="177" customFormat="1" ht="15" customHeight="1">
      <c r="B5" s="478" t="s">
        <v>47</v>
      </c>
      <c r="C5" s="478"/>
      <c r="D5" s="478"/>
      <c r="E5" s="478"/>
      <c r="F5" s="478"/>
    </row>
    <row r="6" spans="2:6" s="177" customFormat="1" ht="15.75">
      <c r="B6" s="479" t="s">
        <v>337</v>
      </c>
      <c r="C6" s="479"/>
      <c r="D6" s="479"/>
      <c r="E6" s="479"/>
      <c r="F6" s="479"/>
    </row>
    <row r="7" spans="2:6" s="177" customFormat="1" ht="15" customHeight="1">
      <c r="B7" s="478" t="s">
        <v>477</v>
      </c>
      <c r="C7" s="478"/>
      <c r="D7" s="478"/>
      <c r="E7" s="478"/>
      <c r="F7" s="478"/>
    </row>
    <row r="8" spans="2:6" s="227" customFormat="1" ht="12" customHeight="1" thickBot="1">
      <c r="B8" s="228"/>
      <c r="C8" s="233"/>
      <c r="D8" s="234"/>
      <c r="E8" s="234"/>
      <c r="F8" s="235"/>
    </row>
    <row r="9" spans="1:6" s="227" customFormat="1" ht="16.5" customHeight="1" thickBot="1">
      <c r="A9" s="457" t="s">
        <v>207</v>
      </c>
      <c r="B9" s="460" t="s">
        <v>208</v>
      </c>
      <c r="C9" s="463" t="s">
        <v>338</v>
      </c>
      <c r="D9" s="466" t="s">
        <v>321</v>
      </c>
      <c r="E9" s="466"/>
      <c r="F9" s="467"/>
    </row>
    <row r="10" spans="1:6" s="227" customFormat="1" ht="33" customHeight="1" thickBot="1">
      <c r="A10" s="458"/>
      <c r="B10" s="461"/>
      <c r="C10" s="464"/>
      <c r="D10" s="236" t="s">
        <v>322</v>
      </c>
      <c r="E10" s="237" t="s">
        <v>323</v>
      </c>
      <c r="F10" s="238" t="s">
        <v>324</v>
      </c>
    </row>
    <row r="11" spans="1:6" s="227" customFormat="1" ht="22.5" customHeight="1">
      <c r="A11" s="458"/>
      <c r="B11" s="461"/>
      <c r="C11" s="464"/>
      <c r="D11" s="468" t="s">
        <v>325</v>
      </c>
      <c r="E11" s="469"/>
      <c r="F11" s="470"/>
    </row>
    <row r="12" spans="1:6" ht="12.75">
      <c r="A12" s="458"/>
      <c r="B12" s="461"/>
      <c r="C12" s="464"/>
      <c r="D12" s="471"/>
      <c r="E12" s="472"/>
      <c r="F12" s="473"/>
    </row>
    <row r="13" spans="1:6" ht="3" customHeight="1" thickBot="1">
      <c r="A13" s="459"/>
      <c r="B13" s="462"/>
      <c r="C13" s="465"/>
      <c r="D13" s="474"/>
      <c r="E13" s="475"/>
      <c r="F13" s="476"/>
    </row>
    <row r="14" spans="1:6" ht="30">
      <c r="A14" s="161" t="s">
        <v>224</v>
      </c>
      <c r="B14" s="162" t="s">
        <v>225</v>
      </c>
      <c r="C14" s="242">
        <f>SUM(D14:F14)</f>
        <v>14566</v>
      </c>
      <c r="D14" s="242">
        <v>13849</v>
      </c>
      <c r="E14" s="242">
        <v>717</v>
      </c>
      <c r="F14" s="242"/>
    </row>
    <row r="15" spans="1:6" ht="15">
      <c r="A15" s="165" t="s">
        <v>226</v>
      </c>
      <c r="B15" s="162" t="s">
        <v>42</v>
      </c>
      <c r="C15" s="244">
        <f aca="true" t="shared" si="0" ref="C15:C38">SUM(D15:F15)</f>
        <v>64</v>
      </c>
      <c r="D15" s="244">
        <v>64</v>
      </c>
      <c r="E15" s="244"/>
      <c r="F15" s="244"/>
    </row>
    <row r="16" spans="1:6" ht="15">
      <c r="A16" s="165" t="s">
        <v>227</v>
      </c>
      <c r="B16" s="162" t="s">
        <v>228</v>
      </c>
      <c r="C16" s="244">
        <f t="shared" si="0"/>
        <v>2245</v>
      </c>
      <c r="D16" s="244">
        <f>245</f>
        <v>245</v>
      </c>
      <c r="E16" s="244">
        <v>2000</v>
      </c>
      <c r="F16" s="244"/>
    </row>
    <row r="17" spans="1:6" ht="15">
      <c r="A17" s="165" t="s">
        <v>326</v>
      </c>
      <c r="B17" s="162" t="s">
        <v>327</v>
      </c>
      <c r="C17" s="244">
        <f>SUM(D17:F17)</f>
        <v>1139</v>
      </c>
      <c r="D17" s="244">
        <v>1139</v>
      </c>
      <c r="E17" s="244"/>
      <c r="F17" s="244"/>
    </row>
    <row r="18" spans="1:6" ht="27" customHeight="1">
      <c r="A18" s="165" t="s">
        <v>229</v>
      </c>
      <c r="B18" s="162" t="s">
        <v>230</v>
      </c>
      <c r="C18" s="244">
        <f t="shared" si="0"/>
        <v>27</v>
      </c>
      <c r="D18" s="244">
        <v>27</v>
      </c>
      <c r="E18" s="244"/>
      <c r="F18" s="244"/>
    </row>
    <row r="19" spans="1:6" ht="15">
      <c r="A19" s="165" t="s">
        <v>485</v>
      </c>
      <c r="B19" s="162" t="s">
        <v>486</v>
      </c>
      <c r="C19" s="244">
        <f t="shared" si="0"/>
        <v>19</v>
      </c>
      <c r="D19" s="397">
        <v>19</v>
      </c>
      <c r="E19" s="175"/>
      <c r="F19" s="175"/>
    </row>
    <row r="20" spans="1:6" ht="15">
      <c r="A20" s="165" t="s">
        <v>231</v>
      </c>
      <c r="B20" s="162" t="s">
        <v>232</v>
      </c>
      <c r="C20" s="244">
        <f t="shared" si="0"/>
        <v>6313</v>
      </c>
      <c r="D20" s="244">
        <v>6313</v>
      </c>
      <c r="E20" s="244"/>
      <c r="F20" s="244"/>
    </row>
    <row r="21" spans="1:6" ht="15">
      <c r="A21" s="165" t="s">
        <v>233</v>
      </c>
      <c r="B21" s="162" t="s">
        <v>234</v>
      </c>
      <c r="C21" s="244">
        <f t="shared" si="0"/>
        <v>600</v>
      </c>
      <c r="D21" s="244"/>
      <c r="E21" s="244">
        <v>600</v>
      </c>
      <c r="F21" s="244"/>
    </row>
    <row r="22" spans="1:6" ht="15">
      <c r="A22" s="165" t="s">
        <v>235</v>
      </c>
      <c r="B22" s="162" t="s">
        <v>236</v>
      </c>
      <c r="C22" s="244">
        <f t="shared" si="0"/>
        <v>1900</v>
      </c>
      <c r="D22" s="244">
        <v>1900</v>
      </c>
      <c r="E22" s="244"/>
      <c r="F22" s="244"/>
    </row>
    <row r="23" spans="1:6" ht="15">
      <c r="A23" s="165" t="s">
        <v>237</v>
      </c>
      <c r="B23" s="162" t="s">
        <v>238</v>
      </c>
      <c r="C23" s="244">
        <f t="shared" si="0"/>
        <v>635</v>
      </c>
      <c r="D23" s="244">
        <v>635</v>
      </c>
      <c r="E23" s="244"/>
      <c r="F23" s="244"/>
    </row>
    <row r="24" spans="1:6" ht="15">
      <c r="A24" s="165" t="s">
        <v>239</v>
      </c>
      <c r="B24" s="162" t="s">
        <v>240</v>
      </c>
      <c r="C24" s="244">
        <f t="shared" si="0"/>
        <v>2318</v>
      </c>
      <c r="D24" s="244">
        <v>2281</v>
      </c>
      <c r="E24" s="244">
        <v>37</v>
      </c>
      <c r="F24" s="244"/>
    </row>
    <row r="25" spans="1:6" ht="15">
      <c r="A25" s="165" t="s">
        <v>241</v>
      </c>
      <c r="B25" s="162" t="s">
        <v>40</v>
      </c>
      <c r="C25" s="244">
        <f t="shared" si="0"/>
        <v>23265</v>
      </c>
      <c r="D25" s="244">
        <v>23265</v>
      </c>
      <c r="E25" s="244"/>
      <c r="F25" s="244"/>
    </row>
    <row r="26" spans="1:6" ht="15">
      <c r="A26" s="165" t="s">
        <v>242</v>
      </c>
      <c r="B26" s="162" t="s">
        <v>243</v>
      </c>
      <c r="C26" s="244">
        <f t="shared" si="0"/>
        <v>675</v>
      </c>
      <c r="D26" s="244">
        <v>675</v>
      </c>
      <c r="E26" s="244"/>
      <c r="F26" s="244"/>
    </row>
    <row r="27" spans="1:6" ht="15">
      <c r="A27" s="165" t="s">
        <v>244</v>
      </c>
      <c r="B27" s="162" t="s">
        <v>43</v>
      </c>
      <c r="C27" s="244">
        <f t="shared" si="0"/>
        <v>848</v>
      </c>
      <c r="D27" s="244">
        <v>833</v>
      </c>
      <c r="E27" s="244">
        <v>15</v>
      </c>
      <c r="F27" s="244"/>
    </row>
    <row r="28" spans="1:6" ht="15">
      <c r="A28" s="165" t="s">
        <v>480</v>
      </c>
      <c r="B28" s="162" t="s">
        <v>487</v>
      </c>
      <c r="C28" s="244">
        <f t="shared" si="0"/>
        <v>2540</v>
      </c>
      <c r="D28" s="244">
        <v>2463</v>
      </c>
      <c r="E28" s="244">
        <v>77</v>
      </c>
      <c r="F28" s="244"/>
    </row>
    <row r="29" spans="1:6" ht="15">
      <c r="A29" s="165" t="s">
        <v>482</v>
      </c>
      <c r="B29" s="162" t="s">
        <v>488</v>
      </c>
      <c r="C29" s="244">
        <f t="shared" si="0"/>
        <v>362</v>
      </c>
      <c r="D29" s="244">
        <v>362</v>
      </c>
      <c r="E29" s="244"/>
      <c r="F29" s="244"/>
    </row>
    <row r="30" spans="1:6" ht="15">
      <c r="A30" s="165" t="s">
        <v>245</v>
      </c>
      <c r="B30" s="162" t="s">
        <v>41</v>
      </c>
      <c r="C30" s="244">
        <f t="shared" si="0"/>
        <v>240</v>
      </c>
      <c r="D30" s="244"/>
      <c r="E30" s="244">
        <v>240</v>
      </c>
      <c r="F30" s="244"/>
    </row>
    <row r="31" spans="1:6" ht="15">
      <c r="A31" s="165" t="s">
        <v>246</v>
      </c>
      <c r="B31" s="162" t="s">
        <v>247</v>
      </c>
      <c r="C31" s="244">
        <f t="shared" si="0"/>
        <v>50</v>
      </c>
      <c r="D31" s="244"/>
      <c r="E31" s="244">
        <v>50</v>
      </c>
      <c r="F31" s="244"/>
    </row>
    <row r="32" spans="1:6" ht="15">
      <c r="A32" s="165" t="s">
        <v>328</v>
      </c>
      <c r="B32" s="162" t="s">
        <v>329</v>
      </c>
      <c r="C32" s="244">
        <f t="shared" si="0"/>
        <v>6767</v>
      </c>
      <c r="D32" s="244">
        <v>6654</v>
      </c>
      <c r="E32" s="244">
        <v>113</v>
      </c>
      <c r="F32" s="244"/>
    </row>
    <row r="33" spans="1:6" ht="15">
      <c r="A33" s="165" t="s">
        <v>330</v>
      </c>
      <c r="B33" s="162" t="s">
        <v>331</v>
      </c>
      <c r="C33" s="244">
        <f t="shared" si="0"/>
        <v>1226</v>
      </c>
      <c r="D33" s="244"/>
      <c r="E33" s="244">
        <v>1226</v>
      </c>
      <c r="F33" s="244"/>
    </row>
    <row r="34" spans="1:6" ht="15">
      <c r="A34" s="165" t="s">
        <v>330</v>
      </c>
      <c r="B34" s="162" t="s">
        <v>489</v>
      </c>
      <c r="C34" s="244">
        <f t="shared" si="0"/>
        <v>1877</v>
      </c>
      <c r="D34" s="244"/>
      <c r="E34" s="244">
        <v>1877</v>
      </c>
      <c r="F34" s="244"/>
    </row>
    <row r="35" spans="1:6" ht="15">
      <c r="A35" s="165">
        <v>104051</v>
      </c>
      <c r="B35" s="169" t="s">
        <v>387</v>
      </c>
      <c r="C35" s="244">
        <f t="shared" si="0"/>
        <v>46</v>
      </c>
      <c r="D35" s="244"/>
      <c r="E35" s="244"/>
      <c r="F35" s="244">
        <v>46</v>
      </c>
    </row>
    <row r="36" spans="1:6" ht="15">
      <c r="A36" s="165">
        <v>106020</v>
      </c>
      <c r="B36" s="162" t="s">
        <v>248</v>
      </c>
      <c r="C36" s="244">
        <f t="shared" si="0"/>
        <v>600</v>
      </c>
      <c r="D36" s="244">
        <v>600</v>
      </c>
      <c r="E36" s="244"/>
      <c r="F36" s="244"/>
    </row>
    <row r="37" spans="1:13" ht="15">
      <c r="A37" s="165" t="s">
        <v>249</v>
      </c>
      <c r="B37" s="168" t="s">
        <v>386</v>
      </c>
      <c r="C37" s="244">
        <f t="shared" si="0"/>
        <v>3865</v>
      </c>
      <c r="D37" s="244">
        <v>3806</v>
      </c>
      <c r="E37" s="244">
        <v>59</v>
      </c>
      <c r="F37" s="244"/>
      <c r="G37" s="420"/>
      <c r="H37" s="420"/>
      <c r="I37" s="420"/>
      <c r="J37" s="420"/>
      <c r="K37" s="420"/>
      <c r="L37" s="420"/>
      <c r="M37" s="420"/>
    </row>
    <row r="38" spans="1:13" ht="15">
      <c r="A38" s="165">
        <v>107052</v>
      </c>
      <c r="B38" s="169" t="s">
        <v>250</v>
      </c>
      <c r="C38" s="244">
        <f t="shared" si="0"/>
        <v>702</v>
      </c>
      <c r="D38" s="398">
        <v>702</v>
      </c>
      <c r="E38" s="175"/>
      <c r="F38" s="175"/>
      <c r="G38" s="421"/>
      <c r="H38" s="421"/>
      <c r="I38" s="422"/>
      <c r="J38" s="423"/>
      <c r="K38" s="423"/>
      <c r="L38" s="423"/>
      <c r="M38" s="422"/>
    </row>
    <row r="39" spans="1:6" ht="15.75" thickBot="1">
      <c r="A39" s="165">
        <v>107060</v>
      </c>
      <c r="B39" s="162" t="s">
        <v>251</v>
      </c>
      <c r="C39" s="244">
        <f>SUM(D39:F39)</f>
        <v>2715</v>
      </c>
      <c r="D39" s="244">
        <v>2715</v>
      </c>
      <c r="E39" s="244"/>
      <c r="F39" s="244"/>
    </row>
    <row r="40" spans="1:6" ht="33" customHeight="1" thickBot="1">
      <c r="A40" s="246"/>
      <c r="B40" s="247" t="s">
        <v>2</v>
      </c>
      <c r="C40" s="248">
        <f>SUM(C14:C39)</f>
        <v>75604</v>
      </c>
      <c r="D40" s="248">
        <f>SUM(D14:D39)</f>
        <v>68547</v>
      </c>
      <c r="E40" s="248">
        <f>SUM(E14:E39)</f>
        <v>7011</v>
      </c>
      <c r="F40" s="248">
        <f>SUM(F14:F39)</f>
        <v>46</v>
      </c>
    </row>
  </sheetData>
  <sheetProtection/>
  <mergeCells count="9">
    <mergeCell ref="A9:A13"/>
    <mergeCell ref="B9:B13"/>
    <mergeCell ref="C9:C13"/>
    <mergeCell ref="D9:F9"/>
    <mergeCell ref="D11:F13"/>
    <mergeCell ref="B3:F3"/>
    <mergeCell ref="B5:F5"/>
    <mergeCell ref="B6:F6"/>
    <mergeCell ref="B7:F7"/>
  </mergeCells>
  <printOptions horizontalCentered="1"/>
  <pageMargins left="0" right="0" top="0" bottom="0" header="0.31496062992125984" footer="0.31496062992125984"/>
  <pageSetup fitToHeight="1" fitToWidth="1" horizontalDpi="600" verticalDpi="600" orientation="landscape" paperSize="9" scale="8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U3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2" width="9.125" style="12" customWidth="1"/>
    <col min="3" max="3" width="23.125" style="12" customWidth="1"/>
    <col min="4" max="4" width="17.375" style="12" customWidth="1"/>
    <col min="5" max="5" width="14.375" style="12" customWidth="1"/>
    <col min="6" max="6" width="17.125" style="12" customWidth="1"/>
    <col min="7" max="16384" width="9.125" style="12" customWidth="1"/>
  </cols>
  <sheetData>
    <row r="1" spans="1:10" ht="15.75">
      <c r="A1" s="179" t="s">
        <v>530</v>
      </c>
      <c r="C1" s="115"/>
      <c r="D1" s="115"/>
      <c r="E1" s="115"/>
      <c r="F1" s="115"/>
      <c r="G1" s="115"/>
      <c r="H1" s="115"/>
      <c r="I1" s="115"/>
      <c r="J1" s="115"/>
    </row>
    <row r="2" spans="1:6" ht="15">
      <c r="A2" s="529"/>
      <c r="B2" s="529"/>
      <c r="C2" s="529"/>
      <c r="D2" s="529"/>
      <c r="E2" s="529"/>
      <c r="F2" s="529"/>
    </row>
    <row r="3" spans="1:6" ht="15">
      <c r="A3" s="529"/>
      <c r="B3" s="529"/>
      <c r="C3" s="529"/>
      <c r="D3" s="529"/>
      <c r="E3" s="529"/>
      <c r="F3" s="529"/>
    </row>
    <row r="4" ht="12.75" customHeight="1"/>
    <row r="5" spans="1:6" s="22" customFormat="1" ht="15.75">
      <c r="A5" s="530" t="s">
        <v>4</v>
      </c>
      <c r="B5" s="530"/>
      <c r="C5" s="530"/>
      <c r="D5" s="530"/>
      <c r="E5" s="530"/>
      <c r="F5" s="530"/>
    </row>
    <row r="6" spans="1:6" s="22" customFormat="1" ht="15.75">
      <c r="A6" s="530" t="s">
        <v>490</v>
      </c>
      <c r="B6" s="530"/>
      <c r="C6" s="530"/>
      <c r="D6" s="530"/>
      <c r="E6" s="530"/>
      <c r="F6" s="530"/>
    </row>
    <row r="7" spans="1:6" ht="15">
      <c r="A7" s="529" t="s">
        <v>491</v>
      </c>
      <c r="B7" s="529"/>
      <c r="C7" s="529"/>
      <c r="D7" s="529"/>
      <c r="E7" s="529"/>
      <c r="F7" s="529"/>
    </row>
    <row r="8" ht="15">
      <c r="F8" s="171" t="s">
        <v>8</v>
      </c>
    </row>
    <row r="9" spans="1:6" ht="15">
      <c r="A9" s="517" t="s">
        <v>0</v>
      </c>
      <c r="B9" s="518"/>
      <c r="C9" s="518"/>
      <c r="D9" s="518"/>
      <c r="E9" s="519"/>
      <c r="F9" s="526" t="s">
        <v>12</v>
      </c>
    </row>
    <row r="10" spans="1:6" ht="15">
      <c r="A10" s="520"/>
      <c r="B10" s="521"/>
      <c r="C10" s="521"/>
      <c r="D10" s="521"/>
      <c r="E10" s="522"/>
      <c r="F10" s="527"/>
    </row>
    <row r="11" spans="1:6" ht="15">
      <c r="A11" s="523"/>
      <c r="B11" s="524"/>
      <c r="C11" s="524"/>
      <c r="D11" s="524"/>
      <c r="E11" s="525"/>
      <c r="F11" s="528"/>
    </row>
    <row r="12" spans="1:6" ht="15">
      <c r="A12" s="14" t="s">
        <v>252</v>
      </c>
      <c r="E12" s="23"/>
      <c r="F12" s="24"/>
    </row>
    <row r="13" spans="1:2" s="14" customFormat="1" ht="15">
      <c r="A13" s="171"/>
      <c r="B13" s="12"/>
    </row>
    <row r="14" spans="1:5" ht="29.25" customHeight="1">
      <c r="A14" s="171"/>
      <c r="B14" s="433" t="s">
        <v>253</v>
      </c>
      <c r="C14" s="433"/>
      <c r="D14" s="433"/>
      <c r="E14" s="433"/>
    </row>
    <row r="15" spans="1:6" ht="15.75">
      <c r="A15" s="172" t="s">
        <v>50</v>
      </c>
      <c r="B15" s="15" t="s">
        <v>26</v>
      </c>
      <c r="D15" s="13"/>
      <c r="F15" s="59"/>
    </row>
    <row r="16" spans="1:6" ht="15.75">
      <c r="A16" s="173" t="s">
        <v>30</v>
      </c>
      <c r="B16" s="16" t="s">
        <v>86</v>
      </c>
      <c r="F16" s="59">
        <v>70</v>
      </c>
    </row>
    <row r="17" spans="1:6" ht="15">
      <c r="A17" s="13" t="s">
        <v>51</v>
      </c>
      <c r="B17" s="12" t="s">
        <v>31</v>
      </c>
      <c r="F17" s="59">
        <v>92</v>
      </c>
    </row>
    <row r="18" ht="13.5" customHeight="1">
      <c r="F18" s="59"/>
    </row>
    <row r="19" spans="1:6" ht="33.75" customHeight="1">
      <c r="A19" s="14"/>
      <c r="B19" s="433" t="s">
        <v>254</v>
      </c>
      <c r="C19" s="433"/>
      <c r="D19" s="433"/>
      <c r="E19" s="433"/>
      <c r="F19" s="60">
        <f>SUM(F15:F18)</f>
        <v>162</v>
      </c>
    </row>
    <row r="20" ht="13.5" customHeight="1">
      <c r="F20" s="59"/>
    </row>
    <row r="21" spans="1:6" ht="33" customHeight="1">
      <c r="A21" s="14"/>
      <c r="B21" s="433" t="s">
        <v>255</v>
      </c>
      <c r="C21" s="433"/>
      <c r="D21" s="433"/>
      <c r="E21" s="433"/>
      <c r="F21" s="59"/>
    </row>
    <row r="22" ht="13.5" customHeight="1">
      <c r="F22" s="59"/>
    </row>
    <row r="23" spans="1:6" ht="15.75">
      <c r="A23" s="13" t="s">
        <v>50</v>
      </c>
      <c r="B23" s="15" t="s">
        <v>27</v>
      </c>
      <c r="C23" s="15"/>
      <c r="F23" s="59">
        <v>50</v>
      </c>
    </row>
    <row r="24" spans="1:6" ht="13.5" customHeight="1">
      <c r="A24" s="13"/>
      <c r="F24" s="59"/>
    </row>
    <row r="25" spans="1:255" ht="15.75">
      <c r="A25" s="13" t="s">
        <v>30</v>
      </c>
      <c r="B25" s="18" t="s">
        <v>28</v>
      </c>
      <c r="C25" s="18"/>
      <c r="D25" s="18"/>
      <c r="E25" s="18"/>
      <c r="F25" s="59">
        <v>40</v>
      </c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8"/>
      <c r="DM25" s="18"/>
      <c r="DN25" s="18"/>
      <c r="DO25" s="18"/>
      <c r="DP25" s="18"/>
      <c r="DQ25" s="18"/>
      <c r="DR25" s="18"/>
      <c r="DS25" s="18"/>
      <c r="DT25" s="18"/>
      <c r="DU25" s="18"/>
      <c r="DV25" s="18"/>
      <c r="DW25" s="18"/>
      <c r="DX25" s="18"/>
      <c r="DY25" s="18"/>
      <c r="DZ25" s="18"/>
      <c r="EA25" s="18"/>
      <c r="EB25" s="18"/>
      <c r="EC25" s="18"/>
      <c r="ED25" s="18"/>
      <c r="EE25" s="18"/>
      <c r="EF25" s="18"/>
      <c r="EG25" s="18"/>
      <c r="EH25" s="18"/>
      <c r="EI25" s="18"/>
      <c r="EJ25" s="18"/>
      <c r="EK25" s="18"/>
      <c r="EL25" s="18"/>
      <c r="EM25" s="18"/>
      <c r="EN25" s="18"/>
      <c r="EO25" s="18"/>
      <c r="EP25" s="18"/>
      <c r="EQ25" s="18"/>
      <c r="ER25" s="18"/>
      <c r="ES25" s="18"/>
      <c r="ET25" s="18"/>
      <c r="EU25" s="18"/>
      <c r="EV25" s="18"/>
      <c r="EW25" s="18"/>
      <c r="EX25" s="18"/>
      <c r="EY25" s="18"/>
      <c r="EZ25" s="18"/>
      <c r="FA25" s="18"/>
      <c r="FB25" s="18"/>
      <c r="FC25" s="18"/>
      <c r="FD25" s="18"/>
      <c r="FE25" s="18"/>
      <c r="FF25" s="18"/>
      <c r="FG25" s="18"/>
      <c r="FH25" s="18"/>
      <c r="FI25" s="18"/>
      <c r="FJ25" s="18"/>
      <c r="FK25" s="18"/>
      <c r="FL25" s="18"/>
      <c r="FM25" s="18"/>
      <c r="FN25" s="18"/>
      <c r="FO25" s="18"/>
      <c r="FP25" s="18"/>
      <c r="FQ25" s="18"/>
      <c r="FR25" s="18"/>
      <c r="FS25" s="18"/>
      <c r="FT25" s="18"/>
      <c r="FU25" s="18"/>
      <c r="FV25" s="18"/>
      <c r="FW25" s="18"/>
      <c r="FX25" s="18"/>
      <c r="FY25" s="18"/>
      <c r="FZ25" s="18"/>
      <c r="GA25" s="18"/>
      <c r="GB25" s="18"/>
      <c r="GC25" s="18"/>
      <c r="GD25" s="18"/>
      <c r="GE25" s="18"/>
      <c r="GF25" s="18"/>
      <c r="GG25" s="18"/>
      <c r="GH25" s="18"/>
      <c r="GI25" s="18"/>
      <c r="GJ25" s="18"/>
      <c r="GK25" s="18"/>
      <c r="GL25" s="18"/>
      <c r="GM25" s="18"/>
      <c r="GN25" s="18"/>
      <c r="GO25" s="18"/>
      <c r="GP25" s="18"/>
      <c r="GQ25" s="18"/>
      <c r="GR25" s="18"/>
      <c r="GS25" s="18"/>
      <c r="GT25" s="18"/>
      <c r="GU25" s="18"/>
      <c r="GV25" s="18"/>
      <c r="GW25" s="18"/>
      <c r="GX25" s="18"/>
      <c r="GY25" s="18"/>
      <c r="GZ25" s="18"/>
      <c r="HA25" s="18"/>
      <c r="HB25" s="18"/>
      <c r="HC25" s="18"/>
      <c r="HD25" s="18"/>
      <c r="HE25" s="18"/>
      <c r="HF25" s="18"/>
      <c r="HG25" s="18"/>
      <c r="HH25" s="18"/>
      <c r="HI25" s="18"/>
      <c r="HJ25" s="18"/>
      <c r="HK25" s="18"/>
      <c r="HL25" s="18"/>
      <c r="HM25" s="18"/>
      <c r="HN25" s="18"/>
      <c r="HO25" s="18"/>
      <c r="HP25" s="18"/>
      <c r="HQ25" s="18"/>
      <c r="HR25" s="18"/>
      <c r="HS25" s="18"/>
      <c r="HT25" s="18"/>
      <c r="HU25" s="18"/>
      <c r="HV25" s="18"/>
      <c r="HW25" s="18"/>
      <c r="HX25" s="18"/>
      <c r="HY25" s="18"/>
      <c r="HZ25" s="18"/>
      <c r="IA25" s="18"/>
      <c r="IB25" s="18"/>
      <c r="IC25" s="18"/>
      <c r="ID25" s="18"/>
      <c r="IE25" s="18"/>
      <c r="IF25" s="18"/>
      <c r="IG25" s="18"/>
      <c r="IH25" s="18"/>
      <c r="II25" s="18"/>
      <c r="IJ25" s="18"/>
      <c r="IK25" s="18"/>
      <c r="IL25" s="18"/>
      <c r="IM25" s="18"/>
      <c r="IN25" s="18"/>
      <c r="IO25" s="18"/>
      <c r="IP25" s="18"/>
      <c r="IQ25" s="18"/>
      <c r="IR25" s="18"/>
      <c r="IS25" s="18"/>
      <c r="IT25" s="18"/>
      <c r="IU25" s="18"/>
    </row>
    <row r="26" spans="1:255" ht="15.75">
      <c r="A26" s="13" t="s">
        <v>51</v>
      </c>
      <c r="B26" s="18" t="s">
        <v>29</v>
      </c>
      <c r="C26" s="18"/>
      <c r="D26" s="18"/>
      <c r="E26" s="18"/>
      <c r="F26" s="59">
        <v>80</v>
      </c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8"/>
      <c r="DE26" s="18"/>
      <c r="DF26" s="18"/>
      <c r="DG26" s="18"/>
      <c r="DH26" s="18"/>
      <c r="DI26" s="18"/>
      <c r="DJ26" s="18"/>
      <c r="DK26" s="18"/>
      <c r="DL26" s="18"/>
      <c r="DM26" s="18"/>
      <c r="DN26" s="18"/>
      <c r="DO26" s="18"/>
      <c r="DP26" s="18"/>
      <c r="DQ26" s="18"/>
      <c r="DR26" s="18"/>
      <c r="DS26" s="18"/>
      <c r="DT26" s="18"/>
      <c r="DU26" s="18"/>
      <c r="DV26" s="18"/>
      <c r="DW26" s="18"/>
      <c r="DX26" s="18"/>
      <c r="DY26" s="18"/>
      <c r="DZ26" s="18"/>
      <c r="EA26" s="18"/>
      <c r="EB26" s="18"/>
      <c r="EC26" s="18"/>
      <c r="ED26" s="18"/>
      <c r="EE26" s="18"/>
      <c r="EF26" s="18"/>
      <c r="EG26" s="18"/>
      <c r="EH26" s="18"/>
      <c r="EI26" s="18"/>
      <c r="EJ26" s="18"/>
      <c r="EK26" s="18"/>
      <c r="EL26" s="18"/>
      <c r="EM26" s="18"/>
      <c r="EN26" s="18"/>
      <c r="EO26" s="18"/>
      <c r="EP26" s="18"/>
      <c r="EQ26" s="18"/>
      <c r="ER26" s="18"/>
      <c r="ES26" s="18"/>
      <c r="ET26" s="18"/>
      <c r="EU26" s="18"/>
      <c r="EV26" s="18"/>
      <c r="EW26" s="18"/>
      <c r="EX26" s="18"/>
      <c r="EY26" s="18"/>
      <c r="EZ26" s="18"/>
      <c r="FA26" s="18"/>
      <c r="FB26" s="18"/>
      <c r="FC26" s="18"/>
      <c r="FD26" s="18"/>
      <c r="FE26" s="18"/>
      <c r="FF26" s="18"/>
      <c r="FG26" s="18"/>
      <c r="FH26" s="18"/>
      <c r="FI26" s="18"/>
      <c r="FJ26" s="18"/>
      <c r="FK26" s="18"/>
      <c r="FL26" s="18"/>
      <c r="FM26" s="18"/>
      <c r="FN26" s="18"/>
      <c r="FO26" s="18"/>
      <c r="FP26" s="18"/>
      <c r="FQ26" s="18"/>
      <c r="FR26" s="18"/>
      <c r="FS26" s="18"/>
      <c r="FT26" s="18"/>
      <c r="FU26" s="18"/>
      <c r="FV26" s="18"/>
      <c r="FW26" s="18"/>
      <c r="FX26" s="18"/>
      <c r="FY26" s="18"/>
      <c r="FZ26" s="18"/>
      <c r="GA26" s="18"/>
      <c r="GB26" s="18"/>
      <c r="GC26" s="18"/>
      <c r="GD26" s="18"/>
      <c r="GE26" s="18"/>
      <c r="GF26" s="18"/>
      <c r="GG26" s="18"/>
      <c r="GH26" s="18"/>
      <c r="GI26" s="18"/>
      <c r="GJ26" s="18"/>
      <c r="GK26" s="18"/>
      <c r="GL26" s="18"/>
      <c r="GM26" s="18"/>
      <c r="GN26" s="18"/>
      <c r="GO26" s="18"/>
      <c r="GP26" s="18"/>
      <c r="GQ26" s="18"/>
      <c r="GR26" s="18"/>
      <c r="GS26" s="18"/>
      <c r="GT26" s="18"/>
      <c r="GU26" s="18"/>
      <c r="GV26" s="18"/>
      <c r="GW26" s="18"/>
      <c r="GX26" s="18"/>
      <c r="GY26" s="18"/>
      <c r="GZ26" s="18"/>
      <c r="HA26" s="18"/>
      <c r="HB26" s="18"/>
      <c r="HC26" s="18"/>
      <c r="HD26" s="18"/>
      <c r="HE26" s="18"/>
      <c r="HF26" s="18"/>
      <c r="HG26" s="18"/>
      <c r="HH26" s="18"/>
      <c r="HI26" s="18"/>
      <c r="HJ26" s="18"/>
      <c r="HK26" s="18"/>
      <c r="HL26" s="18"/>
      <c r="HM26" s="18"/>
      <c r="HN26" s="18"/>
      <c r="HO26" s="18"/>
      <c r="HP26" s="18"/>
      <c r="HQ26" s="18"/>
      <c r="HR26" s="18"/>
      <c r="HS26" s="18"/>
      <c r="HT26" s="18"/>
      <c r="HU26" s="18"/>
      <c r="HV26" s="18"/>
      <c r="HW26" s="18"/>
      <c r="HX26" s="18"/>
      <c r="HY26" s="18"/>
      <c r="HZ26" s="18"/>
      <c r="IA26" s="18"/>
      <c r="IB26" s="18"/>
      <c r="IC26" s="18"/>
      <c r="ID26" s="18"/>
      <c r="IE26" s="18"/>
      <c r="IF26" s="18"/>
      <c r="IG26" s="18"/>
      <c r="IH26" s="18"/>
      <c r="II26" s="18"/>
      <c r="IJ26" s="18"/>
      <c r="IK26" s="18"/>
      <c r="IL26" s="18"/>
      <c r="IM26" s="18"/>
      <c r="IN26" s="18"/>
      <c r="IO26" s="18"/>
      <c r="IP26" s="18"/>
      <c r="IQ26" s="18"/>
      <c r="IR26" s="18"/>
      <c r="IS26" s="18"/>
      <c r="IT26" s="18"/>
      <c r="IU26" s="18"/>
    </row>
    <row r="27" spans="1:255" ht="15.75">
      <c r="A27" s="13" t="s">
        <v>115</v>
      </c>
      <c r="B27" s="18" t="s">
        <v>53</v>
      </c>
      <c r="C27" s="18"/>
      <c r="D27" s="18"/>
      <c r="E27" s="18"/>
      <c r="F27" s="59">
        <f>80+40</f>
        <v>120</v>
      </c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M27" s="18"/>
      <c r="DN27" s="18"/>
      <c r="DO27" s="18"/>
      <c r="DP27" s="18"/>
      <c r="DQ27" s="18"/>
      <c r="DR27" s="18"/>
      <c r="DS27" s="18"/>
      <c r="DT27" s="18"/>
      <c r="DU27" s="18"/>
      <c r="DV27" s="18"/>
      <c r="DW27" s="18"/>
      <c r="DX27" s="18"/>
      <c r="DY27" s="18"/>
      <c r="DZ27" s="18"/>
      <c r="EA27" s="18"/>
      <c r="EB27" s="18"/>
      <c r="EC27" s="18"/>
      <c r="ED27" s="18"/>
      <c r="EE27" s="18"/>
      <c r="EF27" s="18"/>
      <c r="EG27" s="18"/>
      <c r="EH27" s="18"/>
      <c r="EI27" s="18"/>
      <c r="EJ27" s="18"/>
      <c r="EK27" s="18"/>
      <c r="EL27" s="18"/>
      <c r="EM27" s="18"/>
      <c r="EN27" s="18"/>
      <c r="EO27" s="18"/>
      <c r="EP27" s="18"/>
      <c r="EQ27" s="18"/>
      <c r="ER27" s="18"/>
      <c r="ES27" s="18"/>
      <c r="ET27" s="18"/>
      <c r="EU27" s="18"/>
      <c r="EV27" s="18"/>
      <c r="EW27" s="18"/>
      <c r="EX27" s="18"/>
      <c r="EY27" s="18"/>
      <c r="EZ27" s="18"/>
      <c r="FA27" s="18"/>
      <c r="FB27" s="18"/>
      <c r="FC27" s="18"/>
      <c r="FD27" s="18"/>
      <c r="FE27" s="18"/>
      <c r="FF27" s="18"/>
      <c r="FG27" s="18"/>
      <c r="FH27" s="18"/>
      <c r="FI27" s="18"/>
      <c r="FJ27" s="18"/>
      <c r="FK27" s="18"/>
      <c r="FL27" s="18"/>
      <c r="FM27" s="18"/>
      <c r="FN27" s="18"/>
      <c r="FO27" s="18"/>
      <c r="FP27" s="18"/>
      <c r="FQ27" s="18"/>
      <c r="FR27" s="18"/>
      <c r="FS27" s="18"/>
      <c r="FT27" s="18"/>
      <c r="FU27" s="18"/>
      <c r="FV27" s="18"/>
      <c r="FW27" s="18"/>
      <c r="FX27" s="18"/>
      <c r="FY27" s="18"/>
      <c r="FZ27" s="18"/>
      <c r="GA27" s="18"/>
      <c r="GB27" s="18"/>
      <c r="GC27" s="18"/>
      <c r="GD27" s="18"/>
      <c r="GE27" s="18"/>
      <c r="GF27" s="18"/>
      <c r="GG27" s="18"/>
      <c r="GH27" s="18"/>
      <c r="GI27" s="18"/>
      <c r="GJ27" s="18"/>
      <c r="GK27" s="18"/>
      <c r="GL27" s="18"/>
      <c r="GM27" s="18"/>
      <c r="GN27" s="18"/>
      <c r="GO27" s="18"/>
      <c r="GP27" s="18"/>
      <c r="GQ27" s="18"/>
      <c r="GR27" s="18"/>
      <c r="GS27" s="18"/>
      <c r="GT27" s="18"/>
      <c r="GU27" s="18"/>
      <c r="GV27" s="18"/>
      <c r="GW27" s="18"/>
      <c r="GX27" s="18"/>
      <c r="GY27" s="18"/>
      <c r="GZ27" s="18"/>
      <c r="HA27" s="18"/>
      <c r="HB27" s="18"/>
      <c r="HC27" s="18"/>
      <c r="HD27" s="18"/>
      <c r="HE27" s="18"/>
      <c r="HF27" s="18"/>
      <c r="HG27" s="18"/>
      <c r="HH27" s="18"/>
      <c r="HI27" s="18"/>
      <c r="HJ27" s="18"/>
      <c r="HK27" s="18"/>
      <c r="HL27" s="18"/>
      <c r="HM27" s="18"/>
      <c r="HN27" s="18"/>
      <c r="HO27" s="18"/>
      <c r="HP27" s="18"/>
      <c r="HQ27" s="18"/>
      <c r="HR27" s="18"/>
      <c r="HS27" s="18"/>
      <c r="HT27" s="18"/>
      <c r="HU27" s="18"/>
      <c r="HV27" s="18"/>
      <c r="HW27" s="18"/>
      <c r="HX27" s="18"/>
      <c r="HY27" s="18"/>
      <c r="HZ27" s="18"/>
      <c r="IA27" s="18"/>
      <c r="IB27" s="18"/>
      <c r="IC27" s="18"/>
      <c r="ID27" s="18"/>
      <c r="IE27" s="18"/>
      <c r="IF27" s="18"/>
      <c r="IG27" s="18"/>
      <c r="IH27" s="18"/>
      <c r="II27" s="18"/>
      <c r="IJ27" s="18"/>
      <c r="IK27" s="18"/>
      <c r="IL27" s="18"/>
      <c r="IM27" s="18"/>
      <c r="IN27" s="18"/>
      <c r="IO27" s="18"/>
      <c r="IP27" s="18"/>
      <c r="IQ27" s="18"/>
      <c r="IR27" s="18"/>
      <c r="IS27" s="18"/>
      <c r="IT27" s="18"/>
      <c r="IU27" s="18"/>
    </row>
    <row r="28" spans="1:255" ht="15.75">
      <c r="A28" s="13" t="s">
        <v>117</v>
      </c>
      <c r="B28" s="18" t="s">
        <v>54</v>
      </c>
      <c r="C28" s="18"/>
      <c r="D28" s="18"/>
      <c r="E28" s="18"/>
      <c r="F28" s="59">
        <v>75</v>
      </c>
      <c r="G28" s="75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  <c r="DC28" s="18"/>
      <c r="DD28" s="18"/>
      <c r="DE28" s="18"/>
      <c r="DF28" s="18"/>
      <c r="DG28" s="18"/>
      <c r="DH28" s="18"/>
      <c r="DI28" s="18"/>
      <c r="DJ28" s="18"/>
      <c r="DK28" s="18"/>
      <c r="DL28" s="18"/>
      <c r="DM28" s="18"/>
      <c r="DN28" s="18"/>
      <c r="DO28" s="18"/>
      <c r="DP28" s="18"/>
      <c r="DQ28" s="18"/>
      <c r="DR28" s="18"/>
      <c r="DS28" s="18"/>
      <c r="DT28" s="18"/>
      <c r="DU28" s="18"/>
      <c r="DV28" s="18"/>
      <c r="DW28" s="18"/>
      <c r="DX28" s="18"/>
      <c r="DY28" s="18"/>
      <c r="DZ28" s="18"/>
      <c r="EA28" s="18"/>
      <c r="EB28" s="18"/>
      <c r="EC28" s="18"/>
      <c r="ED28" s="18"/>
      <c r="EE28" s="18"/>
      <c r="EF28" s="18"/>
      <c r="EG28" s="18"/>
      <c r="EH28" s="18"/>
      <c r="EI28" s="18"/>
      <c r="EJ28" s="18"/>
      <c r="EK28" s="18"/>
      <c r="EL28" s="18"/>
      <c r="EM28" s="18"/>
      <c r="EN28" s="18"/>
      <c r="EO28" s="18"/>
      <c r="EP28" s="18"/>
      <c r="EQ28" s="18"/>
      <c r="ER28" s="18"/>
      <c r="ES28" s="18"/>
      <c r="ET28" s="18"/>
      <c r="EU28" s="18"/>
      <c r="EV28" s="18"/>
      <c r="EW28" s="18"/>
      <c r="EX28" s="18"/>
      <c r="EY28" s="18"/>
      <c r="EZ28" s="18"/>
      <c r="FA28" s="18"/>
      <c r="FB28" s="18"/>
      <c r="FC28" s="18"/>
      <c r="FD28" s="18"/>
      <c r="FE28" s="18"/>
      <c r="FF28" s="18"/>
      <c r="FG28" s="18"/>
      <c r="FH28" s="18"/>
      <c r="FI28" s="18"/>
      <c r="FJ28" s="18"/>
      <c r="FK28" s="18"/>
      <c r="FL28" s="18"/>
      <c r="FM28" s="18"/>
      <c r="FN28" s="18"/>
      <c r="FO28" s="18"/>
      <c r="FP28" s="18"/>
      <c r="FQ28" s="18"/>
      <c r="FR28" s="18"/>
      <c r="FS28" s="18"/>
      <c r="FT28" s="18"/>
      <c r="FU28" s="18"/>
      <c r="FV28" s="18"/>
      <c r="FW28" s="18"/>
      <c r="FX28" s="18"/>
      <c r="FY28" s="18"/>
      <c r="FZ28" s="18"/>
      <c r="GA28" s="18"/>
      <c r="GB28" s="18"/>
      <c r="GC28" s="18"/>
      <c r="GD28" s="18"/>
      <c r="GE28" s="18"/>
      <c r="GF28" s="18"/>
      <c r="GG28" s="18"/>
      <c r="GH28" s="18"/>
      <c r="GI28" s="18"/>
      <c r="GJ28" s="18"/>
      <c r="GK28" s="18"/>
      <c r="GL28" s="18"/>
      <c r="GM28" s="18"/>
      <c r="GN28" s="18"/>
      <c r="GO28" s="18"/>
      <c r="GP28" s="18"/>
      <c r="GQ28" s="18"/>
      <c r="GR28" s="18"/>
      <c r="GS28" s="18"/>
      <c r="GT28" s="18"/>
      <c r="GU28" s="18"/>
      <c r="GV28" s="18"/>
      <c r="GW28" s="18"/>
      <c r="GX28" s="18"/>
      <c r="GY28" s="18"/>
      <c r="GZ28" s="18"/>
      <c r="HA28" s="18"/>
      <c r="HB28" s="18"/>
      <c r="HC28" s="18"/>
      <c r="HD28" s="18"/>
      <c r="HE28" s="18"/>
      <c r="HF28" s="18"/>
      <c r="HG28" s="18"/>
      <c r="HH28" s="18"/>
      <c r="HI28" s="18"/>
      <c r="HJ28" s="18"/>
      <c r="HK28" s="18"/>
      <c r="HL28" s="18"/>
      <c r="HM28" s="18"/>
      <c r="HN28" s="18"/>
      <c r="HO28" s="18"/>
      <c r="HP28" s="18"/>
      <c r="HQ28" s="18"/>
      <c r="HR28" s="18"/>
      <c r="HS28" s="18"/>
      <c r="HT28" s="18"/>
      <c r="HU28" s="18"/>
      <c r="HV28" s="18"/>
      <c r="HW28" s="18"/>
      <c r="HX28" s="18"/>
      <c r="HY28" s="18"/>
      <c r="HZ28" s="18"/>
      <c r="IA28" s="18"/>
      <c r="IB28" s="18"/>
      <c r="IC28" s="18"/>
      <c r="ID28" s="18"/>
      <c r="IE28" s="18"/>
      <c r="IF28" s="18"/>
      <c r="IG28" s="18"/>
      <c r="IH28" s="18"/>
      <c r="II28" s="18"/>
      <c r="IJ28" s="18"/>
      <c r="IK28" s="18"/>
      <c r="IL28" s="18"/>
      <c r="IM28" s="18"/>
      <c r="IN28" s="18"/>
      <c r="IO28" s="18"/>
      <c r="IP28" s="18"/>
      <c r="IQ28" s="18"/>
      <c r="IR28" s="18"/>
      <c r="IS28" s="18"/>
      <c r="IT28" s="18"/>
      <c r="IU28" s="18"/>
    </row>
    <row r="29" spans="1:6" ht="13.5" customHeight="1">
      <c r="A29" s="13" t="s">
        <v>123</v>
      </c>
      <c r="B29" s="18" t="s">
        <v>87</v>
      </c>
      <c r="F29" s="59">
        <v>600</v>
      </c>
    </row>
    <row r="30" spans="1:6" ht="13.5" customHeight="1">
      <c r="A30" s="18"/>
      <c r="F30" s="59"/>
    </row>
    <row r="31" spans="1:8" ht="32.25" customHeight="1">
      <c r="A31" s="14"/>
      <c r="B31" s="433" t="s">
        <v>256</v>
      </c>
      <c r="C31" s="433"/>
      <c r="D31" s="433"/>
      <c r="E31" s="433"/>
      <c r="F31" s="60">
        <f>SUM(F23:F30)</f>
        <v>965</v>
      </c>
      <c r="G31" s="17"/>
      <c r="H31" s="17"/>
    </row>
    <row r="32" spans="1:8" ht="12.75" customHeight="1">
      <c r="A32" s="14"/>
      <c r="F32" s="59"/>
      <c r="G32" s="17"/>
      <c r="H32" s="17"/>
    </row>
    <row r="33" spans="1:7" s="19" customFormat="1" ht="15.75">
      <c r="A33" s="14" t="s">
        <v>257</v>
      </c>
      <c r="F33" s="60">
        <f>F31+F19</f>
        <v>1127</v>
      </c>
      <c r="G33" s="20"/>
    </row>
    <row r="34" spans="1:7" s="19" customFormat="1" ht="15.75">
      <c r="A34" s="14"/>
      <c r="F34" s="60"/>
      <c r="G34" s="20"/>
    </row>
    <row r="35" spans="6:7" s="19" customFormat="1" ht="15.75">
      <c r="F35" s="59"/>
      <c r="G35" s="20"/>
    </row>
    <row r="36" spans="1:6" s="21" customFormat="1" ht="18.75">
      <c r="A36" s="21" t="s">
        <v>7</v>
      </c>
      <c r="F36" s="55">
        <f>F33</f>
        <v>1127</v>
      </c>
    </row>
  </sheetData>
  <sheetProtection/>
  <mergeCells count="11">
    <mergeCell ref="A2:F2"/>
    <mergeCell ref="A3:F3"/>
    <mergeCell ref="A5:F5"/>
    <mergeCell ref="A7:F7"/>
    <mergeCell ref="A6:F6"/>
    <mergeCell ref="B21:E21"/>
    <mergeCell ref="B31:E31"/>
    <mergeCell ref="A9:E11"/>
    <mergeCell ref="B14:E14"/>
    <mergeCell ref="B19:E19"/>
    <mergeCell ref="F9:F11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4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67.875" style="40" customWidth="1"/>
    <col min="2" max="2" width="12.125" style="40" customWidth="1"/>
    <col min="3" max="3" width="16.00390625" style="54" customWidth="1"/>
    <col min="4" max="16384" width="9.125" style="40" customWidth="1"/>
  </cols>
  <sheetData>
    <row r="1" spans="1:4" ht="15.75">
      <c r="A1" s="179" t="s">
        <v>531</v>
      </c>
      <c r="B1" s="179"/>
      <c r="C1" s="179"/>
      <c r="D1" s="115"/>
    </row>
    <row r="2" spans="1:4" ht="15">
      <c r="A2" s="116"/>
      <c r="B2" s="116"/>
      <c r="C2" s="116"/>
      <c r="D2" s="115"/>
    </row>
    <row r="3" spans="1:3" ht="15.75" customHeight="1">
      <c r="A3" s="531"/>
      <c r="B3" s="531"/>
      <c r="C3" s="531"/>
    </row>
    <row r="4" spans="1:3" ht="15.75">
      <c r="A4" s="41"/>
      <c r="B4" s="41"/>
      <c r="C4" s="52"/>
    </row>
    <row r="5" spans="1:3" s="15" customFormat="1" ht="15.75" customHeight="1">
      <c r="A5" s="532" t="s">
        <v>45</v>
      </c>
      <c r="B5" s="532"/>
      <c r="C5" s="532"/>
    </row>
    <row r="6" spans="1:6" s="22" customFormat="1" ht="15.75">
      <c r="A6" s="530" t="s">
        <v>46</v>
      </c>
      <c r="B6" s="530"/>
      <c r="C6" s="530"/>
      <c r="D6" s="62"/>
      <c r="E6" s="62"/>
      <c r="F6" s="62"/>
    </row>
    <row r="7" spans="1:6" s="12" customFormat="1" ht="15">
      <c r="A7" s="529" t="s">
        <v>505</v>
      </c>
      <c r="B7" s="529"/>
      <c r="C7" s="529"/>
      <c r="D7" s="61"/>
      <c r="E7" s="61"/>
      <c r="F7" s="61"/>
    </row>
    <row r="8" spans="2:3" ht="15.75" customHeight="1" thickBot="1">
      <c r="B8" s="42"/>
      <c r="C8" s="53" t="s">
        <v>5</v>
      </c>
    </row>
    <row r="9" spans="1:3" ht="15" customHeight="1">
      <c r="A9" s="43"/>
      <c r="B9" s="44" t="s">
        <v>20</v>
      </c>
      <c r="C9" s="56" t="s">
        <v>37</v>
      </c>
    </row>
    <row r="10" spans="1:3" ht="15.75" customHeight="1">
      <c r="A10" s="45" t="s">
        <v>0</v>
      </c>
      <c r="B10" s="46"/>
      <c r="C10" s="57" t="s">
        <v>38</v>
      </c>
    </row>
    <row r="11" spans="1:3" ht="32.25" thickBot="1">
      <c r="A11" s="47"/>
      <c r="B11" s="48" t="s">
        <v>11</v>
      </c>
      <c r="C11" s="58" t="s">
        <v>39</v>
      </c>
    </row>
    <row r="12" ht="11.25" customHeight="1">
      <c r="C12" s="40"/>
    </row>
    <row r="13" ht="11.25" customHeight="1">
      <c r="B13" s="59"/>
    </row>
    <row r="14" spans="1:3" ht="15.75">
      <c r="A14" s="49" t="s">
        <v>32</v>
      </c>
      <c r="B14" s="59"/>
      <c r="C14" s="54">
        <f>B13*0.9</f>
        <v>0</v>
      </c>
    </row>
    <row r="15" spans="1:2" ht="15.75">
      <c r="A15" s="49" t="s">
        <v>10</v>
      </c>
      <c r="B15" s="59"/>
    </row>
    <row r="16" ht="15" customHeight="1">
      <c r="B16" s="59"/>
    </row>
    <row r="17" spans="1:2" ht="15.75">
      <c r="A17" s="40" t="s">
        <v>88</v>
      </c>
      <c r="B17" s="59">
        <v>350</v>
      </c>
    </row>
    <row r="18" spans="1:2" ht="30">
      <c r="A18" s="220" t="s">
        <v>388</v>
      </c>
      <c r="B18" s="59">
        <v>600</v>
      </c>
    </row>
    <row r="19" spans="1:2" ht="15.75">
      <c r="A19" s="220" t="s">
        <v>389</v>
      </c>
      <c r="B19" s="59">
        <v>715</v>
      </c>
    </row>
    <row r="20" spans="1:2" ht="15.75">
      <c r="A20" s="220" t="s">
        <v>390</v>
      </c>
      <c r="B20" s="59">
        <v>440</v>
      </c>
    </row>
    <row r="21" spans="1:2" ht="30">
      <c r="A21" s="220" t="s">
        <v>391</v>
      </c>
      <c r="B21" s="59">
        <v>46</v>
      </c>
    </row>
    <row r="22" spans="1:2" ht="15.75">
      <c r="A22" s="40" t="s">
        <v>93</v>
      </c>
      <c r="B22" s="59">
        <v>210</v>
      </c>
    </row>
    <row r="23" spans="1:2" ht="14.25" customHeight="1">
      <c r="A23" s="40" t="s">
        <v>494</v>
      </c>
      <c r="B23" s="59">
        <v>1000</v>
      </c>
    </row>
    <row r="24" spans="1:2" ht="15.75">
      <c r="A24" s="49" t="s">
        <v>32</v>
      </c>
      <c r="B24" s="59"/>
    </row>
    <row r="25" spans="1:3" ht="15">
      <c r="A25" s="49" t="s">
        <v>33</v>
      </c>
      <c r="B25" s="60">
        <f>SUM(B17:B24)</f>
        <v>3361</v>
      </c>
      <c r="C25" s="60"/>
    </row>
    <row r="26" ht="11.25" customHeight="1">
      <c r="B26" s="59"/>
    </row>
    <row r="27" spans="1:3" ht="15">
      <c r="A27" s="49" t="s">
        <v>34</v>
      </c>
      <c r="B27" s="60">
        <f>B25</f>
        <v>3361</v>
      </c>
      <c r="C27" s="60">
        <f>C25</f>
        <v>0</v>
      </c>
    </row>
    <row r="28" ht="11.25" customHeight="1">
      <c r="B28" s="59"/>
    </row>
    <row r="29" spans="1:3" s="49" customFormat="1" ht="15.75">
      <c r="A29" s="49" t="s">
        <v>312</v>
      </c>
      <c r="B29" s="60"/>
      <c r="C29" s="55"/>
    </row>
    <row r="30" ht="11.25" customHeight="1">
      <c r="B30" s="59"/>
    </row>
    <row r="31" spans="1:2" ht="30" customHeight="1">
      <c r="A31" s="220" t="s">
        <v>313</v>
      </c>
      <c r="B31" s="59">
        <v>600</v>
      </c>
    </row>
    <row r="32" ht="11.25" customHeight="1">
      <c r="B32" s="59"/>
    </row>
    <row r="33" spans="1:2" ht="15.75">
      <c r="A33" s="49" t="s">
        <v>314</v>
      </c>
      <c r="B33" s="60">
        <v>600</v>
      </c>
    </row>
    <row r="34" ht="11.25" customHeight="1">
      <c r="B34" s="59"/>
    </row>
    <row r="35" spans="1:3" s="51" customFormat="1" ht="16.5">
      <c r="A35" s="50" t="s">
        <v>35</v>
      </c>
      <c r="B35" s="66"/>
      <c r="C35" s="54"/>
    </row>
    <row r="36" spans="1:3" s="51" customFormat="1" ht="16.5">
      <c r="A36" s="50" t="s">
        <v>36</v>
      </c>
      <c r="B36" s="67">
        <f>B27+B33</f>
        <v>3961</v>
      </c>
      <c r="C36" s="67">
        <f>C27</f>
        <v>0</v>
      </c>
    </row>
    <row r="40" ht="15">
      <c r="C40" s="40"/>
    </row>
    <row r="41" ht="15.75">
      <c r="C41" s="15"/>
    </row>
    <row r="42" ht="15.75">
      <c r="C42" s="15"/>
    </row>
    <row r="43" ht="15.75">
      <c r="C43" s="55"/>
    </row>
  </sheetData>
  <sheetProtection/>
  <mergeCells count="4">
    <mergeCell ref="A7:C7"/>
    <mergeCell ref="A6:C6"/>
    <mergeCell ref="A3:C3"/>
    <mergeCell ref="A5:C5"/>
  </mergeCells>
  <printOptions horizontalCentered="1"/>
  <pageMargins left="0" right="0" top="0.1968503937007874" bottom="0.1968503937007874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50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70.375" style="16" customWidth="1"/>
    <col min="2" max="2" width="20.00390625" style="16" customWidth="1"/>
    <col min="3" max="16384" width="9.125" style="16" customWidth="1"/>
  </cols>
  <sheetData>
    <row r="1" spans="1:3" s="260" customFormat="1" ht="15">
      <c r="A1" s="251" t="s">
        <v>532</v>
      </c>
      <c r="B1" s="251"/>
      <c r="C1" s="251"/>
    </row>
    <row r="3" spans="1:2" s="262" customFormat="1" ht="18.75">
      <c r="A3" s="261" t="s">
        <v>339</v>
      </c>
      <c r="B3" s="261"/>
    </row>
    <row r="4" spans="1:2" s="262" customFormat="1" ht="18.75">
      <c r="A4" s="533" t="s">
        <v>340</v>
      </c>
      <c r="B4" s="533"/>
    </row>
    <row r="5" spans="1:2" s="262" customFormat="1" ht="18.75">
      <c r="A5" s="533" t="s">
        <v>477</v>
      </c>
      <c r="B5" s="533"/>
    </row>
    <row r="6" ht="16.5" thickBot="1"/>
    <row r="7" spans="1:2" ht="15.75">
      <c r="A7" s="263"/>
      <c r="B7" s="264" t="s">
        <v>11</v>
      </c>
    </row>
    <row r="8" spans="1:2" ht="15.75">
      <c r="A8" s="265" t="s">
        <v>341</v>
      </c>
      <c r="B8" s="265"/>
    </row>
    <row r="9" spans="1:2" ht="16.5" thickBot="1">
      <c r="A9" s="266"/>
      <c r="B9" s="267" t="s">
        <v>342</v>
      </c>
    </row>
    <row r="10" spans="1:2" ht="15.75">
      <c r="A10" s="268"/>
      <c r="B10" s="269"/>
    </row>
    <row r="11" spans="1:2" ht="18.75" customHeight="1">
      <c r="A11" s="325" t="s">
        <v>524</v>
      </c>
      <c r="B11" s="269"/>
    </row>
    <row r="12" spans="1:2" ht="15.75">
      <c r="A12" s="273" t="s">
        <v>496</v>
      </c>
      <c r="B12" s="271">
        <v>80</v>
      </c>
    </row>
    <row r="13" spans="1:2" ht="15.75">
      <c r="A13" s="273" t="s">
        <v>343</v>
      </c>
      <c r="B13" s="402">
        <v>22</v>
      </c>
    </row>
    <row r="14" spans="1:2" ht="15.75">
      <c r="A14" s="268" t="s">
        <v>2</v>
      </c>
      <c r="B14" s="275">
        <f>SUM(B12:B13)</f>
        <v>102</v>
      </c>
    </row>
    <row r="15" spans="1:2" ht="15.75">
      <c r="A15" s="268"/>
      <c r="B15" s="275"/>
    </row>
    <row r="16" spans="1:2" ht="15.75">
      <c r="A16" s="325" t="s">
        <v>522</v>
      </c>
      <c r="B16" s="269"/>
    </row>
    <row r="17" spans="1:2" ht="15.75">
      <c r="A17" s="273" t="s">
        <v>523</v>
      </c>
      <c r="B17" s="406">
        <v>2000</v>
      </c>
    </row>
    <row r="18" spans="1:2" ht="15.75">
      <c r="A18" s="268" t="s">
        <v>2</v>
      </c>
      <c r="B18" s="275">
        <f>SUM(B17:B17)</f>
        <v>2000</v>
      </c>
    </row>
    <row r="20" ht="15.75">
      <c r="A20" s="326" t="s">
        <v>393</v>
      </c>
    </row>
    <row r="21" spans="1:2" ht="15.75">
      <c r="A21" s="272" t="s">
        <v>495</v>
      </c>
      <c r="B21" s="327">
        <v>366</v>
      </c>
    </row>
    <row r="22" spans="1:2" ht="16.5" customHeight="1">
      <c r="A22" s="273" t="s">
        <v>343</v>
      </c>
      <c r="B22" s="274">
        <v>99</v>
      </c>
    </row>
    <row r="23" spans="1:2" ht="13.5" customHeight="1">
      <c r="A23" s="268" t="s">
        <v>2</v>
      </c>
      <c r="B23" s="275">
        <f>SUM(B21:B22)</f>
        <v>465</v>
      </c>
    </row>
    <row r="24" spans="1:2" ht="13.5" customHeight="1">
      <c r="A24" s="268"/>
      <c r="B24" s="275"/>
    </row>
    <row r="25" spans="1:2" ht="13.5" customHeight="1">
      <c r="A25" s="400" t="s">
        <v>502</v>
      </c>
      <c r="B25" s="275"/>
    </row>
    <row r="26" spans="1:2" ht="13.5" customHeight="1">
      <c r="A26" s="273" t="s">
        <v>503</v>
      </c>
      <c r="B26" s="271">
        <v>142</v>
      </c>
    </row>
    <row r="27" spans="1:2" ht="13.5" customHeight="1">
      <c r="A27" s="273" t="s">
        <v>343</v>
      </c>
      <c r="B27" s="406">
        <v>38</v>
      </c>
    </row>
    <row r="28" spans="1:2" ht="13.5" customHeight="1">
      <c r="A28" s="268" t="s">
        <v>2</v>
      </c>
      <c r="B28" s="275">
        <f>SUM(B26:B27)</f>
        <v>180</v>
      </c>
    </row>
    <row r="29" spans="1:2" ht="13.5" customHeight="1">
      <c r="A29" s="268"/>
      <c r="B29" s="275"/>
    </row>
    <row r="30" spans="1:2" ht="13.5" customHeight="1">
      <c r="A30" s="400" t="s">
        <v>497</v>
      </c>
      <c r="B30" s="269"/>
    </row>
    <row r="31" spans="1:2" ht="13.5" customHeight="1">
      <c r="A31" s="401" t="s">
        <v>498</v>
      </c>
      <c r="B31" s="399">
        <v>41</v>
      </c>
    </row>
    <row r="32" spans="1:2" ht="13.5" customHeight="1">
      <c r="A32" s="273" t="s">
        <v>343</v>
      </c>
      <c r="B32" s="402">
        <v>11</v>
      </c>
    </row>
    <row r="33" spans="1:2" ht="13.5" customHeight="1">
      <c r="A33" s="268" t="s">
        <v>2</v>
      </c>
      <c r="B33" s="275">
        <f>SUM(B31:B32)</f>
        <v>52</v>
      </c>
    </row>
    <row r="34" spans="1:2" ht="13.5" customHeight="1">
      <c r="A34" s="268"/>
      <c r="B34" s="275"/>
    </row>
    <row r="35" spans="1:2" ht="13.5" customHeight="1">
      <c r="A35" s="400" t="s">
        <v>499</v>
      </c>
      <c r="B35" s="275"/>
    </row>
    <row r="36" spans="1:2" ht="13.5" customHeight="1">
      <c r="A36" s="401" t="s">
        <v>498</v>
      </c>
      <c r="B36" s="403">
        <v>7</v>
      </c>
    </row>
    <row r="37" spans="1:2" ht="13.5" customHeight="1">
      <c r="A37" s="273" t="s">
        <v>343</v>
      </c>
      <c r="B37" s="404">
        <v>2</v>
      </c>
    </row>
    <row r="38" spans="1:2" ht="13.5" customHeight="1">
      <c r="A38" s="268" t="s">
        <v>2</v>
      </c>
      <c r="B38" s="275">
        <f>SUM(B36:B37)</f>
        <v>9</v>
      </c>
    </row>
    <row r="39" spans="1:2" ht="13.5" customHeight="1">
      <c r="A39" s="268"/>
      <c r="B39" s="275"/>
    </row>
    <row r="40" spans="1:2" ht="13.5" customHeight="1">
      <c r="A40" s="400" t="s">
        <v>500</v>
      </c>
      <c r="B40" s="275"/>
    </row>
    <row r="41" spans="1:2" ht="13.5" customHeight="1">
      <c r="A41" s="401" t="s">
        <v>498</v>
      </c>
      <c r="B41" s="403">
        <v>10</v>
      </c>
    </row>
    <row r="42" spans="1:2" ht="13.5" customHeight="1">
      <c r="A42" s="273" t="s">
        <v>343</v>
      </c>
      <c r="B42" s="404">
        <v>3</v>
      </c>
    </row>
    <row r="43" spans="1:2" ht="13.5" customHeight="1">
      <c r="A43" s="268" t="s">
        <v>2</v>
      </c>
      <c r="B43" s="275">
        <f>SUM(B41:B42)</f>
        <v>13</v>
      </c>
    </row>
    <row r="44" spans="1:2" ht="13.5" customHeight="1">
      <c r="A44" s="268"/>
      <c r="B44" s="275"/>
    </row>
    <row r="45" spans="1:2" ht="13.5" customHeight="1">
      <c r="A45" s="405" t="s">
        <v>501</v>
      </c>
      <c r="B45" s="275"/>
    </row>
    <row r="46" spans="1:2" ht="13.5" customHeight="1">
      <c r="A46" s="401" t="s">
        <v>498</v>
      </c>
      <c r="B46" s="403">
        <v>21</v>
      </c>
    </row>
    <row r="47" spans="1:2" ht="13.5" customHeight="1">
      <c r="A47" s="273" t="s">
        <v>343</v>
      </c>
      <c r="B47" s="404">
        <v>6</v>
      </c>
    </row>
    <row r="48" spans="1:2" ht="13.5" customHeight="1">
      <c r="A48" s="268" t="s">
        <v>2</v>
      </c>
      <c r="B48" s="275">
        <f>SUM(B46:B47)</f>
        <v>27</v>
      </c>
    </row>
    <row r="49" spans="1:2" ht="13.5" customHeight="1">
      <c r="A49" s="268"/>
      <c r="B49" s="270"/>
    </row>
    <row r="50" spans="1:2" ht="15.75">
      <c r="A50" s="268" t="s">
        <v>344</v>
      </c>
      <c r="B50" s="275">
        <f>B14+B23+B33+B38+B43+B48+B28+B18</f>
        <v>2848</v>
      </c>
    </row>
  </sheetData>
  <sheetProtection/>
  <mergeCells count="2">
    <mergeCell ref="A4:B4"/>
    <mergeCell ref="A5:B5"/>
  </mergeCells>
  <printOptions horizontalCentered="1"/>
  <pageMargins left="0" right="0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PMH_SÁRVÁR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PÉNZÜGY</dc:creator>
  <cp:keywords/>
  <dc:description/>
  <cp:lastModifiedBy>Marsits Judit</cp:lastModifiedBy>
  <cp:lastPrinted>2016-02-17T09:02:11Z</cp:lastPrinted>
  <dcterms:created xsi:type="dcterms:W3CDTF">2002-11-26T17:22:50Z</dcterms:created>
  <dcterms:modified xsi:type="dcterms:W3CDTF">2016-02-17T13:06:28Z</dcterms:modified>
  <cp:category/>
  <cp:version/>
  <cp:contentType/>
  <cp:contentStatus/>
</cp:coreProperties>
</file>