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" windowWidth="9435" windowHeight="3270" tabRatio="863" firstSheet="11" activeTab="15"/>
  </bookViews>
  <sheets>
    <sheet name="1.sz.m. önk. össz.bev." sheetId="1" r:id="rId1"/>
    <sheet name="1 .sz.m.önk.össz.kiad." sheetId="2" r:id="rId2"/>
    <sheet name="2.sz.m.összehasonlító" sheetId="3" r:id="rId3"/>
    <sheet name="3.sz.m Önk  bev." sheetId="4" r:id="rId4"/>
    <sheet name="4.sz.m.ÖNK kiadás" sheetId="5" r:id="rId5"/>
    <sheet name="5.sz.m.fejlesztés" sheetId="6" r:id="rId6"/>
    <sheet name="6.sz.m.Dologi kiadás" sheetId="7" r:id="rId7"/>
    <sheet name="7.sz.m.szociális kiadások" sheetId="8" r:id="rId8"/>
    <sheet name="8.sz.m.átadott pe" sheetId="9" r:id="rId9"/>
    <sheet name="9 .sz.m. Létszám" sheetId="10" r:id="rId10"/>
    <sheet name="10. sz.m.pénzmaradvány" sheetId="11" r:id="rId11"/>
    <sheet name="11.sz.m.mérleg" sheetId="12" r:id="rId12"/>
    <sheet name="12. sz. m. EU" sheetId="13" r:id="rId13"/>
    <sheet name="13.sz.m. állami támogatás" sheetId="14" r:id="rId14"/>
    <sheet name="14. sz.m. közvetett tám." sheetId="15" r:id="rId15"/>
    <sheet name="15.sz.m. több éves kihat." sheetId="16" r:id="rId16"/>
    <sheet name="16.sz.m. hitelállomány" sheetId="17" r:id="rId17"/>
    <sheet name="17. saját bevételek" sheetId="18" r:id="rId18"/>
    <sheet name="üres" sheetId="19" r:id="rId19"/>
    <sheet name="üres2" sheetId="20" r:id="rId20"/>
  </sheets>
  <definedNames>
    <definedName name="_xlnm.Print_Area" localSheetId="1">'1 .sz.m.önk.össz.kiad.'!$A$1:$X$67</definedName>
    <definedName name="_xlnm.Print_Area" localSheetId="0">'1.sz.m. önk. össz.bev.'!$A$1:$X$51</definedName>
    <definedName name="_xlnm.Print_Area" localSheetId="16">'16.sz.m. hitelállomány'!$A$1:$F$18</definedName>
    <definedName name="_xlnm.Print_Area" localSheetId="2">'2.sz.m.összehasonlító'!$A$1:$J$31</definedName>
    <definedName name="_xlnm.Print_Area" localSheetId="3">'3.sz.m Önk  bev.'!$A$1:$V$55</definedName>
    <definedName name="_xlnm.Print_Area" localSheetId="4">'4.sz.m.ÖNK kiadás'!$A$1:$R$35</definedName>
    <definedName name="_xlnm.Print_Area" localSheetId="5">'5.sz.m.fejlesztés'!$A$1:$M$47</definedName>
    <definedName name="_xlnm.Print_Area" localSheetId="6">'6.sz.m.Dologi kiadás'!$A$1:$O$20</definedName>
    <definedName name="_xlnm.Print_Area" localSheetId="7">'7.sz.m.szociális kiadások'!$A$1:$N$33</definedName>
    <definedName name="_xlnm.Print_Area" localSheetId="8">'8.sz.m.átadott pe'!$A$1:$R$39</definedName>
    <definedName name="_xlnm.Print_Area" localSheetId="9">'9 .sz.m. Létszám'!$A$1:$E$19</definedName>
    <definedName name="_xlnm.Print_Area" localSheetId="18">'üres'!$A$1:$F$47</definedName>
    <definedName name="_xlnm.Print_Area" localSheetId="19">'üres2'!$A$1:$F$46</definedName>
  </definedNames>
  <calcPr fullCalcOnLoad="1"/>
</workbook>
</file>

<file path=xl/sharedStrings.xml><?xml version="1.0" encoding="utf-8"?>
<sst xmlns="http://schemas.openxmlformats.org/spreadsheetml/2006/main" count="1504" uniqueCount="856">
  <si>
    <t>Személyi juttatások</t>
  </si>
  <si>
    <t>Összesen</t>
  </si>
  <si>
    <t>e Ft-ban</t>
  </si>
  <si>
    <t>Általános tartalék</t>
  </si>
  <si>
    <t>Megnevezés</t>
  </si>
  <si>
    <t>Előirányzat</t>
  </si>
  <si>
    <t>Sorszám</t>
  </si>
  <si>
    <t>BEVÉTELEK</t>
  </si>
  <si>
    <t>KIADÁSOK</t>
  </si>
  <si>
    <t>Bevételi jogcím</t>
  </si>
  <si>
    <t>3.</t>
  </si>
  <si>
    <t>4.</t>
  </si>
  <si>
    <t>5.</t>
  </si>
  <si>
    <t>6.</t>
  </si>
  <si>
    <t>7.</t>
  </si>
  <si>
    <t>B</t>
  </si>
  <si>
    <t>F</t>
  </si>
  <si>
    <t>Közvilágítási feladatok</t>
  </si>
  <si>
    <t>ÖSSZESEN:</t>
  </si>
  <si>
    <t>Önkormányzati bevételek és kiadások mérlege</t>
  </si>
  <si>
    <t>Összesen:</t>
  </si>
  <si>
    <t>12. számú melléklet</t>
  </si>
  <si>
    <t xml:space="preserve">Véglegesen Átadott pénzeszközök </t>
  </si>
  <si>
    <t>Államháztartáson kívülre</t>
  </si>
  <si>
    <t>Működési célú</t>
  </si>
  <si>
    <t xml:space="preserve">Felhalmozási célú </t>
  </si>
  <si>
    <t>2. számú melléklet</t>
  </si>
  <si>
    <t>Mindösszesen:</t>
  </si>
  <si>
    <t>Szociális ellátások</t>
  </si>
  <si>
    <t>Saját erő</t>
  </si>
  <si>
    <t>Sor-szám</t>
  </si>
  <si>
    <t>1.</t>
  </si>
  <si>
    <t>2.</t>
  </si>
  <si>
    <t>Helyi adók</t>
  </si>
  <si>
    <t>Szakmai tev. ellátók</t>
  </si>
  <si>
    <t xml:space="preserve">   Tárgyi eszközök és imm. javak értékesítése</t>
  </si>
  <si>
    <t xml:space="preserve">   Sajátos felhalmozási és tőkebevételek</t>
  </si>
  <si>
    <t xml:space="preserve">   Működési célú átvett pénzeszközök    </t>
  </si>
  <si>
    <t xml:space="preserve">   Felhalmozási célú átvett pénzeszköz </t>
  </si>
  <si>
    <t>F e l ú j í t á s o k</t>
  </si>
  <si>
    <t>EU támogatás</t>
  </si>
  <si>
    <t>Társadalombiztosítás pénzügyi alapjából átvett pénzeszköz</t>
  </si>
  <si>
    <t>Egyéb működési célú támogatásértékű bevétel</t>
  </si>
  <si>
    <t>Egyéb felhalmozási célú támogatásértékű bevétel</t>
  </si>
  <si>
    <t>Temetési segély 46. §</t>
  </si>
  <si>
    <t>Önkormányzat dologi kiadásai</t>
  </si>
  <si>
    <t xml:space="preserve">   Rövid lejáratú betét után kapott felh. kamat</t>
  </si>
  <si>
    <t xml:space="preserve"> I n t é z m é n y i  b e r u h á z á s o k</t>
  </si>
  <si>
    <t>Központosított előirányzatok</t>
  </si>
  <si>
    <t>1.1</t>
  </si>
  <si>
    <t>1.2</t>
  </si>
  <si>
    <t>1.3</t>
  </si>
  <si>
    <t>2.1</t>
  </si>
  <si>
    <t>2.2</t>
  </si>
  <si>
    <t>2.3</t>
  </si>
  <si>
    <t>3.1</t>
  </si>
  <si>
    <t>3.2</t>
  </si>
  <si>
    <t>5.1</t>
  </si>
  <si>
    <t>5.2</t>
  </si>
  <si>
    <t>6.1</t>
  </si>
  <si>
    <t>7.1</t>
  </si>
  <si>
    <t>8.1</t>
  </si>
  <si>
    <t>8.2</t>
  </si>
  <si>
    <t>Lakásfenntartási támogatás normatív Szt.38 § a)</t>
  </si>
  <si>
    <t>Gyermekjóléti ellátások</t>
  </si>
  <si>
    <t>Kiegészítő  gyermekvédelmi tám. Gyvt.20/B.§</t>
  </si>
  <si>
    <t>1.4</t>
  </si>
  <si>
    <t>1.5</t>
  </si>
  <si>
    <t>Munkaadókat terhelő járulékok és szociális hozzájárulási adó</t>
  </si>
  <si>
    <t>1. Önkormányzat működési bevételei</t>
  </si>
  <si>
    <t xml:space="preserve">   1.1 Közhatalmi bevételek</t>
  </si>
  <si>
    <t xml:space="preserve">   1.2 Intézményi működési bevételek</t>
  </si>
  <si>
    <t>Közfoglalkoztatottak száma önkormányzatnál</t>
  </si>
  <si>
    <t xml:space="preserve">   Osztalék és hozam bevétel </t>
  </si>
  <si>
    <t>KÖLTSÉGVETÉSI BEVÉTELEK ÉS KIADÁSOK EGYENLEGE</t>
  </si>
  <si>
    <t>3. sz. táblázat</t>
  </si>
  <si>
    <t>FINANSZÍROZÁSI CÉLÚ PÉNZÜGYI BEVÉTELEK ÉS KIADÁSOK EGYENLEGE ÖSSZESEN</t>
  </si>
  <si>
    <t>3. számú melléklet</t>
  </si>
  <si>
    <t>4. számú melléklet</t>
  </si>
  <si>
    <t>Bevételi jogcímek</t>
  </si>
  <si>
    <t>Kezességvállalással kapcsolatos megtérülés</t>
  </si>
  <si>
    <t xml:space="preserve">Ezer forintban </t>
  </si>
  <si>
    <t xml:space="preserve"> Önkormányzat saját bevételeinek részletezése az adósságot keletkeztető ügyletből származó tárgyévi fizetési kötelezettség megállapításához</t>
  </si>
  <si>
    <t>SAJÁT BEVÉTELEK ÖSSZESEN</t>
  </si>
  <si>
    <t>7.2</t>
  </si>
  <si>
    <t>8.</t>
  </si>
  <si>
    <t>9.</t>
  </si>
  <si>
    <t>10.</t>
  </si>
  <si>
    <t>11.</t>
  </si>
  <si>
    <t>12.</t>
  </si>
  <si>
    <t>4. számú melléklet 2.1 sorának részletezése</t>
  </si>
  <si>
    <t>4. számú melléklet 2.2 sorának részletezése</t>
  </si>
  <si>
    <t>4. számú melléklet 1.4 sorának részletezése</t>
  </si>
  <si>
    <t>Önkormányzat 2013. évi bevételi előirányzatai</t>
  </si>
  <si>
    <t>Kötelező feladat</t>
  </si>
  <si>
    <t>Önként vállalt feladat</t>
  </si>
  <si>
    <t>Önkormányzat 2013. évi kiadási előirányzatai</t>
  </si>
  <si>
    <t xml:space="preserve">Kötelező </t>
  </si>
  <si>
    <t>Önként vállalt</t>
  </si>
  <si>
    <t>2013. év</t>
  </si>
  <si>
    <t>kötelező</t>
  </si>
  <si>
    <t>önként vállalt</t>
  </si>
  <si>
    <t xml:space="preserve">Eredeti </t>
  </si>
  <si>
    <t>Eredeti</t>
  </si>
  <si>
    <t>Ápolási díj méltányossági Szt. 43/B §</t>
  </si>
  <si>
    <t>Köztemetés Szt. 48. §</t>
  </si>
  <si>
    <t>Más pénzbeli támogatás Szt. 26.§</t>
  </si>
  <si>
    <t>Aktív korúak ellátása - rendszeres szociális  Szt. 37 §</t>
  </si>
  <si>
    <t>Természetbeni támogatás Gyvt. 20/A §</t>
  </si>
  <si>
    <t>Gyermekétkeztetés Gyvt. 15.§ (5) bekezdés</t>
  </si>
  <si>
    <t>Óvodáztatási támogatás Gyvt. 20/C §</t>
  </si>
  <si>
    <t>2013. évi terv</t>
  </si>
  <si>
    <t>Állami (államig.) feladat</t>
  </si>
  <si>
    <t>I/1. Közhatalmi bevételek</t>
  </si>
  <si>
    <t xml:space="preserve">    Iparűzési adó</t>
  </si>
  <si>
    <t xml:space="preserve">    Telekadó</t>
  </si>
  <si>
    <t xml:space="preserve">    Idegenforgalmi adó</t>
  </si>
  <si>
    <t>2.1.1</t>
  </si>
  <si>
    <t>2.1.2</t>
  </si>
  <si>
    <t>2.1.3</t>
  </si>
  <si>
    <t>2.1.4</t>
  </si>
  <si>
    <t>Bírságok, díjak, pótlékok</t>
  </si>
  <si>
    <t>3.3</t>
  </si>
  <si>
    <t>3.4</t>
  </si>
  <si>
    <t>3.5</t>
  </si>
  <si>
    <t>I/2. Intézményi működési bevételek</t>
  </si>
  <si>
    <t xml:space="preserve">4. </t>
  </si>
  <si>
    <t>3.6</t>
  </si>
  <si>
    <t>Egyéb működési célú bevételek</t>
  </si>
  <si>
    <t xml:space="preserve"> Alaptevékenységgel összefüggő egyéb bevételek</t>
  </si>
  <si>
    <t xml:space="preserve"> Továbbszámlázott szolgáltatások</t>
  </si>
  <si>
    <t xml:space="preserve">  Kamatbevételek</t>
  </si>
  <si>
    <t xml:space="preserve"> Kiszámlázott termékek és szolg. áfája</t>
  </si>
  <si>
    <t xml:space="preserve">III. Támogatások, kiegészítések </t>
  </si>
  <si>
    <t>5.3</t>
  </si>
  <si>
    <t>5.4</t>
  </si>
  <si>
    <t>Vis maior támogatás</t>
  </si>
  <si>
    <t>Egyéb támogatás</t>
  </si>
  <si>
    <t>IV. Átvett pénzeszközök államháztartáson belülről</t>
  </si>
  <si>
    <t>Működési támogatás államháztartáson belülről</t>
  </si>
  <si>
    <t>6.1.1</t>
  </si>
  <si>
    <t>6.1.2</t>
  </si>
  <si>
    <t>6.1.3</t>
  </si>
  <si>
    <t xml:space="preserve">6.2 </t>
  </si>
  <si>
    <t>Felhalmozási támogatás államháztartáson belülről</t>
  </si>
  <si>
    <t>6.2.1</t>
  </si>
  <si>
    <t>6.2.2</t>
  </si>
  <si>
    <t>6.2.3</t>
  </si>
  <si>
    <t>V. Átvett pénzeszközök államháztartáson kívülről</t>
  </si>
  <si>
    <t>VI. Felhalmozási célú bevételek</t>
  </si>
  <si>
    <t>8.3</t>
  </si>
  <si>
    <t>8.4</t>
  </si>
  <si>
    <t>KÖLTSÉGVETÉSI BEVÉTELEK ÖSSZESEN</t>
  </si>
  <si>
    <t>11.1</t>
  </si>
  <si>
    <t>11.2</t>
  </si>
  <si>
    <t>Hiány belső finanszírozás bevétele</t>
  </si>
  <si>
    <t>11.1.1</t>
  </si>
  <si>
    <t>11.1.2</t>
  </si>
  <si>
    <t>Hiány külső finanszírozás bevétele</t>
  </si>
  <si>
    <t>KÖLTSÉGVETÉSI ÉS FINANSZÍROZÁSI BEVÉTELEK ÖSSZESEN</t>
  </si>
  <si>
    <t>Ált. működéshez és ágazati feladathoz kapcs. tám.</t>
  </si>
  <si>
    <t>I. Önkormányzat működési bevételei</t>
  </si>
  <si>
    <t>II. Átengedett központi adók</t>
  </si>
  <si>
    <t>VII. Kölcsönök visszatérülése</t>
  </si>
  <si>
    <t>I. Működési kiadások</t>
  </si>
  <si>
    <t>Munkaadókat terhelő járulékok és szoc. hj.</t>
  </si>
  <si>
    <t>Dologi kiadások</t>
  </si>
  <si>
    <t>Ellátottak pénzbeli juttatásai</t>
  </si>
  <si>
    <t>1.5.1</t>
  </si>
  <si>
    <t>Egyéb működési célú kiadások</t>
  </si>
  <si>
    <t>Szociális, rászorultság jellegű ellátások</t>
  </si>
  <si>
    <t>1.5.2</t>
  </si>
  <si>
    <t>1.5.3</t>
  </si>
  <si>
    <t>Pénzeszköz átadás államháztartáson kívülre</t>
  </si>
  <si>
    <t>Pénzeszköz átadás államháztartáson belülre</t>
  </si>
  <si>
    <t>1.5.4</t>
  </si>
  <si>
    <t>1.5.5</t>
  </si>
  <si>
    <t>Kamatkiadások</t>
  </si>
  <si>
    <t>Intézmény alulfinanszírozás</t>
  </si>
  <si>
    <t>II. Felhalmozási költségvetési kiadások</t>
  </si>
  <si>
    <t>Beruházások</t>
  </si>
  <si>
    <t>Felújítások</t>
  </si>
  <si>
    <t>Egyéb felhalmozási kiadások</t>
  </si>
  <si>
    <t>2.3.1</t>
  </si>
  <si>
    <t>2.3.2</t>
  </si>
  <si>
    <t>2.3.3</t>
  </si>
  <si>
    <t>III. Tartalékok</t>
  </si>
  <si>
    <t>Céltartalék épületek karbantartására</t>
  </si>
  <si>
    <t>Fejlesztési tartalék</t>
  </si>
  <si>
    <t>IV. Kölcsönök nyújtása</t>
  </si>
  <si>
    <t>V. Költségvetési szervek finanszírozása</t>
  </si>
  <si>
    <t>KÖLTSÉGVETÉSI KIADÁSOK ÖSSZESEN</t>
  </si>
  <si>
    <t>VI. Finanszírozási kiadások</t>
  </si>
  <si>
    <t>Működési célú finanszírozási kidások</t>
  </si>
  <si>
    <t>KIADÁSOK ÖSSZESEN</t>
  </si>
  <si>
    <t>Felhalmozási célú finanszírozási kidások</t>
  </si>
  <si>
    <t>Kötelező</t>
  </si>
  <si>
    <t>Az önkormányzati vagyon és az önkormányzatot megillető vagyoni értékű jog értékesítéséből és hasznosításából származó bevétel</t>
  </si>
  <si>
    <t>Tárgyi eszköz és az immateriális jószág, részvény, részesedés, vállalat értékesítéséből vagy privatizációból származó bevétel</t>
  </si>
  <si>
    <t>Bírság-, pótlék- és díjbevétel</t>
  </si>
  <si>
    <t>2013. január 1.</t>
  </si>
  <si>
    <t>* Rehabilitációs hozzájárulás terhére</t>
  </si>
  <si>
    <t>Száma</t>
  </si>
  <si>
    <t>Előirányzat-csoport, kiemelt előirányzat megnevezése</t>
  </si>
  <si>
    <t>Bevételek</t>
  </si>
  <si>
    <t>I. Intézményi működési bevételek (1.1.+…+1.8.)</t>
  </si>
  <si>
    <t>1.1.</t>
  </si>
  <si>
    <t>1.2.</t>
  </si>
  <si>
    <t>1.3.</t>
  </si>
  <si>
    <t>1.4.</t>
  </si>
  <si>
    <t>II. Közhatalmi bevételek</t>
  </si>
  <si>
    <t>II. Átvett pénzeszközök  államháztartáson belülről (2.1.+2.4.)</t>
  </si>
  <si>
    <t>3.1.</t>
  </si>
  <si>
    <t>3.2.</t>
  </si>
  <si>
    <t xml:space="preserve"> - ebből EU támogatás</t>
  </si>
  <si>
    <t>3.3.</t>
  </si>
  <si>
    <t>3.4.</t>
  </si>
  <si>
    <t>III. Átvett pénzeszköz államháztartáson kívülről (3.1.+3.2.)</t>
  </si>
  <si>
    <t>4.1..</t>
  </si>
  <si>
    <t>Működési célú pénzeszközök átvétele államháztartáson kívülről</t>
  </si>
  <si>
    <t>4.2.</t>
  </si>
  <si>
    <t>Felhalmozási célú pénzeszközök átvétele államháztartáson kívülről</t>
  </si>
  <si>
    <t>IV. Önkormányzati támogatás</t>
  </si>
  <si>
    <t>Költségvetési bevételek összesen (1+…+4)</t>
  </si>
  <si>
    <t>V. Finanszírozási bevételek (6.1.+6.2.)</t>
  </si>
  <si>
    <t>7.1.</t>
  </si>
  <si>
    <t>Költségvetési maradvány igénybevétele</t>
  </si>
  <si>
    <t>7.2.</t>
  </si>
  <si>
    <t>Vállalkozási maradvány igénybevétele</t>
  </si>
  <si>
    <t>VI. Függő, átfutó, kiegyenlítő bevételek</t>
  </si>
  <si>
    <t>BEVÉTELEK ÖSSZESEN: (5+6+7)</t>
  </si>
  <si>
    <t>Kiadások</t>
  </si>
  <si>
    <t>I. Működési költségvetés kiadásai (1.1+…+1.5.)</t>
  </si>
  <si>
    <t>Személyi  juttatások</t>
  </si>
  <si>
    <t>Dologi  kiadások</t>
  </si>
  <si>
    <t>II. Felhalmozási költségvetés kiadásai (2.1+…+2.4)</t>
  </si>
  <si>
    <t>2.1.</t>
  </si>
  <si>
    <t>2.2.</t>
  </si>
  <si>
    <t>2.5.</t>
  </si>
  <si>
    <t>Egyéb fejlesztési célú kiadások</t>
  </si>
  <si>
    <t>2.7.</t>
  </si>
  <si>
    <t xml:space="preserve"> - ebből EU-s forrásból tám. megvalósuló programok, projektek kiadásai</t>
  </si>
  <si>
    <t>III. Kölcsön nyújtása</t>
  </si>
  <si>
    <t>IV. Függő, átfutó, kiegyenlítő kiadások</t>
  </si>
  <si>
    <t>KIADÁSOK ÖSSZESEN: (1+2+3+4)</t>
  </si>
  <si>
    <t>Éves engedélyezett létszám előirányzat (fő)</t>
  </si>
  <si>
    <t>Közfoglalkoztatottak létszáma (fő)</t>
  </si>
  <si>
    <t>* Az intézmény csak kötelező feladatokat lát el.</t>
  </si>
  <si>
    <t>Állami (államigazgatási) feladat</t>
  </si>
  <si>
    <t>BEVÉTELEK ÖSSZESEN</t>
  </si>
  <si>
    <t>Költségvetési hiány, többlet ( költségvetési bevételek 10. sor - költségvetési kiadások 5. sor) (+/-)</t>
  </si>
  <si>
    <t>BELSŐ FORRÁS BEVONÁSÁVAL  FINANSZÍROZHATÓ HIÁNY ÖSSZEGE</t>
  </si>
  <si>
    <t>4. sz. táblázat</t>
  </si>
  <si>
    <t>2013. évi belső forrásból fedezhető összes hiány (1.+2.)</t>
  </si>
  <si>
    <t>KÜLSŐ FORRÁS BEVONÁSÁVAL - HITEL, KÖLCSÖN - FINANSZÍROZHATÓ HIÁNY ÖSSZEGE</t>
  </si>
  <si>
    <t>2013. évi külső forrásból fedezhető összes hiány (1.+2.)</t>
  </si>
  <si>
    <t>5. sz. táblázat</t>
  </si>
  <si>
    <t>Finanszírozási müveletek egyenlege (1.1.-1.2.)+/-</t>
  </si>
  <si>
    <t xml:space="preserve">   1.1.</t>
  </si>
  <si>
    <t>Finanszírozási bevételek (1.melléklet 1.sz.táblázat 11. sor)</t>
  </si>
  <si>
    <t xml:space="preserve">     1.1.1.</t>
  </si>
  <si>
    <t xml:space="preserve">     1.1.2.</t>
  </si>
  <si>
    <t xml:space="preserve"> 1.2.</t>
  </si>
  <si>
    <t>Finanszírozási kiadások (1. melléklet 2. sz. táblázat 6. sor)</t>
  </si>
  <si>
    <t xml:space="preserve">   1.2.1.</t>
  </si>
  <si>
    <t xml:space="preserve">   1.2.2.</t>
  </si>
  <si>
    <t>Önkormányzati intézményi bevétel</t>
  </si>
  <si>
    <t>Intézmények intézményi bevétel</t>
  </si>
  <si>
    <t>2. Átengedett központi adók</t>
  </si>
  <si>
    <t>3. Önkormányzati támogatások, kiegészítések</t>
  </si>
  <si>
    <t>4. Átvett pénzeszközök államh. belülről</t>
  </si>
  <si>
    <t>5. Átvett pénzeszközök államh.kívülről</t>
  </si>
  <si>
    <t>Költségvetési maradvány bevétele felhalmozási</t>
  </si>
  <si>
    <t>Költségvetési maradvány bevétele működési</t>
  </si>
  <si>
    <t>Hiány belső finanszírozása (pénzmaravány)</t>
  </si>
  <si>
    <t>Hiány külső finanszírozása (hitel)</t>
  </si>
  <si>
    <t>Működési bevételek összesen</t>
  </si>
  <si>
    <t>Működési hitelek törlesztése</t>
  </si>
  <si>
    <t>Működési kiadások összesen</t>
  </si>
  <si>
    <t>1. Felhalmozási támogatások államháztartáson belülről</t>
  </si>
  <si>
    <t>2. Felhalmozási támogatások államháztartáson kívülről</t>
  </si>
  <si>
    <t>3. Felhalmozási célú bevételek</t>
  </si>
  <si>
    <t>4. Kölcsönök visszatérülése</t>
  </si>
  <si>
    <t>1. Beruházások</t>
  </si>
  <si>
    <t>2. Felújítások</t>
  </si>
  <si>
    <t>3. Egyéb felhalmozási kiadások</t>
  </si>
  <si>
    <t>1. Személyi juttatások</t>
  </si>
  <si>
    <t>2. MAJ és szoc hozzájárulási adó</t>
  </si>
  <si>
    <t>3. Dologi kiadások</t>
  </si>
  <si>
    <t>4. Ellátottak pénzbeli juttatásai</t>
  </si>
  <si>
    <t>5. Egyéb működési kiadások</t>
  </si>
  <si>
    <t>6. Tartalékok</t>
  </si>
  <si>
    <t>4. Tartalékok</t>
  </si>
  <si>
    <t>Költségvetési bevételek működési összesen</t>
  </si>
  <si>
    <t>Költségvetési kiadások működési összesen</t>
  </si>
  <si>
    <t>Költségvetési kiadások felhalmozási összesen</t>
  </si>
  <si>
    <t>Költségvetési bevételek felhalmozási összesen</t>
  </si>
  <si>
    <t>Felhalmozási hitel törlesztése</t>
  </si>
  <si>
    <t xml:space="preserve">Működési célú finanszírozási bevételek </t>
  </si>
  <si>
    <t>Felhalmozási célú finanszírozási bevételek</t>
  </si>
  <si>
    <t>Felhalmozási célú finanszírozási kiadások</t>
  </si>
  <si>
    <t>Felhalmozás bevételek összesen</t>
  </si>
  <si>
    <t>Felhalmozás kiadások összesen</t>
  </si>
  <si>
    <t xml:space="preserve"> MINDÖSSZESEN</t>
  </si>
  <si>
    <t>MINDÖSSZESEN</t>
  </si>
  <si>
    <t>Működési célú finanszírozási kiadások</t>
  </si>
  <si>
    <t>4. számú melléklet 1.3 sorának részletezése</t>
  </si>
  <si>
    <t>4. számú melléklet 1.5.2 és 2.3.1 sorainak részletezése</t>
  </si>
  <si>
    <t>6. sz. táblázat</t>
  </si>
  <si>
    <t>2. sz. táblázat</t>
  </si>
  <si>
    <t>1. sz. táblázat</t>
  </si>
  <si>
    <t>5.1 számú melléklet</t>
  </si>
  <si>
    <t>5.2 számú melléklet</t>
  </si>
  <si>
    <t>8. számú melléklet</t>
  </si>
  <si>
    <t>9. számú melléklet</t>
  </si>
  <si>
    <t>Működési célú bevételek és kiadások mérlege</t>
  </si>
  <si>
    <t>felhalmozási célú bevételek és kiadások mérlege</t>
  </si>
  <si>
    <t xml:space="preserve">  I/1. Közhatalmi bevételek</t>
  </si>
  <si>
    <t xml:space="preserve">  I/2. Intézményi működési bevételek</t>
  </si>
  <si>
    <t>2013. évi belső forrásból fedezhető működési hiány</t>
  </si>
  <si>
    <t xml:space="preserve">2013 évi belső  forrásból fedezhető felhalmozási hiány </t>
  </si>
  <si>
    <t xml:space="preserve">2013. évi külső forrásból fedezhető működési hiány </t>
  </si>
  <si>
    <t xml:space="preserve">2013 évi külső forrásból fedezhető felhalmozási hiány </t>
  </si>
  <si>
    <t xml:space="preserve">1.1.-ből: Működési célú finanszírozási bevételek </t>
  </si>
  <si>
    <t xml:space="preserve">              Felhalmozási célú finanszírozási bevételek </t>
  </si>
  <si>
    <t>1.2.-ből: Működési célú finanszírozási kiadások</t>
  </si>
  <si>
    <t xml:space="preserve">              Felhalmozási célú finanszírozási kiadások </t>
  </si>
  <si>
    <t>Üzemeltetési tev. ellátók</t>
  </si>
  <si>
    <t>Rehabilitációs foglalkoztatott *</t>
  </si>
  <si>
    <t>Kötelező/     önként vállalt</t>
  </si>
  <si>
    <t>Ö</t>
  </si>
  <si>
    <t xml:space="preserve">SZOCIÁLIS ÉS GYERMEKJÓLÉTI ELLÁTÁSOK                                   Önkormányzat                               
</t>
  </si>
  <si>
    <t>K</t>
  </si>
  <si>
    <t>2.3.4</t>
  </si>
  <si>
    <t>Befektetési célú részesedések</t>
  </si>
  <si>
    <t>VIII. Finanszírozási bevételek</t>
  </si>
  <si>
    <t>V. Finanszírozási kiadások</t>
  </si>
  <si>
    <t>* A közös hivatal önként vállalt feladatot nem lát el</t>
  </si>
  <si>
    <t>Önkormányzat</t>
  </si>
  <si>
    <t>Önkormányzat költségvetési szerveinek 2013 évi létszámkerete</t>
  </si>
  <si>
    <t xml:space="preserve">    Talajterhelési díj</t>
  </si>
  <si>
    <t>Önkormányzati jogalkotás</t>
  </si>
  <si>
    <t>Utak, hidak karbantartása</t>
  </si>
  <si>
    <t>Város- és községgazdálkodás</t>
  </si>
  <si>
    <t>Katasztrófavédelmi helyreállítási tevékenység</t>
  </si>
  <si>
    <t>Köztemető fenntartása</t>
  </si>
  <si>
    <t xml:space="preserve">Átmeneti segély Szt. 45. §                      </t>
  </si>
  <si>
    <t>Aktív korúak ellátása - rendszeres szociális  Szt. 33 §</t>
  </si>
  <si>
    <t>Aktív korúak ellátása  - foglalkoztatást helyettesítő támogatás -  Szt. 33.§</t>
  </si>
  <si>
    <t>Móvár Nagytérségi Hulladékgazd.</t>
  </si>
  <si>
    <t>Arany János Program</t>
  </si>
  <si>
    <t>Szociális ösztöndíj - BURSA</t>
  </si>
  <si>
    <t>Első lakáshoz jutók támogatása</t>
  </si>
  <si>
    <t>Civil szervezetek támogatása</t>
  </si>
  <si>
    <t>Sporttevékenység támogatása</t>
  </si>
  <si>
    <t>Jogcím</t>
  </si>
  <si>
    <t>A 2013. évi általános működés és ágazati feladatok támogatásának alakulása jogcímenként</t>
  </si>
  <si>
    <t>adatok forintban</t>
  </si>
  <si>
    <t xml:space="preserve"> támogatási  összeg</t>
  </si>
  <si>
    <t>I.1.ba) Zöldterület gazdálkodással kapcsolatos feladatok támogatása</t>
  </si>
  <si>
    <t>I.1.bb) Közvilágítás fenntartásának támogatása</t>
  </si>
  <si>
    <t>I.1.bc) Köztemető fenntartásával kapcs. feladatok támogatása</t>
  </si>
  <si>
    <t>I.1.b)  Településüzemeltetésével kapcsolódó feladatellátás támogatás összesen</t>
  </si>
  <si>
    <t>I.1.c) Beszámítási összeg</t>
  </si>
  <si>
    <t>I.1.d) Egyéb kötelező önkormányzati feladatok támogatása</t>
  </si>
  <si>
    <t xml:space="preserve">I. Települési önkormányzat működésének támogatása </t>
  </si>
  <si>
    <t xml:space="preserve">II.1 Óvodapedagógusok  és a nevelőmunkát közvetlenül támogatók bértámogatása </t>
  </si>
  <si>
    <t>II.2 Óvodaműködtetési támogatás</t>
  </si>
  <si>
    <t>II.3 Ingyenes és kedvezmények gyermekétkeztetés támogatása</t>
  </si>
  <si>
    <t>II. Köznevelési és gyermekétkeztetési feladatok támogatása</t>
  </si>
  <si>
    <t>III.1. Egyes jövedelempótló támogatások (Évközben igényelt)</t>
  </si>
  <si>
    <t>III.2. Hozzájárulás a pénzbeli szociális ellátásokhoz</t>
  </si>
  <si>
    <t>4.) Szociális étkeztetés</t>
  </si>
  <si>
    <t>5.) Házi segítégnyújtás</t>
  </si>
  <si>
    <t>III.3 Egyes szociális és gyermekjóléti feladatok támogatás</t>
  </si>
  <si>
    <t>III. Települési önkormányzatok szociális és gyermekjóléti feladatainak támogatása</t>
  </si>
  <si>
    <t>Támogatások 2 sz. melléklet összesen</t>
  </si>
  <si>
    <t>I.1.bd) Közutak fenntartásának támogatása</t>
  </si>
  <si>
    <t>II.4 Társulásba járó gyermekek utaztatása</t>
  </si>
  <si>
    <t>6.) Gyermekek napközbeni ellátása</t>
  </si>
  <si>
    <t>Államháztartáson belülre</t>
  </si>
  <si>
    <t>4. számú melléklet 1.5.3 és 2.3.2 sorainak részletezése</t>
  </si>
  <si>
    <t>Orvosi ügyelet</t>
  </si>
  <si>
    <t>Rendőrörs</t>
  </si>
  <si>
    <t>TÖOSZ</t>
  </si>
  <si>
    <t>Területfejlesztési Tanács</t>
  </si>
  <si>
    <t>Egyéb gépek, berendezések, felszerelések vásárlása</t>
  </si>
  <si>
    <t>Beled Társulás</t>
  </si>
  <si>
    <t>Tűzoltóverseny</t>
  </si>
  <si>
    <t>Közös Hivatal hozzájárulás</t>
  </si>
  <si>
    <t>Többcélú társulási tagdíj</t>
  </si>
  <si>
    <t>7. számú melléklet</t>
  </si>
  <si>
    <t>Háziorvosi szolgálat</t>
  </si>
  <si>
    <t>Falugondnoki szolgálat</t>
  </si>
  <si>
    <t>Könyvtári szolgáltatások</t>
  </si>
  <si>
    <t>Mns. Egyéb sporttevékenység</t>
  </si>
  <si>
    <t>I.1.a) Önkormányzati hivatal működésének támogatása</t>
  </si>
  <si>
    <t>III.3.e. Falugondnoki szolgáltatás</t>
  </si>
  <si>
    <t>Díjak, pótlékok, bírság</t>
  </si>
  <si>
    <t>Mód. I.</t>
  </si>
  <si>
    <t>5.5</t>
  </si>
  <si>
    <t>Szerkezetátalakítási tartalék</t>
  </si>
  <si>
    <t>Mód. I., II.</t>
  </si>
  <si>
    <t>Faluház felújítása</t>
  </si>
  <si>
    <t>Pannon-Víz</t>
  </si>
  <si>
    <t>Vis maior</t>
  </si>
  <si>
    <t>Egyéb központi tám.</t>
  </si>
  <si>
    <t>5.6</t>
  </si>
  <si>
    <t>Mód: II.</t>
  </si>
  <si>
    <t>Mód. II.</t>
  </si>
  <si>
    <t>2013. évi előirányzat, mód. I., II.</t>
  </si>
  <si>
    <t>Szerkezetátalakítási tartalék a)</t>
  </si>
  <si>
    <t>Szerkezetátalakítási tartalék d.)</t>
  </si>
  <si>
    <t>Mód. III.</t>
  </si>
  <si>
    <t xml:space="preserve"> Egyéb saját bevételek</t>
  </si>
  <si>
    <t>5.7</t>
  </si>
  <si>
    <t>Működéőképesség megőrzését szolgáló kieg.tám.</t>
  </si>
  <si>
    <t>Működőképesség megőrzését szolgáló kieg.tám.</t>
  </si>
  <si>
    <t>Igazgatási szolgáltatási díj</t>
  </si>
  <si>
    <t xml:space="preserve">Központi támogatás </t>
  </si>
  <si>
    <t>Központi támogatás</t>
  </si>
  <si>
    <t>Szociális tüzifa</t>
  </si>
  <si>
    <t>Rábaköz Vidékfejlesztési Egyesület</t>
  </si>
  <si>
    <t xml:space="preserve"> </t>
  </si>
  <si>
    <t>IV. Önkormányzatok kulturális feladat támogatása</t>
  </si>
  <si>
    <t>2012. évi bérkompenzáció (központosított)</t>
  </si>
  <si>
    <t>Önkormányzatok működőképességét megőrző kiegészítő támogatás</t>
  </si>
  <si>
    <t>Szociális tüzifa (működési célú központi támogatás)</t>
  </si>
  <si>
    <t>Bérkompenzáció működési célú központi támogatás)</t>
  </si>
  <si>
    <t>Mód. III</t>
  </si>
  <si>
    <t>Mód. II., III.</t>
  </si>
  <si>
    <t xml:space="preserve">Európai Uniós támogatással megvalósuló  programok, projektek 2013. évi bevételei és kiadásai  </t>
  </si>
  <si>
    <t>E Ft-ban</t>
  </si>
  <si>
    <t xml:space="preserve">Bevételek </t>
  </si>
  <si>
    <t xml:space="preserve">Kiadások </t>
  </si>
  <si>
    <t>EMVA IV. tengely LEADER</t>
  </si>
  <si>
    <t>Támogatás</t>
  </si>
  <si>
    <t>Projekt megvalósítás</t>
  </si>
  <si>
    <t>Közösségi terek kialakítása - Faluház tetőfelújítása, eszközbeszerzés és rendezvény</t>
  </si>
  <si>
    <t>Pénzmaradvány</t>
  </si>
  <si>
    <t>Összes bevétel</t>
  </si>
  <si>
    <t>Összes kiadás</t>
  </si>
  <si>
    <t>Saját forrás</t>
  </si>
  <si>
    <t xml:space="preserve">Támogatás </t>
  </si>
  <si>
    <t>Saját forrás , támogatás megelőlegezés</t>
  </si>
  <si>
    <t>13. számú melléklet</t>
  </si>
  <si>
    <t>14. számú melléklet</t>
  </si>
  <si>
    <t xml:space="preserve">KÖZVETETT TÁMOGATÁSOK </t>
  </si>
  <si>
    <t>Adómentességek, adókedvezmények</t>
  </si>
  <si>
    <t>Adónem</t>
  </si>
  <si>
    <t>Kedvezmény</t>
  </si>
  <si>
    <t>Mentesség</t>
  </si>
  <si>
    <t>törvényi</t>
  </si>
  <si>
    <t>rendeleti</t>
  </si>
  <si>
    <t>összesen</t>
  </si>
  <si>
    <t xml:space="preserve">rendeleti </t>
  </si>
  <si>
    <t>Telekadó</t>
  </si>
  <si>
    <t>Iparűzési adó</t>
  </si>
  <si>
    <t>Gépjármű adó</t>
  </si>
  <si>
    <t>Magánszemélyek kommunális adója</t>
  </si>
  <si>
    <t>Talajterhelési díj</t>
  </si>
  <si>
    <t>Ellátottak térítési díjának kedvezménye</t>
  </si>
  <si>
    <t>Kedvezmények összesen</t>
  </si>
  <si>
    <t>Étkezési díj</t>
  </si>
  <si>
    <t>Gondozási díj</t>
  </si>
  <si>
    <t>15. számú melléklet</t>
  </si>
  <si>
    <t xml:space="preserve">Többéves kihatással járó döntésekből származó kötelezettségek </t>
  </si>
  <si>
    <t>célok szerint,  évenkénti megbontásban</t>
  </si>
  <si>
    <t>Kötelezettség jogcíme</t>
  </si>
  <si>
    <t>Köt. váll éve</t>
  </si>
  <si>
    <t>Kiadás vonzata évenként</t>
  </si>
  <si>
    <t>HUF alapú fejlesztési hitel</t>
  </si>
  <si>
    <t>HUF alapú fejlesztési hitel kamata</t>
  </si>
  <si>
    <t>16. számú melléklet</t>
  </si>
  <si>
    <t>Az önkormányzat által felvett adósságállomány alakulása</t>
  </si>
  <si>
    <t>lejárat és eszközök szerinti bontásban</t>
  </si>
  <si>
    <t xml:space="preserve"> Ezer forintban </t>
  </si>
  <si>
    <t>Sor-
szám</t>
  </si>
  <si>
    <t>Hitel jellege</t>
  </si>
  <si>
    <t>Hitel folyósítója</t>
  </si>
  <si>
    <t>Felvétel</t>
  </si>
  <si>
    <t xml:space="preserve">Lejárat </t>
  </si>
  <si>
    <t>Hitel állomány január 1-jén</t>
  </si>
  <si>
    <t xml:space="preserve"> éve</t>
  </si>
  <si>
    <t>éve</t>
  </si>
  <si>
    <t xml:space="preserve">Működési célú </t>
  </si>
  <si>
    <t>Igénybevett folyószámla hitel</t>
  </si>
  <si>
    <t>Felhalmozási célú</t>
  </si>
  <si>
    <t>Hitelfelvétel faluház felújítására</t>
  </si>
  <si>
    <t>Kis-Rába Menti Tak.Szöv.</t>
  </si>
  <si>
    <t>2012.</t>
  </si>
  <si>
    <t>Beruházási hitelfelvétel faluház felújítására</t>
  </si>
  <si>
    <t>2016.</t>
  </si>
  <si>
    <t xml:space="preserve">Összesen </t>
  </si>
  <si>
    <t>Hitelviszonyt megtestesítő értékpapír (kötvény) (2012. dec. 31. 241,06 MNB árfolyammal számolva)</t>
  </si>
  <si>
    <t>Teljesítés</t>
  </si>
  <si>
    <t>Telj. %</t>
  </si>
  <si>
    <t>Függő, átfutó, kiegyenlítő bevételelk</t>
  </si>
  <si>
    <t>Függő, átfutó, kiegyenlítő bevételek</t>
  </si>
  <si>
    <t>Központi költségvetési befizetések</t>
  </si>
  <si>
    <t>Téli közfoglalkoztatás</t>
  </si>
  <si>
    <t>Eredeti, Mód. III.</t>
  </si>
  <si>
    <t>2013.</t>
  </si>
  <si>
    <t>Függő, átfutó, kiegyenlítő kiadások</t>
  </si>
  <si>
    <t>Önkormányzaton belül megvalósuló projektek (támogatási szerződéssel rendelkező)</t>
  </si>
  <si>
    <t>#</t>
  </si>
  <si>
    <t>Előző évi állományi érték</t>
  </si>
  <si>
    <t>Tárgyévi állományi érték</t>
  </si>
  <si>
    <t/>
  </si>
  <si>
    <t>ESZKÖZÖK</t>
  </si>
  <si>
    <t>01</t>
  </si>
  <si>
    <t>1. Alapítás-átszervezés aktivált értéke (111-ből,112-ből)</t>
  </si>
  <si>
    <t>02</t>
  </si>
  <si>
    <t>2. Kísérleti fejlesztés aktivált értéke (111-ből,112-ből)</t>
  </si>
  <si>
    <t>03</t>
  </si>
  <si>
    <t>3. Vagyoni értékű jogok (111-ből,112-ből)</t>
  </si>
  <si>
    <t>04</t>
  </si>
  <si>
    <t>4. Szellemi termékek (111-ből,112-ből)</t>
  </si>
  <si>
    <t>05</t>
  </si>
  <si>
    <t>5. Immateriális javakra adott előlegek (1181.,1182.)</t>
  </si>
  <si>
    <t>06</t>
  </si>
  <si>
    <t>6. Immateriális javak értékhelyesbítése (119.)</t>
  </si>
  <si>
    <t>07</t>
  </si>
  <si>
    <t>I. Immateriális javak összesen (01+...+06)</t>
  </si>
  <si>
    <t>08</t>
  </si>
  <si>
    <t>1. Ingatlanok és a kapcsolódó vagyoni értékű jogok (121.,122-ből)</t>
  </si>
  <si>
    <t>09</t>
  </si>
  <si>
    <t>2. Gépek, berendezések és felszerelések (1311.,1312-ből)</t>
  </si>
  <si>
    <t>10</t>
  </si>
  <si>
    <t>3. Járművek (1321.,1322-ből)</t>
  </si>
  <si>
    <t>11</t>
  </si>
  <si>
    <t>4. Tenyészállatok (141.,142-ből)</t>
  </si>
  <si>
    <t>12</t>
  </si>
  <si>
    <t>5. Beruházások,felújítások (122-ből,127.,1312-ből,1317.,1322-ből,1327.,142-ből,147.)</t>
  </si>
  <si>
    <t>13</t>
  </si>
  <si>
    <t>6. Beruházásra adott előlegek (128.,1318.,1328.,148.1598.,1599.)</t>
  </si>
  <si>
    <t>14</t>
  </si>
  <si>
    <t>7. Állami készletek, tartalékok (1591.,1592.)</t>
  </si>
  <si>
    <t>15</t>
  </si>
  <si>
    <t>8. Tárgyi eszközök értékhelyesbítése (129.,1319.,1329.,149.)</t>
  </si>
  <si>
    <t>16</t>
  </si>
  <si>
    <t>II. Tárgyi eszközök összesen (08+...+15)</t>
  </si>
  <si>
    <t>17</t>
  </si>
  <si>
    <t>1. Tartós részesedés (1711., 1751.)</t>
  </si>
  <si>
    <t>18</t>
  </si>
  <si>
    <t>Ebből - tartós társulási részesedés (1711-ből, 1751-ből)</t>
  </si>
  <si>
    <t>19</t>
  </si>
  <si>
    <t>2. Tartós hitelviszonyt megtestesítő értékpapír (172-174.,1752.)</t>
  </si>
  <si>
    <t>20</t>
  </si>
  <si>
    <t>3. Tartósan adott kölcsön (191-194-ből,1981-ből)</t>
  </si>
  <si>
    <t>21</t>
  </si>
  <si>
    <t>4. Hosszú lejáratú betétek (178., 1988.)</t>
  </si>
  <si>
    <t>22</t>
  </si>
  <si>
    <t>Ebből:  4/a Hosszú lejáratú betétek bekerülési (könyv szerinti) értéke (178)</t>
  </si>
  <si>
    <t>23</t>
  </si>
  <si>
    <t>4/b Hosszú lejáratú betétek elszámolt értékvesztése (1988)</t>
  </si>
  <si>
    <t>24</t>
  </si>
  <si>
    <t>5. Egyéb hosszú lejáratú követelések (195-ből, 1982-ből)</t>
  </si>
  <si>
    <t>25</t>
  </si>
  <si>
    <t>6. Befektetett pénzügyi eszközök értékhelyesbítése (179.)</t>
  </si>
  <si>
    <t>26</t>
  </si>
  <si>
    <t>III. Befektetett pénzügyi eszközök összesen (17+19+20+21+24+25)</t>
  </si>
  <si>
    <t>27</t>
  </si>
  <si>
    <t>1. Üzemeltetésre, kezelésre átadott eszközök (161., 162.)</t>
  </si>
  <si>
    <t>28</t>
  </si>
  <si>
    <t>2. Koncesszióba adott eszközök (163., 164.)</t>
  </si>
  <si>
    <t>29</t>
  </si>
  <si>
    <t>3. Vagyonkezelésbe adott eszközök (167., 168.)</t>
  </si>
  <si>
    <t>30</t>
  </si>
  <si>
    <t>4. Vagyonkezelésbe vett eszközök (165., 166.)</t>
  </si>
  <si>
    <t>31</t>
  </si>
  <si>
    <t>5. Üzemeltetésre, kezelésre átadott, koncesszióba, vagyonkezelésbe adott, illetve vagyonkezelésbe vett eszközök értékhelyesbítése (169.)</t>
  </si>
  <si>
    <t>32</t>
  </si>
  <si>
    <t>IV. Üzemeltetésre, kezelésre átadott, koncesszióba, vagyonkezelésbe adott, illetve vagyonkezelésbe              vett eszközök  (27+…+31)</t>
  </si>
  <si>
    <t>33</t>
  </si>
  <si>
    <t>A) BEFEKTETETT ESZKÖZÖK ÖSSZESEN (07+16+26+32)</t>
  </si>
  <si>
    <t>34</t>
  </si>
  <si>
    <t>1. Anyagok (21., 241.)</t>
  </si>
  <si>
    <t>35</t>
  </si>
  <si>
    <t>2. Befejezetlen termelés és félkész termékek (253., 263.)</t>
  </si>
  <si>
    <t>36</t>
  </si>
  <si>
    <t>3. Növendék-, hízó és egyéb állatok (252., 262.)</t>
  </si>
  <si>
    <t>37</t>
  </si>
  <si>
    <t>4. Késztermékek (251., 261.)</t>
  </si>
  <si>
    <t>38</t>
  </si>
  <si>
    <t>5. Áruk, betétdíja gönyölegek, közvetített szolgáltatások (22., 231., 232., 234., 242., 243., 244., 246.)</t>
  </si>
  <si>
    <t>39</t>
  </si>
  <si>
    <t>6. Követelés fejében átvett eszközök, készletek ( 233., 245.)</t>
  </si>
  <si>
    <t>40</t>
  </si>
  <si>
    <t>I. Készletek összesen (34+…+39)</t>
  </si>
  <si>
    <t>41</t>
  </si>
  <si>
    <t>1. Követelések áruszállításból és szolgáltatásból (vevők) (282., 283., 284., 2882., 2883., 2884.)</t>
  </si>
  <si>
    <t>42</t>
  </si>
  <si>
    <t>2. Adósok (281., 2881.)</t>
  </si>
  <si>
    <t>43</t>
  </si>
  <si>
    <t>3. Rövid lejáratú adott kölcsönök (27., 278, 19-ből)</t>
  </si>
  <si>
    <t>44</t>
  </si>
  <si>
    <t>Ebből: - tartósan adott kölcsönökből a mérlegfordulónapot követő egy éven belül esedékes részletek (191-194-ből, 1981-ből)</t>
  </si>
  <si>
    <t>45</t>
  </si>
  <si>
    <t>4. Egyéb követelések (285-287., 2885., 2886., 2889., 19-ből)</t>
  </si>
  <si>
    <t>46</t>
  </si>
  <si>
    <t>Ebből: - támogatási program előlegek (2871.)</t>
  </si>
  <si>
    <t>47</t>
  </si>
  <si>
    <t>- előfinanszírozás miatti követelések (2876.)</t>
  </si>
  <si>
    <t>48</t>
  </si>
  <si>
    <t>- támogatási programok szabálytalan kifizetése miatti követelések (2872.)</t>
  </si>
  <si>
    <t>49</t>
  </si>
  <si>
    <t>- nemzetközi támogatási programok miatti követelések (2874.)</t>
  </si>
  <si>
    <t>50</t>
  </si>
  <si>
    <t>- garancia- és kezességvállalásból származó követelések (2873.)</t>
  </si>
  <si>
    <t>51</t>
  </si>
  <si>
    <t>- egyéb hosszú lejáratú követelésekből a mérlegfordulónapot követő egy éven belül esedékes részletek (195-ből, 1982-ből)</t>
  </si>
  <si>
    <t>52</t>
  </si>
  <si>
    <t>II. Követelések összesen (41+42+43+45)</t>
  </si>
  <si>
    <t>53</t>
  </si>
  <si>
    <t>1. Forgatási célú részesedés (295-ből, 298-ból)</t>
  </si>
  <si>
    <t>54</t>
  </si>
  <si>
    <t>1/a Forgatási célú részesedés bekerülési (könyv szerinti) értéke (295-ből)</t>
  </si>
  <si>
    <t>55</t>
  </si>
  <si>
    <t>1/b Forgatási célú részesedés elszámolt értékvesztése (298-ból)</t>
  </si>
  <si>
    <t>56</t>
  </si>
  <si>
    <t>2. Forgatási célú hitelviszonyt megtestesítő értékpapír (291-ből, 292-ből, 293-ból, 294-ből, 298-ból)</t>
  </si>
  <si>
    <t>57</t>
  </si>
  <si>
    <t>2/a Forgatási célú hitelviszonyt megtestesítő értékpapír bekerülési (könyv szerinti) értéke (291-ből, 292-ből, 293-ból, 294-ből)</t>
  </si>
  <si>
    <t>58</t>
  </si>
  <si>
    <t>2/b Forgatási célú hitelviszonyt megtestesítő értékpapír elszámolt értékvesztése (298-ból)</t>
  </si>
  <si>
    <t>59</t>
  </si>
  <si>
    <t>III. Értékpapírok összesen (53+56)</t>
  </si>
  <si>
    <t>60</t>
  </si>
  <si>
    <t>1. Pénztárak, csekkek, betétkönyvek (31.)</t>
  </si>
  <si>
    <t>61</t>
  </si>
  <si>
    <t>2. Költségvetési pénzforgalmi számlák (32.)</t>
  </si>
  <si>
    <t>62</t>
  </si>
  <si>
    <t>Ebből:  2/a Költségvetési pénzforgalmi számlák bekerülési (könyv szerinti) értéke (32-ből)</t>
  </si>
  <si>
    <t>63</t>
  </si>
  <si>
    <t>2/b Költségvetési pénzforgalmi számlák elszámolt értékvesztése (329.)</t>
  </si>
  <si>
    <t>64</t>
  </si>
  <si>
    <t>3. Elszámolási számlák (33-34.)</t>
  </si>
  <si>
    <t>65</t>
  </si>
  <si>
    <t>4. Idegen pénzeszközök számlái (35-36.)</t>
  </si>
  <si>
    <t>66</t>
  </si>
  <si>
    <t>Ebből:  4/a Idegen pénzeszközök bekerülési (könyv szerinti) értéke (35-ből, 36-ból)</t>
  </si>
  <si>
    <t>67</t>
  </si>
  <si>
    <t>4/b Idegen pénzeszközök elszámolt értékvesztése (3599, 369)</t>
  </si>
  <si>
    <t>68</t>
  </si>
  <si>
    <t>IV. Pénzeszközök összesen (60+61+64+65)</t>
  </si>
  <si>
    <t>69</t>
  </si>
  <si>
    <t>1. Költségvetési aktív függő elszámolások (391.)</t>
  </si>
  <si>
    <t>70</t>
  </si>
  <si>
    <t>2. Költségvetési aktív átfutó elszámolások (392., 395., 396., 398.)</t>
  </si>
  <si>
    <t>71</t>
  </si>
  <si>
    <t>3. Költségvetési aktív kiegyenlítő elszámolások (394.)</t>
  </si>
  <si>
    <t>72</t>
  </si>
  <si>
    <t>4. Költségvetésen kívüli aktív pénzügyi elszámolások (399.)</t>
  </si>
  <si>
    <t>73</t>
  </si>
  <si>
    <t>V. Egyéb aktív pénzügyi elszámolások összesen (69+...+72)</t>
  </si>
  <si>
    <t>74</t>
  </si>
  <si>
    <t>B) FORGÓESZKÖZÖK ÖSSZESEN (40+52+59+68+73)</t>
  </si>
  <si>
    <t>75</t>
  </si>
  <si>
    <t>ESZKÖZÖK ÖSSZESEN (33+74)</t>
  </si>
  <si>
    <t>FORRÁSOK</t>
  </si>
  <si>
    <t>1</t>
  </si>
  <si>
    <t>76</t>
  </si>
  <si>
    <t>1. Kezelésbe vett eszközök tartós tőkéje (4111.)</t>
  </si>
  <si>
    <t>77</t>
  </si>
  <si>
    <t>2. Saját tulajdonban lévő eszközök tartós tőkéje (4112.)</t>
  </si>
  <si>
    <t>78</t>
  </si>
  <si>
    <t>I. Tartós tőke (76+77)</t>
  </si>
  <si>
    <t>79</t>
  </si>
  <si>
    <t>1. Kezelésbe vett eszközök tőkeváltozása (412.)</t>
  </si>
  <si>
    <t>80</t>
  </si>
  <si>
    <t>2. Saját tulajdonban lévő eszközök tőkeváltozása (413.)</t>
  </si>
  <si>
    <t>81</t>
  </si>
  <si>
    <t>II. Tőkeváltozások (79+80)</t>
  </si>
  <si>
    <t>82</t>
  </si>
  <si>
    <t>1. Kezelésbe vett eszközök értékelési tartaléka (4171.)</t>
  </si>
  <si>
    <t>83</t>
  </si>
  <si>
    <t>2. Saját tulajdonban lévő eszközök értékelési tartaléka (4172.)</t>
  </si>
  <si>
    <t>84</t>
  </si>
  <si>
    <t>III. Értékelési tartalék (82+83)</t>
  </si>
  <si>
    <t>85</t>
  </si>
  <si>
    <t>D) SAJÁT TŐKE ÖSSZESEN (78+81+84)</t>
  </si>
  <si>
    <t>86</t>
  </si>
  <si>
    <t>1. Költségvetési tartalék elszámolása (4211., 4214.) (87+88)</t>
  </si>
  <si>
    <t>87</t>
  </si>
  <si>
    <t>Ebből: - tárgyévi költségvetési tartalék elszámolása (4211.)</t>
  </si>
  <si>
    <t>88</t>
  </si>
  <si>
    <t>- előző év(ek) költségvetési tartalék elszámolása (4214.)</t>
  </si>
  <si>
    <t>89</t>
  </si>
  <si>
    <t>2. Költségvetési pénzmaradvány (4212.)</t>
  </si>
  <si>
    <t>90</t>
  </si>
  <si>
    <t>3. Költségvetési kiadási megtakarítás (425.)</t>
  </si>
  <si>
    <t>91</t>
  </si>
  <si>
    <t>4. Költségvetési bevételi lemaradás (426.)</t>
  </si>
  <si>
    <t>92</t>
  </si>
  <si>
    <t>5. Előirányzat-maradvány (424.)</t>
  </si>
  <si>
    <t>93</t>
  </si>
  <si>
    <t>I. Költségvetési tartalékok összesen (86+89+...+92)</t>
  </si>
  <si>
    <t>94</t>
  </si>
  <si>
    <t>1. Vállalkozási tartalék elszámolása (4221., 4224.) (95+96)</t>
  </si>
  <si>
    <t>95</t>
  </si>
  <si>
    <t>Ebből: - tárgyévi vállalkozási tartalék elszámolása (4221.)</t>
  </si>
  <si>
    <t>96</t>
  </si>
  <si>
    <t>- előző év(ek) vállalkozási tartalék elszámolása (4224.)</t>
  </si>
  <si>
    <t>97</t>
  </si>
  <si>
    <t>2. Vállalkozási maradvány (4222., 4223.)</t>
  </si>
  <si>
    <t>98</t>
  </si>
  <si>
    <t>3. Vállalkozási kiadási megtakarítás (427.)</t>
  </si>
  <si>
    <t>99</t>
  </si>
  <si>
    <t>4. Vállalkozási bevételi lemaradás (428.)</t>
  </si>
  <si>
    <t>100</t>
  </si>
  <si>
    <t>II. Vállalkozási tartalékok összesen (94+97+98+99)</t>
  </si>
  <si>
    <t>101</t>
  </si>
  <si>
    <t>E) TARTALÉKOK ÖSSZESEN (93+100)</t>
  </si>
  <si>
    <t>102</t>
  </si>
  <si>
    <t>1. Hosszú lejáratra kapott kölcsönök (43512., 43612.)</t>
  </si>
  <si>
    <t>103</t>
  </si>
  <si>
    <t>2. Tartozások fejlesztési célú kötvénykibocsátásból (43411-ből)</t>
  </si>
  <si>
    <t>104</t>
  </si>
  <si>
    <t>3. Tartozások működési célú kötvénykibocsátásból (43412-ből)</t>
  </si>
  <si>
    <t>105</t>
  </si>
  <si>
    <t>4. Beruházási és fejlesztési hitelek (431112., 432112., 43312.)</t>
  </si>
  <si>
    <t>106</t>
  </si>
  <si>
    <t>5. Működési célú hosszú lejáratú hitelek (431122., 432122.)</t>
  </si>
  <si>
    <t>107</t>
  </si>
  <si>
    <t>6. Pénzügyi lízing miatti kötelezettségek (437-ből)</t>
  </si>
  <si>
    <t>108</t>
  </si>
  <si>
    <t>7. Egyéb hosszú lejáratú kötelezettségek (438-ból)</t>
  </si>
  <si>
    <t>109</t>
  </si>
  <si>
    <t>Ebből: - hosszú lejáratú szállítói tartozások (4386)</t>
  </si>
  <si>
    <t>110</t>
  </si>
  <si>
    <t>I. Hosszú lejáratú kötelezettségek összesen (102+…+108)</t>
  </si>
  <si>
    <t>111</t>
  </si>
  <si>
    <t>1. Rövid lejáratú kapott kölcsönök (43511., 43611., 4531., 4541.)</t>
  </si>
  <si>
    <t>112</t>
  </si>
  <si>
    <t>Ebből:  - hosszú lejáratra kapott kölcsönök következő évet terhelő törlesztő részletei (43511., 43611.)</t>
  </si>
  <si>
    <t>113</t>
  </si>
  <si>
    <t>2. Rövid lejáratú hitelek (4311-ből, 4321-ből, 4331-ből, 4511., 4521., 4551.,4561.)</t>
  </si>
  <si>
    <t>114</t>
  </si>
  <si>
    <t>Ebből: - likvid hitelek (455-ből, 456-ból)</t>
  </si>
  <si>
    <t>115</t>
  </si>
  <si>
    <t>- beruházási, fejlesztési hitelek következő évet terhelő törlesztő részletei (431111., 432111., 43311.)</t>
  </si>
  <si>
    <t>116</t>
  </si>
  <si>
    <t>- működési célú hosszú lejáratú hitelek következő évet terhelő törlesztő részletei (431121., 432121.)</t>
  </si>
  <si>
    <t>117</t>
  </si>
  <si>
    <t>3. Rövid lejáratú tartozások kötvénykibocsátásból  (4341-ből, 457-ből) (118+119+120)</t>
  </si>
  <si>
    <t>118</t>
  </si>
  <si>
    <t>Ebből: - rövid lejáratú működési célú kötványkibocsátások (457-ből)</t>
  </si>
  <si>
    <t>119</t>
  </si>
  <si>
    <t>- felhalmozási célú kötvénykibocsátásból származó tartozások következő évet terhelő törlesztő részletei (43411-ből)</t>
  </si>
  <si>
    <t>120</t>
  </si>
  <si>
    <t>- működási célú kötvénykibocsátásból származó tartozások következő évet terhelő törlesztő részletei (43412-ből)</t>
  </si>
  <si>
    <t>121</t>
  </si>
  <si>
    <t>4. Kötelezettségek áruszállításból és szolgáltatásból (szállítók) (441-443.,4386-ból) (122+123)</t>
  </si>
  <si>
    <t>122</t>
  </si>
  <si>
    <t>Ebből: - tárgyévi költségvetést terhelő szállítói kötelezettségek</t>
  </si>
  <si>
    <t>123</t>
  </si>
  <si>
    <t>- tárgyévet követő évet terhelő szállítói kötelezettségek</t>
  </si>
  <si>
    <t>124</t>
  </si>
  <si>
    <t>5. Egyéb rövid lejáratú kötelezettségek (437-ből, 438-ból, 444., 445., 446., 447., 449.)</t>
  </si>
  <si>
    <t>125</t>
  </si>
  <si>
    <t>Ebből: - váltótartozások (444.)</t>
  </si>
  <si>
    <t>126</t>
  </si>
  <si>
    <t>- munkavállalókkal szembeni különféle kötelezettségek (445.)</t>
  </si>
  <si>
    <t>127</t>
  </si>
  <si>
    <t>- költségvetéssel szembeni kötelezettségek (446.)</t>
  </si>
  <si>
    <t>128</t>
  </si>
  <si>
    <t>- helyi adó túlfizetése miatti kötelezettségek (4472.)</t>
  </si>
  <si>
    <t>129</t>
  </si>
  <si>
    <t>- támogatási program előlege miatti kötelezettségek (4491.)</t>
  </si>
  <si>
    <t>130</t>
  </si>
  <si>
    <t>- előfinanszírozás miatti kötelezettségek (4495.)</t>
  </si>
  <si>
    <t>131</t>
  </si>
  <si>
    <t>- szabálytalan kifizetések miatti kötelezettségek (4492.)</t>
  </si>
  <si>
    <t>132</t>
  </si>
  <si>
    <t>- nemzetközi támogatási programok miatti kötelezettségek (4494.)</t>
  </si>
  <si>
    <t>133</t>
  </si>
  <si>
    <t>- garancia és kezességvállalásból származó kötelezettségek (4493.)</t>
  </si>
  <si>
    <t>134</t>
  </si>
  <si>
    <t>- egyéb hosszú lejáratú kötelezettségek következő évet terhelő törlesztő részletei (438-ból)</t>
  </si>
  <si>
    <t>135</t>
  </si>
  <si>
    <t>- tárgyévi költségvetést terhelő egyéb rövid lejáratú kötelezettségek (4499-ből)</t>
  </si>
  <si>
    <t>136</t>
  </si>
  <si>
    <t>- a tárgyévet követő évet terhelő egyéb rövid lejáratú kötelezettségek (4499-ből)</t>
  </si>
  <si>
    <t>137</t>
  </si>
  <si>
    <t>- egyéb különféle kötelezettségek (4499-ből)</t>
  </si>
  <si>
    <t>138</t>
  </si>
  <si>
    <t>II. Rövid lejáratú kötelezettségek összesen (111+113+117+121+124)</t>
  </si>
  <si>
    <t>139</t>
  </si>
  <si>
    <t>1. Költségvetési passzív függő elszámolások (481.)</t>
  </si>
  <si>
    <t>140</t>
  </si>
  <si>
    <t>2. Költségvetési passzív átfutó elszámolások (482., 485., 486.)</t>
  </si>
  <si>
    <t>141</t>
  </si>
  <si>
    <t>3. Költségvetési passzív kiegyenlítő elszámolások (483-484.)</t>
  </si>
  <si>
    <t>142</t>
  </si>
  <si>
    <t>4. Költségvetésen kívüli passzív pénzügyi elszámolások (488)</t>
  </si>
  <si>
    <t>143</t>
  </si>
  <si>
    <t>Ebből: - Költségvetésen kívüli letéti elszámolások (488-ból)</t>
  </si>
  <si>
    <t>144</t>
  </si>
  <si>
    <t>- Nemzetközi támogatási programok deviza elszámolása (488-ból)</t>
  </si>
  <si>
    <t>145</t>
  </si>
  <si>
    <t>III. Egyéb passzív pénzügyi elszámolások összesen (139+...+142)</t>
  </si>
  <si>
    <t>146</t>
  </si>
  <si>
    <t>F) KÖTELEZETTSÉGEK ÖSSZESEN (110+138+145)</t>
  </si>
  <si>
    <t>147</t>
  </si>
  <si>
    <t>FORRÁSOK ÖSSZESEN (85+101+146)</t>
  </si>
  <si>
    <t>Előző év</t>
  </si>
  <si>
    <t>Tárgyév</t>
  </si>
  <si>
    <t>1. A hosszú lejáratú költségvetési betétszámlák záróegyenlegei</t>
  </si>
  <si>
    <t>2. A rövid lejáratú költségvetési pénzforgalmi és betétszámlák záróegyenlegei</t>
  </si>
  <si>
    <t>3. Pénztárak és betétkönyvek záróegyenlegei</t>
  </si>
  <si>
    <t>A.   Záró pénzkészlet  (1+2+3)</t>
  </si>
  <si>
    <t>4. Forgatási célú értékpapírok záró állománya</t>
  </si>
  <si>
    <t>5. Rövid lejáratú likvid hitelek és működési célú kötvénykibocsátás záró állománya (-)</t>
  </si>
  <si>
    <t>B.  Forgatási célú finanszírozási műveletek egyenlege  (4+5)</t>
  </si>
  <si>
    <t>- Költségvetési aktív függő elszámolások záróegyenlege</t>
  </si>
  <si>
    <t>- Költségvetési aktív átfutó elszámolások záróegyenlege</t>
  </si>
  <si>
    <t>- Költségvetési aktív kiegyenlítő elszámolások záróegyenlege</t>
  </si>
  <si>
    <t>6. Költségvetési aktív elszámolások záróegyenlege</t>
  </si>
  <si>
    <t>- Költségvetési passzív függő elszámolások záróegyenlege  (-)</t>
  </si>
  <si>
    <t>- Költségvetési passzív átfutó elszámolások záróegyenlege  (-)</t>
  </si>
  <si>
    <t>- Költségvetési passzív kiegyenlítő elszámolások záróegyenlege (-)</t>
  </si>
  <si>
    <t>7. Költségvetési passzív elszámolások záróegyenlege  (-)</t>
  </si>
  <si>
    <t>C.  Egyéb aktív és passzív pénzügyi elszámolások összesen       (6+7) (±)</t>
  </si>
  <si>
    <t>8. Előző évben (években) képzett költségvetési tartalékok maradványa  (-)</t>
  </si>
  <si>
    <t>9. Előző évben (években) képzett vállalkozási tartalékok     maradványa (-)</t>
  </si>
  <si>
    <t>D.  Előző évben (években) képzett tartalékok maradványa (8+9) (-)</t>
  </si>
  <si>
    <t>E.  Vállalkozási tevékenység pénzforgalmi vállalkozási maradványa  (-)</t>
  </si>
  <si>
    <t>F.  Tárgyévi helyesbített pénzmaradvány   (A+B+C+D+E)</t>
  </si>
  <si>
    <t>10. Intézményi költségvetési befizetés többlettámogatás miatt</t>
  </si>
  <si>
    <t>11. Költségvetési befizetés többlettámogatás miatt</t>
  </si>
  <si>
    <t>12. Költségvetési kiutalás kiutalatlan intézményi támogatás miatt</t>
  </si>
  <si>
    <t>13. Költségvetési kiutalás kiutalatlan támogatás miatt</t>
  </si>
  <si>
    <t>G.  Finanszírozásból származó korrekciók (±10±11±12±13) (±)</t>
  </si>
  <si>
    <t>H.  Pénzmaradványt terhelő elvonások  (-)</t>
  </si>
  <si>
    <t>I.    Költségvetési pénzmaradvány  (F±G+H)</t>
  </si>
  <si>
    <t>14. Vállalkozási maradványból alaptevékenység ellátására felhasznált összeg</t>
  </si>
  <si>
    <t>15. A pénzmaradványt külön jogszabály alapján módosító tétel  (±)</t>
  </si>
  <si>
    <t>J.   Módosított pénzmaradvány  (I+14+15)</t>
  </si>
  <si>
    <t>A J. sorból:</t>
  </si>
  <si>
    <t>16. Egészségbiztosítási Alapból folyósított pénzeszköz maradványa</t>
  </si>
  <si>
    <t>17. Kötelezettséggel terhelt pénzmaradvány</t>
  </si>
  <si>
    <t>Ebből: - Működési célú kötelezettséggel terhelt pénzmaradvány</t>
  </si>
  <si>
    <t>- Felhalmozási célú kötelezettséggel terhelt pénzmaradvány</t>
  </si>
  <si>
    <t>18. Szabad pénzmaradvány</t>
  </si>
  <si>
    <t>Ebből: - Működési célú szabad pénzmaradvány</t>
  </si>
  <si>
    <t>- Felhalmozási célú szabad pénzmaradvány</t>
  </si>
  <si>
    <t>6. számú melléklet</t>
  </si>
  <si>
    <t>10. melléklet</t>
  </si>
  <si>
    <t>eFt</t>
  </si>
  <si>
    <t>PÉNZMARADVÁNY-KIMUTATÁS</t>
  </si>
  <si>
    <t>Könyvviteli Mérleg</t>
  </si>
  <si>
    <t>11. melléklet</t>
  </si>
  <si>
    <t>17. számú melléklet</t>
  </si>
  <si>
    <t>Likvid hitel felvétele</t>
  </si>
  <si>
    <t>2013. december 31.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</si>
</sst>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General\ &quot; fő&quot;"/>
    <numFmt numFmtId="167" formatCode="#,###"/>
    <numFmt numFmtId="168" formatCode="#,##0_ ;\-#,##0\ "/>
    <numFmt numFmtId="169" formatCode="#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0.000"/>
    <numFmt numFmtId="174" formatCode="0.0000"/>
    <numFmt numFmtId="175" formatCode="#,##0.0###"/>
  </numFmts>
  <fonts count="113">
    <font>
      <sz val="10"/>
      <name val="MS Sans Serif"/>
      <family val="0"/>
    </font>
    <font>
      <sz val="11"/>
      <color indexed="8"/>
      <name val="Calibri"/>
      <family val="2"/>
    </font>
    <font>
      <sz val="11"/>
      <name val="MS Sans Serif"/>
      <family val="2"/>
    </font>
    <font>
      <b/>
      <sz val="12"/>
      <name val="MS Sans Serif"/>
      <family val="2"/>
    </font>
    <font>
      <b/>
      <sz val="11"/>
      <name val="MS Sans Serif"/>
      <family val="2"/>
    </font>
    <font>
      <b/>
      <i/>
      <sz val="11"/>
      <name val="MS Sans Serif"/>
      <family val="2"/>
    </font>
    <font>
      <b/>
      <sz val="10"/>
      <name val="MS Sans Serif"/>
      <family val="2"/>
    </font>
    <font>
      <sz val="12"/>
      <name val="MS Sans Serif"/>
      <family val="2"/>
    </font>
    <font>
      <u val="single"/>
      <sz val="10"/>
      <color indexed="12"/>
      <name val="MS Sans Serif"/>
      <family val="2"/>
    </font>
    <font>
      <b/>
      <i/>
      <sz val="10"/>
      <name val="MS Sans Serif"/>
      <family val="2"/>
    </font>
    <font>
      <b/>
      <i/>
      <sz val="10"/>
      <name val="Arial"/>
      <family val="2"/>
    </font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i/>
      <sz val="10"/>
      <name val="Arial CE"/>
      <family val="0"/>
    </font>
    <font>
      <b/>
      <sz val="14"/>
      <name val="Arial CE"/>
      <family val="2"/>
    </font>
    <font>
      <b/>
      <i/>
      <sz val="12"/>
      <name val="Arial CE"/>
      <family val="0"/>
    </font>
    <font>
      <sz val="10"/>
      <name val="Arial"/>
      <family val="2"/>
    </font>
    <font>
      <sz val="13"/>
      <name val="Algerian"/>
      <family val="5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4"/>
      <name val="Algerian"/>
      <family val="5"/>
    </font>
    <font>
      <b/>
      <sz val="10"/>
      <name val="Algerian"/>
      <family val="5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b/>
      <i/>
      <sz val="12"/>
      <name val="MS Sans Serif"/>
      <family val="2"/>
    </font>
    <font>
      <b/>
      <sz val="16"/>
      <name val="Times New Roman"/>
      <family val="1"/>
    </font>
    <font>
      <sz val="14"/>
      <name val="Times New Roman"/>
      <family val="1"/>
    </font>
    <font>
      <b/>
      <sz val="11"/>
      <name val="Arial"/>
      <family val="2"/>
    </font>
    <font>
      <sz val="12"/>
      <name val="Arial"/>
      <family val="2"/>
    </font>
    <font>
      <b/>
      <i/>
      <sz val="11"/>
      <name val="Times New Roman CE"/>
      <family val="1"/>
    </font>
    <font>
      <b/>
      <sz val="11"/>
      <name val="Times New Roman CE"/>
      <family val="1"/>
    </font>
    <font>
      <b/>
      <sz val="10"/>
      <name val="Times New Roman CE"/>
      <family val="1"/>
    </font>
    <font>
      <sz val="11"/>
      <name val="Times New Roman CE"/>
      <family val="1"/>
    </font>
    <font>
      <sz val="10"/>
      <name val="Algerian"/>
      <family val="5"/>
    </font>
    <font>
      <sz val="12"/>
      <name val="Times New Roman CE"/>
      <family val="1"/>
    </font>
    <font>
      <b/>
      <i/>
      <sz val="10"/>
      <name val="Times New Roman CE"/>
      <family val="1"/>
    </font>
    <font>
      <sz val="11"/>
      <name val="Arial"/>
      <family val="2"/>
    </font>
    <font>
      <sz val="10"/>
      <name val="MS Reference Sans Serif"/>
      <family val="2"/>
    </font>
    <font>
      <b/>
      <sz val="14"/>
      <name val="MS Reference Sans Serif"/>
      <family val="2"/>
    </font>
    <font>
      <b/>
      <sz val="12"/>
      <name val="MS Reference Sans Serif"/>
      <family val="2"/>
    </font>
    <font>
      <b/>
      <sz val="10"/>
      <name val="MS Reference Sans Serif"/>
      <family val="2"/>
    </font>
    <font>
      <sz val="12"/>
      <name val="MS Reference Sans Serif"/>
      <family val="2"/>
    </font>
    <font>
      <b/>
      <sz val="14"/>
      <name val="Arial"/>
      <family val="2"/>
    </font>
    <font>
      <b/>
      <sz val="13.5"/>
      <name val="MS Sans Serif"/>
      <family val="2"/>
    </font>
    <font>
      <b/>
      <sz val="13"/>
      <name val="Algerian"/>
      <family val="5"/>
    </font>
    <font>
      <sz val="10"/>
      <color indexed="10"/>
      <name val="Arial CE"/>
      <family val="0"/>
    </font>
    <font>
      <sz val="14"/>
      <name val="Arial CE"/>
      <family val="2"/>
    </font>
    <font>
      <i/>
      <sz val="11"/>
      <name val="Times New Roman CE"/>
      <family val="0"/>
    </font>
    <font>
      <b/>
      <i/>
      <sz val="8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0"/>
    </font>
    <font>
      <b/>
      <sz val="14"/>
      <name val="Times New Roman CE"/>
      <family val="1"/>
    </font>
    <font>
      <sz val="14"/>
      <name val="Algerian"/>
      <family val="5"/>
    </font>
    <font>
      <b/>
      <sz val="12"/>
      <name val="Times New Roman"/>
      <family val="1"/>
    </font>
    <font>
      <sz val="9"/>
      <name val="MS Sans Serif"/>
      <family val="2"/>
    </font>
    <font>
      <i/>
      <sz val="10"/>
      <name val="MS Sans Serif"/>
      <family val="2"/>
    </font>
    <font>
      <b/>
      <sz val="9"/>
      <name val="Times New Roman CE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sz val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Times New Roman CE"/>
      <family val="1"/>
    </font>
    <font>
      <b/>
      <i/>
      <sz val="9"/>
      <name val="Times New Roman CE"/>
      <family val="0"/>
    </font>
    <font>
      <sz val="12"/>
      <color indexed="10"/>
      <name val="Times New Roman CE"/>
      <family val="0"/>
    </font>
    <font>
      <b/>
      <i/>
      <sz val="12"/>
      <name val="Times New Roman CE"/>
      <family val="0"/>
    </font>
    <font>
      <b/>
      <sz val="16"/>
      <name val="Times New Roman CE"/>
      <family val="1"/>
    </font>
    <font>
      <b/>
      <i/>
      <sz val="10"/>
      <name val="MS Reference Sans Serif"/>
      <family val="2"/>
    </font>
    <font>
      <b/>
      <sz val="16"/>
      <name val="Algerian"/>
      <family val="5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8"/>
      <name val="Calibri"/>
      <family val="2"/>
    </font>
    <font>
      <b/>
      <sz val="10"/>
      <name val="Times New Roman"/>
      <family val="1"/>
    </font>
    <font>
      <b/>
      <sz val="12"/>
      <color indexed="8"/>
      <name val="Calibri"/>
      <family val="2"/>
    </font>
    <font>
      <sz val="12"/>
      <name val="Algerian"/>
      <family val="5"/>
    </font>
    <font>
      <b/>
      <sz val="13"/>
      <name val="Arial"/>
      <family val="2"/>
    </font>
    <font>
      <b/>
      <sz val="10"/>
      <name val="Arial"/>
      <family val="2"/>
    </font>
    <font>
      <b/>
      <i/>
      <sz val="12"/>
      <name val="Script MT Bold"/>
      <family val="0"/>
    </font>
    <font>
      <i/>
      <sz val="12"/>
      <name val="Script MT Bold"/>
      <family val="4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MS Sans Serif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darkHorizontal"/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medium"/>
      <right/>
      <top style="thin"/>
      <bottom style="thin"/>
    </border>
    <border>
      <left style="medium"/>
      <right/>
      <top style="double"/>
      <bottom style="thin"/>
    </border>
    <border>
      <left style="medium"/>
      <right/>
      <top style="thin"/>
      <bottom style="double"/>
    </border>
    <border>
      <left/>
      <right/>
      <top style="double"/>
      <bottom style="double"/>
    </border>
    <border>
      <left style="thin"/>
      <right style="thin"/>
      <top/>
      <bottom/>
    </border>
    <border>
      <left style="thin"/>
      <right style="thin"/>
      <top style="double"/>
      <bottom style="thin"/>
    </border>
    <border>
      <left style="medium"/>
      <right/>
      <top style="double"/>
      <bottom style="medium"/>
    </border>
    <border>
      <left style="thin"/>
      <right style="thin"/>
      <top style="double"/>
      <bottom style="medium"/>
    </border>
    <border>
      <left style="medium"/>
      <right/>
      <top style="double"/>
      <bottom style="double"/>
    </border>
    <border>
      <left style="medium"/>
      <right/>
      <top/>
      <bottom style="thin"/>
    </border>
    <border>
      <left style="medium"/>
      <right/>
      <top/>
      <bottom style="double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 style="medium"/>
      <bottom style="thin"/>
    </border>
    <border>
      <left style="medium"/>
      <right/>
      <top style="medium"/>
      <bottom style="medium"/>
    </border>
    <border>
      <left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 style="medium"/>
      <right/>
      <top style="thin"/>
      <bottom style="medium"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medium"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double"/>
      <right style="medium"/>
      <top style="medium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/>
      <right style="thin"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 style="medium"/>
      <right/>
      <top style="medium"/>
      <bottom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94" fillId="14" borderId="0" applyNumberFormat="0" applyBorder="0" applyAlignment="0" applyProtection="0"/>
    <xf numFmtId="0" fontId="94" fillId="9" borderId="0" applyNumberFormat="0" applyBorder="0" applyAlignment="0" applyProtection="0"/>
    <xf numFmtId="0" fontId="94" fillId="11" borderId="0" applyNumberFormat="0" applyBorder="0" applyAlignment="0" applyProtection="0"/>
    <xf numFmtId="0" fontId="94" fillId="15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6" borderId="0" applyNumberFormat="0" applyBorder="0" applyAlignment="0" applyProtection="0"/>
    <xf numFmtId="0" fontId="94" fillId="18" borderId="0" applyNumberFormat="0" applyBorder="0" applyAlignment="0" applyProtection="0"/>
    <xf numFmtId="0" fontId="94" fillId="12" borderId="0" applyNumberFormat="0" applyBorder="0" applyAlignment="0" applyProtection="0"/>
    <xf numFmtId="0" fontId="94" fillId="3" borderId="0" applyNumberFormat="0" applyBorder="0" applyAlignment="0" applyProtection="0"/>
    <xf numFmtId="0" fontId="94" fillId="6" borderId="0" applyNumberFormat="0" applyBorder="0" applyAlignment="0" applyProtection="0"/>
    <xf numFmtId="0" fontId="94" fillId="9" borderId="0" applyNumberFormat="0" applyBorder="0" applyAlignment="0" applyProtection="0"/>
    <xf numFmtId="0" fontId="94" fillId="19" borderId="0" applyNumberFormat="0" applyBorder="0" applyAlignment="0" applyProtection="0"/>
    <xf numFmtId="0" fontId="94" fillId="18" borderId="0" applyNumberFormat="0" applyBorder="0" applyAlignment="0" applyProtection="0"/>
    <xf numFmtId="0" fontId="94" fillId="12" borderId="0" applyNumberFormat="0" applyBorder="0" applyAlignment="0" applyProtection="0"/>
    <xf numFmtId="0" fontId="94" fillId="20" borderId="0" applyNumberFormat="0" applyBorder="0" applyAlignment="0" applyProtection="0"/>
    <xf numFmtId="0" fontId="94" fillId="16" borderId="0" applyNumberFormat="0" applyBorder="0" applyAlignment="0" applyProtection="0"/>
    <xf numFmtId="0" fontId="94" fillId="21" borderId="0" applyNumberFormat="0" applyBorder="0" applyAlignment="0" applyProtection="0"/>
    <xf numFmtId="0" fontId="85" fillId="5" borderId="0" applyNumberFormat="0" applyBorder="0" applyAlignment="0" applyProtection="0"/>
    <xf numFmtId="0" fontId="87" fillId="7" borderId="1" applyNumberFormat="0" applyAlignment="0" applyProtection="0"/>
    <xf numFmtId="0" fontId="89" fillId="22" borderId="1" applyNumberFormat="0" applyAlignment="0" applyProtection="0"/>
    <xf numFmtId="0" fontId="91" fillId="23" borderId="2" applyNumberFormat="0" applyAlignment="0" applyProtection="0"/>
    <xf numFmtId="0" fontId="105" fillId="0" borderId="0" applyNumberFormat="0" applyFill="0" applyBorder="0" applyAlignment="0" applyProtection="0"/>
    <xf numFmtId="0" fontId="106" fillId="0" borderId="3" applyNumberFormat="0" applyFill="0" applyAlignment="0" applyProtection="0"/>
    <xf numFmtId="0" fontId="107" fillId="0" borderId="4" applyNumberFormat="0" applyFill="0" applyAlignment="0" applyProtection="0"/>
    <xf numFmtId="0" fontId="108" fillId="0" borderId="5" applyNumberFormat="0" applyFill="0" applyAlignment="0" applyProtection="0"/>
    <xf numFmtId="0" fontId="108" fillId="0" borderId="0" applyNumberFormat="0" applyFill="0" applyBorder="0" applyAlignment="0" applyProtection="0"/>
    <xf numFmtId="0" fontId="91" fillId="23" borderId="2" applyNumberFormat="0" applyAlignment="0" applyProtection="0"/>
    <xf numFmtId="0" fontId="9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84" fillId="6" borderId="0" applyNumberFormat="0" applyBorder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3" fillId="0" borderId="8" applyNumberFormat="0" applyFill="0" applyAlignment="0" applyProtection="0"/>
    <xf numFmtId="0" fontId="8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9" fillId="0" borderId="9" applyNumberFormat="0" applyFill="0" applyAlignment="0" applyProtection="0"/>
    <xf numFmtId="0" fontId="87" fillId="13" borderId="1" applyNumberFormat="0" applyAlignment="0" applyProtection="0"/>
    <xf numFmtId="0" fontId="0" fillId="10" borderId="10" applyNumberFormat="0" applyFont="0" applyAlignment="0" applyProtection="0"/>
    <xf numFmtId="0" fontId="94" fillId="24" borderId="0" applyNumberFormat="0" applyBorder="0" applyAlignment="0" applyProtection="0"/>
    <xf numFmtId="0" fontId="94" fillId="21" borderId="0" applyNumberFormat="0" applyBorder="0" applyAlignment="0" applyProtection="0"/>
    <xf numFmtId="0" fontId="94" fillId="25" borderId="0" applyNumberFormat="0" applyBorder="0" applyAlignment="0" applyProtection="0"/>
    <xf numFmtId="0" fontId="94" fillId="15" borderId="0" applyNumberFormat="0" applyBorder="0" applyAlignment="0" applyProtection="0"/>
    <xf numFmtId="0" fontId="94" fillId="16" borderId="0" applyNumberFormat="0" applyBorder="0" applyAlignment="0" applyProtection="0"/>
    <xf numFmtId="0" fontId="94" fillId="18" borderId="0" applyNumberFormat="0" applyBorder="0" applyAlignment="0" applyProtection="0"/>
    <xf numFmtId="0" fontId="84" fillId="4" borderId="0" applyNumberFormat="0" applyBorder="0" applyAlignment="0" applyProtection="0"/>
    <xf numFmtId="0" fontId="88" fillId="26" borderId="11" applyNumberFormat="0" applyAlignment="0" applyProtection="0"/>
    <xf numFmtId="0" fontId="90" fillId="0" borderId="12" applyNumberFormat="0" applyFill="0" applyAlignment="0" applyProtection="0"/>
    <xf numFmtId="0" fontId="92" fillId="0" borderId="0" applyNumberFormat="0" applyFill="0" applyBorder="0" applyAlignment="0" applyProtection="0"/>
    <xf numFmtId="0" fontId="86" fillId="13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10" borderId="10" applyNumberFormat="0" applyFont="0" applyAlignment="0" applyProtection="0"/>
    <xf numFmtId="0" fontId="88" fillId="22" borderId="11" applyNumberFormat="0" applyAlignment="0" applyProtection="0"/>
    <xf numFmtId="0" fontId="93" fillId="0" borderId="1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3" borderId="0" applyNumberFormat="0" applyBorder="0" applyAlignment="0" applyProtection="0"/>
    <xf numFmtId="0" fontId="110" fillId="13" borderId="0" applyNumberFormat="0" applyBorder="0" applyAlignment="0" applyProtection="0"/>
    <xf numFmtId="0" fontId="111" fillId="26" borderId="1" applyNumberFormat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93" fillId="0" borderId="14" applyNumberFormat="0" applyFill="0" applyAlignment="0" applyProtection="0"/>
    <xf numFmtId="0" fontId="90" fillId="0" borderId="0" applyNumberFormat="0" applyFill="0" applyBorder="0" applyAlignment="0" applyProtection="0"/>
  </cellStyleXfs>
  <cellXfs count="104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3" fontId="3" fillId="0" borderId="15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11" fillId="0" borderId="0" xfId="94">
      <alignment/>
      <protection/>
    </xf>
    <xf numFmtId="3" fontId="12" fillId="0" borderId="16" xfId="94" applyNumberFormat="1" applyFont="1" applyBorder="1" applyAlignment="1">
      <alignment horizontal="right" vertical="center"/>
      <protection/>
    </xf>
    <xf numFmtId="0" fontId="17" fillId="0" borderId="0" xfId="94" applyFont="1" applyAlignment="1">
      <alignment horizontal="center"/>
      <protection/>
    </xf>
    <xf numFmtId="0" fontId="20" fillId="0" borderId="0" xfId="96">
      <alignment/>
      <protection/>
    </xf>
    <xf numFmtId="0" fontId="13" fillId="0" borderId="15" xfId="94" applyFont="1" applyBorder="1" applyAlignment="1">
      <alignment horizontal="center" vertical="center"/>
      <protection/>
    </xf>
    <xf numFmtId="0" fontId="11" fillId="0" borderId="0" xfId="94" applyAlignment="1">
      <alignment vertical="center"/>
      <protection/>
    </xf>
    <xf numFmtId="0" fontId="15" fillId="0" borderId="0" xfId="94" applyFont="1">
      <alignment/>
      <protection/>
    </xf>
    <xf numFmtId="0" fontId="13" fillId="0" borderId="0" xfId="94" applyFont="1">
      <alignment/>
      <protection/>
    </xf>
    <xf numFmtId="0" fontId="0" fillId="0" borderId="0" xfId="0" applyAlignment="1">
      <alignment/>
    </xf>
    <xf numFmtId="0" fontId="11" fillId="0" borderId="0" xfId="94" applyAlignment="1">
      <alignment wrapText="1"/>
      <protection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3" fontId="0" fillId="0" borderId="0" xfId="0" applyNumberFormat="1" applyFill="1" applyAlignment="1">
      <alignment/>
    </xf>
    <xf numFmtId="0" fontId="44" fillId="0" borderId="0" xfId="95" applyFont="1" applyAlignment="1">
      <alignment horizontal="center" vertical="center"/>
      <protection/>
    </xf>
    <xf numFmtId="16" fontId="45" fillId="0" borderId="0" xfId="95" applyNumberFormat="1" applyFont="1" applyBorder="1" applyAlignment="1">
      <alignment horizontal="center" vertical="center" wrapText="1"/>
      <protection/>
    </xf>
    <xf numFmtId="0" fontId="35" fillId="0" borderId="17" xfId="95" applyFont="1" applyBorder="1" applyAlignment="1">
      <alignment horizontal="left" vertical="center" wrapText="1"/>
      <protection/>
    </xf>
    <xf numFmtId="0" fontId="16" fillId="0" borderId="16" xfId="94" applyFont="1" applyBorder="1" applyAlignment="1">
      <alignment horizontal="center" vertical="center"/>
      <protection/>
    </xf>
    <xf numFmtId="0" fontId="16" fillId="27" borderId="18" xfId="94" applyFont="1" applyFill="1" applyBorder="1" applyAlignment="1">
      <alignment horizontal="center" vertical="center"/>
      <protection/>
    </xf>
    <xf numFmtId="0" fontId="16" fillId="27" borderId="16" xfId="94" applyFont="1" applyFill="1" applyBorder="1" applyAlignment="1">
      <alignment horizontal="center" vertical="center"/>
      <protection/>
    </xf>
    <xf numFmtId="3" fontId="16" fillId="27" borderId="16" xfId="94" applyNumberFormat="1" applyFont="1" applyFill="1" applyBorder="1" applyAlignment="1">
      <alignment horizontal="center" vertical="center"/>
      <protection/>
    </xf>
    <xf numFmtId="0" fontId="16" fillId="27" borderId="15" xfId="94" applyFont="1" applyFill="1" applyBorder="1" applyAlignment="1">
      <alignment horizontal="center" vertical="center"/>
      <protection/>
    </xf>
    <xf numFmtId="3" fontId="43" fillId="0" borderId="19" xfId="94" applyNumberFormat="1" applyFont="1" applyBorder="1" applyAlignment="1">
      <alignment horizontal="right" vertical="center" wrapText="1"/>
      <protection/>
    </xf>
    <xf numFmtId="0" fontId="47" fillId="0" borderId="20" xfId="95" applyFont="1" applyBorder="1" applyAlignment="1">
      <alignment horizontal="center" vertical="center" wrapText="1"/>
      <protection/>
    </xf>
    <xf numFmtId="0" fontId="47" fillId="0" borderId="21" xfId="95" applyFont="1" applyBorder="1" applyAlignment="1">
      <alignment horizontal="center" vertical="center" wrapText="1"/>
      <protection/>
    </xf>
    <xf numFmtId="0" fontId="52" fillId="0" borderId="0" xfId="94" applyFont="1">
      <alignment/>
      <protection/>
    </xf>
    <xf numFmtId="0" fontId="6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3" fontId="11" fillId="0" borderId="0" xfId="94" applyNumberFormat="1" applyAlignment="1">
      <alignment vertical="center"/>
      <protection/>
    </xf>
    <xf numFmtId="0" fontId="11" fillId="0" borderId="0" xfId="94" applyFont="1" applyAlignment="1">
      <alignment vertical="center"/>
      <protection/>
    </xf>
    <xf numFmtId="0" fontId="11" fillId="0" borderId="0" xfId="94" applyFont="1" applyFill="1" applyAlignment="1">
      <alignment vertical="center"/>
      <protection/>
    </xf>
    <xf numFmtId="0" fontId="20" fillId="0" borderId="0" xfId="95" applyFont="1" applyAlignment="1">
      <alignment horizontal="left" vertical="center" wrapText="1"/>
      <protection/>
    </xf>
    <xf numFmtId="0" fontId="24" fillId="0" borderId="0" xfId="94" applyFont="1">
      <alignment/>
      <protection/>
    </xf>
    <xf numFmtId="0" fontId="33" fillId="0" borderId="0" xfId="94" applyFont="1" applyAlignment="1">
      <alignment vertical="center"/>
      <protection/>
    </xf>
    <xf numFmtId="0" fontId="52" fillId="0" borderId="0" xfId="94" applyFont="1" applyAlignment="1">
      <alignment vertical="center"/>
      <protection/>
    </xf>
    <xf numFmtId="3" fontId="5" fillId="0" borderId="0" xfId="0" applyNumberFormat="1" applyFont="1" applyFill="1" applyAlignment="1">
      <alignment horizontal="right" vertical="center"/>
    </xf>
    <xf numFmtId="0" fontId="15" fillId="0" borderId="0" xfId="94" applyFont="1" applyAlignment="1">
      <alignment wrapText="1"/>
      <protection/>
    </xf>
    <xf numFmtId="0" fontId="8" fillId="0" borderId="0" xfId="76" applyAlignment="1" applyProtection="1">
      <alignment wrapText="1"/>
      <protection/>
    </xf>
    <xf numFmtId="0" fontId="15" fillId="0" borderId="17" xfId="94" applyFont="1" applyBorder="1" applyAlignment="1">
      <alignment wrapText="1"/>
      <protection/>
    </xf>
    <xf numFmtId="0" fontId="15" fillId="0" borderId="17" xfId="94" applyFont="1" applyFill="1" applyBorder="1" applyAlignment="1">
      <alignment wrapText="1"/>
      <protection/>
    </xf>
    <xf numFmtId="0" fontId="12" fillId="0" borderId="22" xfId="94" applyFont="1" applyBorder="1" applyAlignment="1">
      <alignment vertical="center" wrapText="1"/>
      <protection/>
    </xf>
    <xf numFmtId="0" fontId="12" fillId="0" borderId="22" xfId="94" applyFont="1" applyBorder="1" applyAlignment="1">
      <alignment wrapText="1"/>
      <protection/>
    </xf>
    <xf numFmtId="3" fontId="53" fillId="0" borderId="19" xfId="94" applyNumberFormat="1" applyFont="1" applyFill="1" applyBorder="1" applyAlignment="1">
      <alignment horizontal="right"/>
      <protection/>
    </xf>
    <xf numFmtId="3" fontId="53" fillId="0" borderId="19" xfId="94" applyNumberFormat="1" applyFont="1" applyBorder="1" applyAlignment="1">
      <alignment horizontal="right"/>
      <protection/>
    </xf>
    <xf numFmtId="3" fontId="18" fillId="0" borderId="20" xfId="68" applyNumberFormat="1" applyFont="1" applyBorder="1" applyAlignment="1">
      <alignment horizontal="right" vertical="center"/>
    </xf>
    <xf numFmtId="3" fontId="18" fillId="0" borderId="20" xfId="94" applyNumberFormat="1" applyFont="1" applyBorder="1" applyAlignment="1">
      <alignment horizontal="right"/>
      <protection/>
    </xf>
    <xf numFmtId="3" fontId="5" fillId="0" borderId="0" xfId="0" applyNumberFormat="1" applyFont="1" applyFill="1" applyAlignment="1">
      <alignment horizontal="right"/>
    </xf>
    <xf numFmtId="0" fontId="11" fillId="0" borderId="23" xfId="94" applyFont="1" applyBorder="1" applyAlignment="1">
      <alignment horizontal="center" vertical="center"/>
      <protection/>
    </xf>
    <xf numFmtId="0" fontId="11" fillId="0" borderId="17" xfId="94" applyFont="1" applyBorder="1" applyAlignment="1">
      <alignment horizontal="center" vertical="center"/>
      <protection/>
    </xf>
    <xf numFmtId="0" fontId="12" fillId="0" borderId="0" xfId="94" applyFont="1" applyBorder="1" applyAlignment="1">
      <alignment horizontal="center" vertical="center"/>
      <protection/>
    </xf>
    <xf numFmtId="0" fontId="16" fillId="0" borderId="0" xfId="94" applyFont="1" applyBorder="1" applyAlignment="1">
      <alignment horizontal="center" vertical="center"/>
      <protection/>
    </xf>
    <xf numFmtId="3" fontId="12" fillId="0" borderId="0" xfId="94" applyNumberFormat="1" applyFont="1" applyFill="1" applyBorder="1" applyAlignment="1">
      <alignment horizontal="right" vertical="center"/>
      <protection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0" fontId="10" fillId="0" borderId="0" xfId="94" applyFont="1" applyBorder="1" applyAlignment="1">
      <alignment horizontal="right" vertical="center"/>
      <protection/>
    </xf>
    <xf numFmtId="0" fontId="27" fillId="0" borderId="0" xfId="94" applyFont="1" applyAlignment="1">
      <alignment horizontal="center" vertical="center"/>
      <protection/>
    </xf>
    <xf numFmtId="0" fontId="11" fillId="0" borderId="24" xfId="94" applyFont="1" applyBorder="1" applyAlignment="1">
      <alignment vertical="center"/>
      <protection/>
    </xf>
    <xf numFmtId="3" fontId="12" fillId="0" borderId="0" xfId="94" applyNumberFormat="1" applyFont="1" applyBorder="1" applyAlignment="1">
      <alignment horizontal="center" vertical="center"/>
      <protection/>
    </xf>
    <xf numFmtId="0" fontId="13" fillId="0" borderId="0" xfId="94" applyFont="1" applyAlignment="1">
      <alignment vertical="center"/>
      <protection/>
    </xf>
    <xf numFmtId="3" fontId="15" fillId="0" borderId="19" xfId="0" applyNumberFormat="1" applyFont="1" applyFill="1" applyBorder="1" applyAlignment="1">
      <alignment horizontal="right" vertical="center"/>
    </xf>
    <xf numFmtId="3" fontId="15" fillId="0" borderId="19" xfId="0" applyNumberFormat="1" applyFont="1" applyFill="1" applyBorder="1" applyAlignment="1">
      <alignment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19" xfId="94" applyFont="1" applyBorder="1" applyAlignment="1">
      <alignment horizontal="center" vertical="center"/>
      <protection/>
    </xf>
    <xf numFmtId="3" fontId="15" fillId="0" borderId="19" xfId="94" applyNumberFormat="1" applyFont="1" applyFill="1" applyBorder="1" applyAlignment="1">
      <alignment vertical="center"/>
      <protection/>
    </xf>
    <xf numFmtId="3" fontId="15" fillId="0" borderId="19" xfId="94" applyNumberFormat="1" applyFont="1" applyFill="1" applyBorder="1" applyAlignment="1">
      <alignment horizontal="right" vertical="center"/>
      <protection/>
    </xf>
    <xf numFmtId="3" fontId="15" fillId="0" borderId="25" xfId="94" applyNumberFormat="1" applyFont="1" applyFill="1" applyBorder="1" applyAlignment="1">
      <alignment horizontal="right" vertical="center"/>
      <protection/>
    </xf>
    <xf numFmtId="0" fontId="52" fillId="0" borderId="0" xfId="94" applyFont="1" applyFill="1" applyAlignment="1">
      <alignment vertical="center"/>
      <protection/>
    </xf>
    <xf numFmtId="0" fontId="11" fillId="0" borderId="0" xfId="94" applyFont="1" applyAlignment="1">
      <alignment horizontal="center" vertical="center"/>
      <protection/>
    </xf>
    <xf numFmtId="0" fontId="11" fillId="0" borderId="26" xfId="94" applyFont="1" applyBorder="1" applyAlignment="1">
      <alignment horizontal="center" vertical="center"/>
      <protection/>
    </xf>
    <xf numFmtId="0" fontId="14" fillId="0" borderId="27" xfId="0" applyFont="1" applyFill="1" applyBorder="1" applyAlignment="1">
      <alignment horizontal="center" vertical="center"/>
    </xf>
    <xf numFmtId="3" fontId="15" fillId="0" borderId="28" xfId="94" applyNumberFormat="1" applyFont="1" applyBorder="1" applyAlignment="1">
      <alignment vertical="center"/>
      <protection/>
    </xf>
    <xf numFmtId="3" fontId="15" fillId="0" borderId="29" xfId="94" applyNumberFormat="1" applyFont="1" applyFill="1" applyBorder="1" applyAlignment="1">
      <alignment horizontal="right" vertical="center"/>
      <protection/>
    </xf>
    <xf numFmtId="3" fontId="15" fillId="0" borderId="30" xfId="0" applyNumberFormat="1" applyFont="1" applyFill="1" applyBorder="1" applyAlignment="1">
      <alignment horizontal="right" vertical="center"/>
    </xf>
    <xf numFmtId="3" fontId="15" fillId="0" borderId="31" xfId="94" applyNumberFormat="1" applyFont="1" applyFill="1" applyBorder="1" applyAlignment="1">
      <alignment horizontal="right" vertical="center"/>
      <protection/>
    </xf>
    <xf numFmtId="0" fontId="14" fillId="0" borderId="32" xfId="0" applyFont="1" applyFill="1" applyBorder="1" applyAlignment="1">
      <alignment horizontal="center" vertical="center"/>
    </xf>
    <xf numFmtId="3" fontId="15" fillId="0" borderId="25" xfId="94" applyNumberFormat="1" applyFont="1" applyBorder="1" applyAlignment="1">
      <alignment horizontal="right" vertical="center"/>
      <protection/>
    </xf>
    <xf numFmtId="3" fontId="11" fillId="0" borderId="0" xfId="94" applyNumberFormat="1" applyFont="1" applyAlignment="1">
      <alignment vertical="center"/>
      <protection/>
    </xf>
    <xf numFmtId="167" fontId="37" fillId="0" borderId="0" xfId="98" applyNumberFormat="1" applyFont="1" applyFill="1" applyBorder="1" applyAlignment="1" applyProtection="1">
      <alignment horizontal="centerContinuous" vertical="center"/>
      <protection/>
    </xf>
    <xf numFmtId="0" fontId="39" fillId="0" borderId="0" xfId="98" applyFont="1" applyFill="1" applyAlignment="1">
      <alignment vertical="center"/>
      <protection/>
    </xf>
    <xf numFmtId="0" fontId="36" fillId="0" borderId="0" xfId="98" applyFont="1" applyFill="1" applyAlignment="1">
      <alignment vertical="center"/>
      <protection/>
    </xf>
    <xf numFmtId="0" fontId="55" fillId="0" borderId="0" xfId="0" applyFont="1" applyFill="1" applyBorder="1" applyAlignment="1" applyProtection="1">
      <alignment horizontal="righ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3" fontId="7" fillId="0" borderId="0" xfId="0" applyNumberFormat="1" applyFont="1" applyAlignment="1">
      <alignment/>
    </xf>
    <xf numFmtId="3" fontId="29" fillId="0" borderId="33" xfId="96" applyNumberFormat="1" applyFont="1" applyFill="1" applyBorder="1" applyAlignment="1">
      <alignment vertical="top"/>
      <protection/>
    </xf>
    <xf numFmtId="3" fontId="25" fillId="0" borderId="34" xfId="96" applyNumberFormat="1" applyFont="1" applyBorder="1" applyAlignment="1">
      <alignment vertical="center"/>
      <protection/>
    </xf>
    <xf numFmtId="3" fontId="2" fillId="0" borderId="0" xfId="0" applyNumberFormat="1" applyFont="1" applyAlignment="1">
      <alignment/>
    </xf>
    <xf numFmtId="3" fontId="11" fillId="0" borderId="0" xfId="94" applyNumberFormat="1">
      <alignment/>
      <protection/>
    </xf>
    <xf numFmtId="0" fontId="14" fillId="0" borderId="35" xfId="0" applyFont="1" applyFill="1" applyBorder="1" applyAlignment="1">
      <alignment horizontal="center" vertical="center"/>
    </xf>
    <xf numFmtId="3" fontId="15" fillId="0" borderId="19" xfId="94" applyNumberFormat="1" applyFont="1" applyBorder="1" applyAlignment="1">
      <alignment vertical="center"/>
      <protection/>
    </xf>
    <xf numFmtId="0" fontId="11" fillId="0" borderId="0" xfId="94" applyFill="1">
      <alignment/>
      <protection/>
    </xf>
    <xf numFmtId="3" fontId="15" fillId="0" borderId="28" xfId="0" applyNumberFormat="1" applyFont="1" applyFill="1" applyBorder="1" applyAlignment="1">
      <alignment horizontal="right" vertical="center"/>
    </xf>
    <xf numFmtId="0" fontId="11" fillId="0" borderId="0" xfId="94" applyFont="1" applyBorder="1">
      <alignment/>
      <protection/>
    </xf>
    <xf numFmtId="0" fontId="23" fillId="0" borderId="36" xfId="0" applyFont="1" applyBorder="1" applyAlignment="1">
      <alignment vertical="center" wrapText="1"/>
    </xf>
    <xf numFmtId="3" fontId="28" fillId="0" borderId="0" xfId="94" applyNumberFormat="1" applyFont="1" applyFill="1" applyBorder="1" applyAlignment="1">
      <alignment horizontal="center" vertical="center" wrapText="1"/>
      <protection/>
    </xf>
    <xf numFmtId="3" fontId="49" fillId="0" borderId="0" xfId="94" applyNumberFormat="1" applyFont="1" applyFill="1" applyBorder="1" applyAlignment="1">
      <alignment horizontal="right" vertical="center" wrapText="1"/>
      <protection/>
    </xf>
    <xf numFmtId="0" fontId="23" fillId="0" borderId="37" xfId="0" applyFont="1" applyFill="1" applyBorder="1" applyAlignment="1">
      <alignment vertical="center" wrapText="1"/>
    </xf>
    <xf numFmtId="3" fontId="43" fillId="0" borderId="30" xfId="94" applyNumberFormat="1" applyFont="1" applyFill="1" applyBorder="1" applyAlignment="1">
      <alignment horizontal="right" vertical="center" wrapText="1"/>
      <protection/>
    </xf>
    <xf numFmtId="0" fontId="11" fillId="0" borderId="0" xfId="94" applyFill="1" applyAlignment="1">
      <alignment vertical="center"/>
      <protection/>
    </xf>
    <xf numFmtId="0" fontId="23" fillId="0" borderId="36" xfId="0" applyFont="1" applyFill="1" applyBorder="1" applyAlignment="1">
      <alignment vertical="center" wrapText="1"/>
    </xf>
    <xf numFmtId="3" fontId="43" fillId="0" borderId="19" xfId="94" applyNumberFormat="1" applyFont="1" applyFill="1" applyBorder="1" applyAlignment="1">
      <alignment horizontal="right" vertical="center" wrapText="1"/>
      <protection/>
    </xf>
    <xf numFmtId="0" fontId="23" fillId="0" borderId="38" xfId="0" applyFont="1" applyFill="1" applyBorder="1" applyAlignment="1">
      <alignment vertical="center" wrapText="1"/>
    </xf>
    <xf numFmtId="3" fontId="34" fillId="0" borderId="39" xfId="94" applyNumberFormat="1" applyFont="1" applyFill="1" applyBorder="1" applyAlignment="1">
      <alignment vertical="center" wrapText="1"/>
      <protection/>
    </xf>
    <xf numFmtId="3" fontId="43" fillId="0" borderId="19" xfId="94" applyNumberFormat="1" applyFont="1" applyFill="1" applyBorder="1" applyAlignment="1">
      <alignment vertical="center"/>
      <protection/>
    </xf>
    <xf numFmtId="3" fontId="43" fillId="0" borderId="40" xfId="94" applyNumberFormat="1" applyFont="1" applyFill="1" applyBorder="1" applyAlignment="1">
      <alignment horizontal="right" vertical="center" wrapText="1"/>
      <protection/>
    </xf>
    <xf numFmtId="3" fontId="17" fillId="0" borderId="0" xfId="94" applyNumberFormat="1" applyFont="1" applyAlignment="1">
      <alignment horizontal="right" vertical="center"/>
      <protection/>
    </xf>
    <xf numFmtId="3" fontId="43" fillId="0" borderId="41" xfId="94" applyNumberFormat="1" applyFont="1" applyFill="1" applyBorder="1" applyAlignment="1">
      <alignment vertical="center"/>
      <protection/>
    </xf>
    <xf numFmtId="3" fontId="43" fillId="0" borderId="30" xfId="94" applyNumberFormat="1" applyFont="1" applyFill="1" applyBorder="1" applyAlignment="1">
      <alignment vertical="center"/>
      <protection/>
    </xf>
    <xf numFmtId="3" fontId="28" fillId="7" borderId="42" xfId="94" applyNumberFormat="1" applyFont="1" applyFill="1" applyBorder="1" applyAlignment="1">
      <alignment horizontal="center" vertical="center" wrapText="1"/>
      <protection/>
    </xf>
    <xf numFmtId="3" fontId="49" fillId="7" borderId="43" xfId="94" applyNumberFormat="1" applyFont="1" applyFill="1" applyBorder="1" applyAlignment="1">
      <alignment horizontal="right" vertical="center" wrapText="1"/>
      <protection/>
    </xf>
    <xf numFmtId="3" fontId="28" fillId="0" borderId="44" xfId="94" applyNumberFormat="1" applyFont="1" applyFill="1" applyBorder="1" applyAlignment="1">
      <alignment horizontal="center" vertical="center" wrapText="1"/>
      <protection/>
    </xf>
    <xf numFmtId="0" fontId="23" fillId="0" borderId="45" xfId="0" applyFont="1" applyFill="1" applyBorder="1" applyAlignment="1">
      <alignment vertical="center" wrapText="1"/>
    </xf>
    <xf numFmtId="0" fontId="23" fillId="0" borderId="46" xfId="0" applyFont="1" applyFill="1" applyBorder="1" applyAlignment="1">
      <alignment vertical="center" wrapText="1"/>
    </xf>
    <xf numFmtId="3" fontId="7" fillId="0" borderId="31" xfId="0" applyNumberFormat="1" applyFont="1" applyFill="1" applyBorder="1" applyAlignment="1">
      <alignment vertical="center"/>
    </xf>
    <xf numFmtId="3" fontId="7" fillId="0" borderId="25" xfId="0" applyNumberFormat="1" applyFont="1" applyFill="1" applyBorder="1" applyAlignment="1">
      <alignment vertical="center"/>
    </xf>
    <xf numFmtId="3" fontId="7" fillId="0" borderId="47" xfId="0" applyNumberFormat="1" applyFont="1" applyFill="1" applyBorder="1" applyAlignment="1">
      <alignment vertical="center"/>
    </xf>
    <xf numFmtId="3" fontId="53" fillId="0" borderId="32" xfId="94" applyNumberFormat="1" applyFont="1" applyBorder="1" applyAlignment="1">
      <alignment horizontal="right"/>
      <protection/>
    </xf>
    <xf numFmtId="3" fontId="3" fillId="0" borderId="15" xfId="0" applyNumberFormat="1" applyFont="1" applyFill="1" applyBorder="1" applyAlignment="1">
      <alignment vertical="center"/>
    </xf>
    <xf numFmtId="0" fontId="15" fillId="0" borderId="48" xfId="94" applyFont="1" applyBorder="1" applyAlignment="1">
      <alignment wrapText="1"/>
      <protection/>
    </xf>
    <xf numFmtId="0" fontId="14" fillId="0" borderId="19" xfId="0" applyFont="1" applyFill="1" applyBorder="1" applyAlignment="1">
      <alignment vertical="center" wrapText="1"/>
    </xf>
    <xf numFmtId="0" fontId="43" fillId="0" borderId="19" xfId="0" applyFont="1" applyFill="1" applyBorder="1" applyAlignment="1">
      <alignment vertical="center"/>
    </xf>
    <xf numFmtId="0" fontId="14" fillId="0" borderId="28" xfId="0" applyFont="1" applyFill="1" applyBorder="1" applyAlignment="1">
      <alignment vertical="center"/>
    </xf>
    <xf numFmtId="0" fontId="14" fillId="0" borderId="35" xfId="0" applyFont="1" applyFill="1" applyBorder="1" applyAlignment="1">
      <alignment vertical="center"/>
    </xf>
    <xf numFmtId="0" fontId="14" fillId="0" borderId="49" xfId="0" applyFont="1" applyFill="1" applyBorder="1" applyAlignment="1">
      <alignment vertical="center"/>
    </xf>
    <xf numFmtId="0" fontId="23" fillId="0" borderId="50" xfId="96" applyFont="1" applyFill="1" applyBorder="1" applyAlignment="1">
      <alignment horizontal="left"/>
      <protection/>
    </xf>
    <xf numFmtId="3" fontId="29" fillId="0" borderId="51" xfId="96" applyNumberFormat="1" applyFont="1" applyFill="1" applyBorder="1" applyAlignment="1">
      <alignment vertical="top"/>
      <protection/>
    </xf>
    <xf numFmtId="3" fontId="29" fillId="0" borderId="33" xfId="96" applyNumberFormat="1" applyFont="1" applyFill="1" applyBorder="1">
      <alignment/>
      <protection/>
    </xf>
    <xf numFmtId="0" fontId="3" fillId="0" borderId="52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52" xfId="0" applyFont="1" applyFill="1" applyBorder="1" applyAlignment="1">
      <alignment horizontal="left" vertical="center"/>
    </xf>
    <xf numFmtId="0" fontId="24" fillId="0" borderId="0" xfId="94" applyFont="1" applyAlignment="1">
      <alignment horizontal="right"/>
      <protection/>
    </xf>
    <xf numFmtId="0" fontId="2" fillId="0" borderId="0" xfId="0" applyFont="1" applyAlignment="1">
      <alignment horizontal="center" vertical="center" wrapText="1"/>
    </xf>
    <xf numFmtId="49" fontId="7" fillId="0" borderId="36" xfId="0" applyNumberFormat="1" applyFont="1" applyBorder="1" applyAlignment="1">
      <alignment horizontal="left" vertical="center"/>
    </xf>
    <xf numFmtId="49" fontId="61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0" fontId="62" fillId="0" borderId="0" xfId="0" applyFont="1" applyAlignment="1">
      <alignment wrapText="1"/>
    </xf>
    <xf numFmtId="49" fontId="7" fillId="0" borderId="36" xfId="0" applyNumberFormat="1" applyFont="1" applyBorder="1" applyAlignment="1">
      <alignment horizontal="left" vertical="center" wrapText="1"/>
    </xf>
    <xf numFmtId="49" fontId="7" fillId="0" borderId="50" xfId="0" applyNumberFormat="1" applyFont="1" applyFill="1" applyBorder="1" applyAlignment="1">
      <alignment horizontal="left" vertical="center" wrapText="1"/>
    </xf>
    <xf numFmtId="49" fontId="7" fillId="0" borderId="50" xfId="0" applyNumberFormat="1" applyFont="1" applyBorder="1" applyAlignment="1">
      <alignment horizontal="left" vertical="center"/>
    </xf>
    <xf numFmtId="49" fontId="7" fillId="0" borderId="50" xfId="0" applyNumberFormat="1" applyFont="1" applyBorder="1" applyAlignment="1">
      <alignment horizontal="center" vertical="center"/>
    </xf>
    <xf numFmtId="49" fontId="7" fillId="0" borderId="50" xfId="0" applyNumberFormat="1" applyFont="1" applyBorder="1" applyAlignment="1">
      <alignment horizontal="center" vertical="center" wrapText="1"/>
    </xf>
    <xf numFmtId="49" fontId="0" fillId="0" borderId="36" xfId="0" applyNumberFormat="1" applyFont="1" applyBorder="1" applyAlignment="1">
      <alignment horizontal="left"/>
    </xf>
    <xf numFmtId="3" fontId="7" fillId="0" borderId="25" xfId="0" applyNumberFormat="1" applyFont="1" applyFill="1" applyBorder="1" applyAlignment="1">
      <alignment horizontal="right" vertical="center"/>
    </xf>
    <xf numFmtId="0" fontId="6" fillId="0" borderId="36" xfId="0" applyFont="1" applyBorder="1" applyAlignment="1">
      <alignment/>
    </xf>
    <xf numFmtId="3" fontId="3" fillId="0" borderId="25" xfId="0" applyNumberFormat="1" applyFont="1" applyFill="1" applyBorder="1" applyAlignment="1">
      <alignment vertical="center"/>
    </xf>
    <xf numFmtId="3" fontId="7" fillId="27" borderId="31" xfId="0" applyNumberFormat="1" applyFont="1" applyFill="1" applyBorder="1" applyAlignment="1">
      <alignment horizontal="right" vertical="center" wrapText="1"/>
    </xf>
    <xf numFmtId="49" fontId="0" fillId="0" borderId="45" xfId="0" applyNumberFormat="1" applyFont="1" applyBorder="1" applyAlignment="1">
      <alignment horizontal="left"/>
    </xf>
    <xf numFmtId="49" fontId="7" fillId="0" borderId="53" xfId="0" applyNumberFormat="1" applyFont="1" applyFill="1" applyBorder="1" applyAlignment="1">
      <alignment horizontal="left" vertical="center" wrapText="1"/>
    </xf>
    <xf numFmtId="49" fontId="3" fillId="0" borderId="52" xfId="0" applyNumberFormat="1" applyFont="1" applyFill="1" applyBorder="1" applyAlignment="1">
      <alignment horizontal="left" vertical="center" wrapText="1"/>
    </xf>
    <xf numFmtId="3" fontId="3" fillId="27" borderId="15" xfId="0" applyNumberFormat="1" applyFont="1" applyFill="1" applyBorder="1" applyAlignment="1">
      <alignment horizontal="right" vertical="center" wrapText="1"/>
    </xf>
    <xf numFmtId="49" fontId="0" fillId="0" borderId="54" xfId="0" applyNumberFormat="1" applyFont="1" applyBorder="1" applyAlignment="1">
      <alignment horizontal="left"/>
    </xf>
    <xf numFmtId="49" fontId="7" fillId="0" borderId="55" xfId="0" applyNumberFormat="1" applyFont="1" applyFill="1" applyBorder="1" applyAlignment="1">
      <alignment horizontal="left" vertical="center" wrapText="1"/>
    </xf>
    <xf numFmtId="49" fontId="7" fillId="0" borderId="45" xfId="0" applyNumberFormat="1" applyFont="1" applyBorder="1" applyAlignment="1">
      <alignment horizontal="left" vertical="center"/>
    </xf>
    <xf numFmtId="49" fontId="3" fillId="0" borderId="52" xfId="0" applyNumberFormat="1" applyFont="1" applyBorder="1" applyAlignment="1">
      <alignment horizontal="left" vertical="center"/>
    </xf>
    <xf numFmtId="3" fontId="3" fillId="0" borderId="15" xfId="0" applyNumberFormat="1" applyFont="1" applyFill="1" applyBorder="1" applyAlignment="1">
      <alignment horizontal="right" vertical="center"/>
    </xf>
    <xf numFmtId="49" fontId="7" fillId="0" borderId="53" xfId="0" applyNumberFormat="1" applyFont="1" applyBorder="1" applyAlignment="1">
      <alignment horizontal="left" vertical="center"/>
    </xf>
    <xf numFmtId="0" fontId="6" fillId="0" borderId="45" xfId="0" applyFont="1" applyBorder="1" applyAlignment="1">
      <alignment/>
    </xf>
    <xf numFmtId="3" fontId="3" fillId="0" borderId="31" xfId="0" applyNumberFormat="1" applyFont="1" applyFill="1" applyBorder="1" applyAlignment="1">
      <alignment horizontal="right" vertical="center"/>
    </xf>
    <xf numFmtId="3" fontId="3" fillId="0" borderId="31" xfId="0" applyNumberFormat="1" applyFont="1" applyFill="1" applyBorder="1" applyAlignment="1">
      <alignment vertical="center"/>
    </xf>
    <xf numFmtId="0" fontId="6" fillId="0" borderId="54" xfId="0" applyFont="1" applyBorder="1" applyAlignment="1">
      <alignment vertical="center" wrapText="1"/>
    </xf>
    <xf numFmtId="49" fontId="7" fillId="0" borderId="55" xfId="0" applyNumberFormat="1" applyFont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49" fontId="7" fillId="0" borderId="53" xfId="0" applyNumberFormat="1" applyFont="1" applyBorder="1" applyAlignment="1">
      <alignment horizontal="center" vertical="center"/>
    </xf>
    <xf numFmtId="49" fontId="7" fillId="0" borderId="55" xfId="0" applyNumberFormat="1" applyFont="1" applyBorder="1" applyAlignment="1">
      <alignment horizontal="center" vertical="center"/>
    </xf>
    <xf numFmtId="0" fontId="3" fillId="0" borderId="56" xfId="0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7" fillId="0" borderId="36" xfId="0" applyFont="1" applyBorder="1" applyAlignment="1">
      <alignment horizontal="left" vertical="center"/>
    </xf>
    <xf numFmtId="0" fontId="7" fillId="0" borderId="50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 wrapText="1"/>
    </xf>
    <xf numFmtId="0" fontId="7" fillId="0" borderId="36" xfId="0" applyFont="1" applyFill="1" applyBorder="1" applyAlignment="1">
      <alignment horizontal="left" vertical="center"/>
    </xf>
    <xf numFmtId="0" fontId="7" fillId="0" borderId="50" xfId="0" applyFont="1" applyBorder="1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vertical="center" wrapText="1"/>
    </xf>
    <xf numFmtId="0" fontId="3" fillId="0" borderId="0" xfId="0" applyFont="1" applyBorder="1" applyAlignment="1">
      <alignment horizontal="centerContinuous" vertical="center" wrapText="1"/>
    </xf>
    <xf numFmtId="49" fontId="7" fillId="0" borderId="54" xfId="0" applyNumberFormat="1" applyFont="1" applyBorder="1" applyAlignment="1">
      <alignment horizontal="left" vertical="center"/>
    </xf>
    <xf numFmtId="0" fontId="7" fillId="0" borderId="54" xfId="0" applyFont="1" applyFill="1" applyBorder="1" applyAlignment="1">
      <alignment horizontal="left" vertical="center"/>
    </xf>
    <xf numFmtId="0" fontId="7" fillId="0" borderId="55" xfId="0" applyFont="1" applyFill="1" applyBorder="1" applyAlignment="1">
      <alignment horizontal="left" vertical="center"/>
    </xf>
    <xf numFmtId="0" fontId="7" fillId="0" borderId="45" xfId="0" applyFont="1" applyBorder="1" applyAlignment="1">
      <alignment vertical="center"/>
    </xf>
    <xf numFmtId="3" fontId="7" fillId="0" borderId="47" xfId="0" applyNumberFormat="1" applyFont="1" applyBorder="1" applyAlignment="1">
      <alignment vertical="center"/>
    </xf>
    <xf numFmtId="3" fontId="31" fillId="0" borderId="0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vertical="center"/>
    </xf>
    <xf numFmtId="0" fontId="13" fillId="0" borderId="18" xfId="94" applyFont="1" applyBorder="1" applyAlignment="1">
      <alignment horizontal="center" vertical="center" wrapText="1"/>
      <protection/>
    </xf>
    <xf numFmtId="0" fontId="11" fillId="0" borderId="0" xfId="94" applyAlignment="1">
      <alignment vertical="center" wrapText="1"/>
      <protection/>
    </xf>
    <xf numFmtId="0" fontId="49" fillId="0" borderId="57" xfId="95" applyFont="1" applyBorder="1" applyAlignment="1">
      <alignment horizontal="left" vertical="center" wrapText="1"/>
      <protection/>
    </xf>
    <xf numFmtId="0" fontId="35" fillId="0" borderId="58" xfId="0" applyFont="1" applyBorder="1" applyAlignment="1">
      <alignment vertical="center" wrapText="1"/>
    </xf>
    <xf numFmtId="2" fontId="48" fillId="0" borderId="19" xfId="95" applyNumberFormat="1" applyFont="1" applyFill="1" applyBorder="1" applyAlignment="1">
      <alignment horizontal="center" vertical="center" wrapText="1"/>
      <protection/>
    </xf>
    <xf numFmtId="2" fontId="48" fillId="0" borderId="30" xfId="95" applyNumberFormat="1" applyFont="1" applyFill="1" applyBorder="1" applyAlignment="1">
      <alignment horizontal="center" vertical="center" wrapText="1"/>
      <protection/>
    </xf>
    <xf numFmtId="2" fontId="48" fillId="0" borderId="19" xfId="95" applyNumberFormat="1" applyFont="1" applyBorder="1" applyAlignment="1">
      <alignment horizontal="center" vertical="center" wrapText="1"/>
      <protection/>
    </xf>
    <xf numFmtId="2" fontId="48" fillId="0" borderId="20" xfId="95" applyNumberFormat="1" applyFont="1" applyFill="1" applyBorder="1" applyAlignment="1">
      <alignment horizontal="center" vertical="center" wrapText="1"/>
      <protection/>
    </xf>
    <xf numFmtId="167" fontId="41" fillId="0" borderId="0" xfId="0" applyNumberFormat="1" applyFont="1" applyFill="1" applyAlignment="1" applyProtection="1">
      <alignment horizontal="left" vertical="center" wrapText="1"/>
      <protection/>
    </xf>
    <xf numFmtId="167" fontId="41" fillId="0" borderId="0" xfId="0" applyNumberFormat="1" applyFont="1" applyFill="1" applyAlignment="1" applyProtection="1">
      <alignment vertical="center" wrapText="1"/>
      <protection/>
    </xf>
    <xf numFmtId="167" fontId="63" fillId="0" borderId="0" xfId="0" applyNumberFormat="1" applyFont="1" applyFill="1" applyAlignment="1" applyProtection="1">
      <alignment vertical="center" wrapText="1"/>
      <protection locked="0"/>
    </xf>
    <xf numFmtId="0" fontId="64" fillId="0" borderId="0" xfId="0" applyFont="1" applyAlignment="1" applyProtection="1">
      <alignment horizontal="right" vertical="top"/>
      <protection locked="0"/>
    </xf>
    <xf numFmtId="167" fontId="41" fillId="0" borderId="0" xfId="0" applyNumberFormat="1" applyFont="1" applyFill="1" applyAlignment="1">
      <alignment vertical="center" wrapText="1"/>
    </xf>
    <xf numFmtId="0" fontId="65" fillId="0" borderId="0" xfId="0" applyFont="1" applyAlignment="1" applyProtection="1">
      <alignment horizontal="right" vertical="top"/>
      <protection locked="0"/>
    </xf>
    <xf numFmtId="167" fontId="66" fillId="0" borderId="0" xfId="0" applyNumberFormat="1" applyFont="1" applyFill="1" applyAlignment="1" applyProtection="1">
      <alignment vertical="center" wrapText="1"/>
      <protection locked="0"/>
    </xf>
    <xf numFmtId="0" fontId="57" fillId="0" borderId="0" xfId="0" applyFont="1" applyFill="1" applyAlignment="1">
      <alignment vertical="center"/>
    </xf>
    <xf numFmtId="0" fontId="63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right"/>
      <protection/>
    </xf>
    <xf numFmtId="0" fontId="38" fillId="0" borderId="0" xfId="0" applyFont="1" applyFill="1" applyAlignment="1">
      <alignment vertical="center"/>
    </xf>
    <xf numFmtId="0" fontId="63" fillId="0" borderId="59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 wrapText="1"/>
    </xf>
    <xf numFmtId="0" fontId="67" fillId="0" borderId="18" xfId="0" applyFont="1" applyFill="1" applyBorder="1" applyAlignment="1" applyProtection="1">
      <alignment horizontal="center" vertical="center" wrapText="1"/>
      <protection/>
    </xf>
    <xf numFmtId="0" fontId="67" fillId="0" borderId="16" xfId="0" applyFont="1" applyFill="1" applyBorder="1" applyAlignment="1" applyProtection="1">
      <alignment horizontal="center" vertical="center" wrapText="1"/>
      <protection/>
    </xf>
    <xf numFmtId="0" fontId="67" fillId="0" borderId="15" xfId="0" applyFont="1" applyFill="1" applyBorder="1" applyAlignment="1" applyProtection="1">
      <alignment horizontal="center" vertical="center" wrapText="1"/>
      <protection/>
    </xf>
    <xf numFmtId="0" fontId="57" fillId="0" borderId="0" xfId="0" applyFont="1" applyFill="1" applyAlignment="1">
      <alignment horizontal="center" vertical="center" wrapText="1"/>
    </xf>
    <xf numFmtId="0" fontId="63" fillId="0" borderId="54" xfId="0" applyFont="1" applyFill="1" applyBorder="1" applyAlignment="1" applyProtection="1">
      <alignment horizontal="center" vertical="center" wrapText="1"/>
      <protection/>
    </xf>
    <xf numFmtId="0" fontId="63" fillId="0" borderId="55" xfId="0" applyFont="1" applyFill="1" applyBorder="1" applyAlignment="1" applyProtection="1">
      <alignment horizontal="center" vertical="center" wrapText="1"/>
      <protection/>
    </xf>
    <xf numFmtId="0" fontId="55" fillId="0" borderId="16" xfId="0" applyFont="1" applyFill="1" applyBorder="1" applyAlignment="1" applyProtection="1">
      <alignment horizontal="center" vertical="center" wrapText="1"/>
      <protection/>
    </xf>
    <xf numFmtId="0" fontId="67" fillId="0" borderId="16" xfId="0" applyFont="1" applyFill="1" applyBorder="1" applyAlignment="1" applyProtection="1">
      <alignment horizontal="left" vertical="center" wrapText="1" indent="1"/>
      <protection/>
    </xf>
    <xf numFmtId="167" fontId="67" fillId="0" borderId="15" xfId="0" applyNumberFormat="1" applyFont="1" applyFill="1" applyBorder="1" applyAlignment="1" applyProtection="1">
      <alignment horizontal="right" vertical="center" wrapText="1" indent="1"/>
      <protection/>
    </xf>
    <xf numFmtId="0" fontId="54" fillId="0" borderId="0" xfId="0" applyFont="1" applyFill="1" applyAlignment="1">
      <alignment vertical="center" wrapText="1"/>
    </xf>
    <xf numFmtId="0" fontId="67" fillId="0" borderId="26" xfId="0" applyFont="1" applyFill="1" applyBorder="1" applyAlignment="1" applyProtection="1">
      <alignment horizontal="center" vertical="center" wrapText="1"/>
      <protection/>
    </xf>
    <xf numFmtId="49" fontId="56" fillId="0" borderId="19" xfId="0" applyNumberFormat="1" applyFont="1" applyFill="1" applyBorder="1" applyAlignment="1" applyProtection="1">
      <alignment horizontal="center" vertical="center" wrapText="1"/>
      <protection/>
    </xf>
    <xf numFmtId="0" fontId="67" fillId="0" borderId="17" xfId="0" applyFont="1" applyFill="1" applyBorder="1" applyAlignment="1" applyProtection="1">
      <alignment horizontal="center" vertical="center" wrapText="1"/>
      <protection/>
    </xf>
    <xf numFmtId="0" fontId="56" fillId="0" borderId="19" xfId="98" applyFont="1" applyFill="1" applyBorder="1" applyAlignment="1" applyProtection="1">
      <alignment horizontal="left" vertical="center" wrapText="1" indent="1"/>
      <protection/>
    </xf>
    <xf numFmtId="167" fontId="5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39" fillId="0" borderId="0" xfId="0" applyFont="1" applyFill="1" applyAlignment="1">
      <alignment vertical="center" wrapText="1"/>
    </xf>
    <xf numFmtId="0" fontId="67" fillId="0" borderId="60" xfId="0" applyFont="1" applyFill="1" applyBorder="1" applyAlignment="1" applyProtection="1">
      <alignment horizontal="center" vertical="center" wrapText="1"/>
      <protection/>
    </xf>
    <xf numFmtId="49" fontId="67" fillId="0" borderId="40" xfId="0" applyNumberFormat="1" applyFont="1" applyFill="1" applyBorder="1" applyAlignment="1" applyProtection="1">
      <alignment horizontal="center" vertical="center" wrapText="1"/>
      <protection/>
    </xf>
    <xf numFmtId="0" fontId="67" fillId="0" borderId="40" xfId="98" applyFont="1" applyFill="1" applyBorder="1" applyAlignment="1" applyProtection="1">
      <alignment horizontal="left" vertical="center" wrapText="1" indent="1"/>
      <protection/>
    </xf>
    <xf numFmtId="0" fontId="56" fillId="0" borderId="30" xfId="98" applyFont="1" applyFill="1" applyBorder="1" applyAlignment="1" applyProtection="1">
      <alignment horizontal="left" vertical="center" wrapText="1" indent="1"/>
      <protection/>
    </xf>
    <xf numFmtId="0" fontId="67" fillId="0" borderId="18" xfId="0" applyFont="1" applyFill="1" applyBorder="1" applyAlignment="1" applyProtection="1">
      <alignment horizontal="center" vertical="center" wrapText="1"/>
      <protection/>
    </xf>
    <xf numFmtId="0" fontId="67" fillId="0" borderId="16" xfId="98" applyFont="1" applyFill="1" applyBorder="1" applyAlignment="1" applyProtection="1">
      <alignment horizontal="left" vertical="center" wrapText="1" indent="1"/>
      <protection/>
    </xf>
    <xf numFmtId="0" fontId="67" fillId="0" borderId="26" xfId="0" applyFont="1" applyFill="1" applyBorder="1" applyAlignment="1" applyProtection="1">
      <alignment horizontal="center" vertical="center" wrapText="1"/>
      <protection/>
    </xf>
    <xf numFmtId="49" fontId="56" fillId="0" borderId="28" xfId="0" applyNumberFormat="1" applyFont="1" applyFill="1" applyBorder="1" applyAlignment="1" applyProtection="1">
      <alignment horizontal="center" vertical="center" wrapText="1"/>
      <protection/>
    </xf>
    <xf numFmtId="0" fontId="56" fillId="0" borderId="28" xfId="98" applyFont="1" applyFill="1" applyBorder="1" applyAlignment="1" applyProtection="1">
      <alignment horizontal="left" vertical="center" wrapText="1" indent="1"/>
      <protection/>
    </xf>
    <xf numFmtId="167" fontId="56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67" fillId="0" borderId="57" xfId="0" applyFont="1" applyFill="1" applyBorder="1" applyAlignment="1" applyProtection="1">
      <alignment horizontal="center" vertical="center" wrapText="1"/>
      <protection/>
    </xf>
    <xf numFmtId="49" fontId="56" fillId="0" borderId="30" xfId="0" applyNumberFormat="1" applyFont="1" applyFill="1" applyBorder="1" applyAlignment="1" applyProtection="1">
      <alignment horizontal="center" vertical="center" wrapText="1"/>
      <protection/>
    </xf>
    <xf numFmtId="0" fontId="56" fillId="0" borderId="61" xfId="98" applyFont="1" applyFill="1" applyBorder="1" applyAlignment="1" applyProtection="1">
      <alignment horizontal="left" vertical="center" wrapText="1" indent="1"/>
      <protection/>
    </xf>
    <xf numFmtId="167" fontId="56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7" fontId="6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49" fontId="67" fillId="0" borderId="16" xfId="98" applyNumberFormat="1" applyFont="1" applyFill="1" applyBorder="1" applyAlignment="1" applyProtection="1">
      <alignment horizontal="left" vertical="center" wrapText="1" indent="1"/>
      <protection/>
    </xf>
    <xf numFmtId="0" fontId="68" fillId="0" borderId="63" xfId="0" applyFont="1" applyBorder="1" applyAlignment="1" applyProtection="1">
      <alignment horizontal="center" vertical="center" wrapText="1"/>
      <protection/>
    </xf>
    <xf numFmtId="0" fontId="54" fillId="0" borderId="0" xfId="0" applyFont="1" applyFill="1" applyAlignment="1" applyProtection="1">
      <alignment vertical="center" wrapText="1"/>
      <protection/>
    </xf>
    <xf numFmtId="0" fontId="67" fillId="0" borderId="59" xfId="98" applyFont="1" applyFill="1" applyBorder="1" applyAlignment="1" applyProtection="1">
      <alignment horizontal="left" vertical="center" wrapText="1" indent="1"/>
      <protection/>
    </xf>
    <xf numFmtId="49" fontId="56" fillId="0" borderId="28" xfId="98" applyNumberFormat="1" applyFont="1" applyFill="1" applyBorder="1" applyAlignment="1" applyProtection="1">
      <alignment horizontal="left" vertical="center" wrapText="1" indent="1"/>
      <protection/>
    </xf>
    <xf numFmtId="0" fontId="39" fillId="0" borderId="22" xfId="0" applyFont="1" applyFill="1" applyBorder="1" applyAlignment="1" applyProtection="1">
      <alignment vertical="center" wrapText="1"/>
      <protection/>
    </xf>
    <xf numFmtId="49" fontId="56" fillId="0" borderId="20" xfId="98" applyNumberFormat="1" applyFont="1" applyFill="1" applyBorder="1" applyAlignment="1" applyProtection="1">
      <alignment horizontal="left" vertical="center" wrapText="1" indent="1"/>
      <protection/>
    </xf>
    <xf numFmtId="0" fontId="56" fillId="0" borderId="20" xfId="98" applyFont="1" applyFill="1" applyBorder="1" applyAlignment="1" applyProtection="1">
      <alignment horizontal="left" vertical="center" wrapText="1" indent="1"/>
      <protection/>
    </xf>
    <xf numFmtId="167" fontId="56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68" fillId="0" borderId="18" xfId="0" applyFont="1" applyBorder="1" applyAlignment="1" applyProtection="1">
      <alignment horizontal="center" vertical="center" wrapText="1"/>
      <protection/>
    </xf>
    <xf numFmtId="0" fontId="69" fillId="0" borderId="64" xfId="0" applyFont="1" applyBorder="1" applyAlignment="1" applyProtection="1">
      <alignment horizontal="center" wrapText="1"/>
      <protection/>
    </xf>
    <xf numFmtId="0" fontId="67" fillId="0" borderId="64" xfId="98" applyFont="1" applyFill="1" applyBorder="1" applyAlignment="1" applyProtection="1">
      <alignment horizontal="left" vertical="center" wrapText="1" indent="1"/>
      <protection/>
    </xf>
    <xf numFmtId="0" fontId="70" fillId="0" borderId="64" xfId="0" applyFont="1" applyBorder="1" applyAlignment="1" applyProtection="1">
      <alignment horizontal="center" wrapText="1"/>
      <protection/>
    </xf>
    <xf numFmtId="0" fontId="71" fillId="0" borderId="64" xfId="0" applyFont="1" applyBorder="1" applyAlignment="1" applyProtection="1">
      <alignment horizontal="left" wrapText="1" indent="1"/>
      <protection/>
    </xf>
    <xf numFmtId="167" fontId="67" fillId="0" borderId="65" xfId="0" applyNumberFormat="1" applyFont="1" applyFill="1" applyBorder="1" applyAlignment="1" applyProtection="1">
      <alignment horizontal="right" vertical="center" wrapText="1" indent="1"/>
      <protection/>
    </xf>
    <xf numFmtId="0" fontId="56" fillId="0" borderId="0" xfId="0" applyFont="1" applyFill="1" applyBorder="1" applyAlignment="1" applyProtection="1">
      <alignment horizontal="center" vertical="center" wrapText="1"/>
      <protection/>
    </xf>
    <xf numFmtId="0" fontId="63" fillId="0" borderId="0" xfId="0" applyFont="1" applyFill="1" applyBorder="1" applyAlignment="1" applyProtection="1">
      <alignment horizontal="left" vertical="center" wrapText="1" indent="1"/>
      <protection/>
    </xf>
    <xf numFmtId="167" fontId="67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72" fillId="0" borderId="0" xfId="0" applyFont="1" applyFill="1" applyAlignment="1">
      <alignment vertical="center" wrapText="1"/>
    </xf>
    <xf numFmtId="0" fontId="56" fillId="0" borderId="0" xfId="0" applyFont="1" applyFill="1" applyAlignment="1" applyProtection="1">
      <alignment horizontal="left" vertical="center" wrapText="1"/>
      <protection/>
    </xf>
    <xf numFmtId="0" fontId="56" fillId="0" borderId="0" xfId="0" applyFont="1" applyFill="1" applyAlignment="1" applyProtection="1">
      <alignment vertical="center" wrapText="1"/>
      <protection/>
    </xf>
    <xf numFmtId="0" fontId="56" fillId="0" borderId="0" xfId="0" applyFont="1" applyFill="1" applyAlignment="1" applyProtection="1">
      <alignment horizontal="right" vertical="center" wrapText="1" indent="1"/>
      <protection/>
    </xf>
    <xf numFmtId="0" fontId="67" fillId="0" borderId="52" xfId="0" applyFont="1" applyFill="1" applyBorder="1" applyAlignment="1" applyProtection="1">
      <alignment horizontal="center" vertical="center" wrapText="1"/>
      <protection/>
    </xf>
    <xf numFmtId="0" fontId="67" fillId="0" borderId="56" xfId="0" applyFont="1" applyFill="1" applyBorder="1" applyAlignment="1" applyProtection="1">
      <alignment horizontal="center" vertical="center" wrapText="1"/>
      <protection/>
    </xf>
    <xf numFmtId="0" fontId="63" fillId="0" borderId="56" xfId="0" applyFont="1" applyFill="1" applyBorder="1" applyAlignment="1" applyProtection="1">
      <alignment horizontal="center" vertical="center" wrapText="1"/>
      <protection/>
    </xf>
    <xf numFmtId="0" fontId="67" fillId="0" borderId="16" xfId="98" applyFont="1" applyFill="1" applyBorder="1" applyAlignment="1" applyProtection="1">
      <alignment horizontal="left" vertical="center" wrapText="1" indent="1"/>
      <protection/>
    </xf>
    <xf numFmtId="0" fontId="67" fillId="0" borderId="23" xfId="0" applyFont="1" applyFill="1" applyBorder="1" applyAlignment="1" applyProtection="1">
      <alignment horizontal="center" vertical="center" wrapText="1"/>
      <protection/>
    </xf>
    <xf numFmtId="49" fontId="56" fillId="0" borderId="30" xfId="98" applyNumberFormat="1" applyFont="1" applyFill="1" applyBorder="1" applyAlignment="1" applyProtection="1">
      <alignment horizontal="left" vertical="center" wrapText="1" indent="1"/>
      <protection/>
    </xf>
    <xf numFmtId="0" fontId="67" fillId="0" borderId="17" xfId="0" applyFont="1" applyFill="1" applyBorder="1" applyAlignment="1" applyProtection="1">
      <alignment horizontal="center" vertical="center" wrapText="1"/>
      <protection/>
    </xf>
    <xf numFmtId="49" fontId="56" fillId="0" borderId="19" xfId="98" applyNumberFormat="1" applyFont="1" applyFill="1" applyBorder="1" applyAlignment="1" applyProtection="1">
      <alignment horizontal="left" vertical="center" wrapText="1" indent="1"/>
      <protection/>
    </xf>
    <xf numFmtId="167" fontId="5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56" fillId="0" borderId="16" xfId="0" applyFont="1" applyFill="1" applyBorder="1" applyAlignment="1" applyProtection="1">
      <alignment horizontal="center" vertical="center" wrapText="1"/>
      <protection/>
    </xf>
    <xf numFmtId="0" fontId="63" fillId="0" borderId="16" xfId="0" applyFont="1" applyFill="1" applyBorder="1" applyAlignment="1" applyProtection="1">
      <alignment horizontal="left" vertical="center" wrapText="1" indent="1"/>
      <protection/>
    </xf>
    <xf numFmtId="167" fontId="67" fillId="0" borderId="15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38" fillId="0" borderId="18" xfId="0" applyFont="1" applyFill="1" applyBorder="1" applyAlignment="1" applyProtection="1">
      <alignment horizontal="left" vertical="center"/>
      <protection/>
    </xf>
    <xf numFmtId="0" fontId="73" fillId="0" borderId="56" xfId="0" applyFont="1" applyFill="1" applyBorder="1" applyAlignment="1" applyProtection="1">
      <alignment vertical="center" wrapText="1"/>
      <protection/>
    </xf>
    <xf numFmtId="0" fontId="38" fillId="0" borderId="64" xfId="0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left" vertical="center" wrapText="1"/>
    </xf>
    <xf numFmtId="0" fontId="63" fillId="0" borderId="66" xfId="0" applyFont="1" applyFill="1" applyBorder="1" applyAlignment="1" applyProtection="1">
      <alignment horizontal="center" vertical="center" wrapText="1"/>
      <protection/>
    </xf>
    <xf numFmtId="167" fontId="67" fillId="0" borderId="56" xfId="0" applyNumberFormat="1" applyFont="1" applyFill="1" applyBorder="1" applyAlignment="1" applyProtection="1">
      <alignment horizontal="right" vertical="center" wrapText="1" indent="1"/>
      <protection/>
    </xf>
    <xf numFmtId="0" fontId="63" fillId="0" borderId="67" xfId="0" applyFont="1" applyFill="1" applyBorder="1" applyAlignment="1" applyProtection="1">
      <alignment horizontal="center" vertical="center" wrapText="1"/>
      <protection/>
    </xf>
    <xf numFmtId="0" fontId="67" fillId="0" borderId="65" xfId="0" applyFont="1" applyFill="1" applyBorder="1" applyAlignment="1" applyProtection="1">
      <alignment horizontal="center" vertical="center" wrapText="1"/>
      <protection/>
    </xf>
    <xf numFmtId="167" fontId="63" fillId="0" borderId="32" xfId="0" applyNumberFormat="1" applyFont="1" applyFill="1" applyBorder="1" applyAlignment="1" applyProtection="1">
      <alignment horizontal="center" vertical="center" wrapText="1"/>
      <protection/>
    </xf>
    <xf numFmtId="167" fontId="67" fillId="0" borderId="16" xfId="0" applyNumberFormat="1" applyFont="1" applyFill="1" applyBorder="1" applyAlignment="1" applyProtection="1">
      <alignment horizontal="right" vertical="center" wrapText="1" indent="1"/>
      <protection/>
    </xf>
    <xf numFmtId="167" fontId="56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7" fontId="56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7" fontId="56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7" fontId="67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7" fontId="67" fillId="0" borderId="59" xfId="0" applyNumberFormat="1" applyFont="1" applyFill="1" applyBorder="1" applyAlignment="1" applyProtection="1">
      <alignment horizontal="right" vertical="center" wrapText="1" indent="1"/>
      <protection/>
    </xf>
    <xf numFmtId="167" fontId="56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7" fontId="67" fillId="0" borderId="16" xfId="0" applyNumberFormat="1" applyFont="1" applyFill="1" applyBorder="1" applyAlignment="1" applyProtection="1">
      <alignment horizontal="right" vertical="center" wrapText="1" indent="1"/>
      <protection/>
    </xf>
    <xf numFmtId="167" fontId="67" fillId="0" borderId="34" xfId="0" applyNumberFormat="1" applyFont="1" applyFill="1" applyBorder="1" applyAlignment="1" applyProtection="1">
      <alignment horizontal="right" vertical="center" wrapText="1" indent="1"/>
      <protection/>
    </xf>
    <xf numFmtId="167" fontId="5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7" fontId="56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7" fontId="6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3" fontId="38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3" fontId="38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3" fontId="38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7" fontId="0" fillId="0" borderId="0" xfId="0" applyNumberFormat="1" applyFill="1" applyAlignment="1">
      <alignment vertical="center" wrapText="1"/>
    </xf>
    <xf numFmtId="0" fontId="41" fillId="0" borderId="0" xfId="98" applyFill="1">
      <alignment/>
      <protection/>
    </xf>
    <xf numFmtId="3" fontId="56" fillId="0" borderId="0" xfId="98" applyNumberFormat="1" applyFont="1" applyFill="1" applyBorder="1">
      <alignment/>
      <protection/>
    </xf>
    <xf numFmtId="167" fontId="56" fillId="0" borderId="0" xfId="98" applyNumberFormat="1" applyFont="1" applyFill="1" applyBorder="1">
      <alignment/>
      <protection/>
    </xf>
    <xf numFmtId="0" fontId="67" fillId="0" borderId="18" xfId="98" applyFont="1" applyFill="1" applyBorder="1" applyAlignment="1" applyProtection="1">
      <alignment horizontal="left" vertical="center" wrapText="1" indent="1"/>
      <protection/>
    </xf>
    <xf numFmtId="0" fontId="75" fillId="0" borderId="0" xfId="98" applyFont="1" applyFill="1">
      <alignment/>
      <protection/>
    </xf>
    <xf numFmtId="49" fontId="56" fillId="0" borderId="0" xfId="98" applyNumberFormat="1" applyFont="1" applyFill="1" applyBorder="1" applyAlignment="1" applyProtection="1">
      <alignment horizontal="left" vertical="center" wrapText="1" indent="1"/>
      <protection/>
    </xf>
    <xf numFmtId="0" fontId="56" fillId="0" borderId="0" xfId="98" applyFont="1" applyFill="1" applyBorder="1" applyAlignment="1" applyProtection="1">
      <alignment horizontal="left" indent="5"/>
      <protection/>
    </xf>
    <xf numFmtId="3" fontId="56" fillId="0" borderId="0" xfId="98" applyNumberFormat="1" applyFont="1" applyFill="1" applyBorder="1" applyAlignment="1" applyProtection="1">
      <alignment horizontal="right" vertical="center" wrapText="1"/>
      <protection/>
    </xf>
    <xf numFmtId="0" fontId="57" fillId="0" borderId="0" xfId="98" applyFont="1" applyFill="1" applyAlignment="1">
      <alignment horizontal="center" wrapText="1"/>
      <protection/>
    </xf>
    <xf numFmtId="3" fontId="56" fillId="0" borderId="0" xfId="98" applyNumberFormat="1" applyFont="1" applyFill="1">
      <alignment/>
      <protection/>
    </xf>
    <xf numFmtId="0" fontId="56" fillId="0" borderId="0" xfId="98" applyFont="1" applyFill="1">
      <alignment/>
      <protection/>
    </xf>
    <xf numFmtId="49" fontId="21" fillId="0" borderId="0" xfId="0" applyNumberFormat="1" applyFont="1" applyAlignment="1">
      <alignment vertical="center"/>
    </xf>
    <xf numFmtId="0" fontId="51" fillId="0" borderId="0" xfId="0" applyFont="1" applyBorder="1" applyAlignment="1">
      <alignment vertical="center"/>
    </xf>
    <xf numFmtId="49" fontId="3" fillId="0" borderId="68" xfId="0" applyNumberFormat="1" applyFont="1" applyFill="1" applyBorder="1" applyAlignment="1">
      <alignment horizontal="left" vertical="center" wrapText="1"/>
    </xf>
    <xf numFmtId="49" fontId="3" fillId="0" borderId="69" xfId="0" applyNumberFormat="1" applyFont="1" applyFill="1" applyBorder="1" applyAlignment="1">
      <alignment horizontal="left" vertical="center" wrapText="1"/>
    </xf>
    <xf numFmtId="49" fontId="7" fillId="0" borderId="70" xfId="0" applyNumberFormat="1" applyFont="1" applyFill="1" applyBorder="1" applyAlignment="1">
      <alignment horizontal="left" vertical="center" wrapText="1"/>
    </xf>
    <xf numFmtId="3" fontId="3" fillId="27" borderId="29" xfId="0" applyNumberFormat="1" applyFont="1" applyFill="1" applyBorder="1" applyAlignment="1">
      <alignment horizontal="right" vertical="center" wrapText="1"/>
    </xf>
    <xf numFmtId="0" fontId="13" fillId="0" borderId="18" xfId="94" applyFont="1" applyBorder="1" applyAlignment="1">
      <alignment horizontal="center" vertical="center"/>
      <protection/>
    </xf>
    <xf numFmtId="3" fontId="22" fillId="0" borderId="15" xfId="96" applyNumberFormat="1" applyFont="1" applyBorder="1" applyAlignment="1">
      <alignment horizontal="center" vertical="center" wrapText="1"/>
      <protection/>
    </xf>
    <xf numFmtId="3" fontId="11" fillId="0" borderId="25" xfId="94" applyNumberFormat="1" applyBorder="1">
      <alignment/>
      <protection/>
    </xf>
    <xf numFmtId="0" fontId="11" fillId="0" borderId="18" xfId="94" applyFont="1" applyBorder="1" applyAlignment="1">
      <alignment horizontal="center" vertical="center"/>
      <protection/>
    </xf>
    <xf numFmtId="3" fontId="25" fillId="0" borderId="15" xfId="96" applyNumberFormat="1" applyFont="1" applyBorder="1" applyAlignment="1">
      <alignment vertical="center"/>
      <protection/>
    </xf>
    <xf numFmtId="0" fontId="7" fillId="0" borderId="50" xfId="0" applyFont="1" applyBorder="1" applyAlignment="1">
      <alignment horizontal="left" vertical="center" wrapText="1"/>
    </xf>
    <xf numFmtId="0" fontId="15" fillId="0" borderId="48" xfId="94" applyFont="1" applyFill="1" applyBorder="1" applyAlignment="1">
      <alignment wrapText="1"/>
      <protection/>
    </xf>
    <xf numFmtId="0" fontId="67" fillId="0" borderId="26" xfId="98" applyFont="1" applyFill="1" applyBorder="1" applyAlignment="1" applyProtection="1">
      <alignment horizontal="left" vertical="center" wrapText="1" indent="1"/>
      <protection/>
    </xf>
    <xf numFmtId="49" fontId="67" fillId="0" borderId="17" xfId="98" applyNumberFormat="1" applyFont="1" applyFill="1" applyBorder="1" applyAlignment="1" applyProtection="1">
      <alignment horizontal="left" vertical="center" wrapText="1" indent="1"/>
      <protection/>
    </xf>
    <xf numFmtId="49" fontId="67" fillId="0" borderId="22" xfId="98" applyNumberFormat="1" applyFont="1" applyFill="1" applyBorder="1" applyAlignment="1" applyProtection="1">
      <alignment horizontal="left" vertical="center" wrapText="1" indent="1"/>
      <protection/>
    </xf>
    <xf numFmtId="3" fontId="7" fillId="27" borderId="25" xfId="0" applyNumberFormat="1" applyFont="1" applyFill="1" applyBorder="1" applyAlignment="1">
      <alignment horizontal="right" vertical="center" wrapText="1"/>
    </xf>
    <xf numFmtId="167" fontId="41" fillId="0" borderId="0" xfId="0" applyNumberFormat="1" applyFont="1" applyFill="1" applyBorder="1" applyAlignment="1" applyProtection="1">
      <alignment horizontal="left" vertical="center" wrapText="1"/>
      <protection/>
    </xf>
    <xf numFmtId="2" fontId="46" fillId="0" borderId="61" xfId="95" applyNumberFormat="1" applyFont="1" applyBorder="1" applyAlignment="1">
      <alignment horizontal="center" vertical="center"/>
      <protection/>
    </xf>
    <xf numFmtId="0" fontId="57" fillId="0" borderId="0" xfId="98" applyFont="1" applyFill="1" applyAlignment="1">
      <alignment/>
      <protection/>
    </xf>
    <xf numFmtId="167" fontId="36" fillId="0" borderId="24" xfId="98" applyNumberFormat="1" applyFont="1" applyFill="1" applyBorder="1" applyAlignment="1" applyProtection="1">
      <alignment vertical="center"/>
      <protection/>
    </xf>
    <xf numFmtId="3" fontId="31" fillId="27" borderId="15" xfId="0" applyNumberFormat="1" applyFont="1" applyFill="1" applyBorder="1" applyAlignment="1">
      <alignment horizontal="right" vertical="center" wrapText="1"/>
    </xf>
    <xf numFmtId="167" fontId="37" fillId="0" borderId="16" xfId="98" applyNumberFormat="1" applyFont="1" applyFill="1" applyBorder="1" applyAlignment="1" applyProtection="1">
      <alignment horizontal="right" vertical="center" wrapText="1"/>
      <protection/>
    </xf>
    <xf numFmtId="167" fontId="36" fillId="0" borderId="24" xfId="98" applyNumberFormat="1" applyFont="1" applyFill="1" applyBorder="1" applyAlignment="1" applyProtection="1">
      <alignment horizontal="left" vertical="center"/>
      <protection/>
    </xf>
    <xf numFmtId="3" fontId="37" fillId="0" borderId="28" xfId="98" applyNumberFormat="1" applyFont="1" applyFill="1" applyBorder="1" applyAlignment="1" applyProtection="1">
      <alignment horizontal="right" vertical="center" wrapText="1"/>
      <protection/>
    </xf>
    <xf numFmtId="3" fontId="37" fillId="0" borderId="19" xfId="98" applyNumberFormat="1" applyFont="1" applyFill="1" applyBorder="1" applyAlignment="1" applyProtection="1">
      <alignment horizontal="right" vertical="center" wrapText="1"/>
      <protection/>
    </xf>
    <xf numFmtId="3" fontId="37" fillId="0" borderId="20" xfId="98" applyNumberFormat="1" applyFont="1" applyFill="1" applyBorder="1" applyAlignment="1" applyProtection="1">
      <alignment horizontal="right" vertical="center" wrapText="1"/>
      <protection/>
    </xf>
    <xf numFmtId="49" fontId="54" fillId="0" borderId="17" xfId="98" applyNumberFormat="1" applyFont="1" applyFill="1" applyBorder="1" applyAlignment="1" applyProtection="1">
      <alignment horizontal="left" vertical="center" wrapText="1"/>
      <protection/>
    </xf>
    <xf numFmtId="49" fontId="39" fillId="0" borderId="17" xfId="98" applyNumberFormat="1" applyFont="1" applyFill="1" applyBorder="1" applyAlignment="1">
      <alignment horizontal="left"/>
      <protection/>
    </xf>
    <xf numFmtId="49" fontId="39" fillId="0" borderId="17" xfId="98" applyNumberFormat="1" applyFont="1" applyFill="1" applyBorder="1" applyAlignment="1" applyProtection="1">
      <alignment horizontal="left" vertical="center" wrapText="1"/>
      <protection/>
    </xf>
    <xf numFmtId="0" fontId="37" fillId="0" borderId="26" xfId="98" applyFont="1" applyFill="1" applyBorder="1" applyAlignment="1">
      <alignment horizontal="center"/>
      <protection/>
    </xf>
    <xf numFmtId="3" fontId="37" fillId="0" borderId="28" xfId="98" applyNumberFormat="1" applyFont="1" applyFill="1" applyBorder="1">
      <alignment/>
      <protection/>
    </xf>
    <xf numFmtId="3" fontId="39" fillId="0" borderId="19" xfId="98" applyNumberFormat="1" applyFont="1" applyFill="1" applyBorder="1">
      <alignment/>
      <protection/>
    </xf>
    <xf numFmtId="167" fontId="39" fillId="0" borderId="19" xfId="98" applyNumberFormat="1" applyFont="1" applyFill="1" applyBorder="1">
      <alignment/>
      <protection/>
    </xf>
    <xf numFmtId="49" fontId="54" fillId="0" borderId="22" xfId="98" applyNumberFormat="1" applyFont="1" applyFill="1" applyBorder="1" applyAlignment="1">
      <alignment horizontal="left"/>
      <protection/>
    </xf>
    <xf numFmtId="3" fontId="39" fillId="0" borderId="20" xfId="98" applyNumberFormat="1" applyFont="1" applyFill="1" applyBorder="1">
      <alignment/>
      <protection/>
    </xf>
    <xf numFmtId="167" fontId="37" fillId="0" borderId="61" xfId="98" applyNumberFormat="1" applyFont="1" applyFill="1" applyBorder="1" applyAlignment="1" applyProtection="1">
      <alignment horizontal="right" vertical="center" wrapText="1"/>
      <protection/>
    </xf>
    <xf numFmtId="167" fontId="37" fillId="0" borderId="28" xfId="98" applyNumberFormat="1" applyFont="1" applyFill="1" applyBorder="1" applyAlignment="1" applyProtection="1">
      <alignment horizontal="right" vertical="center" wrapText="1"/>
      <protection/>
    </xf>
    <xf numFmtId="167" fontId="37" fillId="0" borderId="19" xfId="98" applyNumberFormat="1" applyFont="1" applyFill="1" applyBorder="1" applyAlignment="1" applyProtection="1">
      <alignment horizontal="right" vertical="center" wrapText="1"/>
      <protection/>
    </xf>
    <xf numFmtId="3" fontId="28" fillId="0" borderId="39" xfId="94" applyNumberFormat="1" applyFont="1" applyFill="1" applyBorder="1" applyAlignment="1">
      <alignment horizontal="center" vertical="center" wrapText="1"/>
      <protection/>
    </xf>
    <xf numFmtId="3" fontId="28" fillId="7" borderId="43" xfId="94" applyNumberFormat="1" applyFont="1" applyFill="1" applyBorder="1" applyAlignment="1">
      <alignment horizontal="center" vertical="center" wrapText="1"/>
      <protection/>
    </xf>
    <xf numFmtId="0" fontId="23" fillId="0" borderId="19" xfId="0" applyFont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  <xf numFmtId="0" fontId="23" fillId="0" borderId="41" xfId="0" applyFont="1" applyFill="1" applyBorder="1" applyAlignment="1">
      <alignment horizontal="center" vertical="center" wrapText="1"/>
    </xf>
    <xf numFmtId="0" fontId="23" fillId="0" borderId="40" xfId="0" applyFont="1" applyFill="1" applyBorder="1" applyAlignment="1">
      <alignment horizontal="center" vertical="center" wrapText="1"/>
    </xf>
    <xf numFmtId="0" fontId="7" fillId="0" borderId="7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167" fontId="67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7" fontId="63" fillId="0" borderId="59" xfId="0" applyNumberFormat="1" applyFont="1" applyFill="1" applyBorder="1" applyAlignment="1" applyProtection="1">
      <alignment horizontal="center" vertical="center" wrapText="1"/>
      <protection/>
    </xf>
    <xf numFmtId="167" fontId="63" fillId="0" borderId="72" xfId="0" applyNumberFormat="1" applyFont="1" applyFill="1" applyBorder="1" applyAlignment="1" applyProtection="1">
      <alignment horizontal="center" vertical="center" wrapText="1"/>
      <protection/>
    </xf>
    <xf numFmtId="167" fontId="67" fillId="0" borderId="64" xfId="0" applyNumberFormat="1" applyFont="1" applyFill="1" applyBorder="1" applyAlignment="1" applyProtection="1">
      <alignment horizontal="right" vertical="center" wrapText="1" indent="1"/>
      <protection/>
    </xf>
    <xf numFmtId="167" fontId="67" fillId="0" borderId="73" xfId="0" applyNumberFormat="1" applyFont="1" applyFill="1" applyBorder="1" applyAlignment="1" applyProtection="1">
      <alignment horizontal="right" vertical="center" wrapText="1" indent="1"/>
      <protection/>
    </xf>
    <xf numFmtId="167" fontId="56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7" fontId="67" fillId="0" borderId="64" xfId="0" applyNumberFormat="1" applyFont="1" applyFill="1" applyBorder="1" applyAlignment="1" applyProtection="1">
      <alignment horizontal="right" vertical="center" wrapText="1" indent="1"/>
      <protection/>
    </xf>
    <xf numFmtId="167" fontId="63" fillId="0" borderId="49" xfId="0" applyNumberFormat="1" applyFont="1" applyFill="1" applyBorder="1" applyAlignment="1" applyProtection="1">
      <alignment horizontal="center" vertical="center" wrapText="1"/>
      <protection/>
    </xf>
    <xf numFmtId="167" fontId="63" fillId="0" borderId="47" xfId="0" applyNumberFormat="1" applyFont="1" applyFill="1" applyBorder="1" applyAlignment="1" applyProtection="1">
      <alignment horizontal="center" vertical="center" wrapText="1"/>
      <protection/>
    </xf>
    <xf numFmtId="167" fontId="67" fillId="0" borderId="74" xfId="0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0" xfId="94" applyNumberFormat="1" applyFont="1">
      <alignment/>
      <protection/>
    </xf>
    <xf numFmtId="0" fontId="1" fillId="0" borderId="0" xfId="92" applyFill="1">
      <alignment/>
      <protection/>
    </xf>
    <xf numFmtId="0" fontId="1" fillId="0" borderId="0" xfId="92" applyFill="1" applyAlignment="1">
      <alignment wrapText="1"/>
      <protection/>
    </xf>
    <xf numFmtId="0" fontId="60" fillId="0" borderId="0" xfId="92" applyFont="1" applyFill="1" applyBorder="1" applyAlignment="1" applyProtection="1">
      <alignment horizontal="center" vertical="center"/>
      <protection/>
    </xf>
    <xf numFmtId="0" fontId="64" fillId="0" borderId="52" xfId="92" applyFont="1" applyFill="1" applyBorder="1" applyAlignment="1" applyProtection="1">
      <alignment horizontal="center" vertical="center" wrapText="1"/>
      <protection/>
    </xf>
    <xf numFmtId="0" fontId="64" fillId="0" borderId="15" xfId="92" applyFont="1" applyFill="1" applyBorder="1" applyAlignment="1" applyProtection="1">
      <alignment horizontal="center" vertical="center" wrapText="1"/>
      <protection/>
    </xf>
    <xf numFmtId="0" fontId="1" fillId="0" borderId="0" xfId="92" applyFill="1" applyAlignment="1">
      <alignment/>
      <protection/>
    </xf>
    <xf numFmtId="0" fontId="93" fillId="0" borderId="17" xfId="92" applyFont="1" applyBorder="1">
      <alignment/>
      <protection/>
    </xf>
    <xf numFmtId="3" fontId="93" fillId="0" borderId="31" xfId="92" applyNumberFormat="1" applyFont="1" applyBorder="1" applyAlignment="1">
      <alignment horizontal="right"/>
      <protection/>
    </xf>
    <xf numFmtId="0" fontId="72" fillId="0" borderId="0" xfId="92" applyFont="1" applyFill="1" applyAlignment="1">
      <alignment vertical="center"/>
      <protection/>
    </xf>
    <xf numFmtId="0" fontId="1" fillId="0" borderId="17" xfId="92" applyBorder="1">
      <alignment/>
      <protection/>
    </xf>
    <xf numFmtId="3" fontId="1" fillId="0" borderId="25" xfId="92" applyNumberFormat="1" applyFont="1" applyBorder="1" applyAlignment="1">
      <alignment horizontal="right"/>
      <protection/>
    </xf>
    <xf numFmtId="3" fontId="93" fillId="0" borderId="25" xfId="92" applyNumberFormat="1" applyFont="1" applyBorder="1" applyAlignment="1">
      <alignment horizontal="right"/>
      <protection/>
    </xf>
    <xf numFmtId="0" fontId="93" fillId="0" borderId="36" xfId="92" applyFont="1" applyBorder="1">
      <alignment/>
      <protection/>
    </xf>
    <xf numFmtId="0" fontId="93" fillId="0" borderId="54" xfId="92" applyFont="1" applyBorder="1">
      <alignment/>
      <protection/>
    </xf>
    <xf numFmtId="3" fontId="93" fillId="0" borderId="47" xfId="92" applyNumberFormat="1" applyFont="1" applyBorder="1" applyAlignment="1">
      <alignment horizontal="right"/>
      <protection/>
    </xf>
    <xf numFmtId="0" fontId="93" fillId="0" borderId="52" xfId="92" applyFont="1" applyBorder="1" applyAlignment="1">
      <alignment vertical="center"/>
      <protection/>
    </xf>
    <xf numFmtId="3" fontId="93" fillId="0" borderId="15" xfId="92" applyNumberFormat="1" applyFont="1" applyBorder="1" applyAlignment="1">
      <alignment horizontal="right" vertical="center"/>
      <protection/>
    </xf>
    <xf numFmtId="0" fontId="1" fillId="0" borderId="0" xfId="92" applyFill="1" applyAlignment="1">
      <alignment vertical="center"/>
      <protection/>
    </xf>
    <xf numFmtId="0" fontId="93" fillId="0" borderId="45" xfId="92" applyFont="1" applyBorder="1">
      <alignment/>
      <protection/>
    </xf>
    <xf numFmtId="0" fontId="93" fillId="0" borderId="52" xfId="92" applyFont="1" applyFill="1" applyBorder="1" applyAlignment="1">
      <alignment vertical="center"/>
      <protection/>
    </xf>
    <xf numFmtId="3" fontId="93" fillId="0" borderId="15" xfId="92" applyNumberFormat="1" applyFont="1" applyFill="1" applyBorder="1" applyAlignment="1">
      <alignment vertical="center"/>
      <protection/>
    </xf>
    <xf numFmtId="0" fontId="93" fillId="0" borderId="71" xfId="92" applyFont="1" applyFill="1" applyBorder="1">
      <alignment/>
      <protection/>
    </xf>
    <xf numFmtId="3" fontId="93" fillId="0" borderId="31" xfId="92" applyNumberFormat="1" applyFont="1" applyFill="1" applyBorder="1">
      <alignment/>
      <protection/>
    </xf>
    <xf numFmtId="3" fontId="93" fillId="0" borderId="25" xfId="92" applyNumberFormat="1" applyFont="1" applyFill="1" applyBorder="1">
      <alignment/>
      <protection/>
    </xf>
    <xf numFmtId="3" fontId="1" fillId="0" borderId="25" xfId="92" applyNumberFormat="1" applyFont="1" applyFill="1" applyBorder="1">
      <alignment/>
      <protection/>
    </xf>
    <xf numFmtId="0" fontId="93" fillId="0" borderId="48" xfId="92" applyFont="1" applyFill="1" applyBorder="1">
      <alignment/>
      <protection/>
    </xf>
    <xf numFmtId="3" fontId="93" fillId="0" borderId="47" xfId="92" applyNumberFormat="1" applyFont="1" applyFill="1" applyBorder="1">
      <alignment/>
      <protection/>
    </xf>
    <xf numFmtId="0" fontId="93" fillId="0" borderId="0" xfId="92" applyFont="1" applyFill="1">
      <alignment/>
      <protection/>
    </xf>
    <xf numFmtId="0" fontId="93" fillId="0" borderId="0" xfId="92" applyFont="1" applyFill="1" applyAlignment="1">
      <alignment vertical="center"/>
      <protection/>
    </xf>
    <xf numFmtId="0" fontId="93" fillId="0" borderId="52" xfId="92" applyFont="1" applyFill="1" applyBorder="1">
      <alignment/>
      <protection/>
    </xf>
    <xf numFmtId="3" fontId="93" fillId="0" borderId="15" xfId="92" applyNumberFormat="1" applyFont="1" applyFill="1" applyBorder="1">
      <alignment/>
      <protection/>
    </xf>
    <xf numFmtId="0" fontId="97" fillId="0" borderId="52" xfId="92" applyFont="1" applyFill="1" applyBorder="1" applyAlignment="1">
      <alignment vertical="center"/>
      <protection/>
    </xf>
    <xf numFmtId="3" fontId="97" fillId="0" borderId="15" xfId="92" applyNumberFormat="1" applyFont="1" applyFill="1" applyBorder="1" applyAlignment="1">
      <alignment vertical="center"/>
      <protection/>
    </xf>
    <xf numFmtId="3" fontId="93" fillId="0" borderId="25" xfId="92" applyNumberFormat="1" applyFont="1" applyBorder="1">
      <alignment/>
      <protection/>
    </xf>
    <xf numFmtId="0" fontId="97" fillId="0" borderId="58" xfId="92" applyFont="1" applyBorder="1" applyAlignment="1">
      <alignment vertical="center"/>
      <protection/>
    </xf>
    <xf numFmtId="3" fontId="97" fillId="0" borderId="21" xfId="92" applyNumberFormat="1" applyFont="1" applyBorder="1" applyAlignment="1">
      <alignment vertical="center"/>
      <protection/>
    </xf>
    <xf numFmtId="0" fontId="1" fillId="0" borderId="0" xfId="92" applyFill="1" applyAlignment="1" applyProtection="1">
      <alignment vertical="center"/>
      <protection/>
    </xf>
    <xf numFmtId="0" fontId="1" fillId="0" borderId="17" xfId="92" applyFont="1" applyBorder="1">
      <alignment/>
      <protection/>
    </xf>
    <xf numFmtId="0" fontId="1" fillId="0" borderId="0" xfId="92" applyFont="1" applyFill="1">
      <alignment/>
      <protection/>
    </xf>
    <xf numFmtId="2" fontId="44" fillId="0" borderId="0" xfId="95" applyNumberFormat="1" applyFont="1" applyAlignment="1">
      <alignment horizontal="center" vertical="center"/>
      <protection/>
    </xf>
    <xf numFmtId="3" fontId="93" fillId="0" borderId="47" xfId="92" applyNumberFormat="1" applyFont="1" applyBorder="1">
      <alignment/>
      <protection/>
    </xf>
    <xf numFmtId="1" fontId="48" fillId="0" borderId="29" xfId="95" applyNumberFormat="1" applyFont="1" applyFill="1" applyBorder="1" applyAlignment="1">
      <alignment horizontal="center" vertical="center" wrapText="1"/>
      <protection/>
    </xf>
    <xf numFmtId="1" fontId="48" fillId="0" borderId="25" xfId="95" applyNumberFormat="1" applyFont="1" applyFill="1" applyBorder="1" applyAlignment="1">
      <alignment horizontal="center" vertical="center" wrapText="1"/>
      <protection/>
    </xf>
    <xf numFmtId="1" fontId="48" fillId="0" borderId="21" xfId="95" applyNumberFormat="1" applyFont="1" applyFill="1" applyBorder="1" applyAlignment="1">
      <alignment horizontal="center" vertical="center" wrapText="1"/>
      <protection/>
    </xf>
    <xf numFmtId="1" fontId="46" fillId="0" borderId="62" xfId="95" applyNumberFormat="1" applyFont="1" applyBorder="1" applyAlignment="1">
      <alignment horizontal="center" vertical="center"/>
      <protection/>
    </xf>
    <xf numFmtId="1" fontId="46" fillId="0" borderId="15" xfId="95" applyNumberFormat="1" applyFont="1" applyBorder="1" applyAlignment="1">
      <alignment horizontal="center" vertical="center" wrapText="1"/>
      <protection/>
    </xf>
    <xf numFmtId="0" fontId="57" fillId="0" borderId="26" xfId="98" applyFont="1" applyFill="1" applyBorder="1" applyAlignment="1" applyProtection="1">
      <alignment horizontal="center" vertical="center" wrapText="1"/>
      <protection/>
    </xf>
    <xf numFmtId="0" fontId="57" fillId="0" borderId="28" xfId="98" applyFont="1" applyFill="1" applyBorder="1" applyAlignment="1" applyProtection="1">
      <alignment horizontal="center" vertical="center" wrapText="1"/>
      <protection/>
    </xf>
    <xf numFmtId="0" fontId="57" fillId="0" borderId="29" xfId="98" applyFont="1" applyFill="1" applyBorder="1" applyAlignment="1" applyProtection="1">
      <alignment horizontal="center" vertical="center" wrapText="1"/>
      <protection/>
    </xf>
    <xf numFmtId="0" fontId="41" fillId="0" borderId="18" xfId="98" applyFont="1" applyFill="1" applyBorder="1" applyAlignment="1" applyProtection="1">
      <alignment horizontal="center" vertical="center"/>
      <protection/>
    </xf>
    <xf numFmtId="0" fontId="41" fillId="0" borderId="16" xfId="98" applyFont="1" applyFill="1" applyBorder="1" applyAlignment="1" applyProtection="1">
      <alignment horizontal="center" vertical="center"/>
      <protection/>
    </xf>
    <xf numFmtId="0" fontId="41" fillId="0" borderId="15" xfId="98" applyFont="1" applyFill="1" applyBorder="1" applyAlignment="1" applyProtection="1">
      <alignment horizontal="center" vertical="center"/>
      <protection/>
    </xf>
    <xf numFmtId="0" fontId="41" fillId="0" borderId="26" xfId="98" applyFont="1" applyFill="1" applyBorder="1" applyAlignment="1" applyProtection="1">
      <alignment horizontal="center" vertical="center"/>
      <protection/>
    </xf>
    <xf numFmtId="0" fontId="41" fillId="0" borderId="30" xfId="98" applyFont="1" applyFill="1" applyBorder="1" applyAlignment="1" applyProtection="1">
      <alignment vertical="center"/>
      <protection/>
    </xf>
    <xf numFmtId="168" fontId="41" fillId="0" borderId="29" xfId="68" applyNumberFormat="1" applyFont="1" applyFill="1" applyBorder="1" applyAlignment="1" applyProtection="1">
      <alignment vertical="center"/>
      <protection locked="0"/>
    </xf>
    <xf numFmtId="0" fontId="41" fillId="0" borderId="23" xfId="98" applyFont="1" applyFill="1" applyBorder="1" applyAlignment="1" applyProtection="1">
      <alignment horizontal="center" vertical="center"/>
      <protection/>
    </xf>
    <xf numFmtId="168" fontId="41" fillId="0" borderId="31" xfId="68" applyNumberFormat="1" applyFont="1" applyFill="1" applyBorder="1" applyAlignment="1" applyProtection="1">
      <alignment vertical="center"/>
      <protection locked="0"/>
    </xf>
    <xf numFmtId="0" fontId="41" fillId="0" borderId="17" xfId="98" applyFont="1" applyFill="1" applyBorder="1" applyAlignment="1" applyProtection="1">
      <alignment horizontal="center" vertical="center"/>
      <protection/>
    </xf>
    <xf numFmtId="0" fontId="29" fillId="0" borderId="19" xfId="0" applyFont="1" applyFill="1" applyBorder="1" applyAlignment="1">
      <alignment horizontal="justify" vertical="center" wrapText="1"/>
    </xf>
    <xf numFmtId="168" fontId="41" fillId="0" borderId="25" xfId="68" applyNumberFormat="1" applyFont="1" applyFill="1" applyBorder="1" applyAlignment="1" applyProtection="1">
      <alignment vertical="center"/>
      <protection locked="0"/>
    </xf>
    <xf numFmtId="0" fontId="29" fillId="0" borderId="19" xfId="0" applyFont="1" applyFill="1" applyBorder="1" applyAlignment="1">
      <alignment vertical="center" wrapText="1"/>
    </xf>
    <xf numFmtId="0" fontId="29" fillId="0" borderId="20" xfId="0" applyFont="1" applyFill="1" applyBorder="1" applyAlignment="1">
      <alignment vertical="center" wrapText="1"/>
    </xf>
    <xf numFmtId="168" fontId="57" fillId="0" borderId="15" xfId="68" applyNumberFormat="1" applyFont="1" applyFill="1" applyBorder="1" applyAlignment="1" applyProtection="1">
      <alignment vertical="center"/>
      <protection/>
    </xf>
    <xf numFmtId="3" fontId="12" fillId="0" borderId="15" xfId="94" applyNumberFormat="1" applyFont="1" applyBorder="1" applyAlignment="1">
      <alignment horizontal="right" vertical="center"/>
      <protection/>
    </xf>
    <xf numFmtId="0" fontId="57" fillId="0" borderId="0" xfId="98" applyFont="1" applyFill="1" applyBorder="1" applyAlignment="1">
      <alignment horizontal="center" wrapText="1"/>
      <protection/>
    </xf>
    <xf numFmtId="0" fontId="3" fillId="0" borderId="52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49" fontId="7" fillId="0" borderId="52" xfId="0" applyNumberFormat="1" applyFont="1" applyFill="1" applyBorder="1" applyAlignment="1">
      <alignment horizontal="center" vertical="center" wrapText="1"/>
    </xf>
    <xf numFmtId="49" fontId="7" fillId="0" borderId="56" xfId="0" applyNumberFormat="1" applyFont="1" applyFill="1" applyBorder="1" applyAlignment="1">
      <alignment horizontal="center" vertical="center" wrapText="1"/>
    </xf>
    <xf numFmtId="0" fontId="57" fillId="0" borderId="0" xfId="98" applyFont="1" applyFill="1" applyAlignment="1">
      <alignment horizontal="center"/>
      <protection/>
    </xf>
    <xf numFmtId="49" fontId="0" fillId="0" borderId="71" xfId="0" applyNumberFormat="1" applyFont="1" applyBorder="1" applyAlignment="1">
      <alignment horizontal="left"/>
    </xf>
    <xf numFmtId="0" fontId="16" fillId="27" borderId="34" xfId="94" applyFont="1" applyFill="1" applyBorder="1" applyAlignment="1">
      <alignment horizontal="center" vertical="center"/>
      <protection/>
    </xf>
    <xf numFmtId="0" fontId="16" fillId="27" borderId="63" xfId="94" applyFont="1" applyFill="1" applyBorder="1" applyAlignment="1">
      <alignment horizontal="center" vertical="center"/>
      <protection/>
    </xf>
    <xf numFmtId="0" fontId="16" fillId="27" borderId="59" xfId="94" applyFont="1" applyFill="1" applyBorder="1" applyAlignment="1">
      <alignment horizontal="center" vertical="center"/>
      <protection/>
    </xf>
    <xf numFmtId="0" fontId="16" fillId="27" borderId="73" xfId="94" applyFont="1" applyFill="1" applyBorder="1" applyAlignment="1">
      <alignment horizontal="center" vertical="center"/>
      <protection/>
    </xf>
    <xf numFmtId="3" fontId="15" fillId="0" borderId="30" xfId="94" applyNumberFormat="1" applyFont="1" applyFill="1" applyBorder="1" applyAlignment="1">
      <alignment horizontal="right" vertical="center"/>
      <protection/>
    </xf>
    <xf numFmtId="3" fontId="15" fillId="0" borderId="75" xfId="0" applyNumberFormat="1" applyFont="1" applyFill="1" applyBorder="1" applyAlignment="1">
      <alignment vertical="center"/>
    </xf>
    <xf numFmtId="3" fontId="15" fillId="0" borderId="75" xfId="94" applyNumberFormat="1" applyFont="1" applyFill="1" applyBorder="1" applyAlignment="1">
      <alignment vertical="center"/>
      <protection/>
    </xf>
    <xf numFmtId="3" fontId="15" fillId="0" borderId="51" xfId="94" applyNumberFormat="1" applyFont="1" applyBorder="1" applyAlignment="1">
      <alignment vertical="center"/>
      <protection/>
    </xf>
    <xf numFmtId="3" fontId="15" fillId="0" borderId="75" xfId="94" applyNumberFormat="1" applyFont="1" applyBorder="1" applyAlignment="1">
      <alignment vertical="center"/>
      <protection/>
    </xf>
    <xf numFmtId="3" fontId="15" fillId="0" borderId="33" xfId="0" applyNumberFormat="1" applyFont="1" applyFill="1" applyBorder="1" applyAlignment="1">
      <alignment vertical="center"/>
    </xf>
    <xf numFmtId="3" fontId="12" fillId="0" borderId="34" xfId="94" applyNumberFormat="1" applyFont="1" applyBorder="1" applyAlignment="1">
      <alignment horizontal="right" vertical="center"/>
      <protection/>
    </xf>
    <xf numFmtId="0" fontId="13" fillId="0" borderId="60" xfId="94" applyFont="1" applyBorder="1" applyAlignment="1">
      <alignment horizontal="center" vertical="center" wrapText="1"/>
      <protection/>
    </xf>
    <xf numFmtId="166" fontId="22" fillId="0" borderId="76" xfId="96" applyNumberFormat="1" applyFont="1" applyBorder="1" applyAlignment="1">
      <alignment horizontal="center" vertical="center" wrapText="1"/>
      <protection/>
    </xf>
    <xf numFmtId="3" fontId="22" fillId="0" borderId="66" xfId="96" applyNumberFormat="1" applyFont="1" applyBorder="1" applyAlignment="1">
      <alignment horizontal="center" vertical="center" wrapText="1"/>
      <protection/>
    </xf>
    <xf numFmtId="0" fontId="12" fillId="1" borderId="23" xfId="94" applyFont="1" applyFill="1" applyBorder="1" applyAlignment="1">
      <alignment horizontal="center" vertical="center" wrapText="1"/>
      <protection/>
    </xf>
    <xf numFmtId="0" fontId="12" fillId="1" borderId="30" xfId="94" applyFont="1" applyFill="1" applyBorder="1" applyAlignment="1">
      <alignment horizontal="center" vertical="center"/>
      <protection/>
    </xf>
    <xf numFmtId="0" fontId="7" fillId="0" borderId="56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left" vertical="center" wrapText="1"/>
    </xf>
    <xf numFmtId="0" fontId="7" fillId="0" borderId="55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 wrapText="1"/>
    </xf>
    <xf numFmtId="3" fontId="3" fillId="27" borderId="18" xfId="0" applyNumberFormat="1" applyFont="1" applyFill="1" applyBorder="1" applyAlignment="1">
      <alignment horizontal="right" vertical="center" wrapText="1"/>
    </xf>
    <xf numFmtId="3" fontId="31" fillId="27" borderId="18" xfId="0" applyNumberFormat="1" applyFont="1" applyFill="1" applyBorder="1" applyAlignment="1">
      <alignment horizontal="right" vertical="center" wrapText="1"/>
    </xf>
    <xf numFmtId="3" fontId="7" fillId="27" borderId="23" xfId="0" applyNumberFormat="1" applyFont="1" applyFill="1" applyBorder="1" applyAlignment="1">
      <alignment horizontal="right" vertical="center" wrapText="1"/>
    </xf>
    <xf numFmtId="3" fontId="7" fillId="27" borderId="17" xfId="0" applyNumberFormat="1" applyFont="1" applyFill="1" applyBorder="1" applyAlignment="1">
      <alignment horizontal="right" vertical="center" wrapText="1"/>
    </xf>
    <xf numFmtId="3" fontId="7" fillId="27" borderId="48" xfId="0" applyNumberFormat="1" applyFont="1" applyFill="1" applyBorder="1" applyAlignment="1">
      <alignment horizontal="right" vertical="center" wrapText="1"/>
    </xf>
    <xf numFmtId="3" fontId="7" fillId="27" borderId="47" xfId="0" applyNumberFormat="1" applyFont="1" applyFill="1" applyBorder="1" applyAlignment="1">
      <alignment horizontal="right" vertical="center" wrapText="1"/>
    </xf>
    <xf numFmtId="3" fontId="3" fillId="27" borderId="26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/>
    </xf>
    <xf numFmtId="3" fontId="7" fillId="0" borderId="23" xfId="0" applyNumberFormat="1" applyFont="1" applyFill="1" applyBorder="1" applyAlignment="1">
      <alignment horizontal="right" vertical="center"/>
    </xf>
    <xf numFmtId="3" fontId="7" fillId="0" borderId="31" xfId="0" applyNumberFormat="1" applyFont="1" applyFill="1" applyBorder="1" applyAlignment="1">
      <alignment horizontal="right" vertical="center"/>
    </xf>
    <xf numFmtId="3" fontId="7" fillId="0" borderId="60" xfId="0" applyNumberFormat="1" applyFont="1" applyFill="1" applyBorder="1" applyAlignment="1">
      <alignment horizontal="right" vertical="center"/>
    </xf>
    <xf numFmtId="3" fontId="7" fillId="0" borderId="74" xfId="0" applyNumberFormat="1" applyFont="1" applyFill="1" applyBorder="1" applyAlignment="1">
      <alignment horizontal="right" vertical="center"/>
    </xf>
    <xf numFmtId="3" fontId="3" fillId="0" borderId="23" xfId="0" applyNumberFormat="1" applyFont="1" applyFill="1" applyBorder="1" applyAlignment="1">
      <alignment horizontal="right" vertical="center"/>
    </xf>
    <xf numFmtId="3" fontId="7" fillId="0" borderId="17" xfId="0" applyNumberFormat="1" applyFont="1" applyFill="1" applyBorder="1" applyAlignment="1">
      <alignment horizontal="right" vertical="center"/>
    </xf>
    <xf numFmtId="3" fontId="3" fillId="0" borderId="17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" fontId="7" fillId="0" borderId="48" xfId="0" applyNumberFormat="1" applyFont="1" applyFill="1" applyBorder="1" applyAlignment="1">
      <alignment vertical="center"/>
    </xf>
    <xf numFmtId="3" fontId="3" fillId="0" borderId="18" xfId="0" applyNumberFormat="1" applyFont="1" applyFill="1" applyBorder="1" applyAlignment="1">
      <alignment vertical="center"/>
    </xf>
    <xf numFmtId="3" fontId="3" fillId="0" borderId="23" xfId="0" applyNumberFormat="1" applyFont="1" applyFill="1" applyBorder="1" applyAlignment="1">
      <alignment vertical="center"/>
    </xf>
    <xf numFmtId="3" fontId="7" fillId="0" borderId="23" xfId="0" applyNumberFormat="1" applyFont="1" applyFill="1" applyBorder="1" applyAlignment="1">
      <alignment vertical="center"/>
    </xf>
    <xf numFmtId="3" fontId="3" fillId="0" borderId="48" xfId="0" applyNumberFormat="1" applyFont="1" applyFill="1" applyBorder="1" applyAlignment="1">
      <alignment vertical="center" wrapText="1"/>
    </xf>
    <xf numFmtId="3" fontId="3" fillId="0" borderId="47" xfId="0" applyNumberFormat="1" applyFont="1" applyFill="1" applyBorder="1" applyAlignment="1">
      <alignment vertical="center" wrapText="1"/>
    </xf>
    <xf numFmtId="0" fontId="7" fillId="0" borderId="53" xfId="0" applyFont="1" applyBorder="1" applyAlignment="1">
      <alignment vertical="center" wrapText="1"/>
    </xf>
    <xf numFmtId="0" fontId="7" fillId="0" borderId="50" xfId="0" applyFont="1" applyBorder="1" applyAlignment="1">
      <alignment vertical="center" wrapText="1"/>
    </xf>
    <xf numFmtId="0" fontId="7" fillId="0" borderId="50" xfId="76" applyFont="1" applyBorder="1" applyAlignment="1" applyProtection="1">
      <alignment vertical="center" wrapText="1"/>
      <protection/>
    </xf>
    <xf numFmtId="0" fontId="7" fillId="0" borderId="50" xfId="0" applyFont="1" applyFill="1" applyBorder="1" applyAlignment="1">
      <alignment vertical="center" wrapText="1"/>
    </xf>
    <xf numFmtId="0" fontId="7" fillId="0" borderId="55" xfId="0" applyFont="1" applyBorder="1" applyAlignment="1">
      <alignment vertical="center" wrapText="1"/>
    </xf>
    <xf numFmtId="0" fontId="3" fillId="0" borderId="18" xfId="0" applyFont="1" applyFill="1" applyBorder="1" applyAlignment="1">
      <alignment horizontal="centerContinuous" vertical="center" wrapText="1"/>
    </xf>
    <xf numFmtId="0" fontId="3" fillId="0" borderId="15" xfId="0" applyFont="1" applyFill="1" applyBorder="1" applyAlignment="1">
      <alignment horizontal="centerContinuous" vertical="center" wrapText="1"/>
    </xf>
    <xf numFmtId="3" fontId="3" fillId="0" borderId="18" xfId="0" applyNumberFormat="1" applyFont="1" applyBorder="1" applyAlignment="1">
      <alignment vertical="center"/>
    </xf>
    <xf numFmtId="3" fontId="50" fillId="0" borderId="18" xfId="0" applyNumberFormat="1" applyFont="1" applyFill="1" applyBorder="1" applyAlignment="1">
      <alignment vertical="center"/>
    </xf>
    <xf numFmtId="3" fontId="50" fillId="0" borderId="15" xfId="0" applyNumberFormat="1" applyFont="1" applyFill="1" applyBorder="1" applyAlignment="1">
      <alignment vertical="center"/>
    </xf>
    <xf numFmtId="3" fontId="7" fillId="0" borderId="48" xfId="0" applyNumberFormat="1" applyFont="1" applyBorder="1" applyAlignment="1">
      <alignment vertical="center"/>
    </xf>
    <xf numFmtId="3" fontId="34" fillId="0" borderId="19" xfId="94" applyNumberFormat="1" applyFont="1" applyBorder="1" applyAlignment="1">
      <alignment horizontal="center" vertical="center" wrapText="1"/>
      <protection/>
    </xf>
    <xf numFmtId="0" fontId="23" fillId="0" borderId="45" xfId="0" applyFont="1" applyBorder="1" applyAlignment="1">
      <alignment vertical="center" wrapText="1"/>
    </xf>
    <xf numFmtId="0" fontId="23" fillId="0" borderId="30" xfId="0" applyFont="1" applyBorder="1" applyAlignment="1">
      <alignment horizontal="center" vertical="center" wrapText="1"/>
    </xf>
    <xf numFmtId="3" fontId="43" fillId="0" borderId="30" xfId="94" applyNumberFormat="1" applyFont="1" applyBorder="1" applyAlignment="1">
      <alignment horizontal="right" vertical="center" wrapText="1"/>
      <protection/>
    </xf>
    <xf numFmtId="3" fontId="11" fillId="0" borderId="31" xfId="94" applyNumberFormat="1" applyBorder="1">
      <alignment/>
      <protection/>
    </xf>
    <xf numFmtId="3" fontId="22" fillId="0" borderId="16" xfId="96" applyNumberFormat="1" applyFont="1" applyBorder="1" applyAlignment="1">
      <alignment horizontal="center" vertical="center" wrapText="1"/>
      <protection/>
    </xf>
    <xf numFmtId="3" fontId="11" fillId="0" borderId="30" xfId="94" applyNumberFormat="1" applyBorder="1">
      <alignment/>
      <protection/>
    </xf>
    <xf numFmtId="3" fontId="11" fillId="0" borderId="19" xfId="94" applyNumberFormat="1" applyBorder="1">
      <alignment/>
      <protection/>
    </xf>
    <xf numFmtId="3" fontId="25" fillId="0" borderId="16" xfId="96" applyNumberFormat="1" applyFont="1" applyBorder="1" applyAlignment="1">
      <alignment vertical="center"/>
      <protection/>
    </xf>
    <xf numFmtId="0" fontId="3" fillId="0" borderId="1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3" fontId="7" fillId="0" borderId="17" xfId="0" applyNumberFormat="1" applyFont="1" applyBorder="1" applyAlignment="1">
      <alignment vertical="center"/>
    </xf>
    <xf numFmtId="3" fontId="7" fillId="0" borderId="60" xfId="0" applyNumberFormat="1" applyFont="1" applyBorder="1" applyAlignment="1">
      <alignment vertical="center"/>
    </xf>
    <xf numFmtId="3" fontId="7" fillId="0" borderId="48" xfId="0" applyNumberFormat="1" applyFont="1" applyFill="1" applyBorder="1" applyAlignment="1">
      <alignment horizontal="right" vertical="center"/>
    </xf>
    <xf numFmtId="0" fontId="13" fillId="0" borderId="52" xfId="94" applyFont="1" applyBorder="1" applyAlignment="1">
      <alignment horizontal="center" vertical="center"/>
      <protection/>
    </xf>
    <xf numFmtId="0" fontId="11" fillId="0" borderId="45" xfId="94" applyFont="1" applyBorder="1" applyAlignment="1">
      <alignment vertical="center" wrapText="1"/>
      <protection/>
    </xf>
    <xf numFmtId="0" fontId="11" fillId="0" borderId="36" xfId="94" applyFont="1" applyBorder="1" applyAlignment="1">
      <alignment vertical="center" wrapText="1"/>
      <protection/>
    </xf>
    <xf numFmtId="0" fontId="11" fillId="0" borderId="54" xfId="94" applyFont="1" applyBorder="1" applyAlignment="1">
      <alignment vertical="center" wrapText="1"/>
      <protection/>
    </xf>
    <xf numFmtId="0" fontId="11" fillId="0" borderId="58" xfId="94" applyFont="1" applyBorder="1" applyAlignment="1">
      <alignment vertical="center" wrapText="1"/>
      <protection/>
    </xf>
    <xf numFmtId="0" fontId="13" fillId="0" borderId="68" xfId="94" applyFont="1" applyBorder="1" applyAlignment="1">
      <alignment vertical="center" wrapText="1"/>
      <protection/>
    </xf>
    <xf numFmtId="0" fontId="11" fillId="0" borderId="45" xfId="94" applyFont="1" applyBorder="1" applyAlignment="1">
      <alignment vertical="center"/>
      <protection/>
    </xf>
    <xf numFmtId="0" fontId="11" fillId="0" borderId="54" xfId="94" applyFont="1" applyBorder="1" applyAlignment="1">
      <alignment vertical="center"/>
      <protection/>
    </xf>
    <xf numFmtId="0" fontId="13" fillId="0" borderId="52" xfId="94" applyFont="1" applyBorder="1" applyAlignment="1">
      <alignment vertical="center"/>
      <protection/>
    </xf>
    <xf numFmtId="0" fontId="17" fillId="0" borderId="52" xfId="94" applyFont="1" applyBorder="1" applyAlignment="1">
      <alignment horizontal="center" vertical="center"/>
      <protection/>
    </xf>
    <xf numFmtId="0" fontId="20" fillId="0" borderId="54" xfId="94" applyFont="1" applyFill="1" applyBorder="1" applyAlignment="1">
      <alignment vertical="center" wrapText="1"/>
      <protection/>
    </xf>
    <xf numFmtId="0" fontId="13" fillId="0" borderId="52" xfId="94" applyFont="1" applyBorder="1" applyAlignment="1">
      <alignment vertical="center" wrapText="1"/>
      <protection/>
    </xf>
    <xf numFmtId="0" fontId="13" fillId="0" borderId="52" xfId="94" applyFont="1" applyFill="1" applyBorder="1" applyAlignment="1">
      <alignment vertical="center"/>
      <protection/>
    </xf>
    <xf numFmtId="0" fontId="10" fillId="0" borderId="68" xfId="0" applyFont="1" applyBorder="1" applyAlignment="1">
      <alignment horizontal="center" vertical="center" wrapText="1"/>
    </xf>
    <xf numFmtId="0" fontId="49" fillId="0" borderId="68" xfId="94" applyFont="1" applyBorder="1" applyAlignment="1">
      <alignment horizontal="center" vertical="center"/>
      <protection/>
    </xf>
    <xf numFmtId="3" fontId="11" fillId="0" borderId="23" xfId="94" applyNumberFormat="1" applyBorder="1" applyAlignment="1">
      <alignment vertical="center"/>
      <protection/>
    </xf>
    <xf numFmtId="3" fontId="11" fillId="0" borderId="17" xfId="94" applyNumberFormat="1" applyBorder="1" applyAlignment="1">
      <alignment vertical="center"/>
      <protection/>
    </xf>
    <xf numFmtId="3" fontId="11" fillId="0" borderId="48" xfId="94" applyNumberFormat="1" applyBorder="1" applyAlignment="1">
      <alignment vertical="center"/>
      <protection/>
    </xf>
    <xf numFmtId="3" fontId="11" fillId="0" borderId="22" xfId="94" applyNumberFormat="1" applyBorder="1" applyAlignment="1">
      <alignment vertical="center"/>
      <protection/>
    </xf>
    <xf numFmtId="3" fontId="11" fillId="0" borderId="57" xfId="94" applyNumberFormat="1" applyBorder="1" applyAlignment="1">
      <alignment vertical="center"/>
      <protection/>
    </xf>
    <xf numFmtId="3" fontId="13" fillId="0" borderId="18" xfId="94" applyNumberFormat="1" applyFont="1" applyBorder="1" applyAlignment="1">
      <alignment vertical="center"/>
      <protection/>
    </xf>
    <xf numFmtId="3" fontId="17" fillId="0" borderId="18" xfId="94" applyNumberFormat="1" applyFont="1" applyBorder="1" applyAlignment="1">
      <alignment vertical="center"/>
      <protection/>
    </xf>
    <xf numFmtId="0" fontId="11" fillId="0" borderId="53" xfId="94" applyFont="1" applyBorder="1" applyAlignment="1">
      <alignment vertical="center" wrapText="1"/>
      <protection/>
    </xf>
    <xf numFmtId="0" fontId="11" fillId="0" borderId="50" xfId="94" applyFont="1" applyBorder="1" applyAlignment="1">
      <alignment vertical="center" wrapText="1"/>
      <protection/>
    </xf>
    <xf numFmtId="0" fontId="11" fillId="0" borderId="50" xfId="94" applyFont="1" applyFill="1" applyBorder="1" applyAlignment="1">
      <alignment vertical="center" wrapText="1"/>
      <protection/>
    </xf>
    <xf numFmtId="0" fontId="11" fillId="0" borderId="55" xfId="94" applyFont="1" applyBorder="1" applyAlignment="1">
      <alignment vertical="center" wrapText="1"/>
      <protection/>
    </xf>
    <xf numFmtId="0" fontId="11" fillId="0" borderId="77" xfId="94" applyFont="1" applyBorder="1" applyAlignment="1">
      <alignment vertical="center" wrapText="1"/>
      <protection/>
    </xf>
    <xf numFmtId="0" fontId="11" fillId="0" borderId="24" xfId="94" applyFont="1" applyBorder="1" applyAlignment="1">
      <alignment vertical="center" wrapText="1"/>
      <protection/>
    </xf>
    <xf numFmtId="0" fontId="13" fillId="0" borderId="56" xfId="94" applyFont="1" applyBorder="1" applyAlignment="1">
      <alignment vertical="center" wrapText="1"/>
      <protection/>
    </xf>
    <xf numFmtId="0" fontId="17" fillId="0" borderId="56" xfId="94" applyFont="1" applyBorder="1" applyAlignment="1">
      <alignment horizontal="center" vertical="center" wrapText="1"/>
      <protection/>
    </xf>
    <xf numFmtId="0" fontId="11" fillId="0" borderId="70" xfId="94" applyFont="1" applyBorder="1" applyAlignment="1">
      <alignment vertical="center" wrapText="1"/>
      <protection/>
    </xf>
    <xf numFmtId="0" fontId="13" fillId="0" borderId="56" xfId="94" applyFont="1" applyBorder="1" applyAlignment="1">
      <alignment vertical="center"/>
      <protection/>
    </xf>
    <xf numFmtId="0" fontId="11" fillId="0" borderId="53" xfId="94" applyFont="1" applyFill="1" applyBorder="1" applyAlignment="1">
      <alignment vertical="center" wrapText="1"/>
      <protection/>
    </xf>
    <xf numFmtId="0" fontId="11" fillId="0" borderId="55" xfId="94" applyFont="1" applyBorder="1" applyAlignment="1">
      <alignment vertical="center"/>
      <protection/>
    </xf>
    <xf numFmtId="0" fontId="10" fillId="0" borderId="24" xfId="0" applyFont="1" applyBorder="1" applyAlignment="1">
      <alignment horizontal="center" vertical="center" wrapText="1"/>
    </xf>
    <xf numFmtId="0" fontId="49" fillId="0" borderId="56" xfId="94" applyFont="1" applyBorder="1" applyAlignment="1">
      <alignment horizontal="center" vertical="center"/>
      <protection/>
    </xf>
    <xf numFmtId="3" fontId="11" fillId="0" borderId="26" xfId="94" applyNumberFormat="1" applyBorder="1" applyAlignment="1">
      <alignment vertical="center"/>
      <protection/>
    </xf>
    <xf numFmtId="3" fontId="11" fillId="0" borderId="17" xfId="94" applyNumberFormat="1" applyFill="1" applyBorder="1" applyAlignment="1">
      <alignment vertical="center"/>
      <protection/>
    </xf>
    <xf numFmtId="3" fontId="11" fillId="0" borderId="18" xfId="94" applyNumberFormat="1" applyBorder="1" applyAlignment="1">
      <alignment vertical="center"/>
      <protection/>
    </xf>
    <xf numFmtId="3" fontId="49" fillId="0" borderId="18" xfId="94" applyNumberFormat="1" applyFont="1" applyBorder="1" applyAlignment="1">
      <alignment vertical="center"/>
      <protection/>
    </xf>
    <xf numFmtId="49" fontId="7" fillId="0" borderId="77" xfId="0" applyNumberFormat="1" applyFont="1" applyBorder="1" applyAlignment="1">
      <alignment horizontal="left" vertical="center"/>
    </xf>
    <xf numFmtId="0" fontId="7" fillId="0" borderId="65" xfId="0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 vertical="center"/>
    </xf>
    <xf numFmtId="3" fontId="7" fillId="0" borderId="30" xfId="0" applyNumberFormat="1" applyFont="1" applyFill="1" applyBorder="1" applyAlignment="1">
      <alignment vertical="center"/>
    </xf>
    <xf numFmtId="3" fontId="7" fillId="0" borderId="19" xfId="0" applyNumberFormat="1" applyFont="1" applyBorder="1" applyAlignment="1">
      <alignment vertical="center"/>
    </xf>
    <xf numFmtId="3" fontId="7" fillId="0" borderId="19" xfId="0" applyNumberFormat="1" applyFont="1" applyFill="1" applyBorder="1" applyAlignment="1">
      <alignment vertical="center"/>
    </xf>
    <xf numFmtId="3" fontId="7" fillId="0" borderId="32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3" fontId="7" fillId="0" borderId="40" xfId="0" applyNumberFormat="1" applyFont="1" applyBorder="1" applyAlignment="1">
      <alignment vertical="center"/>
    </xf>
    <xf numFmtId="3" fontId="7" fillId="0" borderId="32" xfId="0" applyNumberFormat="1" applyFont="1" applyFill="1" applyBorder="1" applyAlignment="1">
      <alignment vertical="center"/>
    </xf>
    <xf numFmtId="3" fontId="50" fillId="0" borderId="16" xfId="0" applyNumberFormat="1" applyFont="1" applyFill="1" applyBorder="1" applyAlignment="1">
      <alignment vertical="center"/>
    </xf>
    <xf numFmtId="3" fontId="3" fillId="0" borderId="16" xfId="0" applyNumberFormat="1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center" vertical="center" wrapText="1"/>
    </xf>
    <xf numFmtId="3" fontId="3" fillId="27" borderId="16" xfId="0" applyNumberFormat="1" applyFont="1" applyFill="1" applyBorder="1" applyAlignment="1">
      <alignment horizontal="right" vertical="center" wrapText="1"/>
    </xf>
    <xf numFmtId="3" fontId="7" fillId="27" borderId="30" xfId="0" applyNumberFormat="1" applyFont="1" applyFill="1" applyBorder="1" applyAlignment="1">
      <alignment horizontal="right" vertical="center" wrapText="1"/>
    </xf>
    <xf numFmtId="3" fontId="7" fillId="27" borderId="19" xfId="0" applyNumberFormat="1" applyFont="1" applyFill="1" applyBorder="1" applyAlignment="1">
      <alignment horizontal="right" vertical="center" wrapText="1"/>
    </xf>
    <xf numFmtId="3" fontId="7" fillId="27" borderId="32" xfId="0" applyNumberFormat="1" applyFont="1" applyFill="1" applyBorder="1" applyAlignment="1">
      <alignment horizontal="right" vertical="center" wrapText="1"/>
    </xf>
    <xf numFmtId="3" fontId="7" fillId="0" borderId="19" xfId="0" applyNumberFormat="1" applyFont="1" applyFill="1" applyBorder="1" applyAlignment="1">
      <alignment horizontal="right" vertical="center"/>
    </xf>
    <xf numFmtId="3" fontId="7" fillId="0" borderId="30" xfId="0" applyNumberFormat="1" applyFont="1" applyFill="1" applyBorder="1" applyAlignment="1">
      <alignment horizontal="right" vertical="center"/>
    </xf>
    <xf numFmtId="3" fontId="7" fillId="0" borderId="32" xfId="0" applyNumberFormat="1" applyFont="1" applyFill="1" applyBorder="1" applyAlignment="1">
      <alignment horizontal="right" vertical="center"/>
    </xf>
    <xf numFmtId="3" fontId="7" fillId="0" borderId="40" xfId="0" applyNumberFormat="1" applyFont="1" applyFill="1" applyBorder="1" applyAlignment="1">
      <alignment horizontal="right" vertical="center"/>
    </xf>
    <xf numFmtId="3" fontId="3" fillId="0" borderId="30" xfId="0" applyNumberFormat="1" applyFont="1" applyFill="1" applyBorder="1" applyAlignment="1">
      <alignment horizontal="right" vertical="center"/>
    </xf>
    <xf numFmtId="3" fontId="3" fillId="0" borderId="19" xfId="0" applyNumberFormat="1" applyFont="1" applyFill="1" applyBorder="1" applyAlignment="1">
      <alignment vertical="center"/>
    </xf>
    <xf numFmtId="3" fontId="3" fillId="0" borderId="30" xfId="0" applyNumberFormat="1" applyFont="1" applyFill="1" applyBorder="1" applyAlignment="1">
      <alignment vertical="center"/>
    </xf>
    <xf numFmtId="3" fontId="3" fillId="0" borderId="32" xfId="0" applyNumberFormat="1" applyFont="1" applyFill="1" applyBorder="1" applyAlignment="1">
      <alignment vertical="center" wrapText="1"/>
    </xf>
    <xf numFmtId="3" fontId="31" fillId="27" borderId="16" xfId="0" applyNumberFormat="1" applyFont="1" applyFill="1" applyBorder="1" applyAlignment="1">
      <alignment horizontal="right" vertical="center" wrapText="1"/>
    </xf>
    <xf numFmtId="3" fontId="3" fillId="27" borderId="28" xfId="0" applyNumberFormat="1" applyFont="1" applyFill="1" applyBorder="1" applyAlignment="1">
      <alignment horizontal="right" vertical="center" wrapText="1"/>
    </xf>
    <xf numFmtId="0" fontId="13" fillId="0" borderId="16" xfId="94" applyFont="1" applyBorder="1" applyAlignment="1">
      <alignment horizontal="center" vertical="center"/>
      <protection/>
    </xf>
    <xf numFmtId="3" fontId="11" fillId="0" borderId="30" xfId="94" applyNumberFormat="1" applyBorder="1" applyAlignment="1">
      <alignment vertical="center"/>
      <protection/>
    </xf>
    <xf numFmtId="3" fontId="11" fillId="0" borderId="19" xfId="94" applyNumberFormat="1" applyBorder="1" applyAlignment="1">
      <alignment vertical="center"/>
      <protection/>
    </xf>
    <xf numFmtId="3" fontId="11" fillId="0" borderId="32" xfId="94" applyNumberFormat="1" applyBorder="1" applyAlignment="1">
      <alignment vertical="center"/>
      <protection/>
    </xf>
    <xf numFmtId="3" fontId="11" fillId="0" borderId="20" xfId="94" applyNumberFormat="1" applyBorder="1" applyAlignment="1">
      <alignment vertical="center"/>
      <protection/>
    </xf>
    <xf numFmtId="3" fontId="11" fillId="0" borderId="61" xfId="94" applyNumberFormat="1" applyBorder="1" applyAlignment="1">
      <alignment vertical="center"/>
      <protection/>
    </xf>
    <xf numFmtId="3" fontId="13" fillId="0" borderId="16" xfId="94" applyNumberFormat="1" applyFont="1" applyBorder="1" applyAlignment="1">
      <alignment vertical="center"/>
      <protection/>
    </xf>
    <xf numFmtId="3" fontId="17" fillId="0" borderId="16" xfId="94" applyNumberFormat="1" applyFont="1" applyBorder="1" applyAlignment="1">
      <alignment vertical="center"/>
      <protection/>
    </xf>
    <xf numFmtId="0" fontId="13" fillId="0" borderId="78" xfId="94" applyFont="1" applyBorder="1" applyAlignment="1">
      <alignment horizontal="center" vertical="center"/>
      <protection/>
    </xf>
    <xf numFmtId="3" fontId="11" fillId="0" borderId="28" xfId="94" applyNumberFormat="1" applyBorder="1" applyAlignment="1">
      <alignment vertical="center"/>
      <protection/>
    </xf>
    <xf numFmtId="3" fontId="11" fillId="0" borderId="19" xfId="94" applyNumberFormat="1" applyFill="1" applyBorder="1" applyAlignment="1">
      <alignment vertical="center"/>
      <protection/>
    </xf>
    <xf numFmtId="3" fontId="11" fillId="0" borderId="16" xfId="94" applyNumberFormat="1" applyBorder="1" applyAlignment="1">
      <alignment vertical="center"/>
      <protection/>
    </xf>
    <xf numFmtId="3" fontId="49" fillId="0" borderId="16" xfId="94" applyNumberFormat="1" applyFont="1" applyBorder="1" applyAlignment="1">
      <alignment vertical="center"/>
      <protection/>
    </xf>
    <xf numFmtId="3" fontId="16" fillId="27" borderId="40" xfId="94" applyNumberFormat="1" applyFont="1" applyFill="1" applyBorder="1" applyAlignment="1">
      <alignment horizontal="center" vertical="center" wrapText="1"/>
      <protection/>
    </xf>
    <xf numFmtId="3" fontId="16" fillId="27" borderId="16" xfId="94" applyNumberFormat="1" applyFont="1" applyFill="1" applyBorder="1" applyAlignment="1">
      <alignment horizontal="center" vertical="center" wrapText="1"/>
      <protection/>
    </xf>
    <xf numFmtId="168" fontId="41" fillId="0" borderId="47" xfId="68" applyNumberFormat="1" applyFont="1" applyFill="1" applyBorder="1" applyAlignment="1" applyProtection="1">
      <alignment vertical="center"/>
      <protection locked="0"/>
    </xf>
    <xf numFmtId="49" fontId="7" fillId="0" borderId="55" xfId="0" applyNumberFormat="1" applyFont="1" applyBorder="1" applyAlignment="1">
      <alignment horizontal="left" vertical="center"/>
    </xf>
    <xf numFmtId="3" fontId="16" fillId="27" borderId="15" xfId="94" applyNumberFormat="1" applyFont="1" applyFill="1" applyBorder="1" applyAlignment="1">
      <alignment horizontal="center" vertical="center" wrapText="1"/>
      <protection/>
    </xf>
    <xf numFmtId="0" fontId="3" fillId="0" borderId="16" xfId="0" applyFont="1" applyFill="1" applyBorder="1" applyAlignment="1">
      <alignment horizontal="centerContinuous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26" xfId="0" applyFont="1" applyBorder="1" applyAlignment="1">
      <alignment horizontal="center" vertical="center"/>
    </xf>
    <xf numFmtId="0" fontId="0" fillId="0" borderId="28" xfId="0" applyFont="1" applyBorder="1" applyAlignment="1">
      <alignment wrapText="1"/>
    </xf>
    <xf numFmtId="3" fontId="0" fillId="0" borderId="28" xfId="0" applyNumberFormat="1" applyBorder="1" applyAlignment="1">
      <alignment/>
    </xf>
    <xf numFmtId="0" fontId="0" fillId="0" borderId="28" xfId="0" applyFont="1" applyBorder="1" applyAlignment="1">
      <alignment/>
    </xf>
    <xf numFmtId="3" fontId="0" fillId="0" borderId="29" xfId="0" applyNumberFormat="1" applyBorder="1" applyAlignment="1">
      <alignment/>
    </xf>
    <xf numFmtId="0" fontId="0" fillId="0" borderId="32" xfId="0" applyFont="1" applyBorder="1" applyAlignment="1">
      <alignment vertical="center" wrapText="1"/>
    </xf>
    <xf numFmtId="3" fontId="0" fillId="0" borderId="32" xfId="0" applyNumberFormat="1" applyBorder="1" applyAlignment="1">
      <alignment/>
    </xf>
    <xf numFmtId="0" fontId="0" fillId="0" borderId="32" xfId="0" applyFont="1" applyBorder="1" applyAlignment="1">
      <alignment/>
    </xf>
    <xf numFmtId="0" fontId="0" fillId="0" borderId="47" xfId="0" applyBorder="1" applyAlignment="1">
      <alignment/>
    </xf>
    <xf numFmtId="0" fontId="0" fillId="0" borderId="20" xfId="0" applyBorder="1" applyAlignment="1">
      <alignment wrapText="1"/>
    </xf>
    <xf numFmtId="3" fontId="0" fillId="0" borderId="20" xfId="0" applyNumberFormat="1" applyBorder="1" applyAlignment="1">
      <alignment/>
    </xf>
    <xf numFmtId="0" fontId="0" fillId="0" borderId="20" xfId="0" applyBorder="1" applyAlignment="1">
      <alignment/>
    </xf>
    <xf numFmtId="3" fontId="0" fillId="0" borderId="21" xfId="0" applyNumberForma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28" xfId="0" applyFont="1" applyBorder="1" applyAlignment="1">
      <alignment horizontal="left" vertical="center" wrapText="1"/>
    </xf>
    <xf numFmtId="3" fontId="0" fillId="0" borderId="28" xfId="0" applyNumberFormat="1" applyBorder="1" applyAlignment="1">
      <alignment horizontal="right" vertical="center"/>
    </xf>
    <xf numFmtId="0" fontId="0" fillId="0" borderId="28" xfId="0" applyFont="1" applyBorder="1" applyAlignment="1">
      <alignment horizontal="left" vertical="center"/>
    </xf>
    <xf numFmtId="3" fontId="0" fillId="0" borderId="29" xfId="0" applyNumberFormat="1" applyBorder="1" applyAlignment="1">
      <alignment horizontal="right" vertical="center"/>
    </xf>
    <xf numFmtId="0" fontId="0" fillId="0" borderId="2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6" fillId="0" borderId="26" xfId="0" applyFont="1" applyBorder="1" applyAlignment="1">
      <alignment horizontal="center" vertical="center" wrapText="1"/>
    </xf>
    <xf numFmtId="0" fontId="0" fillId="0" borderId="28" xfId="0" applyFont="1" applyBorder="1" applyAlignment="1">
      <alignment vertical="center" wrapText="1"/>
    </xf>
    <xf numFmtId="3" fontId="0" fillId="0" borderId="28" xfId="0" applyNumberFormat="1" applyFont="1" applyBorder="1" applyAlignment="1">
      <alignment vertical="center" wrapText="1"/>
    </xf>
    <xf numFmtId="0" fontId="0" fillId="0" borderId="28" xfId="0" applyFont="1" applyBorder="1" applyAlignment="1">
      <alignment vertical="center"/>
    </xf>
    <xf numFmtId="3" fontId="0" fillId="0" borderId="29" xfId="0" applyNumberFormat="1" applyFont="1" applyBorder="1" applyAlignment="1">
      <alignment vertical="center"/>
    </xf>
    <xf numFmtId="0" fontId="0" fillId="0" borderId="40" xfId="0" applyFont="1" applyBorder="1" applyAlignment="1">
      <alignment vertical="center" wrapText="1"/>
    </xf>
    <xf numFmtId="3" fontId="0" fillId="0" borderId="40" xfId="0" applyNumberFormat="1" applyFont="1" applyBorder="1" applyAlignment="1">
      <alignment vertical="center" wrapText="1"/>
    </xf>
    <xf numFmtId="0" fontId="0" fillId="0" borderId="40" xfId="0" applyFont="1" applyBorder="1" applyAlignment="1">
      <alignment vertical="center"/>
    </xf>
    <xf numFmtId="3" fontId="0" fillId="0" borderId="74" xfId="0" applyNumberFormat="1" applyFont="1" applyBorder="1" applyAlignment="1">
      <alignment vertical="center"/>
    </xf>
    <xf numFmtId="3" fontId="1" fillId="0" borderId="0" xfId="92" applyNumberFormat="1" applyAlignment="1">
      <alignment vertical="center" wrapText="1"/>
      <protection/>
    </xf>
    <xf numFmtId="3" fontId="1" fillId="0" borderId="0" xfId="92" applyNumberFormat="1" applyAlignment="1">
      <alignment vertical="center"/>
      <protection/>
    </xf>
    <xf numFmtId="3" fontId="1" fillId="0" borderId="0" xfId="92" applyNumberFormat="1" applyAlignment="1">
      <alignment horizontal="right" vertical="center"/>
      <protection/>
    </xf>
    <xf numFmtId="3" fontId="99" fillId="0" borderId="20" xfId="92" applyNumberFormat="1" applyFont="1" applyFill="1" applyBorder="1" applyAlignment="1">
      <alignment horizontal="center" vertical="center"/>
      <protection/>
    </xf>
    <xf numFmtId="3" fontId="99" fillId="0" borderId="79" xfId="92" applyNumberFormat="1" applyFont="1" applyFill="1" applyBorder="1" applyAlignment="1">
      <alignment horizontal="center" vertical="center"/>
      <protection/>
    </xf>
    <xf numFmtId="3" fontId="99" fillId="0" borderId="21" xfId="92" applyNumberFormat="1" applyFont="1" applyFill="1" applyBorder="1" applyAlignment="1">
      <alignment horizontal="center" vertical="center"/>
      <protection/>
    </xf>
    <xf numFmtId="3" fontId="35" fillId="0" borderId="23" xfId="92" applyNumberFormat="1" applyFont="1" applyBorder="1" applyAlignment="1">
      <alignment vertical="center" wrapText="1"/>
      <protection/>
    </xf>
    <xf numFmtId="3" fontId="35" fillId="0" borderId="30" xfId="92" applyNumberFormat="1" applyFont="1" applyBorder="1" applyAlignment="1">
      <alignment vertical="center"/>
      <protection/>
    </xf>
    <xf numFmtId="3" fontId="35" fillId="0" borderId="30" xfId="92" applyNumberFormat="1" applyFont="1" applyBorder="1" applyAlignment="1">
      <alignment horizontal="right" vertical="center"/>
      <protection/>
    </xf>
    <xf numFmtId="3" fontId="35" fillId="0" borderId="31" xfId="92" applyNumberFormat="1" applyFont="1" applyBorder="1" applyAlignment="1">
      <alignment horizontal="right" vertical="center"/>
      <protection/>
    </xf>
    <xf numFmtId="3" fontId="35" fillId="0" borderId="17" xfId="92" applyNumberFormat="1" applyFont="1" applyBorder="1" applyAlignment="1">
      <alignment vertical="center" wrapText="1"/>
      <protection/>
    </xf>
    <xf numFmtId="3" fontId="35" fillId="0" borderId="19" xfId="92" applyNumberFormat="1" applyFont="1" applyBorder="1" applyAlignment="1">
      <alignment vertical="center"/>
      <protection/>
    </xf>
    <xf numFmtId="3" fontId="35" fillId="0" borderId="19" xfId="92" applyNumberFormat="1" applyFont="1" applyBorder="1" applyAlignment="1">
      <alignment horizontal="right" vertical="center"/>
      <protection/>
    </xf>
    <xf numFmtId="3" fontId="35" fillId="0" borderId="25" xfId="92" applyNumberFormat="1" applyFont="1" applyBorder="1" applyAlignment="1">
      <alignment horizontal="right" vertical="center"/>
      <protection/>
    </xf>
    <xf numFmtId="3" fontId="35" fillId="0" borderId="48" xfId="92" applyNumberFormat="1" applyFont="1" applyBorder="1" applyAlignment="1">
      <alignment vertical="center" wrapText="1"/>
      <protection/>
    </xf>
    <xf numFmtId="3" fontId="35" fillId="0" borderId="32" xfId="92" applyNumberFormat="1" applyFont="1" applyBorder="1" applyAlignment="1">
      <alignment vertical="center"/>
      <protection/>
    </xf>
    <xf numFmtId="3" fontId="35" fillId="0" borderId="32" xfId="92" applyNumberFormat="1" applyFont="1" applyBorder="1" applyAlignment="1">
      <alignment horizontal="right" vertical="center"/>
      <protection/>
    </xf>
    <xf numFmtId="3" fontId="35" fillId="0" borderId="22" xfId="92" applyNumberFormat="1" applyFont="1" applyBorder="1" applyAlignment="1">
      <alignment vertical="center" wrapText="1"/>
      <protection/>
    </xf>
    <xf numFmtId="3" fontId="35" fillId="0" borderId="20" xfId="92" applyNumberFormat="1" applyFont="1" applyBorder="1" applyAlignment="1">
      <alignment vertical="center"/>
      <protection/>
    </xf>
    <xf numFmtId="3" fontId="35" fillId="0" borderId="20" xfId="92" applyNumberFormat="1" applyFont="1" applyBorder="1" applyAlignment="1">
      <alignment horizontal="right" vertical="center"/>
      <protection/>
    </xf>
    <xf numFmtId="3" fontId="35" fillId="0" borderId="21" xfId="92" applyNumberFormat="1" applyFont="1" applyBorder="1" applyAlignment="1">
      <alignment horizontal="right" vertical="center"/>
      <protection/>
    </xf>
    <xf numFmtId="3" fontId="30" fillId="0" borderId="57" xfId="92" applyNumberFormat="1" applyFont="1" applyBorder="1" applyAlignment="1">
      <alignment vertical="center" wrapText="1"/>
      <protection/>
    </xf>
    <xf numFmtId="3" fontId="30" fillId="0" borderId="61" xfId="92" applyNumberFormat="1" applyFont="1" applyBorder="1" applyAlignment="1">
      <alignment vertical="center"/>
      <protection/>
    </xf>
    <xf numFmtId="3" fontId="30" fillId="0" borderId="62" xfId="92" applyNumberFormat="1" applyFont="1" applyBorder="1" applyAlignment="1">
      <alignment vertical="center"/>
      <protection/>
    </xf>
    <xf numFmtId="0" fontId="35" fillId="0" borderId="23" xfId="92" applyFont="1" applyFill="1" applyBorder="1" applyAlignment="1">
      <alignment vertical="center"/>
      <protection/>
    </xf>
    <xf numFmtId="0" fontId="35" fillId="0" borderId="22" xfId="92" applyFont="1" applyFill="1" applyBorder="1" applyAlignment="1">
      <alignment vertical="center"/>
      <protection/>
    </xf>
    <xf numFmtId="0" fontId="30" fillId="0" borderId="57" xfId="92" applyFont="1" applyFill="1" applyBorder="1" applyAlignment="1">
      <alignment vertical="center"/>
      <protection/>
    </xf>
    <xf numFmtId="3" fontId="6" fillId="0" borderId="0" xfId="92" applyNumberFormat="1" applyFont="1" applyAlignment="1">
      <alignment vertical="center"/>
      <protection/>
    </xf>
    <xf numFmtId="0" fontId="102" fillId="0" borderId="0" xfId="94" applyFont="1" applyAlignment="1">
      <alignment horizontal="right"/>
      <protection/>
    </xf>
    <xf numFmtId="0" fontId="103" fillId="0" borderId="0" xfId="94" applyFont="1" applyBorder="1" applyAlignment="1">
      <alignment horizontal="center" vertical="center"/>
      <protection/>
    </xf>
    <xf numFmtId="0" fontId="104" fillId="0" borderId="0" xfId="94" applyFont="1" applyBorder="1" applyAlignment="1">
      <alignment horizontal="center" vertical="center"/>
      <protection/>
    </xf>
    <xf numFmtId="0" fontId="60" fillId="22" borderId="20" xfId="94" applyFont="1" applyFill="1" applyBorder="1" applyAlignment="1">
      <alignment horizontal="center" vertical="center" wrapText="1"/>
      <protection/>
    </xf>
    <xf numFmtId="0" fontId="60" fillId="22" borderId="80" xfId="94" applyFont="1" applyFill="1" applyBorder="1" applyAlignment="1">
      <alignment horizontal="center" vertical="center" wrapText="1"/>
      <protection/>
    </xf>
    <xf numFmtId="0" fontId="60" fillId="22" borderId="21" xfId="94" applyFont="1" applyFill="1" applyBorder="1" applyAlignment="1">
      <alignment horizontal="center" vertical="center" wrapText="1"/>
      <protection/>
    </xf>
    <xf numFmtId="0" fontId="29" fillId="0" borderId="17" xfId="94" applyFont="1" applyBorder="1" applyAlignment="1">
      <alignment vertical="center" wrapText="1"/>
      <protection/>
    </xf>
    <xf numFmtId="0" fontId="29" fillId="0" borderId="81" xfId="94" applyFont="1" applyBorder="1" applyAlignment="1">
      <alignment horizontal="center" vertical="center" wrapText="1"/>
      <protection/>
    </xf>
    <xf numFmtId="168" fontId="41" fillId="0" borderId="19" xfId="68" applyNumberFormat="1" applyFont="1" applyFill="1" applyBorder="1" applyAlignment="1" applyProtection="1">
      <alignment horizontal="right" vertical="center"/>
      <protection locked="0"/>
    </xf>
    <xf numFmtId="168" fontId="41" fillId="0" borderId="25" xfId="68" applyNumberFormat="1" applyFont="1" applyFill="1" applyBorder="1" applyAlignment="1" applyProtection="1">
      <alignment horizontal="right" vertical="center"/>
      <protection locked="0"/>
    </xf>
    <xf numFmtId="3" fontId="29" fillId="0" borderId="81" xfId="94" applyNumberFormat="1" applyFont="1" applyFill="1" applyBorder="1" applyAlignment="1">
      <alignment horizontal="right" vertical="center" wrapText="1"/>
      <protection/>
    </xf>
    <xf numFmtId="3" fontId="29" fillId="0" borderId="19" xfId="94" applyNumberFormat="1" applyFont="1" applyFill="1" applyBorder="1" applyAlignment="1">
      <alignment horizontal="right" vertical="center" wrapText="1"/>
      <protection/>
    </xf>
    <xf numFmtId="3" fontId="29" fillId="0" borderId="25" xfId="94" applyNumberFormat="1" applyFont="1" applyFill="1" applyBorder="1" applyAlignment="1">
      <alignment horizontal="right" vertical="center" wrapText="1"/>
      <protection/>
    </xf>
    <xf numFmtId="168" fontId="41" fillId="0" borderId="32" xfId="68" applyNumberFormat="1" applyFont="1" applyFill="1" applyBorder="1" applyAlignment="1" applyProtection="1">
      <alignment horizontal="right" vertical="center"/>
      <protection locked="0"/>
    </xf>
    <xf numFmtId="0" fontId="60" fillId="0" borderId="18" xfId="94" applyFont="1" applyBorder="1" applyAlignment="1">
      <alignment horizontal="center" vertical="center"/>
      <protection/>
    </xf>
    <xf numFmtId="0" fontId="60" fillId="0" borderId="64" xfId="94" applyFont="1" applyBorder="1" applyAlignment="1">
      <alignment vertical="center"/>
      <protection/>
    </xf>
    <xf numFmtId="3" fontId="60" fillId="0" borderId="64" xfId="94" applyNumberFormat="1" applyFont="1" applyBorder="1" applyAlignment="1">
      <alignment horizontal="right" vertical="center"/>
      <protection/>
    </xf>
    <xf numFmtId="3" fontId="60" fillId="0" borderId="15" xfId="94" applyNumberFormat="1" applyFont="1" applyBorder="1" applyAlignment="1">
      <alignment horizontal="right" vertical="center"/>
      <protection/>
    </xf>
    <xf numFmtId="0" fontId="11" fillId="0" borderId="0" xfId="94" applyAlignment="1">
      <alignment horizontal="center"/>
      <protection/>
    </xf>
    <xf numFmtId="0" fontId="1" fillId="0" borderId="0" xfId="93">
      <alignment/>
      <protection/>
    </xf>
    <xf numFmtId="0" fontId="1" fillId="0" borderId="0" xfId="93" applyAlignment="1">
      <alignment wrapText="1"/>
      <protection/>
    </xf>
    <xf numFmtId="0" fontId="95" fillId="0" borderId="0" xfId="93" applyFont="1" applyAlignment="1">
      <alignment horizontal="right"/>
      <protection/>
    </xf>
    <xf numFmtId="0" fontId="10" fillId="0" borderId="0" xfId="93" applyFont="1" applyAlignment="1">
      <alignment horizontal="center"/>
      <protection/>
    </xf>
    <xf numFmtId="0" fontId="98" fillId="0" borderId="0" xfId="93" applyFont="1" applyAlignment="1">
      <alignment horizontal="center"/>
      <protection/>
    </xf>
    <xf numFmtId="167" fontId="1" fillId="0" borderId="0" xfId="93" applyNumberFormat="1" applyAlignment="1">
      <alignment vertical="center" wrapText="1"/>
      <protection/>
    </xf>
    <xf numFmtId="167" fontId="36" fillId="0" borderId="0" xfId="93" applyNumberFormat="1" applyFont="1" applyAlignment="1">
      <alignment horizontal="right" vertical="center"/>
      <protection/>
    </xf>
    <xf numFmtId="167" fontId="37" fillId="0" borderId="28" xfId="93" applyNumberFormat="1" applyFont="1" applyBorder="1" applyAlignment="1">
      <alignment horizontal="center"/>
      <protection/>
    </xf>
    <xf numFmtId="167" fontId="37" fillId="0" borderId="28" xfId="93" applyNumberFormat="1" applyFont="1" applyBorder="1" applyAlignment="1">
      <alignment horizontal="center" wrapText="1"/>
      <protection/>
    </xf>
    <xf numFmtId="167" fontId="37" fillId="0" borderId="61" xfId="93" applyNumberFormat="1" applyFont="1" applyBorder="1" applyAlignment="1">
      <alignment horizontal="center" vertical="center" wrapText="1"/>
      <protection/>
    </xf>
    <xf numFmtId="167" fontId="37" fillId="0" borderId="61" xfId="93" applyNumberFormat="1" applyFont="1" applyBorder="1" applyAlignment="1">
      <alignment horizontal="center" vertical="center"/>
      <protection/>
    </xf>
    <xf numFmtId="167" fontId="38" fillId="0" borderId="52" xfId="93" applyNumberFormat="1" applyFont="1" applyBorder="1" applyAlignment="1">
      <alignment horizontal="center" vertical="center" wrapText="1"/>
      <protection/>
    </xf>
    <xf numFmtId="167" fontId="37" fillId="0" borderId="16" xfId="93" applyNumberFormat="1" applyFont="1" applyBorder="1" applyAlignment="1">
      <alignment vertical="center" wrapText="1"/>
      <protection/>
    </xf>
    <xf numFmtId="167" fontId="1" fillId="28" borderId="16" xfId="93" applyNumberFormat="1" applyFill="1" applyBorder="1" applyAlignment="1">
      <alignment vertical="center" wrapText="1"/>
      <protection/>
    </xf>
    <xf numFmtId="167" fontId="1" fillId="0" borderId="15" xfId="93" applyNumberFormat="1" applyBorder="1" applyAlignment="1">
      <alignment vertical="center" wrapText="1"/>
      <protection/>
    </xf>
    <xf numFmtId="167" fontId="38" fillId="0" borderId="36" xfId="93" applyNumberFormat="1" applyFont="1" applyBorder="1" applyAlignment="1">
      <alignment horizontal="center" vertical="center" wrapText="1"/>
      <protection/>
    </xf>
    <xf numFmtId="167" fontId="39" fillId="0" borderId="16" xfId="93" applyNumberFormat="1" applyFont="1" applyBorder="1" applyAlignment="1" applyProtection="1">
      <alignment vertical="center" wrapText="1"/>
      <protection locked="0"/>
    </xf>
    <xf numFmtId="0" fontId="93" fillId="0" borderId="16" xfId="93" applyFont="1" applyBorder="1" applyAlignment="1">
      <alignment horizontal="center" vertical="center" wrapText="1"/>
      <protection/>
    </xf>
    <xf numFmtId="169" fontId="1" fillId="0" borderId="16" xfId="93" applyNumberFormat="1" applyBorder="1" applyAlignment="1" applyProtection="1">
      <alignment vertical="center" wrapText="1"/>
      <protection locked="0"/>
    </xf>
    <xf numFmtId="167" fontId="1" fillId="0" borderId="25" xfId="93" applyNumberFormat="1" applyBorder="1" applyAlignment="1" applyProtection="1">
      <alignment vertical="center" wrapText="1"/>
      <protection locked="0"/>
    </xf>
    <xf numFmtId="3" fontId="6" fillId="0" borderId="15" xfId="93" applyNumberFormat="1" applyFont="1" applyBorder="1" applyAlignment="1">
      <alignment vertical="center" wrapText="1"/>
      <protection/>
    </xf>
    <xf numFmtId="167" fontId="38" fillId="0" borderId="26" xfId="93" applyNumberFormat="1" applyFont="1" applyBorder="1" applyAlignment="1">
      <alignment horizontal="center" vertical="center" wrapText="1"/>
      <protection/>
    </xf>
    <xf numFmtId="167" fontId="39" fillId="0" borderId="19" xfId="93" applyNumberFormat="1" applyFont="1" applyBorder="1" applyAlignment="1" applyProtection="1">
      <alignment vertical="center" wrapText="1"/>
      <protection locked="0"/>
    </xf>
    <xf numFmtId="14" fontId="1" fillId="0" borderId="19" xfId="93" applyNumberFormat="1" applyFont="1" applyBorder="1" applyAlignment="1" applyProtection="1">
      <alignment vertical="center" wrapText="1"/>
      <protection locked="0"/>
    </xf>
    <xf numFmtId="3" fontId="1" fillId="0" borderId="25" xfId="93" applyNumberFormat="1" applyBorder="1" applyAlignment="1" applyProtection="1">
      <alignment vertical="center" wrapText="1"/>
      <protection locked="0"/>
    </xf>
    <xf numFmtId="167" fontId="38" fillId="0" borderId="45" xfId="93" applyNumberFormat="1" applyFont="1" applyBorder="1" applyAlignment="1">
      <alignment horizontal="center" vertical="center" wrapText="1"/>
      <protection/>
    </xf>
    <xf numFmtId="3" fontId="1" fillId="0" borderId="47" xfId="93" applyNumberFormat="1" applyBorder="1" applyAlignment="1" applyProtection="1">
      <alignment vertical="center" wrapText="1"/>
      <protection locked="0"/>
    </xf>
    <xf numFmtId="167" fontId="38" fillId="0" borderId="58" xfId="93" applyNumberFormat="1" applyFont="1" applyBorder="1" applyAlignment="1">
      <alignment horizontal="center" vertical="center" wrapText="1"/>
      <protection/>
    </xf>
    <xf numFmtId="167" fontId="39" fillId="0" borderId="40" xfId="93" applyNumberFormat="1" applyFont="1" applyBorder="1" applyAlignment="1" applyProtection="1">
      <alignment vertical="center" wrapText="1"/>
      <protection locked="0"/>
    </xf>
    <xf numFmtId="14" fontId="1" fillId="0" borderId="20" xfId="93" applyNumberFormat="1" applyBorder="1" applyAlignment="1" applyProtection="1">
      <alignment vertical="center" wrapText="1"/>
      <protection locked="0"/>
    </xf>
    <xf numFmtId="3" fontId="1" fillId="0" borderId="21" xfId="93" applyNumberFormat="1" applyBorder="1" applyAlignment="1" applyProtection="1">
      <alignment vertical="center" wrapText="1"/>
      <protection locked="0"/>
    </xf>
    <xf numFmtId="167" fontId="57" fillId="0" borderId="16" xfId="93" applyNumberFormat="1" applyFont="1" applyBorder="1" applyAlignment="1">
      <alignment vertical="center" wrapText="1"/>
      <protection/>
    </xf>
    <xf numFmtId="167" fontId="1" fillId="0" borderId="0" xfId="93" applyNumberFormat="1" applyAlignment="1">
      <alignment horizontal="center" vertical="center" wrapText="1"/>
      <protection/>
    </xf>
    <xf numFmtId="0" fontId="93" fillId="0" borderId="18" xfId="93" applyFont="1" applyBorder="1" applyAlignment="1">
      <alignment horizontal="center" vertical="center"/>
      <protection/>
    </xf>
    <xf numFmtId="167" fontId="37" fillId="0" borderId="16" xfId="93" applyNumberFormat="1" applyFont="1" applyFill="1" applyBorder="1" applyAlignment="1" applyProtection="1">
      <alignment vertical="center" wrapText="1"/>
      <protection locked="0"/>
    </xf>
    <xf numFmtId="14" fontId="93" fillId="0" borderId="16" xfId="93" applyNumberFormat="1" applyFont="1" applyBorder="1" applyAlignment="1">
      <alignment vertical="center"/>
      <protection/>
    </xf>
    <xf numFmtId="3" fontId="93" fillId="0" borderId="15" xfId="93" applyNumberFormat="1" applyFont="1" applyBorder="1" applyAlignment="1">
      <alignment vertical="center"/>
      <protection/>
    </xf>
    <xf numFmtId="3" fontId="0" fillId="0" borderId="32" xfId="0" applyNumberFormat="1" applyBorder="1" applyAlignment="1">
      <alignment horizontal="right" vertical="center"/>
    </xf>
    <xf numFmtId="3" fontId="0" fillId="0" borderId="30" xfId="0" applyNumberFormat="1" applyBorder="1" applyAlignment="1">
      <alignment horizontal="right" vertical="center"/>
    </xf>
    <xf numFmtId="0" fontId="3" fillId="0" borderId="56" xfId="0" applyFont="1" applyFill="1" applyBorder="1" applyAlignment="1">
      <alignment horizontal="centerContinuous" vertical="center" wrapText="1"/>
    </xf>
    <xf numFmtId="10" fontId="7" fillId="0" borderId="15" xfId="0" applyNumberFormat="1" applyFont="1" applyFill="1" applyBorder="1" applyAlignment="1">
      <alignment horizontal="center" vertical="center" wrapText="1"/>
    </xf>
    <xf numFmtId="10" fontId="3" fillId="27" borderId="15" xfId="0" applyNumberFormat="1" applyFont="1" applyFill="1" applyBorder="1" applyAlignment="1">
      <alignment horizontal="right" vertical="center" wrapText="1"/>
    </xf>
    <xf numFmtId="10" fontId="7" fillId="27" borderId="31" xfId="0" applyNumberFormat="1" applyFont="1" applyFill="1" applyBorder="1" applyAlignment="1">
      <alignment horizontal="right" vertical="center" wrapText="1"/>
    </xf>
    <xf numFmtId="10" fontId="7" fillId="27" borderId="25" xfId="0" applyNumberFormat="1" applyFont="1" applyFill="1" applyBorder="1" applyAlignment="1">
      <alignment horizontal="right" vertical="center" wrapText="1"/>
    </xf>
    <xf numFmtId="10" fontId="7" fillId="27" borderId="47" xfId="0" applyNumberFormat="1" applyFont="1" applyFill="1" applyBorder="1" applyAlignment="1">
      <alignment horizontal="right" vertical="center" wrapText="1"/>
    </xf>
    <xf numFmtId="10" fontId="7" fillId="0" borderId="25" xfId="0" applyNumberFormat="1" applyFont="1" applyFill="1" applyBorder="1" applyAlignment="1">
      <alignment horizontal="right" vertical="center"/>
    </xf>
    <xf numFmtId="10" fontId="3" fillId="0" borderId="15" xfId="0" applyNumberFormat="1" applyFont="1" applyFill="1" applyBorder="1" applyAlignment="1">
      <alignment horizontal="right" vertical="center"/>
    </xf>
    <xf numFmtId="10" fontId="7" fillId="0" borderId="31" xfId="0" applyNumberFormat="1" applyFont="1" applyFill="1" applyBorder="1" applyAlignment="1">
      <alignment horizontal="right" vertical="center"/>
    </xf>
    <xf numFmtId="10" fontId="7" fillId="0" borderId="47" xfId="0" applyNumberFormat="1" applyFont="1" applyFill="1" applyBorder="1" applyAlignment="1">
      <alignment horizontal="right" vertical="center"/>
    </xf>
    <xf numFmtId="10" fontId="7" fillId="0" borderId="74" xfId="0" applyNumberFormat="1" applyFont="1" applyFill="1" applyBorder="1" applyAlignment="1">
      <alignment horizontal="right" vertical="center"/>
    </xf>
    <xf numFmtId="10" fontId="3" fillId="0" borderId="31" xfId="0" applyNumberFormat="1" applyFont="1" applyFill="1" applyBorder="1" applyAlignment="1">
      <alignment horizontal="right" vertical="center"/>
    </xf>
    <xf numFmtId="10" fontId="7" fillId="0" borderId="25" xfId="0" applyNumberFormat="1" applyFont="1" applyFill="1" applyBorder="1" applyAlignment="1">
      <alignment vertical="center"/>
    </xf>
    <xf numFmtId="10" fontId="3" fillId="0" borderId="25" xfId="0" applyNumberFormat="1" applyFont="1" applyFill="1" applyBorder="1" applyAlignment="1">
      <alignment vertical="center"/>
    </xf>
    <xf numFmtId="10" fontId="7" fillId="0" borderId="47" xfId="0" applyNumberFormat="1" applyFont="1" applyFill="1" applyBorder="1" applyAlignment="1">
      <alignment vertical="center"/>
    </xf>
    <xf numFmtId="10" fontId="3" fillId="0" borderId="15" xfId="0" applyNumberFormat="1" applyFont="1" applyFill="1" applyBorder="1" applyAlignment="1">
      <alignment vertical="center"/>
    </xf>
    <xf numFmtId="10" fontId="3" fillId="0" borderId="31" xfId="0" applyNumberFormat="1" applyFont="1" applyFill="1" applyBorder="1" applyAlignment="1">
      <alignment vertical="center"/>
    </xf>
    <xf numFmtId="10" fontId="7" fillId="0" borderId="31" xfId="0" applyNumberFormat="1" applyFont="1" applyFill="1" applyBorder="1" applyAlignment="1">
      <alignment vertical="center"/>
    </xf>
    <xf numFmtId="10" fontId="3" fillId="0" borderId="47" xfId="0" applyNumberFormat="1" applyFont="1" applyFill="1" applyBorder="1" applyAlignment="1">
      <alignment vertical="center" wrapText="1"/>
    </xf>
    <xf numFmtId="3" fontId="3" fillId="0" borderId="60" xfId="0" applyNumberFormat="1" applyFont="1" applyFill="1" applyBorder="1" applyAlignment="1">
      <alignment vertical="center"/>
    </xf>
    <xf numFmtId="3" fontId="3" fillId="0" borderId="40" xfId="0" applyNumberFormat="1" applyFont="1" applyFill="1" applyBorder="1" applyAlignment="1">
      <alignment vertical="center"/>
    </xf>
    <xf numFmtId="10" fontId="3" fillId="0" borderId="74" xfId="0" applyNumberFormat="1" applyFont="1" applyFill="1" applyBorder="1" applyAlignment="1">
      <alignment vertical="center"/>
    </xf>
    <xf numFmtId="10" fontId="7" fillId="0" borderId="25" xfId="0" applyNumberFormat="1" applyFont="1" applyBorder="1" applyAlignment="1">
      <alignment vertical="center"/>
    </xf>
    <xf numFmtId="10" fontId="7" fillId="0" borderId="47" xfId="0" applyNumberFormat="1" applyFont="1" applyBorder="1" applyAlignment="1">
      <alignment vertical="center"/>
    </xf>
    <xf numFmtId="10" fontId="3" fillId="0" borderId="15" xfId="0" applyNumberFormat="1" applyFont="1" applyBorder="1" applyAlignment="1">
      <alignment vertical="center"/>
    </xf>
    <xf numFmtId="10" fontId="7" fillId="0" borderId="74" xfId="0" applyNumberFormat="1" applyFont="1" applyBorder="1" applyAlignment="1">
      <alignment vertical="center"/>
    </xf>
    <xf numFmtId="10" fontId="50" fillId="0" borderId="15" xfId="0" applyNumberFormat="1" applyFont="1" applyFill="1" applyBorder="1" applyAlignment="1">
      <alignment vertical="center"/>
    </xf>
    <xf numFmtId="10" fontId="3" fillId="0" borderId="40" xfId="0" applyNumberFormat="1" applyFont="1" applyFill="1" applyBorder="1" applyAlignment="1">
      <alignment vertical="center"/>
    </xf>
    <xf numFmtId="10" fontId="3" fillId="0" borderId="16" xfId="0" applyNumberFormat="1" applyFont="1" applyFill="1" applyBorder="1" applyAlignment="1">
      <alignment vertical="center"/>
    </xf>
    <xf numFmtId="10" fontId="43" fillId="0" borderId="19" xfId="94" applyNumberFormat="1" applyFont="1" applyBorder="1" applyAlignment="1">
      <alignment horizontal="right" vertical="center" wrapText="1"/>
      <protection/>
    </xf>
    <xf numFmtId="10" fontId="34" fillId="0" borderId="0" xfId="94" applyNumberFormat="1" applyFont="1" applyFill="1" applyBorder="1" applyAlignment="1">
      <alignment vertical="center" wrapText="1"/>
      <protection/>
    </xf>
    <xf numFmtId="10" fontId="43" fillId="0" borderId="0" xfId="94" applyNumberFormat="1" applyFont="1" applyFill="1" applyBorder="1" applyAlignment="1">
      <alignment vertical="center"/>
      <protection/>
    </xf>
    <xf numFmtId="10" fontId="49" fillId="7" borderId="40" xfId="94" applyNumberFormat="1" applyFont="1" applyFill="1" applyBorder="1" applyAlignment="1">
      <alignment horizontal="right" vertical="center" wrapText="1"/>
      <protection/>
    </xf>
    <xf numFmtId="10" fontId="49" fillId="7" borderId="43" xfId="94" applyNumberFormat="1" applyFont="1" applyFill="1" applyBorder="1" applyAlignment="1">
      <alignment horizontal="right" vertical="center" wrapText="1"/>
      <protection/>
    </xf>
    <xf numFmtId="0" fontId="3" fillId="0" borderId="82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10" fontId="29" fillId="0" borderId="51" xfId="96" applyNumberFormat="1" applyFont="1" applyFill="1" applyBorder="1" applyAlignment="1">
      <alignment vertical="top"/>
      <protection/>
    </xf>
    <xf numFmtId="10" fontId="29" fillId="0" borderId="33" xfId="96" applyNumberFormat="1" applyFont="1" applyFill="1" applyBorder="1" applyAlignment="1">
      <alignment vertical="top"/>
      <protection/>
    </xf>
    <xf numFmtId="10" fontId="29" fillId="0" borderId="33" xfId="96" applyNumberFormat="1" applyFont="1" applyFill="1" applyBorder="1">
      <alignment/>
      <protection/>
    </xf>
    <xf numFmtId="10" fontId="25" fillId="0" borderId="34" xfId="96" applyNumberFormat="1" applyFont="1" applyBorder="1" applyAlignment="1">
      <alignment vertical="center"/>
      <protection/>
    </xf>
    <xf numFmtId="10" fontId="93" fillId="0" borderId="31" xfId="92" applyNumberFormat="1" applyFont="1" applyBorder="1" applyAlignment="1">
      <alignment horizontal="right"/>
      <protection/>
    </xf>
    <xf numFmtId="10" fontId="1" fillId="0" borderId="25" xfId="92" applyNumberFormat="1" applyFont="1" applyBorder="1" applyAlignment="1">
      <alignment horizontal="right"/>
      <protection/>
    </xf>
    <xf numFmtId="10" fontId="93" fillId="0" borderId="25" xfId="92" applyNumberFormat="1" applyFont="1" applyBorder="1" applyAlignment="1">
      <alignment horizontal="right"/>
      <protection/>
    </xf>
    <xf numFmtId="10" fontId="93" fillId="0" borderId="47" xfId="92" applyNumberFormat="1" applyFont="1" applyBorder="1" applyAlignment="1">
      <alignment horizontal="right"/>
      <protection/>
    </xf>
    <xf numFmtId="10" fontId="93" fillId="0" borderId="15" xfId="92" applyNumberFormat="1" applyFont="1" applyBorder="1" applyAlignment="1">
      <alignment horizontal="right" vertical="center"/>
      <protection/>
    </xf>
    <xf numFmtId="10" fontId="93" fillId="0" borderId="15" xfId="92" applyNumberFormat="1" applyFont="1" applyFill="1" applyBorder="1" applyAlignment="1">
      <alignment vertical="center"/>
      <protection/>
    </xf>
    <xf numFmtId="10" fontId="93" fillId="0" borderId="31" xfId="92" applyNumberFormat="1" applyFont="1" applyFill="1" applyBorder="1">
      <alignment/>
      <protection/>
    </xf>
    <xf numFmtId="10" fontId="93" fillId="0" borderId="25" xfId="92" applyNumberFormat="1" applyFont="1" applyFill="1" applyBorder="1">
      <alignment/>
      <protection/>
    </xf>
    <xf numFmtId="10" fontId="1" fillId="0" borderId="25" xfId="92" applyNumberFormat="1" applyFont="1" applyFill="1" applyBorder="1">
      <alignment/>
      <protection/>
    </xf>
    <xf numFmtId="10" fontId="93" fillId="0" borderId="47" xfId="92" applyNumberFormat="1" applyFont="1" applyFill="1" applyBorder="1">
      <alignment/>
      <protection/>
    </xf>
    <xf numFmtId="10" fontId="93" fillId="0" borderId="15" xfId="92" applyNumberFormat="1" applyFont="1" applyFill="1" applyBorder="1">
      <alignment/>
      <protection/>
    </xf>
    <xf numFmtId="10" fontId="97" fillId="0" borderId="15" xfId="92" applyNumberFormat="1" applyFont="1" applyFill="1" applyBorder="1" applyAlignment="1">
      <alignment vertical="center"/>
      <protection/>
    </xf>
    <xf numFmtId="10" fontId="93" fillId="0" borderId="25" xfId="92" applyNumberFormat="1" applyFont="1" applyBorder="1">
      <alignment/>
      <protection/>
    </xf>
    <xf numFmtId="10" fontId="93" fillId="0" borderId="47" xfId="92" applyNumberFormat="1" applyFont="1" applyBorder="1">
      <alignment/>
      <protection/>
    </xf>
    <xf numFmtId="10" fontId="97" fillId="0" borderId="21" xfId="92" applyNumberFormat="1" applyFont="1" applyBorder="1" applyAlignment="1">
      <alignment vertical="center"/>
      <protection/>
    </xf>
    <xf numFmtId="3" fontId="3" fillId="0" borderId="0" xfId="0" applyNumberFormat="1" applyFont="1" applyBorder="1" applyAlignment="1">
      <alignment vertical="center"/>
    </xf>
    <xf numFmtId="10" fontId="11" fillId="0" borderId="29" xfId="94" applyNumberFormat="1" applyBorder="1" applyAlignment="1">
      <alignment vertical="center"/>
      <protection/>
    </xf>
    <xf numFmtId="10" fontId="11" fillId="0" borderId="25" xfId="94" applyNumberFormat="1" applyBorder="1" applyAlignment="1">
      <alignment vertical="center"/>
      <protection/>
    </xf>
    <xf numFmtId="10" fontId="11" fillId="0" borderId="25" xfId="94" applyNumberFormat="1" applyFill="1" applyBorder="1" applyAlignment="1">
      <alignment vertical="center"/>
      <protection/>
    </xf>
    <xf numFmtId="10" fontId="11" fillId="0" borderId="47" xfId="94" applyNumberFormat="1" applyBorder="1" applyAlignment="1">
      <alignment vertical="center"/>
      <protection/>
    </xf>
    <xf numFmtId="10" fontId="11" fillId="0" borderId="21" xfId="94" applyNumberFormat="1" applyBorder="1" applyAlignment="1">
      <alignment vertical="center"/>
      <protection/>
    </xf>
    <xf numFmtId="10" fontId="11" fillId="0" borderId="62" xfId="94" applyNumberFormat="1" applyBorder="1" applyAlignment="1">
      <alignment vertical="center"/>
      <protection/>
    </xf>
    <xf numFmtId="10" fontId="11" fillId="0" borderId="31" xfId="94" applyNumberFormat="1" applyBorder="1" applyAlignment="1">
      <alignment vertical="center"/>
      <protection/>
    </xf>
    <xf numFmtId="10" fontId="13" fillId="0" borderId="15" xfId="94" applyNumberFormat="1" applyFont="1" applyBorder="1" applyAlignment="1">
      <alignment vertical="center"/>
      <protection/>
    </xf>
    <xf numFmtId="10" fontId="17" fillId="0" borderId="15" xfId="94" applyNumberFormat="1" applyFont="1" applyBorder="1" applyAlignment="1">
      <alignment vertical="center"/>
      <protection/>
    </xf>
    <xf numFmtId="10" fontId="11" fillId="0" borderId="0" xfId="94" applyNumberFormat="1" applyAlignment="1">
      <alignment vertical="center"/>
      <protection/>
    </xf>
    <xf numFmtId="10" fontId="11" fillId="0" borderId="15" xfId="94" applyNumberFormat="1" applyBorder="1" applyAlignment="1">
      <alignment vertical="center"/>
      <protection/>
    </xf>
    <xf numFmtId="10" fontId="49" fillId="0" borderId="15" xfId="94" applyNumberFormat="1" applyFont="1" applyBorder="1" applyAlignment="1">
      <alignment vertical="center"/>
      <protection/>
    </xf>
    <xf numFmtId="10" fontId="31" fillId="27" borderId="15" xfId="0" applyNumberFormat="1" applyFont="1" applyFill="1" applyBorder="1" applyAlignment="1">
      <alignment horizontal="right" vertical="center" wrapText="1"/>
    </xf>
    <xf numFmtId="10" fontId="3" fillId="27" borderId="29" xfId="0" applyNumberFormat="1" applyFont="1" applyFill="1" applyBorder="1" applyAlignment="1">
      <alignment horizontal="right" vertical="center" wrapText="1"/>
    </xf>
    <xf numFmtId="10" fontId="53" fillId="0" borderId="19" xfId="94" applyNumberFormat="1" applyFont="1" applyBorder="1" applyAlignment="1">
      <alignment horizontal="right"/>
      <protection/>
    </xf>
    <xf numFmtId="10" fontId="53" fillId="0" borderId="32" xfId="94" applyNumberFormat="1" applyFont="1" applyBorder="1" applyAlignment="1">
      <alignment horizontal="right"/>
      <protection/>
    </xf>
    <xf numFmtId="10" fontId="18" fillId="0" borderId="20" xfId="94" applyNumberFormat="1" applyFont="1" applyBorder="1" applyAlignment="1">
      <alignment horizontal="right"/>
      <protection/>
    </xf>
    <xf numFmtId="0" fontId="6" fillId="0" borderId="52" xfId="0" applyFont="1" applyBorder="1" applyAlignment="1">
      <alignment horizontal="center" vertical="center" wrapText="1"/>
    </xf>
    <xf numFmtId="10" fontId="0" fillId="0" borderId="28" xfId="0" applyNumberFormat="1" applyBorder="1" applyAlignment="1">
      <alignment/>
    </xf>
    <xf numFmtId="10" fontId="0" fillId="0" borderId="32" xfId="0" applyNumberFormat="1" applyBorder="1" applyAlignment="1">
      <alignment/>
    </xf>
    <xf numFmtId="10" fontId="0" fillId="0" borderId="20" xfId="0" applyNumberFormat="1" applyBorder="1" applyAlignment="1">
      <alignment/>
    </xf>
    <xf numFmtId="0" fontId="0" fillId="0" borderId="0" xfId="97">
      <alignment/>
      <protection/>
    </xf>
    <xf numFmtId="3" fontId="16" fillId="27" borderId="56" xfId="94" applyNumberFormat="1" applyFont="1" applyFill="1" applyBorder="1" applyAlignment="1">
      <alignment horizontal="center" vertical="center"/>
      <protection/>
    </xf>
    <xf numFmtId="0" fontId="16" fillId="27" borderId="56" xfId="94" applyFont="1" applyFill="1" applyBorder="1" applyAlignment="1">
      <alignment horizontal="center" vertical="center"/>
      <protection/>
    </xf>
    <xf numFmtId="3" fontId="15" fillId="0" borderId="75" xfId="0" applyNumberFormat="1" applyFont="1" applyFill="1" applyBorder="1" applyAlignment="1">
      <alignment horizontal="right" vertical="center"/>
    </xf>
    <xf numFmtId="3" fontId="15" fillId="0" borderId="33" xfId="0" applyNumberFormat="1" applyFont="1" applyFill="1" applyBorder="1" applyAlignment="1">
      <alignment horizontal="right" vertical="center"/>
    </xf>
    <xf numFmtId="10" fontId="15" fillId="0" borderId="28" xfId="0" applyNumberFormat="1" applyFont="1" applyFill="1" applyBorder="1" applyAlignment="1">
      <alignment horizontal="right" vertical="center"/>
    </xf>
    <xf numFmtId="10" fontId="15" fillId="0" borderId="30" xfId="0" applyNumberFormat="1" applyFont="1" applyFill="1" applyBorder="1" applyAlignment="1">
      <alignment horizontal="right" vertical="center"/>
    </xf>
    <xf numFmtId="10" fontId="15" fillId="0" borderId="19" xfId="94" applyNumberFormat="1" applyFont="1" applyFill="1" applyBorder="1" applyAlignment="1">
      <alignment horizontal="right" vertical="center"/>
      <protection/>
    </xf>
    <xf numFmtId="10" fontId="15" fillId="0" borderId="19" xfId="0" applyNumberFormat="1" applyFont="1" applyFill="1" applyBorder="1" applyAlignment="1">
      <alignment horizontal="right" vertical="center"/>
    </xf>
    <xf numFmtId="10" fontId="12" fillId="0" borderId="16" xfId="94" applyNumberFormat="1" applyFont="1" applyBorder="1" applyAlignment="1">
      <alignment horizontal="right" vertical="center"/>
      <protection/>
    </xf>
    <xf numFmtId="0" fontId="0" fillId="0" borderId="0" xfId="97" applyFill="1">
      <alignment/>
      <protection/>
    </xf>
    <xf numFmtId="0" fontId="35" fillId="0" borderId="19" xfId="97" applyFont="1" applyFill="1" applyBorder="1" applyAlignment="1">
      <alignment horizontal="center" vertical="top" wrapText="1"/>
      <protection/>
    </xf>
    <xf numFmtId="0" fontId="20" fillId="0" borderId="19" xfId="97" applyFont="1" applyFill="1" applyBorder="1" applyAlignment="1">
      <alignment horizontal="center" vertical="top" wrapText="1"/>
      <protection/>
    </xf>
    <xf numFmtId="0" fontId="20" fillId="0" borderId="19" xfId="97" applyFont="1" applyFill="1" applyBorder="1" applyAlignment="1">
      <alignment horizontal="left" vertical="top" wrapText="1"/>
      <protection/>
    </xf>
    <xf numFmtId="3" fontId="20" fillId="0" borderId="19" xfId="97" applyNumberFormat="1" applyFont="1" applyFill="1" applyBorder="1" applyAlignment="1">
      <alignment horizontal="right" vertical="top" wrapText="1"/>
      <protection/>
    </xf>
    <xf numFmtId="0" fontId="100" fillId="0" borderId="19" xfId="97" applyFont="1" applyFill="1" applyBorder="1" applyAlignment="1">
      <alignment horizontal="center" vertical="top" wrapText="1"/>
      <protection/>
    </xf>
    <xf numFmtId="0" fontId="100" fillId="0" borderId="19" xfId="97" applyFont="1" applyFill="1" applyBorder="1" applyAlignment="1">
      <alignment horizontal="left" vertical="top" wrapText="1"/>
      <protection/>
    </xf>
    <xf numFmtId="3" fontId="100" fillId="0" borderId="19" xfId="97" applyNumberFormat="1" applyFont="1" applyFill="1" applyBorder="1" applyAlignment="1">
      <alignment horizontal="right" vertical="top" wrapText="1"/>
      <protection/>
    </xf>
    <xf numFmtId="0" fontId="0" fillId="0" borderId="19" xfId="97" applyFill="1" applyBorder="1">
      <alignment/>
      <protection/>
    </xf>
    <xf numFmtId="0" fontId="0" fillId="0" borderId="0" xfId="97" applyFont="1" applyFill="1">
      <alignment/>
      <protection/>
    </xf>
    <xf numFmtId="0" fontId="0" fillId="0" borderId="0" xfId="97" applyFont="1" applyFill="1" applyAlignment="1">
      <alignment horizontal="right"/>
      <protection/>
    </xf>
    <xf numFmtId="0" fontId="30" fillId="0" borderId="19" xfId="97" applyFont="1" applyFill="1" applyBorder="1" applyAlignment="1">
      <alignment horizontal="center" vertical="top" wrapText="1"/>
      <protection/>
    </xf>
    <xf numFmtId="0" fontId="30" fillId="0" borderId="19" xfId="97" applyFont="1" applyFill="1" applyBorder="1" applyAlignment="1">
      <alignment horizontal="center" vertical="top" wrapText="1"/>
      <protection/>
    </xf>
    <xf numFmtId="0" fontId="0" fillId="0" borderId="0" xfId="97" applyFont="1">
      <alignment/>
      <protection/>
    </xf>
    <xf numFmtId="0" fontId="0" fillId="0" borderId="0" xfId="97" applyFont="1" applyAlignment="1">
      <alignment horizontal="right"/>
      <protection/>
    </xf>
    <xf numFmtId="0" fontId="44" fillId="0" borderId="52" xfId="95" applyFont="1" applyBorder="1" applyAlignment="1">
      <alignment horizontal="center" vertical="center"/>
      <protection/>
    </xf>
    <xf numFmtId="0" fontId="44" fillId="0" borderId="56" xfId="95" applyFont="1" applyBorder="1" applyAlignment="1">
      <alignment horizontal="center" vertical="center"/>
      <protection/>
    </xf>
    <xf numFmtId="0" fontId="44" fillId="0" borderId="64" xfId="95" applyFont="1" applyBorder="1" applyAlignment="1">
      <alignment horizontal="center" vertical="center"/>
      <protection/>
    </xf>
    <xf numFmtId="0" fontId="3" fillId="0" borderId="56" xfId="0" applyFont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left" vertical="center" wrapText="1"/>
    </xf>
    <xf numFmtId="0" fontId="7" fillId="0" borderId="55" xfId="0" applyFont="1" applyFill="1" applyBorder="1" applyAlignment="1">
      <alignment horizontal="left" vertical="center" wrapText="1"/>
    </xf>
    <xf numFmtId="0" fontId="7" fillId="0" borderId="53" xfId="0" applyFont="1" applyFill="1" applyBorder="1" applyAlignment="1">
      <alignment horizontal="left" vertical="center" wrapText="1"/>
    </xf>
    <xf numFmtId="0" fontId="7" fillId="0" borderId="50" xfId="0" applyFont="1" applyFill="1" applyBorder="1" applyAlignment="1">
      <alignment horizontal="left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7" fillId="0" borderId="83" xfId="0" applyFont="1" applyFill="1" applyBorder="1" applyAlignment="1">
      <alignment horizontal="left" vertical="center" wrapText="1"/>
    </xf>
    <xf numFmtId="49" fontId="7" fillId="0" borderId="52" xfId="0" applyNumberFormat="1" applyFont="1" applyFill="1" applyBorder="1" applyAlignment="1">
      <alignment horizontal="center" vertical="center" wrapText="1"/>
    </xf>
    <xf numFmtId="49" fontId="7" fillId="0" borderId="56" xfId="0" applyNumberFormat="1" applyFont="1" applyFill="1" applyBorder="1" applyAlignment="1">
      <alignment horizontal="center" vertical="center" wrapText="1"/>
    </xf>
    <xf numFmtId="0" fontId="7" fillId="0" borderId="77" xfId="0" applyFont="1" applyFill="1" applyBorder="1" applyAlignment="1">
      <alignment horizontal="left" vertical="center" wrapText="1"/>
    </xf>
    <xf numFmtId="0" fontId="31" fillId="0" borderId="56" xfId="0" applyFont="1" applyFill="1" applyBorder="1" applyAlignment="1">
      <alignment horizontal="left" vertical="center" wrapText="1"/>
    </xf>
    <xf numFmtId="0" fontId="3" fillId="0" borderId="56" xfId="0" applyFont="1" applyBorder="1" applyAlignment="1">
      <alignment horizontal="left" vertical="center" wrapText="1"/>
    </xf>
    <xf numFmtId="0" fontId="7" fillId="0" borderId="70" xfId="0" applyFont="1" applyFill="1" applyBorder="1" applyAlignment="1">
      <alignment horizontal="left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7" fillId="0" borderId="65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49" fontId="79" fillId="0" borderId="0" xfId="0" applyNumberFormat="1" applyFont="1" applyAlignment="1">
      <alignment horizontal="center" vertical="center"/>
    </xf>
    <xf numFmtId="49" fontId="3" fillId="0" borderId="76" xfId="0" applyNumberFormat="1" applyFont="1" applyBorder="1" applyAlignment="1">
      <alignment horizontal="center" vertical="center"/>
    </xf>
    <xf numFmtId="0" fontId="7" fillId="0" borderId="50" xfId="0" applyFont="1" applyBorder="1" applyAlignment="1">
      <alignment horizontal="left" wrapText="1"/>
    </xf>
    <xf numFmtId="0" fontId="7" fillId="0" borderId="55" xfId="0" applyFont="1" applyBorder="1" applyAlignment="1">
      <alignment horizontal="left" wrapText="1"/>
    </xf>
    <xf numFmtId="0" fontId="54" fillId="0" borderId="20" xfId="98" applyFont="1" applyFill="1" applyBorder="1" applyAlignment="1">
      <alignment horizontal="left"/>
      <protection/>
    </xf>
    <xf numFmtId="0" fontId="39" fillId="0" borderId="33" xfId="98" applyFont="1" applyFill="1" applyBorder="1" applyAlignment="1" applyProtection="1">
      <alignment horizontal="left" vertical="center" wrapText="1"/>
      <protection/>
    </xf>
    <xf numFmtId="0" fontId="39" fillId="0" borderId="50" xfId="98" applyFont="1" applyFill="1" applyBorder="1" applyAlignment="1" applyProtection="1">
      <alignment horizontal="left" vertical="center" wrapText="1"/>
      <protection/>
    </xf>
    <xf numFmtId="0" fontId="39" fillId="0" borderId="81" xfId="98" applyFont="1" applyFill="1" applyBorder="1" applyAlignment="1" applyProtection="1">
      <alignment horizontal="left" vertical="center" wrapText="1"/>
      <protection/>
    </xf>
    <xf numFmtId="0" fontId="39" fillId="0" borderId="80" xfId="98" applyFont="1" applyFill="1" applyBorder="1" applyAlignment="1" applyProtection="1">
      <alignment horizontal="left" vertical="center" wrapText="1"/>
      <protection/>
    </xf>
    <xf numFmtId="0" fontId="39" fillId="0" borderId="77" xfId="98" applyFont="1" applyFill="1" applyBorder="1" applyAlignment="1" applyProtection="1">
      <alignment horizontal="left" vertical="center" wrapText="1"/>
      <protection/>
    </xf>
    <xf numFmtId="0" fontId="39" fillId="0" borderId="79" xfId="98" applyFont="1" applyFill="1" applyBorder="1" applyAlignment="1" applyProtection="1">
      <alignment horizontal="left" vertical="center" wrapText="1"/>
      <protection/>
    </xf>
    <xf numFmtId="0" fontId="37" fillId="0" borderId="28" xfId="98" applyFont="1" applyFill="1" applyBorder="1" applyAlignment="1">
      <alignment horizontal="left"/>
      <protection/>
    </xf>
    <xf numFmtId="0" fontId="39" fillId="0" borderId="19" xfId="98" applyFont="1" applyFill="1" applyBorder="1" applyAlignment="1">
      <alignment horizontal="left"/>
      <protection/>
    </xf>
    <xf numFmtId="0" fontId="54" fillId="0" borderId="19" xfId="98" applyFont="1" applyFill="1" applyBorder="1" applyAlignment="1">
      <alignment horizontal="left"/>
      <protection/>
    </xf>
    <xf numFmtId="0" fontId="57" fillId="0" borderId="0" xfId="98" applyFont="1" applyFill="1" applyAlignment="1">
      <alignment horizontal="center" wrapText="1"/>
      <protection/>
    </xf>
    <xf numFmtId="0" fontId="57" fillId="0" borderId="0" xfId="98" applyFont="1" applyFill="1" applyBorder="1" applyAlignment="1">
      <alignment horizontal="center" wrapText="1"/>
      <protection/>
    </xf>
    <xf numFmtId="0" fontId="74" fillId="0" borderId="0" xfId="98" applyFont="1" applyFill="1" applyBorder="1" applyAlignment="1">
      <alignment horizontal="left"/>
      <protection/>
    </xf>
    <xf numFmtId="49" fontId="7" fillId="0" borderId="55" xfId="0" applyNumberFormat="1" applyFont="1" applyBorder="1" applyAlignment="1">
      <alignment horizontal="left" vertical="center"/>
    </xf>
    <xf numFmtId="49" fontId="3" fillId="0" borderId="56" xfId="0" applyNumberFormat="1" applyFont="1" applyBorder="1" applyAlignment="1">
      <alignment horizontal="center" vertical="center"/>
    </xf>
    <xf numFmtId="0" fontId="37" fillId="0" borderId="34" xfId="98" applyFont="1" applyFill="1" applyBorder="1" applyAlignment="1" applyProtection="1">
      <alignment horizontal="left" vertical="center" wrapText="1"/>
      <protection/>
    </xf>
    <xf numFmtId="0" fontId="37" fillId="0" borderId="56" xfId="98" applyFont="1" applyFill="1" applyBorder="1" applyAlignment="1" applyProtection="1">
      <alignment horizontal="left" vertical="center" wrapText="1"/>
      <protection/>
    </xf>
    <xf numFmtId="0" fontId="37" fillId="0" borderId="64" xfId="98" applyFont="1" applyFill="1" applyBorder="1" applyAlignment="1" applyProtection="1">
      <alignment horizontal="left" vertical="center" wrapText="1"/>
      <protection/>
    </xf>
    <xf numFmtId="0" fontId="39" fillId="0" borderId="51" xfId="98" applyFont="1" applyFill="1" applyBorder="1" applyAlignment="1" applyProtection="1">
      <alignment horizontal="left" vertical="center" wrapText="1"/>
      <protection/>
    </xf>
    <xf numFmtId="0" fontId="39" fillId="0" borderId="70" xfId="98" applyFont="1" applyFill="1" applyBorder="1" applyAlignment="1" applyProtection="1">
      <alignment horizontal="left" vertical="center" wrapText="1"/>
      <protection/>
    </xf>
    <xf numFmtId="0" fontId="39" fillId="0" borderId="27" xfId="98" applyFont="1" applyFill="1" applyBorder="1" applyAlignment="1" applyProtection="1">
      <alignment horizontal="left" vertical="center" wrapText="1"/>
      <protection/>
    </xf>
    <xf numFmtId="0" fontId="39" fillId="0" borderId="82" xfId="98" applyFont="1" applyFill="1" applyBorder="1" applyAlignment="1" applyProtection="1">
      <alignment horizontal="left" vertical="center" wrapText="1"/>
      <protection/>
    </xf>
    <xf numFmtId="0" fontId="39" fillId="0" borderId="24" xfId="98" applyFont="1" applyFill="1" applyBorder="1" applyAlignment="1" applyProtection="1">
      <alignment horizontal="left" vertical="center" wrapText="1"/>
      <protection/>
    </xf>
    <xf numFmtId="0" fontId="39" fillId="0" borderId="84" xfId="98" applyFont="1" applyFill="1" applyBorder="1" applyAlignment="1" applyProtection="1">
      <alignment horizontal="left" vertical="center" wrapText="1"/>
      <protection/>
    </xf>
    <xf numFmtId="0" fontId="7" fillId="0" borderId="50" xfId="0" applyFont="1" applyFill="1" applyBorder="1" applyAlignment="1">
      <alignment horizontal="left" vertical="center"/>
    </xf>
    <xf numFmtId="0" fontId="3" fillId="0" borderId="56" xfId="0" applyFont="1" applyBorder="1" applyAlignment="1">
      <alignment horizontal="left" vertical="center"/>
    </xf>
    <xf numFmtId="49" fontId="3" fillId="0" borderId="56" xfId="0" applyNumberFormat="1" applyFont="1" applyBorder="1" applyAlignment="1">
      <alignment horizontal="left" vertical="center"/>
    </xf>
    <xf numFmtId="49" fontId="7" fillId="0" borderId="53" xfId="0" applyNumberFormat="1" applyFont="1" applyBorder="1" applyAlignment="1">
      <alignment horizontal="left" vertical="center"/>
    </xf>
    <xf numFmtId="49" fontId="7" fillId="0" borderId="50" xfId="0" applyNumberFormat="1" applyFont="1" applyBorder="1" applyAlignment="1">
      <alignment horizontal="left" vertical="center"/>
    </xf>
    <xf numFmtId="0" fontId="7" fillId="0" borderId="50" xfId="0" applyFont="1" applyBorder="1" applyAlignment="1">
      <alignment horizontal="left" vertical="center" wrapText="1"/>
    </xf>
    <xf numFmtId="0" fontId="7" fillId="0" borderId="53" xfId="0" applyFont="1" applyFill="1" applyBorder="1" applyAlignment="1">
      <alignment horizontal="left" vertical="center"/>
    </xf>
    <xf numFmtId="167" fontId="74" fillId="0" borderId="0" xfId="98" applyNumberFormat="1" applyFont="1" applyFill="1" applyBorder="1" applyAlignment="1" applyProtection="1">
      <alignment horizontal="left" vertical="center"/>
      <protection/>
    </xf>
    <xf numFmtId="167" fontId="74" fillId="0" borderId="24" xfId="98" applyNumberFormat="1" applyFont="1" applyFill="1" applyBorder="1" applyAlignment="1" applyProtection="1">
      <alignment horizontal="left" vertical="center"/>
      <protection/>
    </xf>
    <xf numFmtId="0" fontId="57" fillId="0" borderId="0" xfId="98" applyFont="1" applyFill="1" applyAlignment="1">
      <alignment horizontal="center"/>
      <protection/>
    </xf>
    <xf numFmtId="0" fontId="3" fillId="0" borderId="52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79" fillId="0" borderId="0" xfId="0" applyFont="1" applyBorder="1" applyAlignment="1">
      <alignment horizontal="center" vertical="center"/>
    </xf>
    <xf numFmtId="167" fontId="36" fillId="0" borderId="0" xfId="98" applyNumberFormat="1" applyFont="1" applyFill="1" applyBorder="1" applyAlignment="1" applyProtection="1">
      <alignment horizontal="left" vertical="center"/>
      <protection/>
    </xf>
    <xf numFmtId="0" fontId="10" fillId="0" borderId="0" xfId="94" applyFont="1" applyAlignment="1">
      <alignment horizontal="right" vertical="center"/>
      <protection/>
    </xf>
    <xf numFmtId="0" fontId="26" fillId="0" borderId="0" xfId="94" applyFont="1" applyAlignment="1">
      <alignment horizontal="center" vertical="center"/>
      <protection/>
    </xf>
    <xf numFmtId="0" fontId="27" fillId="0" borderId="24" xfId="94" applyFont="1" applyBorder="1" applyAlignment="1">
      <alignment horizontal="center" vertical="center"/>
      <protection/>
    </xf>
    <xf numFmtId="49" fontId="51" fillId="0" borderId="0" xfId="0" applyNumberFormat="1" applyFont="1" applyAlignment="1">
      <alignment horizontal="center" vertical="center"/>
    </xf>
    <xf numFmtId="3" fontId="31" fillId="0" borderId="0" xfId="0" applyNumberFormat="1" applyFont="1" applyBorder="1" applyAlignment="1">
      <alignment horizontal="right" vertical="center"/>
    </xf>
    <xf numFmtId="0" fontId="51" fillId="0" borderId="0" xfId="0" applyFont="1" applyBorder="1" applyAlignment="1">
      <alignment horizontal="center" vertical="center"/>
    </xf>
    <xf numFmtId="0" fontId="12" fillId="0" borderId="52" xfId="94" applyFont="1" applyBorder="1" applyAlignment="1">
      <alignment horizontal="center" vertical="center"/>
      <protection/>
    </xf>
    <xf numFmtId="0" fontId="12" fillId="0" borderId="64" xfId="94" applyFont="1" applyBorder="1" applyAlignment="1">
      <alignment horizontal="center" vertical="center"/>
      <protection/>
    </xf>
    <xf numFmtId="0" fontId="16" fillId="27" borderId="34" xfId="94" applyFont="1" applyFill="1" applyBorder="1" applyAlignment="1">
      <alignment horizontal="center" vertical="center"/>
      <protection/>
    </xf>
    <xf numFmtId="0" fontId="16" fillId="27" borderId="64" xfId="94" applyFont="1" applyFill="1" applyBorder="1" applyAlignment="1">
      <alignment horizontal="center" vertical="center"/>
      <protection/>
    </xf>
    <xf numFmtId="0" fontId="16" fillId="27" borderId="65" xfId="94" applyFont="1" applyFill="1" applyBorder="1" applyAlignment="1">
      <alignment horizontal="center" vertical="center"/>
      <protection/>
    </xf>
    <xf numFmtId="0" fontId="14" fillId="0" borderId="0" xfId="94" applyFont="1" applyAlignment="1">
      <alignment horizontal="center" vertical="center"/>
      <protection/>
    </xf>
    <xf numFmtId="3" fontId="16" fillId="27" borderId="34" xfId="94" applyNumberFormat="1" applyFont="1" applyFill="1" applyBorder="1" applyAlignment="1">
      <alignment horizontal="center" vertical="center"/>
      <protection/>
    </xf>
    <xf numFmtId="3" fontId="16" fillId="27" borderId="64" xfId="94" applyNumberFormat="1" applyFont="1" applyFill="1" applyBorder="1" applyAlignment="1">
      <alignment horizontal="center" vertical="center"/>
      <protection/>
    </xf>
    <xf numFmtId="3" fontId="16" fillId="27" borderId="56" xfId="94" applyNumberFormat="1" applyFont="1" applyFill="1" applyBorder="1" applyAlignment="1">
      <alignment horizontal="center" vertical="center"/>
      <protection/>
    </xf>
    <xf numFmtId="0" fontId="23" fillId="0" borderId="50" xfId="96" applyFont="1" applyFill="1" applyBorder="1" applyAlignment="1">
      <alignment horizontal="left"/>
      <protection/>
    </xf>
    <xf numFmtId="166" fontId="22" fillId="0" borderId="56" xfId="96" applyNumberFormat="1" applyFont="1" applyBorder="1" applyAlignment="1">
      <alignment horizontal="center" vertical="center" wrapText="1"/>
      <protection/>
    </xf>
    <xf numFmtId="0" fontId="59" fillId="0" borderId="0" xfId="94" applyFont="1" applyAlignment="1">
      <alignment horizontal="center"/>
      <protection/>
    </xf>
    <xf numFmtId="0" fontId="40" fillId="0" borderId="0" xfId="94" applyFont="1" applyAlignment="1">
      <alignment horizontal="center"/>
      <protection/>
    </xf>
    <xf numFmtId="0" fontId="23" fillId="0" borderId="70" xfId="96" applyFont="1" applyFill="1" applyBorder="1" applyAlignment="1">
      <alignment horizontal="left"/>
      <protection/>
    </xf>
    <xf numFmtId="3" fontId="22" fillId="0" borderId="34" xfId="96" applyNumberFormat="1" applyFont="1" applyBorder="1" applyAlignment="1">
      <alignment horizontal="center" vertical="center" wrapText="1"/>
      <protection/>
    </xf>
    <xf numFmtId="3" fontId="22" fillId="0" borderId="65" xfId="96" applyNumberFormat="1" applyFont="1" applyBorder="1" applyAlignment="1">
      <alignment horizontal="center" vertical="center" wrapText="1"/>
      <protection/>
    </xf>
    <xf numFmtId="3" fontId="17" fillId="0" borderId="0" xfId="94" applyNumberFormat="1" applyFont="1" applyAlignment="1">
      <alignment horizontal="right"/>
      <protection/>
    </xf>
    <xf numFmtId="0" fontId="20" fillId="0" borderId="0" xfId="94" applyFont="1" applyAlignment="1">
      <alignment horizontal="center"/>
      <protection/>
    </xf>
    <xf numFmtId="3" fontId="22" fillId="0" borderId="56" xfId="96" applyNumberFormat="1" applyFont="1" applyBorder="1" applyAlignment="1">
      <alignment horizontal="center" vertical="center" wrapText="1"/>
      <protection/>
    </xf>
    <xf numFmtId="3" fontId="22" fillId="0" borderId="64" xfId="96" applyNumberFormat="1" applyFont="1" applyBorder="1" applyAlignment="1">
      <alignment horizontal="center" vertical="center" wrapText="1"/>
      <protection/>
    </xf>
    <xf numFmtId="0" fontId="25" fillId="0" borderId="56" xfId="96" applyFont="1" applyBorder="1" applyAlignment="1">
      <alignment horizontal="center" vertical="center" wrapText="1"/>
      <protection/>
    </xf>
    <xf numFmtId="166" fontId="23" fillId="0" borderId="50" xfId="96" applyNumberFormat="1" applyFont="1" applyBorder="1" applyAlignment="1">
      <alignment horizontal="left" wrapText="1"/>
      <protection/>
    </xf>
    <xf numFmtId="3" fontId="28" fillId="7" borderId="66" xfId="94" applyNumberFormat="1" applyFont="1" applyFill="1" applyBorder="1" applyAlignment="1">
      <alignment horizontal="center" vertical="center" wrapText="1"/>
      <protection/>
    </xf>
    <xf numFmtId="3" fontId="28" fillId="7" borderId="76" xfId="94" applyNumberFormat="1" applyFont="1" applyFill="1" applyBorder="1" applyAlignment="1">
      <alignment horizontal="center" vertical="center" wrapText="1"/>
      <protection/>
    </xf>
    <xf numFmtId="3" fontId="28" fillId="7" borderId="73" xfId="94" applyNumberFormat="1" applyFont="1" applyFill="1" applyBorder="1" applyAlignment="1">
      <alignment horizontal="center" vertical="center" wrapText="1"/>
      <protection/>
    </xf>
    <xf numFmtId="3" fontId="28" fillId="7" borderId="85" xfId="94" applyNumberFormat="1" applyFont="1" applyFill="1" applyBorder="1" applyAlignment="1">
      <alignment horizontal="center" vertical="center" wrapText="1"/>
      <protection/>
    </xf>
    <xf numFmtId="3" fontId="28" fillId="7" borderId="0" xfId="94" applyNumberFormat="1" applyFont="1" applyFill="1" applyBorder="1" applyAlignment="1">
      <alignment horizontal="center" vertical="center" wrapText="1"/>
      <protection/>
    </xf>
    <xf numFmtId="3" fontId="28" fillId="7" borderId="86" xfId="94" applyNumberFormat="1" applyFont="1" applyFill="1" applyBorder="1" applyAlignment="1">
      <alignment horizontal="center" vertical="center" wrapText="1"/>
      <protection/>
    </xf>
    <xf numFmtId="3" fontId="28" fillId="7" borderId="82" xfId="94" applyNumberFormat="1" applyFont="1" applyFill="1" applyBorder="1" applyAlignment="1">
      <alignment horizontal="center" vertical="center" wrapText="1"/>
      <protection/>
    </xf>
    <xf numFmtId="3" fontId="28" fillId="7" borderId="24" xfId="94" applyNumberFormat="1" applyFont="1" applyFill="1" applyBorder="1" applyAlignment="1">
      <alignment horizontal="center" vertical="center" wrapText="1"/>
      <protection/>
    </xf>
    <xf numFmtId="3" fontId="28" fillId="7" borderId="84" xfId="94" applyNumberFormat="1" applyFont="1" applyFill="1" applyBorder="1" applyAlignment="1">
      <alignment horizontal="center" vertical="center" wrapText="1"/>
      <protection/>
    </xf>
    <xf numFmtId="3" fontId="17" fillId="0" borderId="0" xfId="94" applyNumberFormat="1" applyFont="1" applyAlignment="1">
      <alignment horizontal="right" vertical="center"/>
      <protection/>
    </xf>
    <xf numFmtId="0" fontId="28" fillId="7" borderId="59" xfId="94" applyFont="1" applyFill="1" applyBorder="1" applyAlignment="1">
      <alignment horizontal="center" vertical="center" wrapText="1"/>
      <protection/>
    </xf>
    <xf numFmtId="0" fontId="28" fillId="7" borderId="40" xfId="94" applyFont="1" applyFill="1" applyBorder="1" applyAlignment="1">
      <alignment horizontal="center" vertical="center" wrapText="1"/>
      <protection/>
    </xf>
    <xf numFmtId="0" fontId="28" fillId="7" borderId="61" xfId="94" applyFont="1" applyFill="1" applyBorder="1" applyAlignment="1">
      <alignment horizontal="center" vertical="center" wrapText="1"/>
      <protection/>
    </xf>
    <xf numFmtId="0" fontId="32" fillId="0" borderId="0" xfId="94" applyFont="1" applyAlignment="1">
      <alignment horizontal="center" vertical="center" wrapText="1"/>
      <protection/>
    </xf>
    <xf numFmtId="0" fontId="32" fillId="0" borderId="0" xfId="94" applyFont="1" applyAlignment="1">
      <alignment horizontal="center" vertical="center"/>
      <protection/>
    </xf>
    <xf numFmtId="0" fontId="12" fillId="0" borderId="0" xfId="94" applyFont="1" applyFill="1" applyAlignment="1">
      <alignment horizontal="center" vertical="center"/>
      <protection/>
    </xf>
    <xf numFmtId="0" fontId="28" fillId="7" borderId="69" xfId="94" applyFont="1" applyFill="1" applyBorder="1" applyAlignment="1">
      <alignment horizontal="center" vertical="center" wrapText="1"/>
      <protection/>
    </xf>
    <xf numFmtId="0" fontId="28" fillId="7" borderId="36" xfId="94" applyFont="1" applyFill="1" applyBorder="1" applyAlignment="1">
      <alignment horizontal="center" vertical="center" wrapText="1"/>
      <protection/>
    </xf>
    <xf numFmtId="0" fontId="28" fillId="7" borderId="58" xfId="94" applyFont="1" applyFill="1" applyBorder="1" applyAlignment="1">
      <alignment horizontal="center" vertical="center" wrapText="1"/>
      <protection/>
    </xf>
    <xf numFmtId="0" fontId="29" fillId="0" borderId="0" xfId="94" applyFont="1" applyAlignment="1">
      <alignment horizontal="center" vertical="center"/>
      <protection/>
    </xf>
    <xf numFmtId="0" fontId="12" fillId="1" borderId="63" xfId="94" applyFont="1" applyFill="1" applyBorder="1" applyAlignment="1">
      <alignment horizontal="center" vertical="center" wrapText="1"/>
      <protection/>
    </xf>
    <xf numFmtId="0" fontId="12" fillId="1" borderId="23" xfId="94" applyFont="1" applyFill="1" applyBorder="1" applyAlignment="1">
      <alignment horizontal="center" vertical="center" wrapText="1"/>
      <protection/>
    </xf>
    <xf numFmtId="0" fontId="26" fillId="0" borderId="0" xfId="94" applyFont="1" applyAlignment="1">
      <alignment horizontal="center"/>
      <protection/>
    </xf>
    <xf numFmtId="0" fontId="12" fillId="0" borderId="0" xfId="94" applyFont="1" applyAlignment="1">
      <alignment horizontal="center"/>
      <protection/>
    </xf>
    <xf numFmtId="0" fontId="14" fillId="0" borderId="0" xfId="94" applyFont="1" applyAlignment="1">
      <alignment horizontal="center"/>
      <protection/>
    </xf>
    <xf numFmtId="0" fontId="19" fillId="0" borderId="0" xfId="94" applyFont="1" applyAlignment="1">
      <alignment horizontal="right"/>
      <protection/>
    </xf>
    <xf numFmtId="0" fontId="14" fillId="0" borderId="0" xfId="94" applyFont="1" applyAlignment="1">
      <alignment horizontal="center" wrapText="1"/>
      <protection/>
    </xf>
    <xf numFmtId="0" fontId="12" fillId="1" borderId="33" xfId="94" applyFont="1" applyFill="1" applyBorder="1" applyAlignment="1">
      <alignment horizontal="center" vertical="center"/>
      <protection/>
    </xf>
    <xf numFmtId="0" fontId="12" fillId="1" borderId="50" xfId="94" applyFont="1" applyFill="1" applyBorder="1" applyAlignment="1">
      <alignment horizontal="center" vertical="center"/>
      <protection/>
    </xf>
    <xf numFmtId="0" fontId="12" fillId="1" borderId="81" xfId="94" applyFont="1" applyFill="1" applyBorder="1" applyAlignment="1">
      <alignment horizontal="center" vertical="center"/>
      <protection/>
    </xf>
    <xf numFmtId="0" fontId="12" fillId="1" borderId="51" xfId="94" applyFont="1" applyFill="1" applyBorder="1" applyAlignment="1">
      <alignment horizontal="center" vertical="center"/>
      <protection/>
    </xf>
    <xf numFmtId="0" fontId="12" fillId="1" borderId="70" xfId="94" applyFont="1" applyFill="1" applyBorder="1" applyAlignment="1">
      <alignment horizontal="center" vertical="center"/>
      <protection/>
    </xf>
    <xf numFmtId="0" fontId="12" fillId="1" borderId="27" xfId="94" applyFont="1" applyFill="1" applyBorder="1" applyAlignment="1">
      <alignment horizontal="center" vertical="center"/>
      <protection/>
    </xf>
    <xf numFmtId="0" fontId="30" fillId="0" borderId="51" xfId="95" applyFont="1" applyFill="1" applyBorder="1" applyAlignment="1">
      <alignment horizontal="center" vertical="center" wrapText="1"/>
      <protection/>
    </xf>
    <xf numFmtId="0" fontId="30" fillId="0" borderId="70" xfId="95" applyFont="1" applyFill="1" applyBorder="1" applyAlignment="1">
      <alignment horizontal="center" vertical="center" wrapText="1"/>
      <protection/>
    </xf>
    <xf numFmtId="0" fontId="30" fillId="0" borderId="87" xfId="95" applyFont="1" applyFill="1" applyBorder="1" applyAlignment="1">
      <alignment horizontal="center" vertical="center" wrapText="1"/>
      <protection/>
    </xf>
    <xf numFmtId="0" fontId="30" fillId="0" borderId="52" xfId="95" applyFont="1" applyBorder="1" applyAlignment="1">
      <alignment horizontal="left" vertical="center"/>
      <protection/>
    </xf>
    <xf numFmtId="0" fontId="30" fillId="0" borderId="56" xfId="95" applyFont="1" applyBorder="1" applyAlignment="1">
      <alignment horizontal="left" vertical="center"/>
      <protection/>
    </xf>
    <xf numFmtId="0" fontId="30" fillId="0" borderId="64" xfId="95" applyFont="1" applyBorder="1" applyAlignment="1">
      <alignment horizontal="left" vertical="center"/>
      <protection/>
    </xf>
    <xf numFmtId="0" fontId="78" fillId="0" borderId="0" xfId="95" applyFont="1" applyAlignment="1">
      <alignment horizontal="right" vertical="center"/>
      <protection/>
    </xf>
    <xf numFmtId="0" fontId="30" fillId="0" borderId="63" xfId="95" applyFont="1" applyBorder="1" applyAlignment="1">
      <alignment horizontal="center" vertical="center" wrapText="1"/>
      <protection/>
    </xf>
    <xf numFmtId="0" fontId="30" fillId="0" borderId="57" xfId="95" applyFont="1" applyBorder="1" applyAlignment="1">
      <alignment horizontal="center" vertical="center" wrapText="1"/>
      <protection/>
    </xf>
    <xf numFmtId="0" fontId="45" fillId="0" borderId="0" xfId="95" applyFont="1" applyAlignment="1">
      <alignment horizontal="center" vertical="center"/>
      <protection/>
    </xf>
    <xf numFmtId="0" fontId="30" fillId="0" borderId="19" xfId="97" applyFont="1" applyFill="1" applyBorder="1" applyAlignment="1">
      <alignment horizontal="center" vertical="top" wrapText="1"/>
      <protection/>
    </xf>
    <xf numFmtId="0" fontId="6" fillId="0" borderId="19" xfId="97" applyFont="1" applyFill="1" applyBorder="1">
      <alignment/>
      <protection/>
    </xf>
    <xf numFmtId="0" fontId="0" fillId="0" borderId="47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8" xfId="0" applyFont="1" applyBorder="1" applyAlignment="1">
      <alignment horizontal="left" vertical="center" wrapText="1"/>
    </xf>
    <xf numFmtId="0" fontId="0" fillId="0" borderId="60" xfId="0" applyFont="1" applyBorder="1" applyAlignment="1">
      <alignment horizontal="left" vertical="center" wrapText="1"/>
    </xf>
    <xf numFmtId="0" fontId="0" fillId="0" borderId="57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3" fontId="0" fillId="0" borderId="32" xfId="0" applyNumberFormat="1" applyBorder="1" applyAlignment="1">
      <alignment horizontal="right" vertical="center"/>
    </xf>
    <xf numFmtId="3" fontId="0" fillId="0" borderId="30" xfId="0" applyNumberFormat="1" applyBorder="1" applyAlignment="1">
      <alignment horizontal="right" vertical="center"/>
    </xf>
    <xf numFmtId="0" fontId="0" fillId="0" borderId="32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6" fillId="0" borderId="34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50" fillId="0" borderId="0" xfId="0" applyFont="1" applyAlignment="1">
      <alignment horizontal="center"/>
    </xf>
    <xf numFmtId="0" fontId="6" fillId="0" borderId="52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95" fillId="0" borderId="0" xfId="92" applyFont="1" applyFill="1" applyAlignment="1">
      <alignment horizontal="center" vertical="center"/>
      <protection/>
    </xf>
    <xf numFmtId="0" fontId="28" fillId="0" borderId="0" xfId="92" applyFont="1" applyFill="1" applyBorder="1" applyAlignment="1" applyProtection="1">
      <alignment horizontal="center" vertical="center" wrapText="1"/>
      <protection/>
    </xf>
    <xf numFmtId="0" fontId="96" fillId="0" borderId="24" xfId="92" applyFont="1" applyFill="1" applyBorder="1" applyAlignment="1" applyProtection="1">
      <alignment horizontal="center"/>
      <protection/>
    </xf>
    <xf numFmtId="3" fontId="99" fillId="0" borderId="63" xfId="92" applyNumberFormat="1" applyFont="1" applyFill="1" applyBorder="1" applyAlignment="1">
      <alignment horizontal="center" vertical="center" wrapText="1"/>
      <protection/>
    </xf>
    <xf numFmtId="3" fontId="99" fillId="0" borderId="57" xfId="92" applyNumberFormat="1" applyFont="1" applyFill="1" applyBorder="1" applyAlignment="1">
      <alignment horizontal="center" vertical="center" wrapText="1"/>
      <protection/>
    </xf>
    <xf numFmtId="3" fontId="99" fillId="0" borderId="28" xfId="92" applyNumberFormat="1" applyFont="1" applyFill="1" applyBorder="1" applyAlignment="1">
      <alignment horizontal="center" vertical="center"/>
      <protection/>
    </xf>
    <xf numFmtId="3" fontId="99" fillId="0" borderId="27" xfId="92" applyNumberFormat="1" applyFont="1" applyFill="1" applyBorder="1" applyAlignment="1">
      <alignment horizontal="center" vertical="center"/>
      <protection/>
    </xf>
    <xf numFmtId="3" fontId="99" fillId="0" borderId="29" xfId="92" applyNumberFormat="1" applyFont="1" applyFill="1" applyBorder="1" applyAlignment="1">
      <alignment horizontal="center" vertical="center"/>
      <protection/>
    </xf>
    <xf numFmtId="3" fontId="10" fillId="0" borderId="0" xfId="92" applyNumberFormat="1" applyFont="1" applyAlignment="1">
      <alignment horizontal="center" vertical="center"/>
      <protection/>
    </xf>
    <xf numFmtId="3" fontId="59" fillId="0" borderId="0" xfId="92" applyNumberFormat="1" applyFont="1" applyAlignment="1">
      <alignment horizontal="center" vertical="center"/>
      <protection/>
    </xf>
    <xf numFmtId="0" fontId="98" fillId="0" borderId="0" xfId="92" applyNumberFormat="1" applyFont="1" applyAlignment="1">
      <alignment horizontal="center" vertical="center"/>
      <protection/>
    </xf>
    <xf numFmtId="3" fontId="98" fillId="0" borderId="0" xfId="92" applyNumberFormat="1" applyFont="1" applyAlignment="1">
      <alignment horizontal="center" vertical="center"/>
      <protection/>
    </xf>
    <xf numFmtId="3" fontId="35" fillId="0" borderId="80" xfId="92" applyNumberFormat="1" applyFont="1" applyFill="1" applyBorder="1" applyAlignment="1">
      <alignment horizontal="right" vertical="center"/>
      <protection/>
    </xf>
    <xf numFmtId="3" fontId="35" fillId="0" borderId="88" xfId="92" applyNumberFormat="1" applyFont="1" applyFill="1" applyBorder="1" applyAlignment="1">
      <alignment horizontal="right" vertical="center"/>
      <protection/>
    </xf>
    <xf numFmtId="3" fontId="30" fillId="0" borderId="82" xfId="92" applyNumberFormat="1" applyFont="1" applyFill="1" applyBorder="1" applyAlignment="1">
      <alignment horizontal="right" vertical="center"/>
      <protection/>
    </xf>
    <xf numFmtId="3" fontId="30" fillId="0" borderId="89" xfId="92" applyNumberFormat="1" applyFont="1" applyFill="1" applyBorder="1" applyAlignment="1">
      <alignment horizontal="right" vertical="center"/>
      <protection/>
    </xf>
    <xf numFmtId="3" fontId="98" fillId="0" borderId="0" xfId="92" applyNumberFormat="1" applyFont="1" applyFill="1" applyBorder="1" applyAlignment="1">
      <alignment horizontal="center" vertical="center"/>
      <protection/>
    </xf>
    <xf numFmtId="0" fontId="100" fillId="0" borderId="26" xfId="92" applyFont="1" applyFill="1" applyBorder="1" applyAlignment="1">
      <alignment horizontal="center" vertical="center" wrapText="1"/>
      <protection/>
    </xf>
    <xf numFmtId="0" fontId="100" fillId="0" borderId="22" xfId="92" applyFont="1" applyFill="1" applyBorder="1" applyAlignment="1">
      <alignment horizontal="center" vertical="center" wrapText="1"/>
      <protection/>
    </xf>
    <xf numFmtId="0" fontId="100" fillId="0" borderId="66" xfId="92" applyFont="1" applyFill="1" applyBorder="1" applyAlignment="1">
      <alignment horizontal="center" vertical="center" wrapText="1"/>
      <protection/>
    </xf>
    <xf numFmtId="0" fontId="100" fillId="0" borderId="67" xfId="92" applyFont="1" applyFill="1" applyBorder="1" applyAlignment="1">
      <alignment horizontal="center" vertical="center" wrapText="1"/>
      <protection/>
    </xf>
    <xf numFmtId="0" fontId="100" fillId="0" borderId="82" xfId="92" applyFont="1" applyFill="1" applyBorder="1" applyAlignment="1">
      <alignment horizontal="center" vertical="center" wrapText="1"/>
      <protection/>
    </xf>
    <xf numFmtId="0" fontId="100" fillId="0" borderId="89" xfId="92" applyFont="1" applyFill="1" applyBorder="1" applyAlignment="1">
      <alignment horizontal="center" vertical="center" wrapText="1"/>
      <protection/>
    </xf>
    <xf numFmtId="3" fontId="35" fillId="0" borderId="75" xfId="92" applyNumberFormat="1" applyFont="1" applyFill="1" applyBorder="1" applyAlignment="1">
      <alignment horizontal="right" vertical="center"/>
      <protection/>
    </xf>
    <xf numFmtId="3" fontId="35" fillId="0" borderId="90" xfId="92" applyNumberFormat="1" applyFont="1" applyFill="1" applyBorder="1" applyAlignment="1">
      <alignment horizontal="right" vertical="center"/>
      <protection/>
    </xf>
    <xf numFmtId="0" fontId="101" fillId="0" borderId="0" xfId="94" applyFont="1" applyAlignment="1">
      <alignment horizontal="right"/>
      <protection/>
    </xf>
    <xf numFmtId="0" fontId="103" fillId="0" borderId="0" xfId="94" applyFont="1" applyFill="1" applyBorder="1" applyAlignment="1">
      <alignment horizontal="center" vertical="center"/>
      <protection/>
    </xf>
    <xf numFmtId="0" fontId="103" fillId="0" borderId="0" xfId="94" applyFont="1" applyBorder="1" applyAlignment="1">
      <alignment horizontal="center" vertical="center"/>
      <protection/>
    </xf>
    <xf numFmtId="0" fontId="60" fillId="22" borderId="26" xfId="94" applyFont="1" applyFill="1" applyBorder="1" applyAlignment="1">
      <alignment horizontal="center" vertical="center" wrapText="1"/>
      <protection/>
    </xf>
    <xf numFmtId="0" fontId="60" fillId="22" borderId="22" xfId="94" applyFont="1" applyFill="1" applyBorder="1" applyAlignment="1">
      <alignment horizontal="center" vertical="center" wrapText="1"/>
      <protection/>
    </xf>
    <xf numFmtId="0" fontId="60" fillId="22" borderId="28" xfId="94" applyFont="1" applyFill="1" applyBorder="1" applyAlignment="1">
      <alignment horizontal="center" vertical="center" wrapText="1"/>
      <protection/>
    </xf>
    <xf numFmtId="0" fontId="60" fillId="22" borderId="20" xfId="94" applyFont="1" applyFill="1" applyBorder="1" applyAlignment="1">
      <alignment horizontal="center" vertical="center" wrapText="1"/>
      <protection/>
    </xf>
    <xf numFmtId="0" fontId="60" fillId="0" borderId="51" xfId="94" applyFont="1" applyBorder="1" applyAlignment="1">
      <alignment horizontal="center" vertical="center"/>
      <protection/>
    </xf>
    <xf numFmtId="0" fontId="60" fillId="0" borderId="70" xfId="94" applyFont="1" applyBorder="1" applyAlignment="1">
      <alignment horizontal="center" vertical="center"/>
      <protection/>
    </xf>
    <xf numFmtId="0" fontId="60" fillId="0" borderId="87" xfId="94" applyFont="1" applyBorder="1" applyAlignment="1">
      <alignment horizontal="center" vertical="center"/>
      <protection/>
    </xf>
    <xf numFmtId="0" fontId="10" fillId="0" borderId="0" xfId="93" applyFont="1" applyAlignment="1">
      <alignment horizontal="center"/>
      <protection/>
    </xf>
    <xf numFmtId="167" fontId="37" fillId="0" borderId="91" xfId="93" applyNumberFormat="1" applyFont="1" applyBorder="1" applyAlignment="1">
      <alignment horizontal="center" vertical="top" wrapText="1"/>
      <protection/>
    </xf>
    <xf numFmtId="167" fontId="37" fillId="0" borderId="68" xfId="93" applyNumberFormat="1" applyFont="1" applyBorder="1" applyAlignment="1">
      <alignment horizontal="center" vertical="top" wrapText="1"/>
      <protection/>
    </xf>
    <xf numFmtId="167" fontId="57" fillId="0" borderId="59" xfId="93" applyNumberFormat="1" applyFont="1" applyBorder="1" applyAlignment="1">
      <alignment horizontal="center" vertical="center"/>
      <protection/>
    </xf>
    <xf numFmtId="167" fontId="57" fillId="0" borderId="61" xfId="93" applyNumberFormat="1" applyFont="1" applyBorder="1" applyAlignment="1">
      <alignment horizontal="center" vertical="center"/>
      <protection/>
    </xf>
    <xf numFmtId="167" fontId="57" fillId="0" borderId="59" xfId="93" applyNumberFormat="1" applyFont="1" applyBorder="1" applyAlignment="1">
      <alignment horizontal="center" vertical="top" wrapText="1"/>
      <protection/>
    </xf>
    <xf numFmtId="167" fontId="57" fillId="0" borderId="61" xfId="93" applyNumberFormat="1" applyFont="1" applyBorder="1" applyAlignment="1">
      <alignment horizontal="center" vertical="top" wrapText="1"/>
      <protection/>
    </xf>
    <xf numFmtId="167" fontId="57" fillId="0" borderId="72" xfId="93" applyNumberFormat="1" applyFont="1" applyBorder="1" applyAlignment="1">
      <alignment horizontal="center" vertical="center"/>
      <protection/>
    </xf>
    <xf numFmtId="167" fontId="57" fillId="0" borderId="62" xfId="93" applyNumberFormat="1" applyFont="1" applyBorder="1" applyAlignment="1">
      <alignment horizontal="center" vertical="center"/>
      <protection/>
    </xf>
    <xf numFmtId="0" fontId="98" fillId="0" borderId="0" xfId="93" applyFont="1" applyAlignment="1">
      <alignment horizontal="center" vertical="center"/>
      <protection/>
    </xf>
    <xf numFmtId="167" fontId="58" fillId="0" borderId="0" xfId="98" applyNumberFormat="1" applyFont="1" applyFill="1" applyBorder="1" applyAlignment="1" applyProtection="1">
      <alignment horizontal="center" vertical="center" wrapText="1"/>
      <protection/>
    </xf>
    <xf numFmtId="0" fontId="57" fillId="0" borderId="18" xfId="98" applyFont="1" applyFill="1" applyBorder="1" applyAlignment="1" applyProtection="1">
      <alignment horizontal="left" vertical="center"/>
      <protection/>
    </xf>
    <xf numFmtId="0" fontId="57" fillId="0" borderId="16" xfId="98" applyFont="1" applyFill="1" applyBorder="1" applyAlignment="1" applyProtection="1">
      <alignment horizontal="left" vertical="center"/>
      <protection/>
    </xf>
    <xf numFmtId="0" fontId="56" fillId="0" borderId="76" xfId="98" applyFont="1" applyFill="1" applyBorder="1" applyAlignment="1">
      <alignment horizontal="justify" vertical="center" wrapText="1"/>
      <protection/>
    </xf>
    <xf numFmtId="0" fontId="63" fillId="0" borderId="52" xfId="0" applyFont="1" applyFill="1" applyBorder="1" applyAlignment="1" applyProtection="1">
      <alignment horizontal="center" vertical="center" wrapText="1"/>
      <protection/>
    </xf>
    <xf numFmtId="0" fontId="63" fillId="0" borderId="64" xfId="0" applyFont="1" applyFill="1" applyBorder="1" applyAlignment="1" applyProtection="1">
      <alignment horizontal="center" vertical="center" wrapText="1"/>
      <protection/>
    </xf>
    <xf numFmtId="0" fontId="77" fillId="0" borderId="0" xfId="0" applyFont="1" applyFill="1" applyBorder="1" applyAlignment="1" applyProtection="1">
      <alignment horizontal="center" vertical="center"/>
      <protection locked="0"/>
    </xf>
    <xf numFmtId="167" fontId="76" fillId="0" borderId="0" xfId="0" applyNumberFormat="1" applyFont="1" applyFill="1" applyAlignment="1">
      <alignment horizontal="right" vertical="center" wrapText="1"/>
    </xf>
    <xf numFmtId="0" fontId="9" fillId="0" borderId="0" xfId="0" applyFont="1" applyFill="1" applyAlignment="1">
      <alignment horizontal="left" vertical="center" wrapText="1"/>
    </xf>
  </cellXfs>
  <cellStyles count="9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Hivatkozott cella" xfId="77"/>
    <cellStyle name="Input" xfId="78"/>
    <cellStyle name="Jegyzet" xfId="79"/>
    <cellStyle name="Jelölőszín (1)" xfId="80"/>
    <cellStyle name="Jelölőszín (2)" xfId="81"/>
    <cellStyle name="Jelölőszín (3)" xfId="82"/>
    <cellStyle name="Jelölőszín (4)" xfId="83"/>
    <cellStyle name="Jelölőszín (5)" xfId="84"/>
    <cellStyle name="Jelölőszín (6)" xfId="85"/>
    <cellStyle name="Jó" xfId="86"/>
    <cellStyle name="Kimenet" xfId="87"/>
    <cellStyle name="Linked Cell" xfId="88"/>
    <cellStyle name="Magyarázó szöveg" xfId="89"/>
    <cellStyle name="Neutral" xfId="90"/>
    <cellStyle name="Normál 2" xfId="91"/>
    <cellStyle name="Normál_1_-_II_Tajekoztato_tablak" xfId="92"/>
    <cellStyle name="Normál_1_-_II_Tajekoztato_tablak (1)" xfId="93"/>
    <cellStyle name="Normál_2007. év költségvetés terv 1.mellékletek" xfId="94"/>
    <cellStyle name="Normál_2008. év költségvetés terv 1. sz. melléklet" xfId="95"/>
    <cellStyle name="Normál_Dologi kiadás" xfId="96"/>
    <cellStyle name="Normál_Eves beszamolo_370268_2014_05_29_14_21" xfId="97"/>
    <cellStyle name="Normál_KVRENMUNKA" xfId="98"/>
    <cellStyle name="Note" xfId="99"/>
    <cellStyle name="Output" xfId="100"/>
    <cellStyle name="Összesen" xfId="101"/>
    <cellStyle name="Currency" xfId="102"/>
    <cellStyle name="Currency [0]" xfId="103"/>
    <cellStyle name="Rossz" xfId="104"/>
    <cellStyle name="Semleges" xfId="105"/>
    <cellStyle name="Számítás" xfId="106"/>
    <cellStyle name="Percent" xfId="107"/>
    <cellStyle name="Title" xfId="108"/>
    <cellStyle name="Total" xfId="109"/>
    <cellStyle name="Warning Text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9"/>
  <sheetViews>
    <sheetView zoomScale="75" zoomScaleNormal="75" zoomScalePageLayoutView="0" workbookViewId="0" topLeftCell="D28">
      <selection activeCell="Q38" sqref="Q38"/>
    </sheetView>
  </sheetViews>
  <sheetFormatPr defaultColWidth="9.140625" defaultRowHeight="12.75"/>
  <cols>
    <col min="1" max="2" width="5.7109375" style="150" customWidth="1"/>
    <col min="3" max="3" width="7.57421875" style="150" customWidth="1"/>
    <col min="4" max="4" width="56.7109375" style="25" customWidth="1"/>
    <col min="5" max="5" width="11.8515625" style="26" customWidth="1"/>
    <col min="6" max="7" width="11.8515625" style="26" hidden="1" customWidth="1"/>
    <col min="8" max="10" width="11.8515625" style="26" customWidth="1"/>
    <col min="11" max="11" width="11.8515625" style="8" customWidth="1"/>
    <col min="12" max="13" width="11.8515625" style="8" hidden="1" customWidth="1"/>
    <col min="14" max="16" width="11.8515625" style="8" customWidth="1"/>
    <col min="17" max="17" width="11.8515625" style="0" customWidth="1"/>
    <col min="18" max="19" width="11.8515625" style="0" hidden="1" customWidth="1"/>
    <col min="20" max="22" width="11.8515625" style="0" customWidth="1"/>
    <col min="23" max="24" width="11.8515625" style="8" customWidth="1"/>
    <col min="25" max="25" width="11.8515625" style="8" hidden="1" customWidth="1"/>
    <col min="26" max="26" width="12.7109375" style="0" customWidth="1"/>
  </cols>
  <sheetData>
    <row r="1" spans="1:23" ht="36" customHeight="1">
      <c r="A1" s="147"/>
      <c r="B1" s="147"/>
      <c r="C1" s="147"/>
      <c r="D1" s="148"/>
      <c r="K1" s="100"/>
      <c r="L1" s="100"/>
      <c r="M1" s="100"/>
      <c r="N1" s="100"/>
      <c r="O1" s="100"/>
      <c r="P1" s="100"/>
      <c r="W1" s="59"/>
    </row>
    <row r="2" spans="1:25" s="19" customFormat="1" ht="25.5" customHeight="1">
      <c r="A2" s="859" t="s">
        <v>7</v>
      </c>
      <c r="B2" s="859"/>
      <c r="C2" s="859"/>
      <c r="D2" s="859"/>
      <c r="E2" s="859"/>
      <c r="F2" s="859"/>
      <c r="G2" s="859"/>
      <c r="H2" s="859"/>
      <c r="I2" s="859"/>
      <c r="J2" s="859"/>
      <c r="K2" s="859"/>
      <c r="L2" s="859"/>
      <c r="M2" s="859"/>
      <c r="N2" s="859"/>
      <c r="O2" s="859"/>
      <c r="P2" s="859"/>
      <c r="Q2" s="859"/>
      <c r="R2" s="859"/>
      <c r="S2" s="859"/>
      <c r="T2" s="859"/>
      <c r="U2" s="859"/>
      <c r="V2" s="859"/>
      <c r="W2" s="859"/>
      <c r="X2" s="859"/>
      <c r="Y2" s="22"/>
    </row>
    <row r="3" spans="1:23" ht="15.75" thickBot="1">
      <c r="A3" s="347" t="s">
        <v>310</v>
      </c>
      <c r="B3" s="347"/>
      <c r="C3" s="149"/>
      <c r="D3" s="145"/>
      <c r="K3" s="100"/>
      <c r="L3" s="100"/>
      <c r="M3" s="100"/>
      <c r="N3" s="100"/>
      <c r="O3" s="100"/>
      <c r="P3" s="100"/>
      <c r="W3" s="48" t="s">
        <v>2</v>
      </c>
    </row>
    <row r="4" spans="1:25" ht="45.75" customHeight="1" thickBot="1">
      <c r="A4" s="847" t="s">
        <v>6</v>
      </c>
      <c r="B4" s="848"/>
      <c r="C4" s="848"/>
      <c r="D4" s="475" t="s">
        <v>9</v>
      </c>
      <c r="E4" s="856" t="s">
        <v>5</v>
      </c>
      <c r="F4" s="857"/>
      <c r="G4" s="857"/>
      <c r="H4" s="857"/>
      <c r="I4" s="857"/>
      <c r="J4" s="858"/>
      <c r="K4" s="856" t="s">
        <v>94</v>
      </c>
      <c r="L4" s="857"/>
      <c r="M4" s="857"/>
      <c r="N4" s="857"/>
      <c r="O4" s="857"/>
      <c r="P4" s="858"/>
      <c r="Q4" s="856" t="s">
        <v>95</v>
      </c>
      <c r="R4" s="857"/>
      <c r="S4" s="857"/>
      <c r="T4" s="857"/>
      <c r="U4" s="857"/>
      <c r="V4" s="858"/>
      <c r="W4" s="853" t="s">
        <v>112</v>
      </c>
      <c r="X4" s="854"/>
      <c r="Y4" s="855"/>
    </row>
    <row r="5" spans="1:25" ht="45.75" customHeight="1" thickBot="1">
      <c r="A5" s="455"/>
      <c r="B5" s="456"/>
      <c r="C5" s="456"/>
      <c r="D5" s="475"/>
      <c r="E5" s="478" t="s">
        <v>103</v>
      </c>
      <c r="F5" s="578" t="s">
        <v>399</v>
      </c>
      <c r="G5" s="578" t="s">
        <v>409</v>
      </c>
      <c r="H5" s="578" t="s">
        <v>413</v>
      </c>
      <c r="I5" s="578" t="s">
        <v>495</v>
      </c>
      <c r="J5" s="177" t="s">
        <v>496</v>
      </c>
      <c r="K5" s="478" t="s">
        <v>103</v>
      </c>
      <c r="L5" s="578" t="s">
        <v>399</v>
      </c>
      <c r="M5" s="578" t="s">
        <v>409</v>
      </c>
      <c r="N5" s="578" t="s">
        <v>413</v>
      </c>
      <c r="O5" s="578" t="s">
        <v>495</v>
      </c>
      <c r="P5" s="177" t="s">
        <v>496</v>
      </c>
      <c r="Q5" s="478" t="s">
        <v>103</v>
      </c>
      <c r="R5" s="578" t="s">
        <v>399</v>
      </c>
      <c r="S5" s="578" t="s">
        <v>409</v>
      </c>
      <c r="T5" s="578" t="s">
        <v>413</v>
      </c>
      <c r="U5" s="578" t="s">
        <v>495</v>
      </c>
      <c r="V5" s="177" t="s">
        <v>496</v>
      </c>
      <c r="W5" s="478" t="s">
        <v>501</v>
      </c>
      <c r="X5" s="578" t="s">
        <v>495</v>
      </c>
      <c r="Y5" s="567" t="s">
        <v>430</v>
      </c>
    </row>
    <row r="6" spans="1:25" s="7" customFormat="1" ht="21.75" customHeight="1" thickBot="1">
      <c r="A6" s="164" t="s">
        <v>31</v>
      </c>
      <c r="B6" s="841" t="s">
        <v>161</v>
      </c>
      <c r="C6" s="841"/>
      <c r="D6" s="841"/>
      <c r="E6" s="479">
        <f>E7+E15</f>
        <v>2024</v>
      </c>
      <c r="F6" s="579">
        <f>F7+F15</f>
        <v>2024</v>
      </c>
      <c r="G6" s="579">
        <f>G7+G15</f>
        <v>2024</v>
      </c>
      <c r="H6" s="579">
        <f>H7+H15</f>
        <v>2022</v>
      </c>
      <c r="I6" s="579">
        <f>I7+I15</f>
        <v>2023</v>
      </c>
      <c r="J6" s="737">
        <f>I6/H6</f>
        <v>1.000494559841741</v>
      </c>
      <c r="K6" s="479">
        <f>K7+K15</f>
        <v>2024</v>
      </c>
      <c r="L6" s="579">
        <f>L7+L15</f>
        <v>2024</v>
      </c>
      <c r="M6" s="579">
        <f>M7+M15</f>
        <v>2024</v>
      </c>
      <c r="N6" s="579">
        <f>N7+N15</f>
        <v>2022</v>
      </c>
      <c r="O6" s="579">
        <f>O7+O15</f>
        <v>2023</v>
      </c>
      <c r="P6" s="737">
        <f>O6/N6</f>
        <v>1.000494559841741</v>
      </c>
      <c r="Q6" s="479">
        <f>Q7+Q15</f>
        <v>0</v>
      </c>
      <c r="R6" s="579">
        <f>R7+R15</f>
        <v>0</v>
      </c>
      <c r="S6" s="579">
        <f>S7+S15</f>
        <v>0</v>
      </c>
      <c r="T6" s="579">
        <f>T7+T15</f>
        <v>0</v>
      </c>
      <c r="U6" s="579">
        <f>U7+U15</f>
        <v>0</v>
      </c>
      <c r="V6" s="737"/>
      <c r="W6" s="479">
        <f>W7+W15</f>
        <v>0</v>
      </c>
      <c r="X6" s="579">
        <f>X7+X15</f>
        <v>0</v>
      </c>
      <c r="Y6" s="165">
        <f>Y7+Y15</f>
        <v>0</v>
      </c>
    </row>
    <row r="7" spans="1:25" s="7" customFormat="1" ht="21.75" customHeight="1" thickBot="1">
      <c r="A7" s="164" t="s">
        <v>32</v>
      </c>
      <c r="B7" s="850" t="s">
        <v>317</v>
      </c>
      <c r="C7" s="850"/>
      <c r="D7" s="850"/>
      <c r="E7" s="480">
        <f>E8+E13+E14</f>
        <v>1700</v>
      </c>
      <c r="F7" s="591">
        <f>F8+F13+F14</f>
        <v>1700</v>
      </c>
      <c r="G7" s="591">
        <f>G8+G13+G14</f>
        <v>1700</v>
      </c>
      <c r="H7" s="591">
        <f>H8+H13+H14</f>
        <v>1643</v>
      </c>
      <c r="I7" s="591">
        <f>I8+I13+I14</f>
        <v>1644</v>
      </c>
      <c r="J7" s="803">
        <f aca="true" t="shared" si="0" ref="J7:J51">I7/H7</f>
        <v>1.0006086427267193</v>
      </c>
      <c r="K7" s="480">
        <f>K8+K13+K14</f>
        <v>1700</v>
      </c>
      <c r="L7" s="591">
        <f>L8+L13+L14</f>
        <v>1700</v>
      </c>
      <c r="M7" s="591">
        <f>M8+M13+M14</f>
        <v>1700</v>
      </c>
      <c r="N7" s="591">
        <f>N8+N13+N14</f>
        <v>1643</v>
      </c>
      <c r="O7" s="591">
        <f>O8+O13+O14</f>
        <v>1644</v>
      </c>
      <c r="P7" s="803">
        <f aca="true" t="shared" si="1" ref="P7:P53">O7/N7</f>
        <v>1.0006086427267193</v>
      </c>
      <c r="Q7" s="480">
        <f>Q8+Q13+Q14</f>
        <v>0</v>
      </c>
      <c r="R7" s="591">
        <f>R8+R13+R14</f>
        <v>0</v>
      </c>
      <c r="S7" s="591">
        <f>S8+S13+S14</f>
        <v>0</v>
      </c>
      <c r="T7" s="591">
        <f>T8+T13+T14</f>
        <v>0</v>
      </c>
      <c r="U7" s="591">
        <f>U8+U13+U14</f>
        <v>0</v>
      </c>
      <c r="V7" s="803"/>
      <c r="W7" s="480">
        <f>W8+W13+W14</f>
        <v>0</v>
      </c>
      <c r="X7" s="591">
        <f>X8+X13+X14</f>
        <v>0</v>
      </c>
      <c r="Y7" s="348">
        <f>Y8+Y13+Y14</f>
        <v>0</v>
      </c>
    </row>
    <row r="8" spans="1:25" ht="21.75" customHeight="1">
      <c r="A8" s="162"/>
      <c r="B8" s="163" t="s">
        <v>52</v>
      </c>
      <c r="C8" s="843" t="s">
        <v>33</v>
      </c>
      <c r="D8" s="843"/>
      <c r="E8" s="481">
        <f aca="true" t="shared" si="2" ref="E8:M8">SUM(E9:E13)</f>
        <v>1700</v>
      </c>
      <c r="F8" s="580">
        <f t="shared" si="2"/>
        <v>1700</v>
      </c>
      <c r="G8" s="580">
        <f t="shared" si="2"/>
        <v>1700</v>
      </c>
      <c r="H8" s="580">
        <f>SUM(H9:H12)</f>
        <v>1591</v>
      </c>
      <c r="I8" s="580">
        <f>SUM(I9:I12)</f>
        <v>1592</v>
      </c>
      <c r="J8" s="738">
        <f t="shared" si="0"/>
        <v>1.0006285355122564</v>
      </c>
      <c r="K8" s="481">
        <f t="shared" si="2"/>
        <v>1700</v>
      </c>
      <c r="L8" s="580">
        <f t="shared" si="2"/>
        <v>1700</v>
      </c>
      <c r="M8" s="580">
        <f t="shared" si="2"/>
        <v>1700</v>
      </c>
      <c r="N8" s="580">
        <f>SUM(N9:N12)</f>
        <v>1591</v>
      </c>
      <c r="O8" s="580">
        <f>SUM(O9:O12)</f>
        <v>1592</v>
      </c>
      <c r="P8" s="738">
        <f t="shared" si="1"/>
        <v>1.0006285355122564</v>
      </c>
      <c r="Q8" s="481"/>
      <c r="R8" s="580"/>
      <c r="S8" s="580"/>
      <c r="T8" s="580">
        <f>SUM(T9:T12)</f>
        <v>0</v>
      </c>
      <c r="U8" s="580">
        <f>SUM(U9:U12)</f>
        <v>0</v>
      </c>
      <c r="V8" s="738"/>
      <c r="W8" s="481">
        <v>0</v>
      </c>
      <c r="X8" s="580">
        <v>0</v>
      </c>
      <c r="Y8" s="161">
        <v>0</v>
      </c>
    </row>
    <row r="9" spans="1:25" ht="21.75" customHeight="1">
      <c r="A9" s="157"/>
      <c r="B9" s="153"/>
      <c r="C9" s="153" t="s">
        <v>117</v>
      </c>
      <c r="D9" s="476" t="s">
        <v>116</v>
      </c>
      <c r="E9" s="481">
        <f>'3.sz.m Önk  bev.'!E9</f>
        <v>0</v>
      </c>
      <c r="F9" s="580">
        <f>'3.sz.m Önk  bev.'!F9</f>
        <v>0</v>
      </c>
      <c r="G9" s="580">
        <f>'3.sz.m Önk  bev.'!G9</f>
        <v>0</v>
      </c>
      <c r="H9" s="580">
        <f>'3.sz.m Önk  bev.'!H9</f>
        <v>0</v>
      </c>
      <c r="I9" s="580">
        <f>'3.sz.m Önk  bev.'!I9</f>
        <v>0</v>
      </c>
      <c r="J9" s="738"/>
      <c r="K9" s="481">
        <f>'3.sz.m Önk  bev.'!K9</f>
        <v>0</v>
      </c>
      <c r="L9" s="580">
        <f>'3.sz.m Önk  bev.'!L9</f>
        <v>0</v>
      </c>
      <c r="M9" s="580">
        <f>'3.sz.m Önk  bev.'!M9</f>
        <v>0</v>
      </c>
      <c r="N9" s="580">
        <f>'3.sz.m Önk  bev.'!N9</f>
        <v>0</v>
      </c>
      <c r="O9" s="580">
        <f>'3.sz.m Önk  bev.'!O9</f>
        <v>0</v>
      </c>
      <c r="P9" s="738"/>
      <c r="Q9" s="481"/>
      <c r="R9" s="580"/>
      <c r="S9" s="580"/>
      <c r="T9" s="580">
        <f>'3.sz.m Önk  bev.'!T9</f>
        <v>0</v>
      </c>
      <c r="U9" s="580">
        <f>'3.sz.m Önk  bev.'!U9</f>
        <v>0</v>
      </c>
      <c r="V9" s="738"/>
      <c r="W9" s="481"/>
      <c r="X9" s="580"/>
      <c r="Y9" s="161"/>
    </row>
    <row r="10" spans="1:25" ht="21.75" customHeight="1">
      <c r="A10" s="157"/>
      <c r="B10" s="153"/>
      <c r="C10" s="153" t="s">
        <v>118</v>
      </c>
      <c r="D10" s="476" t="s">
        <v>114</v>
      </c>
      <c r="E10" s="481">
        <f>'3.sz.m Önk  bev.'!E10</f>
        <v>0</v>
      </c>
      <c r="F10" s="580">
        <f>'3.sz.m Önk  bev.'!F10</f>
        <v>0</v>
      </c>
      <c r="G10" s="580">
        <f>'3.sz.m Önk  bev.'!G10</f>
        <v>0</v>
      </c>
      <c r="H10" s="580">
        <f>'3.sz.m Önk  bev.'!H10</f>
        <v>0</v>
      </c>
      <c r="I10" s="580">
        <f>'3.sz.m Önk  bev.'!I10</f>
        <v>0</v>
      </c>
      <c r="J10" s="738"/>
      <c r="K10" s="481">
        <f>'3.sz.m Önk  bev.'!K10</f>
        <v>0</v>
      </c>
      <c r="L10" s="580">
        <f>'3.sz.m Önk  bev.'!L10</f>
        <v>0</v>
      </c>
      <c r="M10" s="580">
        <f>'3.sz.m Önk  bev.'!M10</f>
        <v>0</v>
      </c>
      <c r="N10" s="580">
        <f>'3.sz.m Önk  bev.'!N10</f>
        <v>0</v>
      </c>
      <c r="O10" s="580">
        <f>'3.sz.m Önk  bev.'!O10</f>
        <v>0</v>
      </c>
      <c r="P10" s="738"/>
      <c r="Q10" s="481"/>
      <c r="R10" s="580"/>
      <c r="S10" s="580"/>
      <c r="T10" s="580">
        <f>'3.sz.m Önk  bev.'!T10</f>
        <v>0</v>
      </c>
      <c r="U10" s="580">
        <f>'3.sz.m Önk  bev.'!U10</f>
        <v>0</v>
      </c>
      <c r="V10" s="738"/>
      <c r="W10" s="481"/>
      <c r="X10" s="580"/>
      <c r="Y10" s="161"/>
    </row>
    <row r="11" spans="1:25" ht="21.75" customHeight="1">
      <c r="A11" s="157"/>
      <c r="B11" s="153"/>
      <c r="C11" s="153" t="s">
        <v>119</v>
      </c>
      <c r="D11" s="476" t="s">
        <v>115</v>
      </c>
      <c r="E11" s="482">
        <f>'3.sz.m Önk  bev.'!E11</f>
        <v>1600</v>
      </c>
      <c r="F11" s="581">
        <f>'3.sz.m Önk  bev.'!F11</f>
        <v>1600</v>
      </c>
      <c r="G11" s="581">
        <f>'3.sz.m Önk  bev.'!G11</f>
        <v>1600</v>
      </c>
      <c r="H11" s="581">
        <f>'3.sz.m Önk  bev.'!H11</f>
        <v>1251</v>
      </c>
      <c r="I11" s="581">
        <f>'3.sz.m Önk  bev.'!I11</f>
        <v>1251</v>
      </c>
      <c r="J11" s="739">
        <f t="shared" si="0"/>
        <v>1</v>
      </c>
      <c r="K11" s="482">
        <f>'3.sz.m Önk  bev.'!K11</f>
        <v>1600</v>
      </c>
      <c r="L11" s="581">
        <f>'3.sz.m Önk  bev.'!L11</f>
        <v>1600</v>
      </c>
      <c r="M11" s="581">
        <f>'3.sz.m Önk  bev.'!M11</f>
        <v>1600</v>
      </c>
      <c r="N11" s="581">
        <f>'3.sz.m Önk  bev.'!N11</f>
        <v>1251</v>
      </c>
      <c r="O11" s="581">
        <f>'3.sz.m Önk  bev.'!O11</f>
        <v>1251</v>
      </c>
      <c r="P11" s="739">
        <f t="shared" si="1"/>
        <v>1</v>
      </c>
      <c r="Q11" s="482"/>
      <c r="R11" s="581"/>
      <c r="S11" s="581"/>
      <c r="T11" s="581">
        <f>'3.sz.m Önk  bev.'!T11</f>
        <v>0</v>
      </c>
      <c r="U11" s="581">
        <f>'3.sz.m Önk  bev.'!U11</f>
        <v>0</v>
      </c>
      <c r="V11" s="739"/>
      <c r="W11" s="482"/>
      <c r="X11" s="581"/>
      <c r="Y11" s="343"/>
    </row>
    <row r="12" spans="1:25" ht="21.75" customHeight="1">
      <c r="A12" s="157"/>
      <c r="B12" s="153"/>
      <c r="C12" s="153" t="s">
        <v>120</v>
      </c>
      <c r="D12" s="476" t="s">
        <v>340</v>
      </c>
      <c r="E12" s="482">
        <f>'3.sz.m Önk  bev.'!E12</f>
        <v>100</v>
      </c>
      <c r="F12" s="581">
        <f>'3.sz.m Önk  bev.'!F12</f>
        <v>100</v>
      </c>
      <c r="G12" s="581">
        <f>'3.sz.m Önk  bev.'!G12</f>
        <v>100</v>
      </c>
      <c r="H12" s="581">
        <f>'3.sz.m Önk  bev.'!H12</f>
        <v>340</v>
      </c>
      <c r="I12" s="581">
        <f>'3.sz.m Önk  bev.'!I12</f>
        <v>341</v>
      </c>
      <c r="J12" s="739">
        <f t="shared" si="0"/>
        <v>1.0029411764705882</v>
      </c>
      <c r="K12" s="482">
        <f>'3.sz.m Önk  bev.'!K12</f>
        <v>100</v>
      </c>
      <c r="L12" s="581">
        <f>'3.sz.m Önk  bev.'!L12</f>
        <v>100</v>
      </c>
      <c r="M12" s="581">
        <f>'3.sz.m Önk  bev.'!M12</f>
        <v>100</v>
      </c>
      <c r="N12" s="581">
        <f>'3.sz.m Önk  bev.'!N12</f>
        <v>340</v>
      </c>
      <c r="O12" s="581">
        <f>'3.sz.m Önk  bev.'!O12</f>
        <v>341</v>
      </c>
      <c r="P12" s="739">
        <f t="shared" si="1"/>
        <v>1.0029411764705882</v>
      </c>
      <c r="Q12" s="482"/>
      <c r="R12" s="581"/>
      <c r="S12" s="581"/>
      <c r="T12" s="581">
        <f>'3.sz.m Önk  bev.'!T12</f>
        <v>0</v>
      </c>
      <c r="U12" s="581">
        <f>'3.sz.m Önk  bev.'!U12</f>
        <v>0</v>
      </c>
      <c r="V12" s="739"/>
      <c r="W12" s="482"/>
      <c r="X12" s="581"/>
      <c r="Y12" s="343"/>
    </row>
    <row r="13" spans="1:25" ht="21.75" customHeight="1">
      <c r="A13" s="157"/>
      <c r="B13" s="153" t="s">
        <v>53</v>
      </c>
      <c r="C13" s="861" t="s">
        <v>121</v>
      </c>
      <c r="D13" s="861"/>
      <c r="E13" s="482">
        <f>'3.sz.m Önk  bev.'!E13</f>
        <v>0</v>
      </c>
      <c r="F13" s="581">
        <f>'3.sz.m Önk  bev.'!F13</f>
        <v>0</v>
      </c>
      <c r="G13" s="581">
        <f>'3.sz.m Önk  bev.'!G13</f>
        <v>0</v>
      </c>
      <c r="H13" s="581">
        <f>'3.sz.m Önk  bev.'!H13</f>
        <v>50</v>
      </c>
      <c r="I13" s="581">
        <f>'3.sz.m Önk  bev.'!I13</f>
        <v>50</v>
      </c>
      <c r="J13" s="739">
        <f t="shared" si="0"/>
        <v>1</v>
      </c>
      <c r="K13" s="482">
        <f>'3.sz.m Önk  bev.'!K13</f>
        <v>0</v>
      </c>
      <c r="L13" s="581">
        <f>'3.sz.m Önk  bev.'!L13</f>
        <v>0</v>
      </c>
      <c r="M13" s="581">
        <f>'3.sz.m Önk  bev.'!M13</f>
        <v>0</v>
      </c>
      <c r="N13" s="581">
        <f>'3.sz.m Önk  bev.'!N13</f>
        <v>50</v>
      </c>
      <c r="O13" s="581">
        <f>'3.sz.m Önk  bev.'!O13</f>
        <v>50</v>
      </c>
      <c r="P13" s="739">
        <f t="shared" si="1"/>
        <v>1</v>
      </c>
      <c r="Q13" s="482"/>
      <c r="R13" s="581"/>
      <c r="S13" s="581"/>
      <c r="T13" s="581">
        <f>'3.sz.m Önk  bev.'!T13</f>
        <v>0</v>
      </c>
      <c r="U13" s="581">
        <f>'3.sz.m Önk  bev.'!U13</f>
        <v>0</v>
      </c>
      <c r="V13" s="739"/>
      <c r="W13" s="482"/>
      <c r="X13" s="581"/>
      <c r="Y13" s="343"/>
    </row>
    <row r="14" spans="1:25" ht="21.75" customHeight="1" thickBot="1">
      <c r="A14" s="166"/>
      <c r="B14" s="167" t="s">
        <v>54</v>
      </c>
      <c r="C14" s="862" t="s">
        <v>418</v>
      </c>
      <c r="D14" s="862"/>
      <c r="E14" s="483">
        <f>'3.sz.m Önk  bev.'!E14</f>
        <v>0</v>
      </c>
      <c r="F14" s="582">
        <f>'3.sz.m Önk  bev.'!F14</f>
        <v>0</v>
      </c>
      <c r="G14" s="582">
        <f>'3.sz.m Önk  bev.'!G14</f>
        <v>0</v>
      </c>
      <c r="H14" s="582">
        <f>'3.sz.m Önk  bev.'!H14</f>
        <v>2</v>
      </c>
      <c r="I14" s="582">
        <f>'3.sz.m Önk  bev.'!I14</f>
        <v>2</v>
      </c>
      <c r="J14" s="740">
        <f t="shared" si="0"/>
        <v>1</v>
      </c>
      <c r="K14" s="483">
        <f>'3.sz.m Önk  bev.'!K14</f>
        <v>0</v>
      </c>
      <c r="L14" s="582">
        <f>'3.sz.m Önk  bev.'!L14</f>
        <v>0</v>
      </c>
      <c r="M14" s="582">
        <f>'3.sz.m Önk  bev.'!M14</f>
        <v>0</v>
      </c>
      <c r="N14" s="582">
        <f>'3.sz.m Önk  bev.'!N14</f>
        <v>2</v>
      </c>
      <c r="O14" s="582">
        <f>'3.sz.m Önk  bev.'!O14</f>
        <v>2</v>
      </c>
      <c r="P14" s="740">
        <f t="shared" si="1"/>
        <v>1</v>
      </c>
      <c r="Q14" s="483"/>
      <c r="R14" s="582"/>
      <c r="S14" s="582"/>
      <c r="T14" s="582">
        <f>'3.sz.m Önk  bev.'!T14</f>
        <v>0</v>
      </c>
      <c r="U14" s="582">
        <f>'3.sz.m Önk  bev.'!U14</f>
        <v>0</v>
      </c>
      <c r="V14" s="740"/>
      <c r="W14" s="483"/>
      <c r="X14" s="582"/>
      <c r="Y14" s="484"/>
    </row>
    <row r="15" spans="1:25" ht="21.75" customHeight="1" thickBot="1">
      <c r="A15" s="164" t="s">
        <v>10</v>
      </c>
      <c r="B15" s="850" t="s">
        <v>318</v>
      </c>
      <c r="C15" s="850"/>
      <c r="D15" s="850"/>
      <c r="E15" s="480">
        <f>SUM(E16:E17)</f>
        <v>324</v>
      </c>
      <c r="F15" s="591">
        <f>SUM(F16:F17)</f>
        <v>324</v>
      </c>
      <c r="G15" s="591">
        <f>SUM(G16:G17)</f>
        <v>324</v>
      </c>
      <c r="H15" s="591">
        <f>SUM(H16:H17)</f>
        <v>379</v>
      </c>
      <c r="I15" s="591">
        <f>SUM(I16:I17)</f>
        <v>379</v>
      </c>
      <c r="J15" s="803">
        <f t="shared" si="0"/>
        <v>1</v>
      </c>
      <c r="K15" s="480">
        <f>SUM(K16:K17)</f>
        <v>324</v>
      </c>
      <c r="L15" s="591">
        <f>SUM(L16:L17)</f>
        <v>324</v>
      </c>
      <c r="M15" s="591">
        <f>SUM(M16:M17)</f>
        <v>324</v>
      </c>
      <c r="N15" s="591">
        <f>SUM(N16:N17)</f>
        <v>379</v>
      </c>
      <c r="O15" s="591">
        <f>SUM(O16:O17)</f>
        <v>379</v>
      </c>
      <c r="P15" s="803">
        <f t="shared" si="1"/>
        <v>1</v>
      </c>
      <c r="Q15" s="480">
        <f>SUM(Q16:Q17)</f>
        <v>0</v>
      </c>
      <c r="R15" s="591">
        <f>SUM(R16:R17)</f>
        <v>0</v>
      </c>
      <c r="S15" s="591">
        <f>SUM(S16:S17)</f>
        <v>0</v>
      </c>
      <c r="T15" s="591">
        <f>SUM(T16:T17)</f>
        <v>0</v>
      </c>
      <c r="U15" s="591">
        <f>SUM(U16:U17)</f>
        <v>0</v>
      </c>
      <c r="V15" s="803"/>
      <c r="W15" s="480">
        <v>0</v>
      </c>
      <c r="X15" s="591">
        <v>0</v>
      </c>
      <c r="Y15" s="348">
        <v>0</v>
      </c>
    </row>
    <row r="16" spans="1:25" ht="21.75" customHeight="1" thickBot="1">
      <c r="A16" s="330"/>
      <c r="B16" s="331" t="s">
        <v>55</v>
      </c>
      <c r="C16" s="852" t="s">
        <v>266</v>
      </c>
      <c r="D16" s="852"/>
      <c r="E16" s="485">
        <f>'3.sz.m Önk  bev.'!E15</f>
        <v>324</v>
      </c>
      <c r="F16" s="592">
        <f>'3.sz.m Önk  bev.'!F15</f>
        <v>324</v>
      </c>
      <c r="G16" s="592">
        <f>'3.sz.m Önk  bev.'!G15</f>
        <v>324</v>
      </c>
      <c r="H16" s="592">
        <f>'3.sz.m Önk  bev.'!H15</f>
        <v>379</v>
      </c>
      <c r="I16" s="592">
        <f>'3.sz.m Önk  bev.'!I15</f>
        <v>379</v>
      </c>
      <c r="J16" s="804">
        <f t="shared" si="0"/>
        <v>1</v>
      </c>
      <c r="K16" s="485">
        <f>E16-Q16</f>
        <v>324</v>
      </c>
      <c r="L16" s="592">
        <f>F16-R16</f>
        <v>324</v>
      </c>
      <c r="M16" s="592">
        <f>G16-S16</f>
        <v>324</v>
      </c>
      <c r="N16" s="592">
        <f>'3.sz.m Önk  bev.'!N15</f>
        <v>379</v>
      </c>
      <c r="O16" s="592">
        <f>'3.sz.m Önk  bev.'!O15</f>
        <v>379</v>
      </c>
      <c r="P16" s="804">
        <f t="shared" si="1"/>
        <v>1</v>
      </c>
      <c r="Q16" s="485">
        <f>'3.sz.m Önk  bev.'!Q15</f>
        <v>0</v>
      </c>
      <c r="R16" s="592">
        <f>'3.sz.m Önk  bev.'!R15</f>
        <v>0</v>
      </c>
      <c r="S16" s="592">
        <f>'3.sz.m Önk  bev.'!S15</f>
        <v>0</v>
      </c>
      <c r="T16" s="592">
        <f>'3.sz.m Önk  bev.'!T15</f>
        <v>0</v>
      </c>
      <c r="U16" s="592">
        <f>'3.sz.m Önk  bev.'!U15</f>
        <v>0</v>
      </c>
      <c r="V16" s="804"/>
      <c r="W16" s="485"/>
      <c r="X16" s="592"/>
      <c r="Y16" s="332"/>
    </row>
    <row r="17" spans="1:25" ht="21.75" customHeight="1" thickBot="1">
      <c r="A17" s="329"/>
      <c r="B17" s="163" t="s">
        <v>56</v>
      </c>
      <c r="C17" s="849" t="s">
        <v>267</v>
      </c>
      <c r="D17" s="849"/>
      <c r="E17" s="485">
        <f>üres!D8+üres2!D8</f>
        <v>0</v>
      </c>
      <c r="F17" s="592">
        <f>üres!E8+üres2!E8</f>
        <v>0</v>
      </c>
      <c r="G17" s="592">
        <f>üres!F8+üres2!F8</f>
        <v>0</v>
      </c>
      <c r="H17" s="592">
        <f>üres!G8+üres2!G8</f>
        <v>0</v>
      </c>
      <c r="I17" s="592">
        <f>üres!H8+üres2!H8</f>
        <v>0</v>
      </c>
      <c r="J17" s="804"/>
      <c r="K17" s="485">
        <f>üres!E8+üres2!E8</f>
        <v>0</v>
      </c>
      <c r="L17" s="592">
        <f>üres!F8+üres2!F8</f>
        <v>0</v>
      </c>
      <c r="M17" s="592">
        <f>üres!G8+üres2!G8</f>
        <v>0</v>
      </c>
      <c r="N17" s="592">
        <f>üres!K8+üres2!K8</f>
        <v>0</v>
      </c>
      <c r="O17" s="592">
        <f>üres!L8+üres2!L8</f>
        <v>0</v>
      </c>
      <c r="P17" s="804"/>
      <c r="Q17" s="485"/>
      <c r="R17" s="592"/>
      <c r="S17" s="592"/>
      <c r="T17" s="592">
        <f>üres!O8+üres2!O8</f>
        <v>0</v>
      </c>
      <c r="U17" s="592">
        <f>üres!P8+üres2!P8</f>
        <v>0</v>
      </c>
      <c r="V17" s="804"/>
      <c r="W17" s="485"/>
      <c r="X17" s="592"/>
      <c r="Y17" s="332"/>
    </row>
    <row r="18" spans="1:26" ht="21.75" customHeight="1" thickBot="1">
      <c r="A18" s="169" t="s">
        <v>126</v>
      </c>
      <c r="B18" s="841" t="s">
        <v>162</v>
      </c>
      <c r="C18" s="841"/>
      <c r="D18" s="841"/>
      <c r="E18" s="486">
        <f>'3.sz.m Önk  bev.'!E22</f>
        <v>250</v>
      </c>
      <c r="F18" s="577">
        <f>'3.sz.m Önk  bev.'!F22</f>
        <v>250</v>
      </c>
      <c r="G18" s="577">
        <f>'3.sz.m Önk  bev.'!G22</f>
        <v>250</v>
      </c>
      <c r="H18" s="577">
        <f>'3.sz.m Önk  bev.'!H22</f>
        <v>264</v>
      </c>
      <c r="I18" s="577">
        <f>'3.sz.m Önk  bev.'!I22</f>
        <v>264</v>
      </c>
      <c r="J18" s="742">
        <f t="shared" si="0"/>
        <v>1</v>
      </c>
      <c r="K18" s="486">
        <f>'3.sz.m Önk  bev.'!K22</f>
        <v>250</v>
      </c>
      <c r="L18" s="577">
        <f>'3.sz.m Önk  bev.'!L22</f>
        <v>250</v>
      </c>
      <c r="M18" s="577">
        <f>'3.sz.m Önk  bev.'!M22</f>
        <v>250</v>
      </c>
      <c r="N18" s="577">
        <f>'3.sz.m Önk  bev.'!N22</f>
        <v>264</v>
      </c>
      <c r="O18" s="577">
        <f>'3.sz.m Önk  bev.'!O22</f>
        <v>264</v>
      </c>
      <c r="P18" s="742">
        <f t="shared" si="1"/>
        <v>1</v>
      </c>
      <c r="Q18" s="486"/>
      <c r="R18" s="577"/>
      <c r="S18" s="577"/>
      <c r="T18" s="577">
        <f>'3.sz.m Önk  bev.'!T22</f>
        <v>0</v>
      </c>
      <c r="U18" s="577">
        <f>'3.sz.m Önk  bev.'!U22</f>
        <v>0</v>
      </c>
      <c r="V18" s="742"/>
      <c r="W18" s="486"/>
      <c r="X18" s="577"/>
      <c r="Y18" s="170"/>
      <c r="Z18" s="21"/>
    </row>
    <row r="19" spans="1:25" ht="21.75" customHeight="1" thickBot="1">
      <c r="A19" s="169" t="s">
        <v>12</v>
      </c>
      <c r="B19" s="851" t="s">
        <v>133</v>
      </c>
      <c r="C19" s="851"/>
      <c r="D19" s="851"/>
      <c r="E19" s="486">
        <f>SUM(E20:E26)</f>
        <v>10132</v>
      </c>
      <c r="F19" s="577">
        <f>SUM(F20:F26)</f>
        <v>10293</v>
      </c>
      <c r="G19" s="577">
        <f>SUM(G20:G26)</f>
        <v>10662</v>
      </c>
      <c r="H19" s="577">
        <f>SUM(H20:H26)</f>
        <v>11952</v>
      </c>
      <c r="I19" s="577">
        <f>SUM(I20:I26)</f>
        <v>11952</v>
      </c>
      <c r="J19" s="742">
        <f t="shared" si="0"/>
        <v>1</v>
      </c>
      <c r="K19" s="486">
        <f>SUM(K20:K26)</f>
        <v>10132</v>
      </c>
      <c r="L19" s="577">
        <f>SUM(L20:L26)</f>
        <v>10293</v>
      </c>
      <c r="M19" s="577">
        <f>SUM(M20:M26)</f>
        <v>10662</v>
      </c>
      <c r="N19" s="577">
        <f>SUM(N20:N26)</f>
        <v>11891</v>
      </c>
      <c r="O19" s="577">
        <f>SUM(O20:O26)</f>
        <v>11891</v>
      </c>
      <c r="P19" s="742">
        <f t="shared" si="1"/>
        <v>1</v>
      </c>
      <c r="Q19" s="486">
        <f>SUM(Q20:Q26)</f>
        <v>0</v>
      </c>
      <c r="R19" s="577">
        <f>SUM(R20:R26)</f>
        <v>0</v>
      </c>
      <c r="S19" s="577">
        <f>SUM(S20:S26)</f>
        <v>0</v>
      </c>
      <c r="T19" s="577">
        <f>SUM(T20:T26)</f>
        <v>61</v>
      </c>
      <c r="U19" s="577">
        <f>SUM(U20:U26)</f>
        <v>61</v>
      </c>
      <c r="V19" s="742">
        <f>U19/T19</f>
        <v>1</v>
      </c>
      <c r="W19" s="486">
        <f>SUM(W20:W26)</f>
        <v>0</v>
      </c>
      <c r="X19" s="577">
        <f>SUM(X20:X26)</f>
        <v>0</v>
      </c>
      <c r="Y19" s="170">
        <f>SUM(Y20:Y26)</f>
        <v>0</v>
      </c>
    </row>
    <row r="20" spans="1:25" ht="21.75" customHeight="1">
      <c r="A20" s="162"/>
      <c r="B20" s="171" t="s">
        <v>57</v>
      </c>
      <c r="C20" s="843" t="s">
        <v>160</v>
      </c>
      <c r="D20" s="843"/>
      <c r="E20" s="487">
        <f>'3.sz.m Önk  bev.'!E24</f>
        <v>9711</v>
      </c>
      <c r="F20" s="584">
        <f>'3.sz.m Önk  bev.'!F24</f>
        <v>9666</v>
      </c>
      <c r="G20" s="584">
        <f>'3.sz.m Önk  bev.'!G24</f>
        <v>9666</v>
      </c>
      <c r="H20" s="584">
        <f>'3.sz.m Önk  bev.'!H24</f>
        <v>9666</v>
      </c>
      <c r="I20" s="584">
        <f>'3.sz.m Önk  bev.'!I24</f>
        <v>9666</v>
      </c>
      <c r="J20" s="743">
        <f t="shared" si="0"/>
        <v>1</v>
      </c>
      <c r="K20" s="487">
        <f>'3.sz.m Önk  bev.'!K24</f>
        <v>9711</v>
      </c>
      <c r="L20" s="584">
        <f>'3.sz.m Önk  bev.'!L24</f>
        <v>9666</v>
      </c>
      <c r="M20" s="584">
        <f>'3.sz.m Önk  bev.'!M24</f>
        <v>9666</v>
      </c>
      <c r="N20" s="584">
        <f>'3.sz.m Önk  bev.'!N24</f>
        <v>9666</v>
      </c>
      <c r="O20" s="584">
        <f>'3.sz.m Önk  bev.'!O24</f>
        <v>9666</v>
      </c>
      <c r="P20" s="743">
        <f t="shared" si="1"/>
        <v>1</v>
      </c>
      <c r="Q20" s="487"/>
      <c r="R20" s="584"/>
      <c r="S20" s="584"/>
      <c r="T20" s="584">
        <f>'3.sz.m Önk  bev.'!T24</f>
        <v>0</v>
      </c>
      <c r="U20" s="584">
        <f>'3.sz.m Önk  bev.'!U24</f>
        <v>0</v>
      </c>
      <c r="V20" s="743"/>
      <c r="W20" s="487"/>
      <c r="X20" s="584"/>
      <c r="Y20" s="488"/>
    </row>
    <row r="21" spans="1:25" ht="21.75" customHeight="1">
      <c r="A21" s="157"/>
      <c r="B21" s="154" t="s">
        <v>58</v>
      </c>
      <c r="C21" s="844" t="s">
        <v>48</v>
      </c>
      <c r="D21" s="844"/>
      <c r="E21" s="487">
        <f>'3.sz.m Önk  bev.'!E25</f>
        <v>0</v>
      </c>
      <c r="F21" s="584">
        <f>'3.sz.m Önk  bev.'!F25</f>
        <v>0</v>
      </c>
      <c r="G21" s="584">
        <f>'3.sz.m Önk  bev.'!G25</f>
        <v>0</v>
      </c>
      <c r="H21" s="584">
        <f>'3.sz.m Önk  bev.'!H25</f>
        <v>3</v>
      </c>
      <c r="I21" s="584">
        <f>'3.sz.m Önk  bev.'!I25</f>
        <v>3</v>
      </c>
      <c r="J21" s="743">
        <f t="shared" si="0"/>
        <v>1</v>
      </c>
      <c r="K21" s="487">
        <f>'3.sz.m Önk  bev.'!K25</f>
        <v>0</v>
      </c>
      <c r="L21" s="584">
        <f>'3.sz.m Önk  bev.'!L25</f>
        <v>0</v>
      </c>
      <c r="M21" s="584">
        <f>'3.sz.m Önk  bev.'!M25</f>
        <v>0</v>
      </c>
      <c r="N21" s="584">
        <f>'3.sz.m Önk  bev.'!N25</f>
        <v>3</v>
      </c>
      <c r="O21" s="584">
        <f>'3.sz.m Önk  bev.'!O25</f>
        <v>3</v>
      </c>
      <c r="P21" s="743">
        <f t="shared" si="1"/>
        <v>1</v>
      </c>
      <c r="Q21" s="487"/>
      <c r="R21" s="584"/>
      <c r="S21" s="584"/>
      <c r="T21" s="584">
        <f>'3.sz.m Önk  bev.'!T25</f>
        <v>0</v>
      </c>
      <c r="U21" s="584">
        <f>'3.sz.m Önk  bev.'!U25</f>
        <v>0</v>
      </c>
      <c r="V21" s="743"/>
      <c r="W21" s="487"/>
      <c r="X21" s="584"/>
      <c r="Y21" s="488"/>
    </row>
    <row r="22" spans="1:25" ht="21.75" customHeight="1">
      <c r="A22" s="157"/>
      <c r="B22" s="154" t="s">
        <v>134</v>
      </c>
      <c r="C22" s="844" t="s">
        <v>136</v>
      </c>
      <c r="D22" s="844"/>
      <c r="E22" s="487">
        <f>'3.sz.m Önk  bev.'!E26</f>
        <v>0</v>
      </c>
      <c r="F22" s="584">
        <f>'3.sz.m Önk  bev.'!F26</f>
        <v>97</v>
      </c>
      <c r="G22" s="584">
        <f>'3.sz.m Önk  bev.'!G26</f>
        <v>97</v>
      </c>
      <c r="H22" s="584">
        <f>'3.sz.m Önk  bev.'!H26</f>
        <v>97</v>
      </c>
      <c r="I22" s="584">
        <f>'3.sz.m Önk  bev.'!I26</f>
        <v>97</v>
      </c>
      <c r="J22" s="743">
        <f t="shared" si="0"/>
        <v>1</v>
      </c>
      <c r="K22" s="487">
        <f>'3.sz.m Önk  bev.'!K26</f>
        <v>0</v>
      </c>
      <c r="L22" s="584">
        <f>'3.sz.m Önk  bev.'!L26</f>
        <v>97</v>
      </c>
      <c r="M22" s="584">
        <f>'3.sz.m Önk  bev.'!M26</f>
        <v>97</v>
      </c>
      <c r="N22" s="584">
        <f>'3.sz.m Önk  bev.'!N26</f>
        <v>97</v>
      </c>
      <c r="O22" s="584">
        <f>'3.sz.m Önk  bev.'!O26</f>
        <v>97</v>
      </c>
      <c r="P22" s="743">
        <f t="shared" si="1"/>
        <v>1</v>
      </c>
      <c r="Q22" s="487"/>
      <c r="R22" s="584"/>
      <c r="S22" s="584"/>
      <c r="T22" s="584">
        <f>'3.sz.m Önk  bev.'!T26</f>
        <v>0</v>
      </c>
      <c r="U22" s="584">
        <f>'3.sz.m Önk  bev.'!U26</f>
        <v>0</v>
      </c>
      <c r="V22" s="743"/>
      <c r="W22" s="487"/>
      <c r="X22" s="584"/>
      <c r="Y22" s="488"/>
    </row>
    <row r="23" spans="1:25" ht="21.75" customHeight="1">
      <c r="A23" s="166"/>
      <c r="B23" s="154" t="s">
        <v>135</v>
      </c>
      <c r="C23" s="844" t="s">
        <v>406</v>
      </c>
      <c r="D23" s="846"/>
      <c r="E23" s="487"/>
      <c r="F23" s="584">
        <f>'3.sz.m Önk  bev.'!F27</f>
        <v>7</v>
      </c>
      <c r="G23" s="584">
        <f>'3.sz.m Önk  bev.'!G27</f>
        <v>11</v>
      </c>
      <c r="H23" s="584">
        <f>'3.sz.m Önk  bev.'!H27</f>
        <v>75</v>
      </c>
      <c r="I23" s="584">
        <f>'3.sz.m Önk  bev.'!I27</f>
        <v>75</v>
      </c>
      <c r="J23" s="743">
        <f t="shared" si="0"/>
        <v>1</v>
      </c>
      <c r="K23" s="487">
        <f>'3.sz.m Önk  bev.'!K27</f>
        <v>0</v>
      </c>
      <c r="L23" s="584">
        <f>'3.sz.m Önk  bev.'!L27</f>
        <v>0</v>
      </c>
      <c r="M23" s="584">
        <f>'3.sz.m Önk  bev.'!M27</f>
        <v>11</v>
      </c>
      <c r="N23" s="584">
        <f>'3.sz.m Önk  bev.'!N27</f>
        <v>14</v>
      </c>
      <c r="O23" s="584">
        <f>'3.sz.m Önk  bev.'!O27</f>
        <v>14</v>
      </c>
      <c r="P23" s="743">
        <f t="shared" si="1"/>
        <v>1</v>
      </c>
      <c r="Q23" s="487"/>
      <c r="R23" s="584"/>
      <c r="S23" s="584"/>
      <c r="T23" s="584">
        <f>'3.sz.m Önk  bev.'!T27</f>
        <v>61</v>
      </c>
      <c r="U23" s="584">
        <f>'3.sz.m Önk  bev.'!U27</f>
        <v>61</v>
      </c>
      <c r="V23" s="743">
        <f>U23/T23</f>
        <v>1</v>
      </c>
      <c r="W23" s="487"/>
      <c r="X23" s="584"/>
      <c r="Y23" s="488"/>
    </row>
    <row r="24" spans="1:25" ht="21.75" customHeight="1">
      <c r="A24" s="166"/>
      <c r="B24" s="154" t="s">
        <v>400</v>
      </c>
      <c r="C24" s="844" t="s">
        <v>137</v>
      </c>
      <c r="D24" s="844"/>
      <c r="E24" s="487">
        <f>'3.sz.m Önk  bev.'!E28</f>
        <v>421</v>
      </c>
      <c r="F24" s="584">
        <f>'3.sz.m Önk  bev.'!F28</f>
        <v>421</v>
      </c>
      <c r="G24" s="584">
        <f>'3.sz.m Önk  bev.'!G28</f>
        <v>421</v>
      </c>
      <c r="H24" s="584">
        <f>'3.sz.m Önk  bev.'!H28</f>
        <v>266</v>
      </c>
      <c r="I24" s="584">
        <f>'3.sz.m Önk  bev.'!I28</f>
        <v>266</v>
      </c>
      <c r="J24" s="743">
        <f t="shared" si="0"/>
        <v>1</v>
      </c>
      <c r="K24" s="487">
        <f>'3.sz.m Önk  bev.'!K28</f>
        <v>421</v>
      </c>
      <c r="L24" s="584">
        <f>'3.sz.m Önk  bev.'!L28</f>
        <v>428</v>
      </c>
      <c r="M24" s="584">
        <f>'3.sz.m Önk  bev.'!M28</f>
        <v>421</v>
      </c>
      <c r="N24" s="584">
        <f>'3.sz.m Önk  bev.'!N28</f>
        <v>266</v>
      </c>
      <c r="O24" s="584">
        <f>'3.sz.m Önk  bev.'!O28</f>
        <v>266</v>
      </c>
      <c r="P24" s="743">
        <f t="shared" si="1"/>
        <v>1</v>
      </c>
      <c r="Q24" s="487"/>
      <c r="R24" s="584"/>
      <c r="S24" s="584"/>
      <c r="T24" s="584">
        <f>'3.sz.m Önk  bev.'!T28</f>
        <v>0</v>
      </c>
      <c r="U24" s="584">
        <f>'3.sz.m Önk  bev.'!U28</f>
        <v>0</v>
      </c>
      <c r="V24" s="743"/>
      <c r="W24" s="487"/>
      <c r="X24" s="584"/>
      <c r="Y24" s="488"/>
    </row>
    <row r="25" spans="1:25" ht="21.75" customHeight="1">
      <c r="A25" s="458"/>
      <c r="B25" s="609" t="s">
        <v>407</v>
      </c>
      <c r="C25" s="844" t="s">
        <v>416</v>
      </c>
      <c r="D25" s="846"/>
      <c r="E25" s="487">
        <f>'3.sz.m Önk  bev.'!E29</f>
        <v>0</v>
      </c>
      <c r="F25" s="584">
        <f>'3.sz.m Önk  bev.'!F29</f>
        <v>0</v>
      </c>
      <c r="G25" s="584">
        <f>'3.sz.m Önk  bev.'!G29</f>
        <v>0</v>
      </c>
      <c r="H25" s="584">
        <f>'3.sz.m Önk  bev.'!H29</f>
        <v>1200</v>
      </c>
      <c r="I25" s="584">
        <f>'3.sz.m Önk  bev.'!I29</f>
        <v>1200</v>
      </c>
      <c r="J25" s="743">
        <f t="shared" si="0"/>
        <v>1</v>
      </c>
      <c r="K25" s="487"/>
      <c r="L25" s="584"/>
      <c r="M25" s="584"/>
      <c r="N25" s="584">
        <f>'3.sz.m Önk  bev.'!N29</f>
        <v>1200</v>
      </c>
      <c r="O25" s="584">
        <f>'3.sz.m Önk  bev.'!O29</f>
        <v>1200</v>
      </c>
      <c r="P25" s="743">
        <f t="shared" si="1"/>
        <v>1</v>
      </c>
      <c r="Q25" s="487"/>
      <c r="R25" s="584"/>
      <c r="S25" s="584"/>
      <c r="T25" s="584">
        <f>'3.sz.m Önk  bev.'!T29</f>
        <v>0</v>
      </c>
      <c r="U25" s="584">
        <f>'3.sz.m Önk  bev.'!U29</f>
        <v>0</v>
      </c>
      <c r="V25" s="743"/>
      <c r="W25" s="489"/>
      <c r="X25" s="586"/>
      <c r="Y25" s="490"/>
    </row>
    <row r="26" spans="1:25" ht="21.75" customHeight="1" thickBot="1">
      <c r="A26" s="458"/>
      <c r="B26" s="566" t="s">
        <v>415</v>
      </c>
      <c r="C26" s="849" t="s">
        <v>401</v>
      </c>
      <c r="D26" s="849"/>
      <c r="E26" s="489">
        <f>'3.sz.m Önk  bev.'!E30</f>
        <v>0</v>
      </c>
      <c r="F26" s="586">
        <f>'3.sz.m Önk  bev.'!F30</f>
        <v>102</v>
      </c>
      <c r="G26" s="586">
        <f>'3.sz.m Önk  bev.'!G30</f>
        <v>467</v>
      </c>
      <c r="H26" s="586">
        <f>'3.sz.m Önk  bev.'!H30</f>
        <v>645</v>
      </c>
      <c r="I26" s="586">
        <f>'3.sz.m Önk  bev.'!I30</f>
        <v>645</v>
      </c>
      <c r="J26" s="745">
        <f t="shared" si="0"/>
        <v>1</v>
      </c>
      <c r="K26" s="489">
        <f>'3.sz.m Önk  bev.'!K30</f>
        <v>0</v>
      </c>
      <c r="L26" s="586">
        <f>'3.sz.m Önk  bev.'!L30</f>
        <v>102</v>
      </c>
      <c r="M26" s="586">
        <f>'3.sz.m Önk  bev.'!M30</f>
        <v>467</v>
      </c>
      <c r="N26" s="586">
        <f>'3.sz.m Önk  bev.'!N30</f>
        <v>645</v>
      </c>
      <c r="O26" s="586">
        <f>'3.sz.m Önk  bev.'!O30</f>
        <v>645</v>
      </c>
      <c r="P26" s="745">
        <f t="shared" si="1"/>
        <v>1</v>
      </c>
      <c r="Q26" s="489">
        <f>'3.sz.m Önk  bev.'!Q30</f>
        <v>0</v>
      </c>
      <c r="R26" s="586">
        <f>'3.sz.m Önk  bev.'!R30</f>
        <v>0</v>
      </c>
      <c r="S26" s="586">
        <f>'3.sz.m Önk  bev.'!S30</f>
        <v>0</v>
      </c>
      <c r="T26" s="586">
        <f>'3.sz.m Önk  bev.'!T30</f>
        <v>0</v>
      </c>
      <c r="U26" s="586">
        <f>'3.sz.m Önk  bev.'!U30</f>
        <v>0</v>
      </c>
      <c r="V26" s="745"/>
      <c r="W26" s="489">
        <f>'3.sz.m Önk  bev.'!S30</f>
        <v>0</v>
      </c>
      <c r="X26" s="586">
        <f>'3.sz.m Önk  bev.'!T30</f>
        <v>0</v>
      </c>
      <c r="Y26" s="490">
        <f>'3.sz.m Önk  bev.'!U30</f>
        <v>0</v>
      </c>
    </row>
    <row r="27" spans="1:25" ht="21.75" customHeight="1" thickBot="1">
      <c r="A27" s="169" t="s">
        <v>13</v>
      </c>
      <c r="B27" s="841" t="s">
        <v>138</v>
      </c>
      <c r="C27" s="841"/>
      <c r="D27" s="841"/>
      <c r="E27" s="486">
        <f>SUM(E28:E35)</f>
        <v>6698</v>
      </c>
      <c r="F27" s="577">
        <f>SUM(F28:F35)</f>
        <v>6698</v>
      </c>
      <c r="G27" s="577">
        <f>SUM(G28:G35)</f>
        <v>6698</v>
      </c>
      <c r="H27" s="577">
        <f>SUM(H28:H35)</f>
        <v>6880</v>
      </c>
      <c r="I27" s="577">
        <f>SUM(I28:I35)</f>
        <v>6880</v>
      </c>
      <c r="J27" s="742">
        <f t="shared" si="0"/>
        <v>1</v>
      </c>
      <c r="K27" s="486">
        <f>SUM(K28:K35)</f>
        <v>6698</v>
      </c>
      <c r="L27" s="577">
        <f>SUM(L28:L35)</f>
        <v>6698</v>
      </c>
      <c r="M27" s="577">
        <f>SUM(M28:M35)</f>
        <v>6698</v>
      </c>
      <c r="N27" s="577">
        <f>SUM(N28:N35)</f>
        <v>6880</v>
      </c>
      <c r="O27" s="577">
        <f>SUM(O28:O35)</f>
        <v>6880</v>
      </c>
      <c r="P27" s="742">
        <f t="shared" si="1"/>
        <v>1</v>
      </c>
      <c r="Q27" s="486">
        <f>SUM(Q28:Q35)</f>
        <v>0</v>
      </c>
      <c r="R27" s="577">
        <f>SUM(R28:R35)</f>
        <v>0</v>
      </c>
      <c r="S27" s="577">
        <f>SUM(S28:S35)</f>
        <v>0</v>
      </c>
      <c r="T27" s="577">
        <f>SUM(T28:T35)</f>
        <v>0</v>
      </c>
      <c r="U27" s="577">
        <f>SUM(U28:U35)</f>
        <v>0</v>
      </c>
      <c r="V27" s="742"/>
      <c r="W27" s="486">
        <f>SUM(W28:W35)</f>
        <v>0</v>
      </c>
      <c r="X27" s="577">
        <f>SUM(X28:X35)</f>
        <v>0</v>
      </c>
      <c r="Y27" s="170">
        <f>SUM(Y28:Y35)</f>
        <v>0</v>
      </c>
    </row>
    <row r="28" spans="1:25" s="7" customFormat="1" ht="21.75" customHeight="1">
      <c r="A28" s="172"/>
      <c r="B28" s="171" t="s">
        <v>59</v>
      </c>
      <c r="C28" s="843" t="s">
        <v>139</v>
      </c>
      <c r="D28" s="843"/>
      <c r="E28" s="491"/>
      <c r="F28" s="587"/>
      <c r="G28" s="587"/>
      <c r="H28" s="587"/>
      <c r="I28" s="587"/>
      <c r="J28" s="746"/>
      <c r="K28" s="491"/>
      <c r="L28" s="587"/>
      <c r="M28" s="587"/>
      <c r="N28" s="587"/>
      <c r="O28" s="587"/>
      <c r="P28" s="746"/>
      <c r="Q28" s="491"/>
      <c r="R28" s="587"/>
      <c r="S28" s="587"/>
      <c r="T28" s="587"/>
      <c r="U28" s="587"/>
      <c r="V28" s="746"/>
      <c r="W28" s="491">
        <v>0</v>
      </c>
      <c r="X28" s="587">
        <v>0</v>
      </c>
      <c r="Y28" s="173">
        <v>0</v>
      </c>
    </row>
    <row r="29" spans="1:25" s="7" customFormat="1" ht="31.5">
      <c r="A29" s="159"/>
      <c r="B29" s="153"/>
      <c r="C29" s="153" t="s">
        <v>140</v>
      </c>
      <c r="D29" s="476" t="s">
        <v>41</v>
      </c>
      <c r="E29" s="492">
        <f>'3.sz.m Önk  bev.'!E33</f>
        <v>0</v>
      </c>
      <c r="F29" s="583">
        <f>'3.sz.m Önk  bev.'!F33</f>
        <v>0</v>
      </c>
      <c r="G29" s="583">
        <f>'3.sz.m Önk  bev.'!G33</f>
        <v>0</v>
      </c>
      <c r="H29" s="583">
        <f>'3.sz.m Önk  bev.'!H33</f>
        <v>0</v>
      </c>
      <c r="I29" s="583">
        <f>'3.sz.m Önk  bev.'!I33</f>
        <v>0</v>
      </c>
      <c r="J29" s="741"/>
      <c r="K29" s="492">
        <f>'3.sz.m Önk  bev.'!K33</f>
        <v>0</v>
      </c>
      <c r="L29" s="583">
        <f>'3.sz.m Önk  bev.'!L33</f>
        <v>0</v>
      </c>
      <c r="M29" s="583">
        <f>'3.sz.m Önk  bev.'!M33</f>
        <v>0</v>
      </c>
      <c r="N29" s="583">
        <f>'3.sz.m Önk  bev.'!N33</f>
        <v>0</v>
      </c>
      <c r="O29" s="583">
        <f>'3.sz.m Önk  bev.'!O33</f>
        <v>0</v>
      </c>
      <c r="P29" s="741"/>
      <c r="Q29" s="492"/>
      <c r="R29" s="583"/>
      <c r="S29" s="583"/>
      <c r="T29" s="583">
        <f>'3.sz.m Önk  bev.'!T33</f>
        <v>0</v>
      </c>
      <c r="U29" s="583">
        <f>'3.sz.m Önk  bev.'!U33</f>
        <v>0</v>
      </c>
      <c r="V29" s="741"/>
      <c r="W29" s="492"/>
      <c r="X29" s="583"/>
      <c r="Y29" s="158"/>
    </row>
    <row r="30" spans="1:25" ht="21.75" customHeight="1">
      <c r="A30" s="157"/>
      <c r="B30" s="153"/>
      <c r="C30" s="153" t="s">
        <v>141</v>
      </c>
      <c r="D30" s="476" t="s">
        <v>40</v>
      </c>
      <c r="E30" s="492">
        <f>üres2!D11</f>
        <v>0</v>
      </c>
      <c r="F30" s="583">
        <f>üres2!E11</f>
        <v>0</v>
      </c>
      <c r="G30" s="583">
        <f>üres2!F11</f>
        <v>0</v>
      </c>
      <c r="H30" s="583">
        <f>üres2!G11</f>
        <v>0</v>
      </c>
      <c r="I30" s="583">
        <f>üres2!H11</f>
        <v>0</v>
      </c>
      <c r="J30" s="741"/>
      <c r="K30" s="492">
        <f>üres2!E11</f>
        <v>0</v>
      </c>
      <c r="L30" s="583">
        <f>üres2!F11</f>
        <v>0</v>
      </c>
      <c r="M30" s="583">
        <f>üres2!G11</f>
        <v>0</v>
      </c>
      <c r="N30" s="583">
        <f>üres2!K11</f>
        <v>0</v>
      </c>
      <c r="O30" s="583">
        <f>üres2!L11</f>
        <v>0</v>
      </c>
      <c r="P30" s="741"/>
      <c r="Q30" s="492"/>
      <c r="R30" s="583"/>
      <c r="S30" s="583"/>
      <c r="T30" s="583">
        <f>üres2!O11</f>
        <v>0</v>
      </c>
      <c r="U30" s="583">
        <f>üres2!P11</f>
        <v>0</v>
      </c>
      <c r="V30" s="741"/>
      <c r="W30" s="492"/>
      <c r="X30" s="583"/>
      <c r="Y30" s="158"/>
    </row>
    <row r="31" spans="1:25" ht="21.75" customHeight="1">
      <c r="A31" s="157"/>
      <c r="B31" s="153"/>
      <c r="C31" s="153" t="s">
        <v>142</v>
      </c>
      <c r="D31" s="476" t="s">
        <v>42</v>
      </c>
      <c r="E31" s="492">
        <f>'3.sz.m Önk  bev.'!E35+üres!D11</f>
        <v>766</v>
      </c>
      <c r="F31" s="583">
        <f>'3.sz.m Önk  bev.'!F35+üres!E11</f>
        <v>766</v>
      </c>
      <c r="G31" s="583">
        <f>'3.sz.m Önk  bev.'!G35+üres!F11</f>
        <v>766</v>
      </c>
      <c r="H31" s="583">
        <f>'3.sz.m Önk  bev.'!H35+üres!G11</f>
        <v>948</v>
      </c>
      <c r="I31" s="583">
        <f>'3.sz.m Önk  bev.'!I35+üres!H11</f>
        <v>972</v>
      </c>
      <c r="J31" s="741">
        <f t="shared" si="0"/>
        <v>1.0253164556962024</v>
      </c>
      <c r="K31" s="492">
        <f>'3.sz.m Önk  bev.'!K35+üres!E11</f>
        <v>766</v>
      </c>
      <c r="L31" s="583">
        <f>'3.sz.m Önk  bev.'!L35+üres!F11</f>
        <v>766</v>
      </c>
      <c r="M31" s="583">
        <f>'3.sz.m Önk  bev.'!M35+üres!G11</f>
        <v>766</v>
      </c>
      <c r="N31" s="583">
        <f>'3.sz.m Önk  bev.'!N35+üres!K11</f>
        <v>948</v>
      </c>
      <c r="O31" s="583">
        <f>'3.sz.m Önk  bev.'!O35+üres!L11</f>
        <v>972</v>
      </c>
      <c r="P31" s="741">
        <f t="shared" si="1"/>
        <v>1.0253164556962024</v>
      </c>
      <c r="Q31" s="492"/>
      <c r="R31" s="583"/>
      <c r="S31" s="583"/>
      <c r="T31" s="583">
        <f>'3.sz.m Önk  bev.'!T35+üres!O11</f>
        <v>0</v>
      </c>
      <c r="U31" s="583">
        <f>'3.sz.m Önk  bev.'!U35+üres!P11</f>
        <v>0</v>
      </c>
      <c r="V31" s="741"/>
      <c r="W31" s="492"/>
      <c r="X31" s="583"/>
      <c r="Y31" s="158"/>
    </row>
    <row r="32" spans="1:25" ht="21.75" customHeight="1">
      <c r="A32" s="157"/>
      <c r="B32" s="153" t="s">
        <v>143</v>
      </c>
      <c r="C32" s="844" t="s">
        <v>144</v>
      </c>
      <c r="D32" s="844"/>
      <c r="E32" s="493"/>
      <c r="F32" s="588"/>
      <c r="G32" s="588"/>
      <c r="H32" s="588"/>
      <c r="I32" s="588"/>
      <c r="J32" s="748"/>
      <c r="K32" s="493"/>
      <c r="L32" s="588"/>
      <c r="M32" s="588"/>
      <c r="N32" s="588"/>
      <c r="O32" s="588"/>
      <c r="P32" s="748"/>
      <c r="Q32" s="493"/>
      <c r="R32" s="588"/>
      <c r="S32" s="588"/>
      <c r="T32" s="588"/>
      <c r="U32" s="588"/>
      <c r="V32" s="748"/>
      <c r="W32" s="493">
        <v>0</v>
      </c>
      <c r="X32" s="588">
        <v>0</v>
      </c>
      <c r="Y32" s="160">
        <v>0</v>
      </c>
    </row>
    <row r="33" spans="1:25" s="7" customFormat="1" ht="36" customHeight="1">
      <c r="A33" s="159"/>
      <c r="B33" s="153"/>
      <c r="C33" s="153" t="s">
        <v>145</v>
      </c>
      <c r="D33" s="476" t="s">
        <v>41</v>
      </c>
      <c r="E33" s="493"/>
      <c r="F33" s="588"/>
      <c r="G33" s="588"/>
      <c r="H33" s="588"/>
      <c r="I33" s="588"/>
      <c r="J33" s="748"/>
      <c r="K33" s="493"/>
      <c r="L33" s="588"/>
      <c r="M33" s="588"/>
      <c r="N33" s="588"/>
      <c r="O33" s="588"/>
      <c r="P33" s="748"/>
      <c r="Q33" s="493"/>
      <c r="R33" s="588"/>
      <c r="S33" s="588"/>
      <c r="T33" s="588"/>
      <c r="U33" s="588"/>
      <c r="V33" s="748"/>
      <c r="W33" s="493"/>
      <c r="X33" s="588"/>
      <c r="Y33" s="160"/>
    </row>
    <row r="34" spans="1:25" ht="21.75" customHeight="1">
      <c r="A34" s="157"/>
      <c r="B34" s="153"/>
      <c r="C34" s="153" t="s">
        <v>146</v>
      </c>
      <c r="D34" s="476" t="s">
        <v>40</v>
      </c>
      <c r="E34" s="494">
        <f>'3.sz.m Önk  bev.'!E38</f>
        <v>5932</v>
      </c>
      <c r="F34" s="571">
        <f>'3.sz.m Önk  bev.'!F38</f>
        <v>0</v>
      </c>
      <c r="G34" s="571">
        <f>'3.sz.m Önk  bev.'!G38</f>
        <v>0</v>
      </c>
      <c r="H34" s="571">
        <f>'3.sz.m Önk  bev.'!H38</f>
        <v>0</v>
      </c>
      <c r="I34" s="571">
        <f>'3.sz.m Önk  bev.'!I38</f>
        <v>0</v>
      </c>
      <c r="J34" s="747"/>
      <c r="K34" s="494">
        <f>'3.sz.m Önk  bev.'!K38</f>
        <v>5932</v>
      </c>
      <c r="L34" s="571">
        <f>'3.sz.m Önk  bev.'!L38</f>
        <v>0</v>
      </c>
      <c r="M34" s="571">
        <f>'3.sz.m Önk  bev.'!M38</f>
        <v>0</v>
      </c>
      <c r="N34" s="571">
        <f>'3.sz.m Önk  bev.'!N38</f>
        <v>0</v>
      </c>
      <c r="O34" s="571">
        <f>'3.sz.m Önk  bev.'!O38</f>
        <v>0</v>
      </c>
      <c r="P34" s="747"/>
      <c r="Q34" s="494"/>
      <c r="R34" s="571"/>
      <c r="S34" s="571"/>
      <c r="T34" s="571">
        <f>'3.sz.m Önk  bev.'!T38</f>
        <v>0</v>
      </c>
      <c r="U34" s="571">
        <f>'3.sz.m Önk  bev.'!U38</f>
        <v>0</v>
      </c>
      <c r="V34" s="747"/>
      <c r="W34" s="494"/>
      <c r="X34" s="571"/>
      <c r="Y34" s="128"/>
    </row>
    <row r="35" spans="1:25" ht="21.75" customHeight="1" thickBot="1">
      <c r="A35" s="166"/>
      <c r="B35" s="167"/>
      <c r="C35" s="167" t="s">
        <v>147</v>
      </c>
      <c r="D35" s="477" t="s">
        <v>43</v>
      </c>
      <c r="E35" s="495"/>
      <c r="F35" s="575">
        <f>'3.sz.m Önk  bev.'!F39</f>
        <v>5932</v>
      </c>
      <c r="G35" s="575">
        <f>'3.sz.m Önk  bev.'!G39</f>
        <v>5932</v>
      </c>
      <c r="H35" s="575">
        <f>'3.sz.m Önk  bev.'!H39</f>
        <v>5932</v>
      </c>
      <c r="I35" s="575">
        <f>'3.sz.m Önk  bev.'!I39</f>
        <v>5908</v>
      </c>
      <c r="J35" s="749">
        <f t="shared" si="0"/>
        <v>0.9959541469993257</v>
      </c>
      <c r="K35" s="495">
        <f>'3.sz.m Önk  bev.'!K39</f>
        <v>0</v>
      </c>
      <c r="L35" s="575">
        <f>'3.sz.m Önk  bev.'!L39</f>
        <v>5932</v>
      </c>
      <c r="M35" s="575">
        <f>'3.sz.m Önk  bev.'!M39</f>
        <v>5932</v>
      </c>
      <c r="N35" s="575">
        <f>'3.sz.m Önk  bev.'!N39</f>
        <v>5932</v>
      </c>
      <c r="O35" s="575">
        <f>'3.sz.m Önk  bev.'!O39</f>
        <v>5908</v>
      </c>
      <c r="P35" s="749">
        <f t="shared" si="1"/>
        <v>0.9959541469993257</v>
      </c>
      <c r="Q35" s="495"/>
      <c r="R35" s="575"/>
      <c r="S35" s="575"/>
      <c r="T35" s="575">
        <f>'3.sz.m Önk  bev.'!T39</f>
        <v>0</v>
      </c>
      <c r="U35" s="575">
        <f>'3.sz.m Önk  bev.'!U39</f>
        <v>0</v>
      </c>
      <c r="V35" s="749"/>
      <c r="W35" s="495"/>
      <c r="X35" s="575"/>
      <c r="Y35" s="129"/>
    </row>
    <row r="36" spans="1:25" ht="21.75" customHeight="1" thickBot="1">
      <c r="A36" s="169" t="s">
        <v>14</v>
      </c>
      <c r="B36" s="841" t="s">
        <v>148</v>
      </c>
      <c r="C36" s="841"/>
      <c r="D36" s="841"/>
      <c r="E36" s="496">
        <f>SUM(E37:E38)</f>
        <v>0</v>
      </c>
      <c r="F36" s="568">
        <f>SUM(F37:F38)</f>
        <v>0</v>
      </c>
      <c r="G36" s="568">
        <f>SUM(G37:G38)</f>
        <v>0</v>
      </c>
      <c r="H36" s="568">
        <f>SUM(H37:H38)</f>
        <v>0</v>
      </c>
      <c r="I36" s="568">
        <f>SUM(I37:I38)</f>
        <v>0</v>
      </c>
      <c r="J36" s="750"/>
      <c r="K36" s="496">
        <f>SUM(K37:K38)</f>
        <v>0</v>
      </c>
      <c r="L36" s="568">
        <f>SUM(L37:L38)</f>
        <v>0</v>
      </c>
      <c r="M36" s="568">
        <f>SUM(M37:M38)</f>
        <v>0</v>
      </c>
      <c r="N36" s="568">
        <f>SUM(N37:N38)</f>
        <v>0</v>
      </c>
      <c r="O36" s="568">
        <f>SUM(O37:O38)</f>
        <v>0</v>
      </c>
      <c r="P36" s="750"/>
      <c r="Q36" s="496">
        <f>SUM(Q37:Q38)</f>
        <v>0</v>
      </c>
      <c r="R36" s="568">
        <f>SUM(R37:R38)</f>
        <v>0</v>
      </c>
      <c r="S36" s="568">
        <f>SUM(S37:S38)</f>
        <v>0</v>
      </c>
      <c r="T36" s="568">
        <f>SUM(T37:T38)</f>
        <v>0</v>
      </c>
      <c r="U36" s="568">
        <f>SUM(U37:U38)</f>
        <v>0</v>
      </c>
      <c r="V36" s="750"/>
      <c r="W36" s="496">
        <f>SUM(W37:W38)</f>
        <v>0</v>
      </c>
      <c r="X36" s="568">
        <f>SUM(X37:X38)</f>
        <v>0</v>
      </c>
      <c r="Y36" s="131">
        <f>SUM(Y37:Y38)</f>
        <v>0</v>
      </c>
    </row>
    <row r="37" spans="1:25" s="7" customFormat="1" ht="21.75" customHeight="1">
      <c r="A37" s="172"/>
      <c r="B37" s="163" t="s">
        <v>60</v>
      </c>
      <c r="C37" s="843" t="s">
        <v>37</v>
      </c>
      <c r="D37" s="843"/>
      <c r="E37" s="497"/>
      <c r="F37" s="589"/>
      <c r="G37" s="589"/>
      <c r="H37" s="589"/>
      <c r="I37" s="589"/>
      <c r="J37" s="751"/>
      <c r="K37" s="497"/>
      <c r="L37" s="589"/>
      <c r="M37" s="589"/>
      <c r="N37" s="589"/>
      <c r="O37" s="589"/>
      <c r="P37" s="751"/>
      <c r="Q37" s="497"/>
      <c r="R37" s="589"/>
      <c r="S37" s="589"/>
      <c r="T37" s="589"/>
      <c r="U37" s="589"/>
      <c r="V37" s="751"/>
      <c r="W37" s="497"/>
      <c r="X37" s="589"/>
      <c r="Y37" s="174"/>
    </row>
    <row r="38" spans="1:25" ht="21.75" customHeight="1" thickBot="1">
      <c r="A38" s="166"/>
      <c r="B38" s="167" t="s">
        <v>84</v>
      </c>
      <c r="C38" s="842" t="s">
        <v>38</v>
      </c>
      <c r="D38" s="842"/>
      <c r="E38" s="495"/>
      <c r="F38" s="575"/>
      <c r="G38" s="575"/>
      <c r="H38" s="575"/>
      <c r="I38" s="575"/>
      <c r="J38" s="749"/>
      <c r="K38" s="495"/>
      <c r="L38" s="575"/>
      <c r="M38" s="575"/>
      <c r="N38" s="575"/>
      <c r="O38" s="575"/>
      <c r="P38" s="749"/>
      <c r="Q38" s="495"/>
      <c r="R38" s="575"/>
      <c r="S38" s="575"/>
      <c r="T38" s="575"/>
      <c r="U38" s="575"/>
      <c r="V38" s="749"/>
      <c r="W38" s="495"/>
      <c r="X38" s="575"/>
      <c r="Y38" s="129"/>
    </row>
    <row r="39" spans="1:25" ht="21.75" customHeight="1" thickBot="1">
      <c r="A39" s="164" t="s">
        <v>85</v>
      </c>
      <c r="B39" s="841" t="s">
        <v>149</v>
      </c>
      <c r="C39" s="841"/>
      <c r="D39" s="841"/>
      <c r="E39" s="496">
        <f>SUM(E40:E43)</f>
        <v>0</v>
      </c>
      <c r="F39" s="568">
        <f>SUM(F40:F43)</f>
        <v>2389</v>
      </c>
      <c r="G39" s="568">
        <f>SUM(G40:G43)</f>
        <v>2389</v>
      </c>
      <c r="H39" s="568">
        <f>SUM(H40:H43)</f>
        <v>191</v>
      </c>
      <c r="I39" s="568">
        <f>SUM(I40:I43)</f>
        <v>191</v>
      </c>
      <c r="J39" s="750">
        <f t="shared" si="0"/>
        <v>1</v>
      </c>
      <c r="K39" s="496">
        <f>SUM(K40:K43)</f>
        <v>0</v>
      </c>
      <c r="L39" s="568">
        <f>SUM(L40:L43)</f>
        <v>2389</v>
      </c>
      <c r="M39" s="568">
        <f>SUM(M40:M43)</f>
        <v>2389</v>
      </c>
      <c r="N39" s="568">
        <f>SUM(N40:N43)</f>
        <v>191</v>
      </c>
      <c r="O39" s="568">
        <f>SUM(O40:O43)</f>
        <v>191</v>
      </c>
      <c r="P39" s="750">
        <f t="shared" si="1"/>
        <v>1</v>
      </c>
      <c r="Q39" s="496">
        <f>SUM(Q40:Q43)</f>
        <v>0</v>
      </c>
      <c r="R39" s="568">
        <f>SUM(R40:R43)</f>
        <v>0</v>
      </c>
      <c r="S39" s="568">
        <f>SUM(S40:S43)</f>
        <v>0</v>
      </c>
      <c r="T39" s="568">
        <f>SUM(T40:T43)</f>
        <v>0</v>
      </c>
      <c r="U39" s="568">
        <f>SUM(U40:U43)</f>
        <v>0</v>
      </c>
      <c r="V39" s="750"/>
      <c r="W39" s="496">
        <f>SUM(W40:W43)</f>
        <v>0</v>
      </c>
      <c r="X39" s="568">
        <f>SUM(X40:X43)</f>
        <v>0</v>
      </c>
      <c r="Y39" s="131">
        <f>SUM(Y40:Y43)</f>
        <v>0</v>
      </c>
    </row>
    <row r="40" spans="1:25" ht="21.75" customHeight="1">
      <c r="A40" s="162"/>
      <c r="B40" s="163" t="s">
        <v>61</v>
      </c>
      <c r="C40" s="843" t="s">
        <v>35</v>
      </c>
      <c r="D40" s="843"/>
      <c r="E40" s="498"/>
      <c r="F40" s="569"/>
      <c r="G40" s="569"/>
      <c r="H40" s="569"/>
      <c r="I40" s="569"/>
      <c r="J40" s="752"/>
      <c r="K40" s="498"/>
      <c r="L40" s="569"/>
      <c r="M40" s="569"/>
      <c r="N40" s="569"/>
      <c r="O40" s="569"/>
      <c r="P40" s="752"/>
      <c r="Q40" s="498"/>
      <c r="R40" s="569"/>
      <c r="S40" s="569"/>
      <c r="T40" s="569"/>
      <c r="U40" s="569"/>
      <c r="V40" s="752"/>
      <c r="W40" s="498"/>
      <c r="X40" s="569"/>
      <c r="Y40" s="127"/>
    </row>
    <row r="41" spans="1:25" s="7" customFormat="1" ht="21.75" customHeight="1">
      <c r="A41" s="159"/>
      <c r="B41" s="153" t="s">
        <v>62</v>
      </c>
      <c r="C41" s="844" t="s">
        <v>46</v>
      </c>
      <c r="D41" s="844"/>
      <c r="E41" s="498"/>
      <c r="F41" s="569"/>
      <c r="G41" s="569"/>
      <c r="H41" s="569"/>
      <c r="I41" s="569"/>
      <c r="J41" s="752"/>
      <c r="K41" s="498"/>
      <c r="L41" s="569"/>
      <c r="M41" s="569"/>
      <c r="N41" s="569"/>
      <c r="O41" s="569"/>
      <c r="P41" s="752"/>
      <c r="Q41" s="498"/>
      <c r="R41" s="569"/>
      <c r="S41" s="569"/>
      <c r="T41" s="569"/>
      <c r="U41" s="569"/>
      <c r="V41" s="752"/>
      <c r="W41" s="498"/>
      <c r="X41" s="569"/>
      <c r="Y41" s="127"/>
    </row>
    <row r="42" spans="1:25" ht="21.75" customHeight="1">
      <c r="A42" s="157"/>
      <c r="B42" s="153" t="s">
        <v>150</v>
      </c>
      <c r="C42" s="844" t="s">
        <v>73</v>
      </c>
      <c r="D42" s="844"/>
      <c r="E42" s="498"/>
      <c r="F42" s="569"/>
      <c r="G42" s="569"/>
      <c r="H42" s="569"/>
      <c r="I42" s="569"/>
      <c r="J42" s="752"/>
      <c r="K42" s="498"/>
      <c r="L42" s="569"/>
      <c r="M42" s="569"/>
      <c r="N42" s="569"/>
      <c r="O42" s="569"/>
      <c r="P42" s="752"/>
      <c r="Q42" s="498"/>
      <c r="R42" s="569"/>
      <c r="S42" s="569"/>
      <c r="T42" s="569"/>
      <c r="U42" s="569"/>
      <c r="V42" s="752"/>
      <c r="W42" s="498"/>
      <c r="X42" s="569"/>
      <c r="Y42" s="127"/>
    </row>
    <row r="43" spans="1:25" ht="21.75" customHeight="1" thickBot="1">
      <c r="A43" s="166"/>
      <c r="B43" s="167" t="s">
        <v>151</v>
      </c>
      <c r="C43" s="842" t="s">
        <v>36</v>
      </c>
      <c r="D43" s="842"/>
      <c r="E43" s="498">
        <f>'3.sz.m Önk  bev.'!E47</f>
        <v>0</v>
      </c>
      <c r="F43" s="569">
        <f>'3.sz.m Önk  bev.'!F47</f>
        <v>2389</v>
      </c>
      <c r="G43" s="569">
        <f>'3.sz.m Önk  bev.'!G47</f>
        <v>2389</v>
      </c>
      <c r="H43" s="569">
        <f>'3.sz.m Önk  bev.'!H47</f>
        <v>191</v>
      </c>
      <c r="I43" s="569">
        <f>'3.sz.m Önk  bev.'!I47</f>
        <v>191</v>
      </c>
      <c r="J43" s="752">
        <f t="shared" si="0"/>
        <v>1</v>
      </c>
      <c r="K43" s="498">
        <f>'3.sz.m Önk  bev.'!K47</f>
        <v>0</v>
      </c>
      <c r="L43" s="569">
        <f>'3.sz.m Önk  bev.'!L47</f>
        <v>2389</v>
      </c>
      <c r="M43" s="569">
        <f>'3.sz.m Önk  bev.'!M47</f>
        <v>2389</v>
      </c>
      <c r="N43" s="569">
        <f>'3.sz.m Önk  bev.'!N47</f>
        <v>191</v>
      </c>
      <c r="O43" s="569">
        <f>'3.sz.m Önk  bev.'!O47</f>
        <v>191</v>
      </c>
      <c r="P43" s="752">
        <f t="shared" si="1"/>
        <v>1</v>
      </c>
      <c r="Q43" s="498"/>
      <c r="R43" s="569"/>
      <c r="S43" s="569"/>
      <c r="T43" s="569">
        <f>'3.sz.m Önk  bev.'!T47</f>
        <v>0</v>
      </c>
      <c r="U43" s="569">
        <f>'3.sz.m Önk  bev.'!U47</f>
        <v>0</v>
      </c>
      <c r="V43" s="752"/>
      <c r="W43" s="498"/>
      <c r="X43" s="569"/>
      <c r="Y43" s="127"/>
    </row>
    <row r="44" spans="1:25" s="24" customFormat="1" ht="21.75" customHeight="1" thickBot="1">
      <c r="A44" s="169" t="s">
        <v>86</v>
      </c>
      <c r="B44" s="841" t="s">
        <v>163</v>
      </c>
      <c r="C44" s="841"/>
      <c r="D44" s="841"/>
      <c r="E44" s="496"/>
      <c r="F44" s="568"/>
      <c r="G44" s="568"/>
      <c r="H44" s="568"/>
      <c r="I44" s="568"/>
      <c r="J44" s="750"/>
      <c r="K44" s="496"/>
      <c r="L44" s="568"/>
      <c r="M44" s="568"/>
      <c r="N44" s="568"/>
      <c r="O44" s="568"/>
      <c r="P44" s="750"/>
      <c r="Q44" s="496"/>
      <c r="R44" s="568"/>
      <c r="S44" s="568"/>
      <c r="T44" s="568"/>
      <c r="U44" s="568"/>
      <c r="V44" s="750"/>
      <c r="W44" s="496"/>
      <c r="X44" s="568"/>
      <c r="Y44" s="131"/>
    </row>
    <row r="45" spans="1:25" ht="21.75" customHeight="1" thickBot="1">
      <c r="A45" s="169" t="s">
        <v>87</v>
      </c>
      <c r="B45" s="845" t="s">
        <v>152</v>
      </c>
      <c r="C45" s="845"/>
      <c r="D45" s="845"/>
      <c r="E45" s="496">
        <f aca="true" t="shared" si="3" ref="E45:Y45">E6+E18+E19+E27+E36+E39+E44</f>
        <v>19104</v>
      </c>
      <c r="F45" s="568">
        <f t="shared" si="3"/>
        <v>21654</v>
      </c>
      <c r="G45" s="568">
        <f t="shared" si="3"/>
        <v>22023</v>
      </c>
      <c r="H45" s="568">
        <f t="shared" si="3"/>
        <v>21309</v>
      </c>
      <c r="I45" s="568">
        <f t="shared" si="3"/>
        <v>21310</v>
      </c>
      <c r="J45" s="750">
        <f t="shared" si="0"/>
        <v>1.0000469285278522</v>
      </c>
      <c r="K45" s="496">
        <f t="shared" si="3"/>
        <v>19104</v>
      </c>
      <c r="L45" s="568">
        <f t="shared" si="3"/>
        <v>21654</v>
      </c>
      <c r="M45" s="568">
        <f t="shared" si="3"/>
        <v>22023</v>
      </c>
      <c r="N45" s="568">
        <f t="shared" si="3"/>
        <v>21248</v>
      </c>
      <c r="O45" s="568">
        <f t="shared" si="3"/>
        <v>21249</v>
      </c>
      <c r="P45" s="750">
        <f t="shared" si="1"/>
        <v>1.000047063253012</v>
      </c>
      <c r="Q45" s="496">
        <f t="shared" si="3"/>
        <v>0</v>
      </c>
      <c r="R45" s="568">
        <f t="shared" si="3"/>
        <v>0</v>
      </c>
      <c r="S45" s="568">
        <f t="shared" si="3"/>
        <v>0</v>
      </c>
      <c r="T45" s="568">
        <f t="shared" si="3"/>
        <v>61</v>
      </c>
      <c r="U45" s="568">
        <f t="shared" si="3"/>
        <v>61</v>
      </c>
      <c r="V45" s="750">
        <f>U45/T45</f>
        <v>1</v>
      </c>
      <c r="W45" s="496">
        <f t="shared" si="3"/>
        <v>0</v>
      </c>
      <c r="X45" s="568">
        <f t="shared" si="3"/>
        <v>0</v>
      </c>
      <c r="Y45" s="131">
        <f t="shared" si="3"/>
        <v>0</v>
      </c>
    </row>
    <row r="46" spans="1:25" ht="24" customHeight="1" thickBot="1">
      <c r="A46" s="164" t="s">
        <v>88</v>
      </c>
      <c r="B46" s="841" t="s">
        <v>335</v>
      </c>
      <c r="C46" s="841"/>
      <c r="D46" s="841"/>
      <c r="E46" s="496">
        <f>E47+E50</f>
        <v>3392</v>
      </c>
      <c r="F46" s="568">
        <f>F47+F50</f>
        <v>3392</v>
      </c>
      <c r="G46" s="568">
        <f>G47+G50</f>
        <v>3392</v>
      </c>
      <c r="H46" s="568">
        <f>H47+H50</f>
        <v>2663</v>
      </c>
      <c r="I46" s="568">
        <f>I47+I50</f>
        <v>6053</v>
      </c>
      <c r="J46" s="750">
        <f t="shared" si="0"/>
        <v>2.273000375516335</v>
      </c>
      <c r="K46" s="496">
        <f>K47+K50</f>
        <v>3392</v>
      </c>
      <c r="L46" s="568">
        <f>L47+L50</f>
        <v>3392</v>
      </c>
      <c r="M46" s="568">
        <f>M47+M50</f>
        <v>3392</v>
      </c>
      <c r="N46" s="568">
        <f>N47+N50</f>
        <v>2663</v>
      </c>
      <c r="O46" s="568">
        <f>O47+O50</f>
        <v>6053</v>
      </c>
      <c r="P46" s="750">
        <f t="shared" si="1"/>
        <v>2.273000375516335</v>
      </c>
      <c r="Q46" s="496">
        <f>Q47+Q50</f>
        <v>0</v>
      </c>
      <c r="R46" s="568">
        <f>R47+R50</f>
        <v>0</v>
      </c>
      <c r="S46" s="568">
        <f>S47+S50</f>
        <v>0</v>
      </c>
      <c r="T46" s="568">
        <f>T47+T50</f>
        <v>0</v>
      </c>
      <c r="U46" s="568">
        <f>U47+U50</f>
        <v>0</v>
      </c>
      <c r="V46" s="750"/>
      <c r="W46" s="496">
        <f>W47+W50</f>
        <v>0</v>
      </c>
      <c r="X46" s="568">
        <v>0</v>
      </c>
      <c r="Y46" s="131">
        <f>Y47+Y50</f>
        <v>0</v>
      </c>
    </row>
    <row r="47" spans="1:25" ht="21.75" customHeight="1">
      <c r="A47" s="162"/>
      <c r="B47" s="163" t="s">
        <v>153</v>
      </c>
      <c r="C47" s="843" t="s">
        <v>155</v>
      </c>
      <c r="D47" s="843"/>
      <c r="E47" s="497">
        <f aca="true" t="shared" si="4" ref="E47:M47">SUM(E48:E49)</f>
        <v>2229</v>
      </c>
      <c r="F47" s="589">
        <f t="shared" si="4"/>
        <v>2229</v>
      </c>
      <c r="G47" s="589">
        <f t="shared" si="4"/>
        <v>2229</v>
      </c>
      <c r="H47" s="589">
        <f>SUM(H48:H49)</f>
        <v>2663</v>
      </c>
      <c r="I47" s="589">
        <f>SUM(I48:I49)</f>
        <v>2663</v>
      </c>
      <c r="J47" s="751">
        <f t="shared" si="0"/>
        <v>1</v>
      </c>
      <c r="K47" s="497">
        <f t="shared" si="4"/>
        <v>2229</v>
      </c>
      <c r="L47" s="589">
        <f t="shared" si="4"/>
        <v>2229</v>
      </c>
      <c r="M47" s="589">
        <f t="shared" si="4"/>
        <v>2229</v>
      </c>
      <c r="N47" s="589">
        <f>SUM(N48:N49)</f>
        <v>2663</v>
      </c>
      <c r="O47" s="589">
        <f>SUM(O48:O49)</f>
        <v>2663</v>
      </c>
      <c r="P47" s="751">
        <f t="shared" si="1"/>
        <v>1</v>
      </c>
      <c r="Q47" s="497"/>
      <c r="R47" s="589"/>
      <c r="S47" s="589"/>
      <c r="T47" s="589">
        <f>SUM(T48:T49)</f>
        <v>0</v>
      </c>
      <c r="U47" s="589">
        <f>SUM(U48:U49)</f>
        <v>0</v>
      </c>
      <c r="V47" s="751"/>
      <c r="W47" s="497">
        <v>0</v>
      </c>
      <c r="X47" s="589">
        <v>0</v>
      </c>
      <c r="Y47" s="174">
        <v>0</v>
      </c>
    </row>
    <row r="48" spans="1:25" ht="21.75" customHeight="1">
      <c r="A48" s="157"/>
      <c r="B48" s="154"/>
      <c r="C48" s="154" t="s">
        <v>156</v>
      </c>
      <c r="D48" s="476" t="s">
        <v>273</v>
      </c>
      <c r="E48" s="494">
        <f>'3.sz.m Önk  bev.'!E52+üres!D21+üres2!D20</f>
        <v>2229</v>
      </c>
      <c r="F48" s="571">
        <f>'3.sz.m Önk  bev.'!F52+üres!E21+üres2!E20</f>
        <v>2229</v>
      </c>
      <c r="G48" s="571">
        <f>'3.sz.m Önk  bev.'!G52+üres!F21+üres2!F20</f>
        <v>2229</v>
      </c>
      <c r="H48" s="571">
        <f>'3.sz.m Önk  bev.'!H52+üres!G21+üres2!G20</f>
        <v>2663</v>
      </c>
      <c r="I48" s="571">
        <f>'3.sz.m Önk  bev.'!I52+üres!H21+üres2!H20</f>
        <v>2663</v>
      </c>
      <c r="J48" s="747">
        <f t="shared" si="0"/>
        <v>1</v>
      </c>
      <c r="K48" s="494">
        <f>'3.sz.m Önk  bev.'!K52+üres!E21+üres2!E20</f>
        <v>2229</v>
      </c>
      <c r="L48" s="571">
        <f>'3.sz.m Önk  bev.'!L52+üres!F21+üres2!F20</f>
        <v>2229</v>
      </c>
      <c r="M48" s="571">
        <f>'3.sz.m Önk  bev.'!M52+üres!G21+üres2!G20</f>
        <v>2229</v>
      </c>
      <c r="N48" s="571">
        <f>'3.sz.m Önk  bev.'!N52+üres!K21+üres2!K20</f>
        <v>2663</v>
      </c>
      <c r="O48" s="571">
        <f>'3.sz.m Önk  bev.'!O52+üres!L21+üres2!L20</f>
        <v>2663</v>
      </c>
      <c r="P48" s="747">
        <f t="shared" si="1"/>
        <v>1</v>
      </c>
      <c r="Q48" s="494"/>
      <c r="R48" s="571"/>
      <c r="S48" s="571"/>
      <c r="T48" s="571">
        <f>'3.sz.m Önk  bev.'!T52+üres!O21+üres2!O20</f>
        <v>0</v>
      </c>
      <c r="U48" s="571">
        <f>'3.sz.m Önk  bev.'!U52+üres!P21+üres2!P20</f>
        <v>0</v>
      </c>
      <c r="V48" s="747"/>
      <c r="W48" s="494"/>
      <c r="X48" s="571"/>
      <c r="Y48" s="128"/>
    </row>
    <row r="49" spans="1:25" ht="21.75" customHeight="1">
      <c r="A49" s="157"/>
      <c r="B49" s="154"/>
      <c r="C49" s="154" t="s">
        <v>157</v>
      </c>
      <c r="D49" s="476" t="s">
        <v>272</v>
      </c>
      <c r="E49" s="494"/>
      <c r="F49" s="571"/>
      <c r="G49" s="571"/>
      <c r="H49" s="571"/>
      <c r="I49" s="571"/>
      <c r="J49" s="747"/>
      <c r="K49" s="494"/>
      <c r="L49" s="571"/>
      <c r="M49" s="571"/>
      <c r="N49" s="571"/>
      <c r="O49" s="571"/>
      <c r="P49" s="747"/>
      <c r="Q49" s="494"/>
      <c r="R49" s="571"/>
      <c r="S49" s="571"/>
      <c r="T49" s="571"/>
      <c r="U49" s="571"/>
      <c r="V49" s="747"/>
      <c r="W49" s="494"/>
      <c r="X49" s="571"/>
      <c r="Y49" s="128"/>
    </row>
    <row r="50" spans="1:25" s="39" customFormat="1" ht="21.75" customHeight="1" thickBot="1">
      <c r="A50" s="175"/>
      <c r="B50" s="176" t="s">
        <v>154</v>
      </c>
      <c r="C50" s="842" t="s">
        <v>158</v>
      </c>
      <c r="D50" s="842"/>
      <c r="E50" s="499">
        <f>'3.sz.m Önk  bev.'!E54</f>
        <v>1163</v>
      </c>
      <c r="F50" s="590">
        <f>'3.sz.m Önk  bev.'!F54</f>
        <v>1163</v>
      </c>
      <c r="G50" s="590">
        <f>'3.sz.m Önk  bev.'!G54</f>
        <v>1163</v>
      </c>
      <c r="H50" s="590">
        <f>'3.sz.m Önk  bev.'!H54</f>
        <v>0</v>
      </c>
      <c r="I50" s="590">
        <f>'3.sz.m Önk  bev.'!I54</f>
        <v>3390</v>
      </c>
      <c r="J50" s="753"/>
      <c r="K50" s="499">
        <f>'3.sz.m Önk  bev.'!K54</f>
        <v>1163</v>
      </c>
      <c r="L50" s="590">
        <f>'3.sz.m Önk  bev.'!L54</f>
        <v>1163</v>
      </c>
      <c r="M50" s="590">
        <f>'3.sz.m Önk  bev.'!M54</f>
        <v>1163</v>
      </c>
      <c r="N50" s="590">
        <f>'3.sz.m Önk  bev.'!N54</f>
        <v>0</v>
      </c>
      <c r="O50" s="590">
        <f>'3.sz.m Önk  bev.'!O54</f>
        <v>3390</v>
      </c>
      <c r="P50" s="753"/>
      <c r="Q50" s="499"/>
      <c r="R50" s="590"/>
      <c r="S50" s="590"/>
      <c r="T50" s="590">
        <f>'3.sz.m Önk  bev.'!T54</f>
        <v>0</v>
      </c>
      <c r="U50" s="590">
        <f>'3.sz.m Önk  bev.'!U54</f>
        <v>0</v>
      </c>
      <c r="V50" s="753"/>
      <c r="W50" s="499"/>
      <c r="X50" s="590"/>
      <c r="Y50" s="500"/>
    </row>
    <row r="51" spans="1:25" ht="35.25" customHeight="1" thickBot="1">
      <c r="A51" s="169" t="s">
        <v>89</v>
      </c>
      <c r="B51" s="840" t="s">
        <v>249</v>
      </c>
      <c r="C51" s="840"/>
      <c r="D51" s="840"/>
      <c r="E51" s="496">
        <f>E45+E46</f>
        <v>22496</v>
      </c>
      <c r="F51" s="568">
        <f>F45+F46</f>
        <v>25046</v>
      </c>
      <c r="G51" s="568">
        <f>G45+G46</f>
        <v>25415</v>
      </c>
      <c r="H51" s="568">
        <f>H45+H46</f>
        <v>23972</v>
      </c>
      <c r="I51" s="568">
        <f>I45+I46</f>
        <v>27363</v>
      </c>
      <c r="J51" s="750">
        <f t="shared" si="0"/>
        <v>1.1414566994827298</v>
      </c>
      <c r="K51" s="496">
        <f>K45+K46</f>
        <v>22496</v>
      </c>
      <c r="L51" s="568">
        <f>L45+L46</f>
        <v>25046</v>
      </c>
      <c r="M51" s="568">
        <f>M45+M46</f>
        <v>25415</v>
      </c>
      <c r="N51" s="568">
        <f>N45+N46</f>
        <v>23911</v>
      </c>
      <c r="O51" s="568">
        <f>O45+O46</f>
        <v>27302</v>
      </c>
      <c r="P51" s="750">
        <f t="shared" si="1"/>
        <v>1.1418175735017355</v>
      </c>
      <c r="Q51" s="496">
        <f>Q45+Q46</f>
        <v>0</v>
      </c>
      <c r="R51" s="568">
        <f>R45+R46</f>
        <v>0</v>
      </c>
      <c r="S51" s="568">
        <f>S45+S46</f>
        <v>0</v>
      </c>
      <c r="T51" s="568">
        <f>T45+T46</f>
        <v>61</v>
      </c>
      <c r="U51" s="568">
        <f>U45+U46</f>
        <v>61</v>
      </c>
      <c r="V51" s="750">
        <f>U51/T51</f>
        <v>1</v>
      </c>
      <c r="W51" s="496">
        <f>W45+W46</f>
        <v>0</v>
      </c>
      <c r="X51" s="568">
        <f>X45+X46</f>
        <v>0</v>
      </c>
      <c r="Y51" s="131">
        <f>Y45+Y46</f>
        <v>0</v>
      </c>
    </row>
    <row r="52" spans="1:25" ht="21.75" customHeight="1" thickBot="1">
      <c r="A52" s="860" t="s">
        <v>497</v>
      </c>
      <c r="B52" s="860"/>
      <c r="C52" s="860"/>
      <c r="D52" s="860"/>
      <c r="E52" s="754"/>
      <c r="F52" s="755"/>
      <c r="G52" s="755"/>
      <c r="H52" s="755"/>
      <c r="I52" s="755">
        <v>-86</v>
      </c>
      <c r="J52" s="756"/>
      <c r="K52" s="754"/>
      <c r="L52" s="755"/>
      <c r="M52" s="755"/>
      <c r="N52" s="755"/>
      <c r="O52" s="755">
        <v>-86</v>
      </c>
      <c r="P52" s="756"/>
      <c r="Q52" s="754"/>
      <c r="R52" s="755"/>
      <c r="S52" s="755"/>
      <c r="T52" s="755"/>
      <c r="U52" s="755"/>
      <c r="V52" s="756"/>
      <c r="W52"/>
      <c r="X52"/>
      <c r="Y52"/>
    </row>
    <row r="53" spans="1:25" ht="35.25" customHeight="1" thickBot="1">
      <c r="A53" s="169"/>
      <c r="B53" s="840" t="s">
        <v>249</v>
      </c>
      <c r="C53" s="840"/>
      <c r="D53" s="840"/>
      <c r="E53" s="496">
        <f>SUM(E51:E52)</f>
        <v>22496</v>
      </c>
      <c r="F53" s="568">
        <f>SUM(F51:F52)</f>
        <v>25046</v>
      </c>
      <c r="G53" s="568">
        <f>SUM(G51:G52)</f>
        <v>25415</v>
      </c>
      <c r="H53" s="568">
        <f>SUM(H51:H52)</f>
        <v>23972</v>
      </c>
      <c r="I53" s="568">
        <f>SUM(I51:I52)</f>
        <v>27277</v>
      </c>
      <c r="J53" s="750">
        <f>I53/H53</f>
        <v>1.1378691807108292</v>
      </c>
      <c r="K53" s="496">
        <f>SUM(K51:K52)</f>
        <v>22496</v>
      </c>
      <c r="L53" s="568">
        <f>SUM(L51:L52)</f>
        <v>25046</v>
      </c>
      <c r="M53" s="568">
        <f>SUM(M51:M52)</f>
        <v>25415</v>
      </c>
      <c r="N53" s="568">
        <f>SUM(N51:N52)</f>
        <v>23911</v>
      </c>
      <c r="O53" s="568">
        <f>SUM(O51:O52)</f>
        <v>27216</v>
      </c>
      <c r="P53" s="750">
        <f t="shared" si="1"/>
        <v>1.1382209025134875</v>
      </c>
      <c r="Q53" s="496">
        <f>SUM(Q51:Q52)</f>
        <v>0</v>
      </c>
      <c r="R53" s="568">
        <f>SUM(R51:R52)</f>
        <v>0</v>
      </c>
      <c r="S53" s="568">
        <f>SUM(S51:S52)</f>
        <v>0</v>
      </c>
      <c r="T53" s="568">
        <f>SUM(T51:T52)</f>
        <v>61</v>
      </c>
      <c r="U53" s="568">
        <f>SUM(U51:U52)</f>
        <v>61</v>
      </c>
      <c r="V53" s="750">
        <f>U53/T53</f>
        <v>1</v>
      </c>
      <c r="W53" s="568">
        <f>SUM(W51:W52)</f>
        <v>0</v>
      </c>
      <c r="X53" s="568">
        <f>SUM(X51:X52)</f>
        <v>0</v>
      </c>
      <c r="Y53" s="750"/>
    </row>
    <row r="54" spans="1:23" ht="21.75" customHeight="1">
      <c r="A54" s="142"/>
      <c r="B54" s="200"/>
      <c r="C54" s="200"/>
      <c r="D54" s="200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01"/>
      <c r="U54" s="201"/>
      <c r="V54" s="201"/>
      <c r="W54" s="201"/>
    </row>
    <row r="55" spans="1:23" ht="21.75" customHeight="1">
      <c r="A55" s="142"/>
      <c r="B55" s="200"/>
      <c r="C55" s="200"/>
      <c r="D55" s="200"/>
      <c r="E55" s="201"/>
      <c r="F55" s="201"/>
      <c r="G55" s="201"/>
      <c r="H55" s="201"/>
      <c r="I55" s="201"/>
      <c r="J55" s="201"/>
      <c r="K55" s="201"/>
      <c r="L55" s="201"/>
      <c r="M55" s="201"/>
      <c r="N55" s="201"/>
      <c r="O55" s="201"/>
      <c r="P55" s="201"/>
      <c r="Q55" s="201"/>
      <c r="R55" s="201"/>
      <c r="S55" s="201"/>
      <c r="T55" s="201"/>
      <c r="U55" s="201"/>
      <c r="V55" s="201"/>
      <c r="W55" s="201"/>
    </row>
    <row r="56" spans="1:23" ht="21.75" customHeight="1">
      <c r="A56" s="142"/>
      <c r="B56" s="200"/>
      <c r="C56" s="200"/>
      <c r="D56" s="200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1"/>
      <c r="V56" s="201"/>
      <c r="W56" s="201"/>
    </row>
    <row r="57" spans="1:23" ht="21.75" customHeight="1">
      <c r="A57" s="142"/>
      <c r="B57" s="200"/>
      <c r="C57" s="200"/>
      <c r="D57" s="200"/>
      <c r="E57" s="201"/>
      <c r="F57" s="201"/>
      <c r="G57" s="201"/>
      <c r="H57" s="201"/>
      <c r="I57" s="201"/>
      <c r="J57" s="201"/>
      <c r="K57" s="201"/>
      <c r="L57" s="201"/>
      <c r="M57" s="201"/>
      <c r="N57" s="201"/>
      <c r="O57" s="201"/>
      <c r="P57" s="201"/>
      <c r="Q57" s="201"/>
      <c r="R57" s="201"/>
      <c r="S57" s="201"/>
      <c r="T57" s="201"/>
      <c r="U57" s="201"/>
      <c r="V57" s="201"/>
      <c r="W57" s="201"/>
    </row>
    <row r="58" spans="1:23" ht="35.25" customHeight="1">
      <c r="A58" s="142"/>
      <c r="B58" s="200"/>
      <c r="C58" s="200"/>
      <c r="D58" s="200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201"/>
    </row>
    <row r="59" spans="1:23" ht="35.25" customHeight="1">
      <c r="A59" s="142"/>
      <c r="B59" s="200"/>
      <c r="C59" s="200"/>
      <c r="D59" s="200"/>
      <c r="E59" s="201"/>
      <c r="F59" s="201"/>
      <c r="G59" s="201"/>
      <c r="H59" s="201"/>
      <c r="I59" s="201"/>
      <c r="J59" s="201"/>
      <c r="K59" s="201"/>
      <c r="L59" s="201"/>
      <c r="M59" s="201"/>
      <c r="N59" s="201"/>
      <c r="O59" s="201"/>
      <c r="P59" s="201"/>
      <c r="Q59" s="201"/>
      <c r="R59" s="201"/>
      <c r="S59" s="201"/>
      <c r="T59" s="201"/>
      <c r="U59" s="201"/>
      <c r="V59" s="201"/>
      <c r="W59" s="201"/>
    </row>
    <row r="60" spans="4:25" ht="12.75">
      <c r="D60" s="8"/>
      <c r="E60"/>
      <c r="F60"/>
      <c r="G60"/>
      <c r="H60"/>
      <c r="I60"/>
      <c r="J60"/>
      <c r="K60"/>
      <c r="L60"/>
      <c r="M60"/>
      <c r="N60"/>
      <c r="O60"/>
      <c r="P60"/>
      <c r="W60"/>
      <c r="X60"/>
      <c r="Y60"/>
    </row>
    <row r="61" spans="4:25" ht="12.75">
      <c r="D61" s="8"/>
      <c r="E61"/>
      <c r="F61"/>
      <c r="G61"/>
      <c r="H61"/>
      <c r="I61"/>
      <c r="J61"/>
      <c r="K61"/>
      <c r="L61"/>
      <c r="M61"/>
      <c r="N61"/>
      <c r="O61"/>
      <c r="P61"/>
      <c r="W61"/>
      <c r="X61"/>
      <c r="Y61"/>
    </row>
    <row r="62" spans="4:25" ht="12.75">
      <c r="D62" s="8"/>
      <c r="E62"/>
      <c r="F62"/>
      <c r="G62"/>
      <c r="H62"/>
      <c r="I62"/>
      <c r="J62"/>
      <c r="K62"/>
      <c r="L62"/>
      <c r="M62"/>
      <c r="N62"/>
      <c r="O62"/>
      <c r="P62"/>
      <c r="W62"/>
      <c r="X62"/>
      <c r="Y62"/>
    </row>
    <row r="63" spans="4:25" ht="12.75">
      <c r="D63" s="8"/>
      <c r="E63"/>
      <c r="F63"/>
      <c r="G63"/>
      <c r="H63"/>
      <c r="I63"/>
      <c r="J63"/>
      <c r="K63"/>
      <c r="L63"/>
      <c r="M63"/>
      <c r="N63"/>
      <c r="O63"/>
      <c r="P63"/>
      <c r="W63"/>
      <c r="X63"/>
      <c r="Y63"/>
    </row>
    <row r="64" spans="4:25" ht="48.75" customHeight="1">
      <c r="D64" s="8"/>
      <c r="E64"/>
      <c r="F64"/>
      <c r="G64"/>
      <c r="H64"/>
      <c r="I64"/>
      <c r="J64"/>
      <c r="K64"/>
      <c r="L64"/>
      <c r="M64"/>
      <c r="N64"/>
      <c r="O64"/>
      <c r="P64"/>
      <c r="W64"/>
      <c r="X64"/>
      <c r="Y64"/>
    </row>
    <row r="65" spans="4:25" ht="46.5" customHeight="1">
      <c r="D65" s="8"/>
      <c r="E65"/>
      <c r="F65"/>
      <c r="G65"/>
      <c r="H65"/>
      <c r="I65"/>
      <c r="J65"/>
      <c r="K65"/>
      <c r="L65"/>
      <c r="M65"/>
      <c r="N65"/>
      <c r="O65"/>
      <c r="P65"/>
      <c r="W65"/>
      <c r="X65"/>
      <c r="Y65"/>
    </row>
    <row r="66" spans="4:25" ht="41.25" customHeight="1">
      <c r="D66" s="8"/>
      <c r="E66"/>
      <c r="F66"/>
      <c r="G66"/>
      <c r="H66"/>
      <c r="I66"/>
      <c r="J66"/>
      <c r="K66"/>
      <c r="L66"/>
      <c r="M66"/>
      <c r="N66"/>
      <c r="O66"/>
      <c r="P66"/>
      <c r="W66"/>
      <c r="X66"/>
      <c r="Y66"/>
    </row>
    <row r="67" spans="4:25" ht="12.75">
      <c r="D67" s="8"/>
      <c r="E67"/>
      <c r="F67"/>
      <c r="G67"/>
      <c r="H67"/>
      <c r="I67"/>
      <c r="J67"/>
      <c r="K67"/>
      <c r="L67"/>
      <c r="M67"/>
      <c r="N67"/>
      <c r="O67"/>
      <c r="P67"/>
      <c r="W67"/>
      <c r="X67"/>
      <c r="Y67"/>
    </row>
    <row r="68" spans="4:25" ht="12.75">
      <c r="D68" s="8"/>
      <c r="E68"/>
      <c r="F68"/>
      <c r="G68"/>
      <c r="H68"/>
      <c r="I68"/>
      <c r="J68"/>
      <c r="K68"/>
      <c r="L68"/>
      <c r="M68"/>
      <c r="N68"/>
      <c r="O68"/>
      <c r="P68"/>
      <c r="W68"/>
      <c r="X68"/>
      <c r="Y68"/>
    </row>
    <row r="69" spans="4:25" ht="12.75">
      <c r="D69" s="8"/>
      <c r="E69"/>
      <c r="F69"/>
      <c r="G69"/>
      <c r="H69"/>
      <c r="I69"/>
      <c r="J69"/>
      <c r="K69"/>
      <c r="L69"/>
      <c r="M69"/>
      <c r="N69"/>
      <c r="O69"/>
      <c r="P69"/>
      <c r="W69"/>
      <c r="X69"/>
      <c r="Y69"/>
    </row>
    <row r="70" spans="4:25" ht="12.75">
      <c r="D70" s="8"/>
      <c r="E70"/>
      <c r="F70"/>
      <c r="G70"/>
      <c r="H70"/>
      <c r="I70"/>
      <c r="J70"/>
      <c r="K70"/>
      <c r="L70"/>
      <c r="M70"/>
      <c r="N70"/>
      <c r="O70"/>
      <c r="P70"/>
      <c r="W70"/>
      <c r="X70"/>
      <c r="Y70"/>
    </row>
    <row r="71" spans="4:25" ht="12.75">
      <c r="D71" s="8"/>
      <c r="E71"/>
      <c r="F71"/>
      <c r="G71"/>
      <c r="H71"/>
      <c r="I71"/>
      <c r="J71"/>
      <c r="K71"/>
      <c r="L71"/>
      <c r="M71"/>
      <c r="N71"/>
      <c r="O71"/>
      <c r="P71"/>
      <c r="W71"/>
      <c r="X71"/>
      <c r="Y71"/>
    </row>
    <row r="72" spans="4:25" ht="12.75">
      <c r="D72" s="8"/>
      <c r="E72"/>
      <c r="F72"/>
      <c r="G72"/>
      <c r="H72"/>
      <c r="I72"/>
      <c r="J72"/>
      <c r="K72"/>
      <c r="L72"/>
      <c r="M72"/>
      <c r="N72"/>
      <c r="O72"/>
      <c r="P72"/>
      <c r="W72"/>
      <c r="X72"/>
      <c r="Y72"/>
    </row>
    <row r="73" ht="12.75">
      <c r="V73" s="8"/>
    </row>
    <row r="74" spans="22:23" ht="12.75">
      <c r="V74" s="8"/>
      <c r="W74" s="26"/>
    </row>
    <row r="75" spans="22:23" ht="12.75">
      <c r="V75" s="8"/>
      <c r="W75" s="26"/>
    </row>
    <row r="76" ht="12.75">
      <c r="V76" s="8"/>
    </row>
    <row r="77" ht="12.75">
      <c r="V77" s="8"/>
    </row>
    <row r="78" ht="12.75">
      <c r="V78" s="8"/>
    </row>
    <row r="79" ht="12.75">
      <c r="V79" s="8"/>
    </row>
    <row r="80" spans="22:23" ht="12.75">
      <c r="V80" s="8"/>
      <c r="W80" s="23"/>
    </row>
    <row r="81" ht="12.75">
      <c r="V81" s="8"/>
    </row>
    <row r="82" spans="22:23" ht="12.75">
      <c r="V82" s="8"/>
      <c r="W82" s="23"/>
    </row>
    <row r="83" ht="12.75">
      <c r="V83" s="8"/>
    </row>
    <row r="84" ht="12.75">
      <c r="V84" s="8"/>
    </row>
    <row r="85" ht="12.75">
      <c r="V85" s="8"/>
    </row>
    <row r="86" ht="12.75">
      <c r="V86" s="8"/>
    </row>
    <row r="87" spans="22:23" ht="12.75">
      <c r="V87" s="8"/>
      <c r="W87" s="23"/>
    </row>
    <row r="88" ht="12.75">
      <c r="V88" s="8"/>
    </row>
    <row r="89" ht="12.75">
      <c r="V89" s="8"/>
    </row>
    <row r="90" ht="12.75">
      <c r="V90" s="8"/>
    </row>
    <row r="91" ht="12.75">
      <c r="V91" s="8"/>
    </row>
    <row r="92" ht="12.75">
      <c r="V92" s="8"/>
    </row>
    <row r="93" ht="12.75">
      <c r="V93" s="8"/>
    </row>
    <row r="94" ht="12.75">
      <c r="V94" s="8"/>
    </row>
    <row r="95" ht="12.75">
      <c r="V95" s="8"/>
    </row>
    <row r="96" ht="12.75">
      <c r="V96" s="8"/>
    </row>
    <row r="97" ht="12.75">
      <c r="V97" s="8"/>
    </row>
    <row r="98" ht="12.75">
      <c r="V98" s="8"/>
    </row>
    <row r="99" ht="12.75">
      <c r="V99" s="8"/>
    </row>
    <row r="100" ht="12.75">
      <c r="V100" s="8"/>
    </row>
    <row r="101" ht="12.75">
      <c r="V101" s="8"/>
    </row>
    <row r="102" ht="12.75">
      <c r="V102" s="8"/>
    </row>
    <row r="103" ht="12.75">
      <c r="V103" s="8"/>
    </row>
    <row r="104" ht="12.75">
      <c r="V104" s="8"/>
    </row>
    <row r="105" ht="12.75">
      <c r="V105" s="8"/>
    </row>
    <row r="106" ht="12.75">
      <c r="V106" s="8"/>
    </row>
    <row r="107" ht="12.75">
      <c r="V107" s="8"/>
    </row>
    <row r="108" ht="12.75">
      <c r="V108" s="8"/>
    </row>
    <row r="109" ht="12.75">
      <c r="V109" s="8"/>
    </row>
    <row r="110" ht="12.75">
      <c r="V110" s="8"/>
    </row>
    <row r="111" ht="12.75">
      <c r="V111" s="8"/>
    </row>
    <row r="112" ht="12.75">
      <c r="V112" s="8"/>
    </row>
    <row r="113" ht="12.75">
      <c r="V113" s="8"/>
    </row>
    <row r="114" ht="12.75">
      <c r="V114" s="8"/>
    </row>
    <row r="115" ht="12.75">
      <c r="V115" s="8"/>
    </row>
    <row r="116" ht="12.75">
      <c r="V116" s="8"/>
    </row>
    <row r="117" ht="12.75">
      <c r="V117" s="8"/>
    </row>
    <row r="118" ht="12.75">
      <c r="V118" s="8"/>
    </row>
    <row r="119" ht="12.75">
      <c r="V119" s="8"/>
    </row>
    <row r="120" ht="12.75">
      <c r="V120" s="8"/>
    </row>
    <row r="121" ht="12.75">
      <c r="V121" s="8"/>
    </row>
    <row r="122" ht="12.75">
      <c r="V122" s="8"/>
    </row>
    <row r="123" ht="12.75">
      <c r="V123" s="8"/>
    </row>
    <row r="124" ht="12.75">
      <c r="V124" s="8"/>
    </row>
    <row r="125" ht="12.75">
      <c r="V125" s="8"/>
    </row>
    <row r="126" ht="12.75">
      <c r="V126" s="8"/>
    </row>
    <row r="127" ht="12.75">
      <c r="V127" s="8"/>
    </row>
    <row r="128" ht="12.75">
      <c r="V128" s="8"/>
    </row>
    <row r="129" ht="12.75">
      <c r="V129" s="8"/>
    </row>
  </sheetData>
  <sheetProtection/>
  <mergeCells count="42">
    <mergeCell ref="B7:D7"/>
    <mergeCell ref="C13:D13"/>
    <mergeCell ref="C14:D14"/>
    <mergeCell ref="B18:D18"/>
    <mergeCell ref="W4:Y4"/>
    <mergeCell ref="C20:D20"/>
    <mergeCell ref="B53:D53"/>
    <mergeCell ref="Q4:V4"/>
    <mergeCell ref="A2:X2"/>
    <mergeCell ref="E4:J4"/>
    <mergeCell ref="K4:P4"/>
    <mergeCell ref="A52:D52"/>
    <mergeCell ref="C26:D26"/>
    <mergeCell ref="C25:D25"/>
    <mergeCell ref="C23:D23"/>
    <mergeCell ref="A4:C4"/>
    <mergeCell ref="B6:D6"/>
    <mergeCell ref="C17:D17"/>
    <mergeCell ref="B15:D15"/>
    <mergeCell ref="C8:D8"/>
    <mergeCell ref="B19:D19"/>
    <mergeCell ref="C22:D22"/>
    <mergeCell ref="C16:D16"/>
    <mergeCell ref="C32:D32"/>
    <mergeCell ref="C21:D21"/>
    <mergeCell ref="C50:D50"/>
    <mergeCell ref="C24:D24"/>
    <mergeCell ref="C38:D38"/>
    <mergeCell ref="C41:D41"/>
    <mergeCell ref="B39:D39"/>
    <mergeCell ref="B27:D27"/>
    <mergeCell ref="B36:D36"/>
    <mergeCell ref="C28:D28"/>
    <mergeCell ref="B51:D51"/>
    <mergeCell ref="B44:D44"/>
    <mergeCell ref="C43:D43"/>
    <mergeCell ref="C37:D37"/>
    <mergeCell ref="C42:D42"/>
    <mergeCell ref="C40:D40"/>
    <mergeCell ref="C47:D47"/>
    <mergeCell ref="B45:D45"/>
    <mergeCell ref="B46:D46"/>
  </mergeCells>
  <printOptions horizontalCentered="1"/>
  <pageMargins left="0.5905511811023623" right="0.5905511811023623" top="0.7874015748031497" bottom="0.7874015748031497" header="0.7086614173228347" footer="0.5118110236220472"/>
  <pageSetup horizontalDpi="300" verticalDpi="300" orientation="landscape" paperSize="9" scale="41" r:id="rId1"/>
  <headerFooter alignWithMargins="0">
    <oddHeader>&amp;C&amp;"Algerian,Félkövér"&amp;14EDVE KÖZSÉG ÖNKORMÁNYZAT
2013. ÉVI KÖLTSÉGVETÉSÉNEK ÖSSZEVONT MÉRLEGE&amp;R&amp;"MS Sans Serif,Félkövér dőlt"1. számú melléklet
</oddHeader>
    <oddFooter>&amp;C&amp;P. oldal</oddFooter>
  </headerFooter>
  <rowBreaks count="1" manualBreakCount="1">
    <brk id="56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I18"/>
  <sheetViews>
    <sheetView zoomScalePageLayoutView="0" workbookViewId="0" topLeftCell="A1">
      <selection activeCell="G5" sqref="G5"/>
    </sheetView>
  </sheetViews>
  <sheetFormatPr defaultColWidth="9.140625" defaultRowHeight="12.75"/>
  <cols>
    <col min="1" max="1" width="48.28125" style="44" customWidth="1"/>
    <col min="2" max="3" width="14.8515625" style="27" customWidth="1"/>
    <col min="4" max="4" width="20.57421875" style="27" customWidth="1"/>
    <col min="5" max="5" width="14.8515625" style="27" customWidth="1"/>
    <col min="6" max="6" width="18.421875" style="27" customWidth="1"/>
    <col min="7" max="7" width="14.140625" style="27" customWidth="1"/>
    <col min="8" max="8" width="17.421875" style="27" customWidth="1"/>
    <col min="9" max="9" width="10.57421875" style="27" customWidth="1"/>
    <col min="10" max="16384" width="9.140625" style="27" customWidth="1"/>
  </cols>
  <sheetData>
    <row r="2" spans="8:9" ht="12.75">
      <c r="H2" s="968" t="s">
        <v>314</v>
      </c>
      <c r="I2" s="968"/>
    </row>
    <row r="4" spans="1:5" ht="19.5">
      <c r="A4" s="971" t="s">
        <v>339</v>
      </c>
      <c r="B4" s="971"/>
      <c r="C4" s="971"/>
      <c r="D4" s="971"/>
      <c r="E4" s="971"/>
    </row>
    <row r="5" spans="2:5" ht="20.25" customHeight="1" thickBot="1">
      <c r="B5" s="28"/>
      <c r="C5" s="28"/>
      <c r="D5" s="28"/>
      <c r="E5" s="28"/>
    </row>
    <row r="6" spans="1:9" ht="36.75" customHeight="1">
      <c r="A6" s="969" t="s">
        <v>4</v>
      </c>
      <c r="B6" s="962" t="s">
        <v>200</v>
      </c>
      <c r="C6" s="963"/>
      <c r="D6" s="963"/>
      <c r="E6" s="964"/>
      <c r="F6" s="962" t="s">
        <v>855</v>
      </c>
      <c r="G6" s="963"/>
      <c r="H6" s="963"/>
      <c r="I6" s="964"/>
    </row>
    <row r="7" spans="1:9" ht="41.25" customHeight="1" thickBot="1">
      <c r="A7" s="970"/>
      <c r="B7" s="36" t="s">
        <v>34</v>
      </c>
      <c r="C7" s="36" t="s">
        <v>327</v>
      </c>
      <c r="D7" s="36" t="s">
        <v>328</v>
      </c>
      <c r="E7" s="37" t="s">
        <v>1</v>
      </c>
      <c r="F7" s="36" t="s">
        <v>34</v>
      </c>
      <c r="G7" s="36" t="s">
        <v>327</v>
      </c>
      <c r="H7" s="36" t="s">
        <v>328</v>
      </c>
      <c r="I7" s="37" t="s">
        <v>1</v>
      </c>
    </row>
    <row r="8" spans="1:9" ht="30" customHeight="1">
      <c r="A8" s="29" t="s">
        <v>338</v>
      </c>
      <c r="B8" s="206">
        <v>1.2</v>
      </c>
      <c r="C8" s="206"/>
      <c r="D8" s="207"/>
      <c r="E8" s="429">
        <f>B8+C8</f>
        <v>1.2</v>
      </c>
      <c r="F8" s="206">
        <v>1.2</v>
      </c>
      <c r="G8" s="206"/>
      <c r="H8" s="207"/>
      <c r="I8" s="429">
        <f>F8+G8</f>
        <v>1.2</v>
      </c>
    </row>
    <row r="9" spans="1:9" ht="30" customHeight="1" hidden="1">
      <c r="A9" s="29"/>
      <c r="B9" s="206"/>
      <c r="C9" s="206"/>
      <c r="D9" s="206"/>
      <c r="E9" s="430">
        <f>B9+C9</f>
        <v>0</v>
      </c>
      <c r="F9" s="206"/>
      <c r="G9" s="206"/>
      <c r="H9" s="206"/>
      <c r="I9" s="430">
        <f>F9+G9</f>
        <v>0</v>
      </c>
    </row>
    <row r="10" spans="1:9" ht="30" customHeight="1" hidden="1">
      <c r="A10" s="29"/>
      <c r="B10" s="206"/>
      <c r="C10" s="208"/>
      <c r="D10" s="208"/>
      <c r="E10" s="430">
        <f>B10+C10+D10</f>
        <v>0</v>
      </c>
      <c r="F10" s="206"/>
      <c r="G10" s="208"/>
      <c r="H10" s="208"/>
      <c r="I10" s="430">
        <f>F10+G10+H10</f>
        <v>0</v>
      </c>
    </row>
    <row r="11" spans="1:9" ht="30" customHeight="1" hidden="1" thickBot="1">
      <c r="A11" s="205"/>
      <c r="B11" s="209"/>
      <c r="C11" s="209"/>
      <c r="D11" s="209"/>
      <c r="E11" s="431">
        <f>B11+C11+D11</f>
        <v>0</v>
      </c>
      <c r="F11" s="209"/>
      <c r="G11" s="209"/>
      <c r="H11" s="209"/>
      <c r="I11" s="431">
        <f>F11+G11+H11</f>
        <v>0</v>
      </c>
    </row>
    <row r="12" spans="1:9" ht="54.75" customHeight="1" thickBot="1">
      <c r="A12" s="204" t="s">
        <v>27</v>
      </c>
      <c r="B12" s="345">
        <f aca="true" t="shared" si="0" ref="B12:I12">SUM(B8:B11)</f>
        <v>1.2</v>
      </c>
      <c r="C12" s="345">
        <f t="shared" si="0"/>
        <v>0</v>
      </c>
      <c r="D12" s="345">
        <f t="shared" si="0"/>
        <v>0</v>
      </c>
      <c r="E12" s="432">
        <f t="shared" si="0"/>
        <v>1.2</v>
      </c>
      <c r="F12" s="345">
        <f t="shared" si="0"/>
        <v>1.2</v>
      </c>
      <c r="G12" s="345">
        <f t="shared" si="0"/>
        <v>0</v>
      </c>
      <c r="H12" s="345">
        <f t="shared" si="0"/>
        <v>0</v>
      </c>
      <c r="I12" s="432">
        <f t="shared" si="0"/>
        <v>1.2</v>
      </c>
    </row>
    <row r="13" ht="13.5" thickBot="1"/>
    <row r="14" spans="1:9" ht="30.75" customHeight="1" thickBot="1">
      <c r="A14" s="965" t="s">
        <v>72</v>
      </c>
      <c r="B14" s="966"/>
      <c r="C14" s="966"/>
      <c r="D14" s="967"/>
      <c r="E14" s="433">
        <v>1</v>
      </c>
      <c r="F14" s="837"/>
      <c r="G14" s="838"/>
      <c r="H14" s="839"/>
      <c r="I14" s="433">
        <v>1</v>
      </c>
    </row>
    <row r="16" ht="12.75">
      <c r="A16" s="44" t="s">
        <v>201</v>
      </c>
    </row>
    <row r="18" ht="12.75">
      <c r="E18" s="427"/>
    </row>
  </sheetData>
  <sheetProtection/>
  <mergeCells count="6">
    <mergeCell ref="F6:I6"/>
    <mergeCell ref="A14:D14"/>
    <mergeCell ref="H2:I2"/>
    <mergeCell ref="B6:E6"/>
    <mergeCell ref="A6:A7"/>
    <mergeCell ref="A4:E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B9" sqref="B9"/>
    </sheetView>
  </sheetViews>
  <sheetFormatPr defaultColWidth="9.140625" defaultRowHeight="12.75"/>
  <cols>
    <col min="1" max="1" width="8.140625" style="822" hidden="1" customWidth="1"/>
    <col min="2" max="2" width="82.00390625" style="822" customWidth="1"/>
    <col min="3" max="4" width="19.140625" style="822" customWidth="1"/>
    <col min="5" max="16384" width="9.140625" style="822" customWidth="1"/>
  </cols>
  <sheetData>
    <row r="1" ht="12.75">
      <c r="D1" s="831" t="s">
        <v>848</v>
      </c>
    </row>
    <row r="2" ht="12.75">
      <c r="D2" s="832" t="s">
        <v>849</v>
      </c>
    </row>
    <row r="3" spans="1:4" ht="16.5" customHeight="1">
      <c r="A3" s="972" t="s">
        <v>850</v>
      </c>
      <c r="B3" s="973"/>
      <c r="C3" s="973"/>
      <c r="D3" s="973"/>
    </row>
    <row r="4" spans="1:4" ht="15.75">
      <c r="A4" s="823" t="s">
        <v>505</v>
      </c>
      <c r="B4" s="833" t="s">
        <v>4</v>
      </c>
      <c r="C4" s="833" t="s">
        <v>806</v>
      </c>
      <c r="D4" s="833" t="s">
        <v>807</v>
      </c>
    </row>
    <row r="5" spans="1:4" ht="15" hidden="1">
      <c r="A5" s="823">
        <v>1</v>
      </c>
      <c r="B5" s="823">
        <v>2</v>
      </c>
      <c r="C5" s="823">
        <v>3</v>
      </c>
      <c r="D5" s="823">
        <v>4</v>
      </c>
    </row>
    <row r="6" spans="1:4" ht="12.75">
      <c r="A6" s="824" t="s">
        <v>510</v>
      </c>
      <c r="B6" s="825" t="s">
        <v>808</v>
      </c>
      <c r="C6" s="826">
        <v>0</v>
      </c>
      <c r="D6" s="826">
        <v>0</v>
      </c>
    </row>
    <row r="7" spans="1:4" ht="12.75">
      <c r="A7" s="824" t="s">
        <v>512</v>
      </c>
      <c r="B7" s="825" t="s">
        <v>809</v>
      </c>
      <c r="C7" s="826">
        <v>2738</v>
      </c>
      <c r="D7" s="826">
        <v>1130</v>
      </c>
    </row>
    <row r="8" spans="1:4" ht="12.75">
      <c r="A8" s="824" t="s">
        <v>514</v>
      </c>
      <c r="B8" s="825" t="s">
        <v>810</v>
      </c>
      <c r="C8" s="826">
        <v>0</v>
      </c>
      <c r="D8" s="826">
        <v>0</v>
      </c>
    </row>
    <row r="9" spans="1:4" ht="12.75">
      <c r="A9" s="827" t="s">
        <v>516</v>
      </c>
      <c r="B9" s="828" t="s">
        <v>811</v>
      </c>
      <c r="C9" s="829">
        <v>2738</v>
      </c>
      <c r="D9" s="829">
        <v>1130</v>
      </c>
    </row>
    <row r="10" spans="1:4" ht="12.75">
      <c r="A10" s="824" t="s">
        <v>518</v>
      </c>
      <c r="B10" s="825" t="s">
        <v>812</v>
      </c>
      <c r="C10" s="826">
        <v>0</v>
      </c>
      <c r="D10" s="826">
        <v>0</v>
      </c>
    </row>
    <row r="11" spans="1:4" ht="12.75">
      <c r="A11" s="824" t="s">
        <v>520</v>
      </c>
      <c r="B11" s="825" t="s">
        <v>813</v>
      </c>
      <c r="C11" s="826">
        <v>0</v>
      </c>
      <c r="D11" s="826">
        <v>0</v>
      </c>
    </row>
    <row r="12" spans="1:4" ht="12.75">
      <c r="A12" s="827" t="s">
        <v>522</v>
      </c>
      <c r="B12" s="828" t="s">
        <v>814</v>
      </c>
      <c r="C12" s="829">
        <v>0</v>
      </c>
      <c r="D12" s="829">
        <v>0</v>
      </c>
    </row>
    <row r="13" spans="1:4" ht="12.75">
      <c r="A13" s="824" t="s">
        <v>524</v>
      </c>
      <c r="B13" s="825" t="s">
        <v>815</v>
      </c>
      <c r="C13" s="826">
        <v>0</v>
      </c>
      <c r="D13" s="826">
        <v>0</v>
      </c>
    </row>
    <row r="14" spans="1:4" ht="12.75">
      <c r="A14" s="824" t="s">
        <v>526</v>
      </c>
      <c r="B14" s="825" t="s">
        <v>816</v>
      </c>
      <c r="C14" s="826">
        <v>10</v>
      </c>
      <c r="D14" s="826">
        <v>0</v>
      </c>
    </row>
    <row r="15" spans="1:4" ht="12.75">
      <c r="A15" s="824" t="s">
        <v>528</v>
      </c>
      <c r="B15" s="825" t="s">
        <v>817</v>
      </c>
      <c r="C15" s="826">
        <v>0</v>
      </c>
      <c r="D15" s="826">
        <v>0</v>
      </c>
    </row>
    <row r="16" spans="1:4" ht="12.75">
      <c r="A16" s="824" t="s">
        <v>530</v>
      </c>
      <c r="B16" s="825" t="s">
        <v>818</v>
      </c>
      <c r="C16" s="826">
        <v>10</v>
      </c>
      <c r="D16" s="826">
        <v>0</v>
      </c>
    </row>
    <row r="17" spans="1:4" ht="12.75">
      <c r="A17" s="824" t="s">
        <v>532</v>
      </c>
      <c r="B17" s="825" t="s">
        <v>819</v>
      </c>
      <c r="C17" s="826">
        <v>86</v>
      </c>
      <c r="D17" s="826">
        <v>0</v>
      </c>
    </row>
    <row r="18" spans="1:4" ht="12.75">
      <c r="A18" s="824" t="s">
        <v>534</v>
      </c>
      <c r="B18" s="825" t="s">
        <v>820</v>
      </c>
      <c r="C18" s="826">
        <v>0</v>
      </c>
      <c r="D18" s="826">
        <v>0</v>
      </c>
    </row>
    <row r="19" spans="1:4" ht="12.75">
      <c r="A19" s="824" t="s">
        <v>536</v>
      </c>
      <c r="B19" s="825" t="s">
        <v>821</v>
      </c>
      <c r="C19" s="826">
        <v>0</v>
      </c>
      <c r="D19" s="826">
        <v>0</v>
      </c>
    </row>
    <row r="20" spans="1:4" ht="12.75">
      <c r="A20" s="824" t="s">
        <v>538</v>
      </c>
      <c r="B20" s="825" t="s">
        <v>822</v>
      </c>
      <c r="C20" s="826">
        <v>86</v>
      </c>
      <c r="D20" s="826">
        <v>0</v>
      </c>
    </row>
    <row r="21" spans="1:4" ht="12.75">
      <c r="A21" s="827" t="s">
        <v>540</v>
      </c>
      <c r="B21" s="828" t="s">
        <v>823</v>
      </c>
      <c r="C21" s="829">
        <v>-76</v>
      </c>
      <c r="D21" s="829">
        <v>0</v>
      </c>
    </row>
    <row r="22" spans="1:4" ht="12.75">
      <c r="A22" s="824" t="s">
        <v>542</v>
      </c>
      <c r="B22" s="825" t="s">
        <v>824</v>
      </c>
      <c r="C22" s="826">
        <v>0</v>
      </c>
      <c r="D22" s="826">
        <v>0</v>
      </c>
    </row>
    <row r="23" spans="1:4" ht="12.75">
      <c r="A23" s="824" t="s">
        <v>544</v>
      </c>
      <c r="B23" s="825" t="s">
        <v>825</v>
      </c>
      <c r="C23" s="826">
        <v>0</v>
      </c>
      <c r="D23" s="826">
        <v>0</v>
      </c>
    </row>
    <row r="24" spans="1:4" ht="12.75">
      <c r="A24" s="827" t="s">
        <v>546</v>
      </c>
      <c r="B24" s="828" t="s">
        <v>826</v>
      </c>
      <c r="C24" s="829">
        <v>0</v>
      </c>
      <c r="D24" s="829">
        <v>0</v>
      </c>
    </row>
    <row r="25" spans="1:4" ht="12.75">
      <c r="A25" s="827" t="s">
        <v>548</v>
      </c>
      <c r="B25" s="828" t="s">
        <v>827</v>
      </c>
      <c r="C25" s="829">
        <v>0</v>
      </c>
      <c r="D25" s="829">
        <v>0</v>
      </c>
    </row>
    <row r="26" spans="1:4" ht="12.75">
      <c r="A26" s="827" t="s">
        <v>550</v>
      </c>
      <c r="B26" s="828" t="s">
        <v>828</v>
      </c>
      <c r="C26" s="829">
        <v>2662</v>
      </c>
      <c r="D26" s="829">
        <v>1130</v>
      </c>
    </row>
    <row r="27" spans="1:4" ht="12.75">
      <c r="A27" s="824" t="s">
        <v>552</v>
      </c>
      <c r="B27" s="825" t="s">
        <v>829</v>
      </c>
      <c r="C27" s="826">
        <v>0</v>
      </c>
      <c r="D27" s="826">
        <v>0</v>
      </c>
    </row>
    <row r="28" spans="1:4" ht="12.75">
      <c r="A28" s="824" t="s">
        <v>554</v>
      </c>
      <c r="B28" s="825" t="s">
        <v>830</v>
      </c>
      <c r="C28" s="826">
        <v>0</v>
      </c>
      <c r="D28" s="826">
        <v>0</v>
      </c>
    </row>
    <row r="29" spans="1:4" ht="12.75">
      <c r="A29" s="824" t="s">
        <v>556</v>
      </c>
      <c r="B29" s="825" t="s">
        <v>831</v>
      </c>
      <c r="C29" s="826">
        <v>0</v>
      </c>
      <c r="D29" s="826">
        <v>0</v>
      </c>
    </row>
    <row r="30" spans="1:4" ht="12.75">
      <c r="A30" s="824" t="s">
        <v>558</v>
      </c>
      <c r="B30" s="825" t="s">
        <v>832</v>
      </c>
      <c r="C30" s="826">
        <v>0</v>
      </c>
      <c r="D30" s="826">
        <v>0</v>
      </c>
    </row>
    <row r="31" spans="1:4" ht="12.75">
      <c r="A31" s="827" t="s">
        <v>560</v>
      </c>
      <c r="B31" s="828" t="s">
        <v>833</v>
      </c>
      <c r="C31" s="829">
        <v>0</v>
      </c>
      <c r="D31" s="829">
        <v>0</v>
      </c>
    </row>
    <row r="32" spans="1:4" ht="12.75">
      <c r="A32" s="827" t="s">
        <v>562</v>
      </c>
      <c r="B32" s="828" t="s">
        <v>834</v>
      </c>
      <c r="C32" s="829">
        <v>0</v>
      </c>
      <c r="D32" s="829">
        <v>0</v>
      </c>
    </row>
    <row r="33" spans="1:4" ht="12.75">
      <c r="A33" s="827" t="s">
        <v>564</v>
      </c>
      <c r="B33" s="828" t="s">
        <v>835</v>
      </c>
      <c r="C33" s="829">
        <v>2662</v>
      </c>
      <c r="D33" s="829">
        <v>1130</v>
      </c>
    </row>
    <row r="34" spans="1:4" ht="12.75">
      <c r="A34" s="824" t="s">
        <v>566</v>
      </c>
      <c r="B34" s="825" t="s">
        <v>836</v>
      </c>
      <c r="C34" s="826">
        <v>0</v>
      </c>
      <c r="D34" s="826">
        <v>0</v>
      </c>
    </row>
    <row r="35" spans="1:4" ht="12.75">
      <c r="A35" s="824" t="s">
        <v>568</v>
      </c>
      <c r="B35" s="825" t="s">
        <v>837</v>
      </c>
      <c r="C35" s="826">
        <v>0</v>
      </c>
      <c r="D35" s="826">
        <v>0</v>
      </c>
    </row>
    <row r="36" spans="1:4" ht="12.75">
      <c r="A36" s="827" t="s">
        <v>570</v>
      </c>
      <c r="B36" s="828" t="s">
        <v>838</v>
      </c>
      <c r="C36" s="829">
        <v>2662</v>
      </c>
      <c r="D36" s="829">
        <v>1130</v>
      </c>
    </row>
    <row r="37" spans="1:4" ht="12.75">
      <c r="A37" s="824" t="s">
        <v>508</v>
      </c>
      <c r="B37" s="825" t="s">
        <v>839</v>
      </c>
      <c r="C37" s="830"/>
      <c r="D37" s="830"/>
    </row>
    <row r="38" spans="1:4" ht="12.75">
      <c r="A38" s="824" t="s">
        <v>572</v>
      </c>
      <c r="B38" s="825" t="s">
        <v>840</v>
      </c>
      <c r="C38" s="826">
        <v>0</v>
      </c>
      <c r="D38" s="826">
        <v>0</v>
      </c>
    </row>
    <row r="39" spans="1:4" ht="12.75">
      <c r="A39" s="824" t="s">
        <v>574</v>
      </c>
      <c r="B39" s="825" t="s">
        <v>841</v>
      </c>
      <c r="C39" s="826">
        <v>30</v>
      </c>
      <c r="D39" s="826">
        <v>19</v>
      </c>
    </row>
    <row r="40" spans="1:4" ht="12.75">
      <c r="A40" s="824" t="s">
        <v>576</v>
      </c>
      <c r="B40" s="825" t="s">
        <v>842</v>
      </c>
      <c r="C40" s="826">
        <v>30</v>
      </c>
      <c r="D40" s="826">
        <v>19</v>
      </c>
    </row>
    <row r="41" spans="1:4" ht="12.75">
      <c r="A41" s="824" t="s">
        <v>578</v>
      </c>
      <c r="B41" s="825" t="s">
        <v>843</v>
      </c>
      <c r="C41" s="826">
        <v>0</v>
      </c>
      <c r="D41" s="826">
        <v>0</v>
      </c>
    </row>
    <row r="42" spans="1:4" ht="12.75">
      <c r="A42" s="824" t="s">
        <v>580</v>
      </c>
      <c r="B42" s="825" t="s">
        <v>844</v>
      </c>
      <c r="C42" s="826">
        <v>2632</v>
      </c>
      <c r="D42" s="826">
        <v>1111</v>
      </c>
    </row>
    <row r="43" spans="1:4" ht="12.75">
      <c r="A43" s="824" t="s">
        <v>582</v>
      </c>
      <c r="B43" s="825" t="s">
        <v>845</v>
      </c>
      <c r="C43" s="826">
        <v>2632</v>
      </c>
      <c r="D43" s="826">
        <v>1111</v>
      </c>
    </row>
    <row r="44" spans="1:4" ht="12.75">
      <c r="A44" s="824" t="s">
        <v>584</v>
      </c>
      <c r="B44" s="825" t="s">
        <v>846</v>
      </c>
      <c r="C44" s="826">
        <v>0</v>
      </c>
      <c r="D44" s="826">
        <v>0</v>
      </c>
    </row>
  </sheetData>
  <sheetProtection/>
  <mergeCells count="1">
    <mergeCell ref="A3:D3"/>
  </mergeCells>
  <printOptions/>
  <pageMargins left="0.75" right="0.75" top="1" bottom="1" header="0.5" footer="0.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5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B7" sqref="B7"/>
    </sheetView>
  </sheetViews>
  <sheetFormatPr defaultColWidth="9.140625" defaultRowHeight="12.75"/>
  <cols>
    <col min="1" max="1" width="8.140625" style="812" hidden="1" customWidth="1"/>
    <col min="2" max="2" width="82.00390625" style="812" customWidth="1"/>
    <col min="3" max="4" width="19.140625" style="812" customWidth="1"/>
    <col min="5" max="16384" width="9.140625" style="812" customWidth="1"/>
  </cols>
  <sheetData>
    <row r="1" ht="12.75">
      <c r="D1" s="835" t="s">
        <v>852</v>
      </c>
    </row>
    <row r="2" ht="12.75">
      <c r="D2" s="836" t="s">
        <v>849</v>
      </c>
    </row>
    <row r="3" spans="1:4" ht="21" customHeight="1">
      <c r="A3" s="972" t="s">
        <v>851</v>
      </c>
      <c r="B3" s="973"/>
      <c r="C3" s="973"/>
      <c r="D3" s="973"/>
    </row>
    <row r="4" spans="1:4" ht="31.5">
      <c r="A4" s="834" t="s">
        <v>505</v>
      </c>
      <c r="B4" s="834" t="s">
        <v>4</v>
      </c>
      <c r="C4" s="834" t="s">
        <v>506</v>
      </c>
      <c r="D4" s="834" t="s">
        <v>507</v>
      </c>
    </row>
    <row r="5" spans="1:4" ht="15" hidden="1">
      <c r="A5" s="823">
        <v>1</v>
      </c>
      <c r="B5" s="823">
        <v>2</v>
      </c>
      <c r="C5" s="823">
        <v>3</v>
      </c>
      <c r="D5" s="823">
        <v>4</v>
      </c>
    </row>
    <row r="6" spans="1:4" ht="12.75">
      <c r="A6" s="827" t="s">
        <v>508</v>
      </c>
      <c r="B6" s="828" t="s">
        <v>509</v>
      </c>
      <c r="C6" s="830"/>
      <c r="D6" s="830"/>
    </row>
    <row r="7" spans="1:4" ht="12.75">
      <c r="A7" s="824" t="s">
        <v>510</v>
      </c>
      <c r="B7" s="825" t="s">
        <v>511</v>
      </c>
      <c r="C7" s="826">
        <v>0</v>
      </c>
      <c r="D7" s="826">
        <v>0</v>
      </c>
    </row>
    <row r="8" spans="1:4" ht="12.75">
      <c r="A8" s="824" t="s">
        <v>512</v>
      </c>
      <c r="B8" s="825" t="s">
        <v>513</v>
      </c>
      <c r="C8" s="826">
        <v>0</v>
      </c>
      <c r="D8" s="826">
        <v>0</v>
      </c>
    </row>
    <row r="9" spans="1:4" ht="12.75">
      <c r="A9" s="824" t="s">
        <v>514</v>
      </c>
      <c r="B9" s="825" t="s">
        <v>515</v>
      </c>
      <c r="C9" s="826">
        <v>0</v>
      </c>
      <c r="D9" s="826">
        <v>0</v>
      </c>
    </row>
    <row r="10" spans="1:4" ht="12.75">
      <c r="A10" s="824" t="s">
        <v>516</v>
      </c>
      <c r="B10" s="825" t="s">
        <v>517</v>
      </c>
      <c r="C10" s="826">
        <v>0</v>
      </c>
      <c r="D10" s="826">
        <v>0</v>
      </c>
    </row>
    <row r="11" spans="1:4" ht="12.75">
      <c r="A11" s="824" t="s">
        <v>518</v>
      </c>
      <c r="B11" s="825" t="s">
        <v>519</v>
      </c>
      <c r="C11" s="826">
        <v>0</v>
      </c>
      <c r="D11" s="826">
        <v>0</v>
      </c>
    </row>
    <row r="12" spans="1:4" ht="12.75">
      <c r="A12" s="824" t="s">
        <v>520</v>
      </c>
      <c r="B12" s="825" t="s">
        <v>521</v>
      </c>
      <c r="C12" s="826">
        <v>0</v>
      </c>
      <c r="D12" s="826">
        <v>0</v>
      </c>
    </row>
    <row r="13" spans="1:4" ht="12.75">
      <c r="A13" s="827" t="s">
        <v>522</v>
      </c>
      <c r="B13" s="828" t="s">
        <v>523</v>
      </c>
      <c r="C13" s="829">
        <v>0</v>
      </c>
      <c r="D13" s="829">
        <v>0</v>
      </c>
    </row>
    <row r="14" spans="1:4" ht="12.75">
      <c r="A14" s="824" t="s">
        <v>524</v>
      </c>
      <c r="B14" s="825" t="s">
        <v>525</v>
      </c>
      <c r="C14" s="826">
        <v>74096</v>
      </c>
      <c r="D14" s="826">
        <v>73816</v>
      </c>
    </row>
    <row r="15" spans="1:4" ht="12.75">
      <c r="A15" s="824" t="s">
        <v>526</v>
      </c>
      <c r="B15" s="825" t="s">
        <v>527</v>
      </c>
      <c r="C15" s="826">
        <v>1489</v>
      </c>
      <c r="D15" s="826">
        <v>1384</v>
      </c>
    </row>
    <row r="16" spans="1:4" ht="12.75">
      <c r="A16" s="824" t="s">
        <v>528</v>
      </c>
      <c r="B16" s="825" t="s">
        <v>529</v>
      </c>
      <c r="C16" s="826">
        <v>0</v>
      </c>
      <c r="D16" s="826">
        <v>0</v>
      </c>
    </row>
    <row r="17" spans="1:4" ht="12.75">
      <c r="A17" s="824" t="s">
        <v>530</v>
      </c>
      <c r="B17" s="825" t="s">
        <v>531</v>
      </c>
      <c r="C17" s="826">
        <v>0</v>
      </c>
      <c r="D17" s="826">
        <v>0</v>
      </c>
    </row>
    <row r="18" spans="1:4" ht="12.75">
      <c r="A18" s="824" t="s">
        <v>532</v>
      </c>
      <c r="B18" s="825" t="s">
        <v>533</v>
      </c>
      <c r="C18" s="826">
        <v>0</v>
      </c>
      <c r="D18" s="826">
        <v>0</v>
      </c>
    </row>
    <row r="19" spans="1:4" ht="12.75">
      <c r="A19" s="824" t="s">
        <v>534</v>
      </c>
      <c r="B19" s="825" t="s">
        <v>535</v>
      </c>
      <c r="C19" s="826">
        <v>0</v>
      </c>
      <c r="D19" s="826">
        <v>0</v>
      </c>
    </row>
    <row r="20" spans="1:4" ht="12.75">
      <c r="A20" s="824" t="s">
        <v>536</v>
      </c>
      <c r="B20" s="825" t="s">
        <v>537</v>
      </c>
      <c r="C20" s="826">
        <v>0</v>
      </c>
      <c r="D20" s="826">
        <v>0</v>
      </c>
    </row>
    <row r="21" spans="1:4" ht="12.75">
      <c r="A21" s="824" t="s">
        <v>538</v>
      </c>
      <c r="B21" s="825" t="s">
        <v>539</v>
      </c>
      <c r="C21" s="826">
        <v>0</v>
      </c>
      <c r="D21" s="826">
        <v>0</v>
      </c>
    </row>
    <row r="22" spans="1:4" ht="12.75">
      <c r="A22" s="827" t="s">
        <v>540</v>
      </c>
      <c r="B22" s="828" t="s">
        <v>541</v>
      </c>
      <c r="C22" s="829">
        <v>75585</v>
      </c>
      <c r="D22" s="829">
        <v>75200</v>
      </c>
    </row>
    <row r="23" spans="1:4" ht="12.75">
      <c r="A23" s="824" t="s">
        <v>542</v>
      </c>
      <c r="B23" s="825" t="s">
        <v>543</v>
      </c>
      <c r="C23" s="826">
        <v>710</v>
      </c>
      <c r="D23" s="826">
        <v>710</v>
      </c>
    </row>
    <row r="24" spans="1:4" ht="12.75">
      <c r="A24" s="824" t="s">
        <v>544</v>
      </c>
      <c r="B24" s="825" t="s">
        <v>545</v>
      </c>
      <c r="C24" s="826">
        <v>0</v>
      </c>
      <c r="D24" s="826">
        <v>0</v>
      </c>
    </row>
    <row r="25" spans="1:4" ht="12.75">
      <c r="A25" s="824" t="s">
        <v>546</v>
      </c>
      <c r="B25" s="825" t="s">
        <v>547</v>
      </c>
      <c r="C25" s="826">
        <v>0</v>
      </c>
      <c r="D25" s="826">
        <v>0</v>
      </c>
    </row>
    <row r="26" spans="1:4" ht="12.75">
      <c r="A26" s="824" t="s">
        <v>548</v>
      </c>
      <c r="B26" s="825" t="s">
        <v>549</v>
      </c>
      <c r="C26" s="826">
        <v>0</v>
      </c>
      <c r="D26" s="826">
        <v>0</v>
      </c>
    </row>
    <row r="27" spans="1:4" ht="12.75">
      <c r="A27" s="824" t="s">
        <v>550</v>
      </c>
      <c r="B27" s="825" t="s">
        <v>551</v>
      </c>
      <c r="C27" s="826">
        <v>0</v>
      </c>
      <c r="D27" s="826">
        <v>0</v>
      </c>
    </row>
    <row r="28" spans="1:4" ht="12.75">
      <c r="A28" s="824" t="s">
        <v>552</v>
      </c>
      <c r="B28" s="825" t="s">
        <v>553</v>
      </c>
      <c r="C28" s="826">
        <v>0</v>
      </c>
      <c r="D28" s="826">
        <v>0</v>
      </c>
    </row>
    <row r="29" spans="1:4" ht="12.75">
      <c r="A29" s="824" t="s">
        <v>554</v>
      </c>
      <c r="B29" s="825" t="s">
        <v>555</v>
      </c>
      <c r="C29" s="826">
        <v>0</v>
      </c>
      <c r="D29" s="826">
        <v>0</v>
      </c>
    </row>
    <row r="30" spans="1:4" ht="12.75">
      <c r="A30" s="824" t="s">
        <v>556</v>
      </c>
      <c r="B30" s="825" t="s">
        <v>557</v>
      </c>
      <c r="C30" s="826">
        <v>0</v>
      </c>
      <c r="D30" s="826">
        <v>0</v>
      </c>
    </row>
    <row r="31" spans="1:4" ht="12.75">
      <c r="A31" s="824" t="s">
        <v>558</v>
      </c>
      <c r="B31" s="825" t="s">
        <v>559</v>
      </c>
      <c r="C31" s="826">
        <v>0</v>
      </c>
      <c r="D31" s="826">
        <v>0</v>
      </c>
    </row>
    <row r="32" spans="1:4" ht="12.75">
      <c r="A32" s="827" t="s">
        <v>560</v>
      </c>
      <c r="B32" s="828" t="s">
        <v>561</v>
      </c>
      <c r="C32" s="829">
        <v>710</v>
      </c>
      <c r="D32" s="829">
        <v>710</v>
      </c>
    </row>
    <row r="33" spans="1:4" ht="12.75">
      <c r="A33" s="824" t="s">
        <v>562</v>
      </c>
      <c r="B33" s="825" t="s">
        <v>563</v>
      </c>
      <c r="C33" s="826">
        <v>12729</v>
      </c>
      <c r="D33" s="826">
        <v>12170</v>
      </c>
    </row>
    <row r="34" spans="1:4" ht="12.75">
      <c r="A34" s="824" t="s">
        <v>564</v>
      </c>
      <c r="B34" s="825" t="s">
        <v>565</v>
      </c>
      <c r="C34" s="826">
        <v>0</v>
      </c>
      <c r="D34" s="826">
        <v>0</v>
      </c>
    </row>
    <row r="35" spans="1:4" ht="12.75">
      <c r="A35" s="824" t="s">
        <v>566</v>
      </c>
      <c r="B35" s="825" t="s">
        <v>567</v>
      </c>
      <c r="C35" s="826">
        <v>0</v>
      </c>
      <c r="D35" s="826">
        <v>0</v>
      </c>
    </row>
    <row r="36" spans="1:4" ht="12.75">
      <c r="A36" s="824" t="s">
        <v>568</v>
      </c>
      <c r="B36" s="825" t="s">
        <v>569</v>
      </c>
      <c r="C36" s="826">
        <v>0</v>
      </c>
      <c r="D36" s="826">
        <v>0</v>
      </c>
    </row>
    <row r="37" spans="1:4" ht="25.5">
      <c r="A37" s="824" t="s">
        <v>570</v>
      </c>
      <c r="B37" s="825" t="s">
        <v>571</v>
      </c>
      <c r="C37" s="826">
        <v>0</v>
      </c>
      <c r="D37" s="826">
        <v>0</v>
      </c>
    </row>
    <row r="38" spans="1:4" ht="25.5">
      <c r="A38" s="827" t="s">
        <v>572</v>
      </c>
      <c r="B38" s="828" t="s">
        <v>573</v>
      </c>
      <c r="C38" s="829">
        <v>12729</v>
      </c>
      <c r="D38" s="829">
        <v>12170</v>
      </c>
    </row>
    <row r="39" spans="1:4" ht="12.75">
      <c r="A39" s="827" t="s">
        <v>574</v>
      </c>
      <c r="B39" s="828" t="s">
        <v>575</v>
      </c>
      <c r="C39" s="829">
        <v>89024</v>
      </c>
      <c r="D39" s="829">
        <v>88080</v>
      </c>
    </row>
    <row r="40" spans="1:4" ht="12.75">
      <c r="A40" s="824" t="s">
        <v>576</v>
      </c>
      <c r="B40" s="825" t="s">
        <v>577</v>
      </c>
      <c r="C40" s="826">
        <v>0</v>
      </c>
      <c r="D40" s="826">
        <v>0</v>
      </c>
    </row>
    <row r="41" spans="1:4" ht="12.75">
      <c r="A41" s="824" t="s">
        <v>578</v>
      </c>
      <c r="B41" s="825" t="s">
        <v>579</v>
      </c>
      <c r="C41" s="826">
        <v>0</v>
      </c>
      <c r="D41" s="826">
        <v>0</v>
      </c>
    </row>
    <row r="42" spans="1:4" ht="12.75">
      <c r="A42" s="824" t="s">
        <v>580</v>
      </c>
      <c r="B42" s="825" t="s">
        <v>581</v>
      </c>
      <c r="C42" s="826">
        <v>0</v>
      </c>
      <c r="D42" s="826">
        <v>0</v>
      </c>
    </row>
    <row r="43" spans="1:4" ht="12.75">
      <c r="A43" s="824" t="s">
        <v>582</v>
      </c>
      <c r="B43" s="825" t="s">
        <v>583</v>
      </c>
      <c r="C43" s="826">
        <v>0</v>
      </c>
      <c r="D43" s="826">
        <v>0</v>
      </c>
    </row>
    <row r="44" spans="1:4" ht="25.5">
      <c r="A44" s="824" t="s">
        <v>584</v>
      </c>
      <c r="B44" s="825" t="s">
        <v>585</v>
      </c>
      <c r="C44" s="826">
        <v>0</v>
      </c>
      <c r="D44" s="826">
        <v>0</v>
      </c>
    </row>
    <row r="45" spans="1:4" ht="12.75">
      <c r="A45" s="824" t="s">
        <v>586</v>
      </c>
      <c r="B45" s="825" t="s">
        <v>587</v>
      </c>
      <c r="C45" s="826">
        <v>0</v>
      </c>
      <c r="D45" s="826">
        <v>0</v>
      </c>
    </row>
    <row r="46" spans="1:4" ht="12.75">
      <c r="A46" s="827" t="s">
        <v>588</v>
      </c>
      <c r="B46" s="828" t="s">
        <v>589</v>
      </c>
      <c r="C46" s="829">
        <v>0</v>
      </c>
      <c r="D46" s="829">
        <v>0</v>
      </c>
    </row>
    <row r="47" spans="1:4" ht="12.75">
      <c r="A47" s="824" t="s">
        <v>590</v>
      </c>
      <c r="B47" s="825" t="s">
        <v>591</v>
      </c>
      <c r="C47" s="826">
        <v>0</v>
      </c>
      <c r="D47" s="826">
        <v>6</v>
      </c>
    </row>
    <row r="48" spans="1:4" ht="12.75">
      <c r="A48" s="824" t="s">
        <v>592</v>
      </c>
      <c r="B48" s="825" t="s">
        <v>593</v>
      </c>
      <c r="C48" s="826">
        <v>487</v>
      </c>
      <c r="D48" s="826">
        <v>19</v>
      </c>
    </row>
    <row r="49" spans="1:4" ht="12.75">
      <c r="A49" s="824" t="s">
        <v>594</v>
      </c>
      <c r="B49" s="825" t="s">
        <v>595</v>
      </c>
      <c r="C49" s="826">
        <v>0</v>
      </c>
      <c r="D49" s="826">
        <v>0</v>
      </c>
    </row>
    <row r="50" spans="1:4" ht="25.5">
      <c r="A50" s="824" t="s">
        <v>596</v>
      </c>
      <c r="B50" s="825" t="s">
        <v>597</v>
      </c>
      <c r="C50" s="826">
        <v>0</v>
      </c>
      <c r="D50" s="826">
        <v>0</v>
      </c>
    </row>
    <row r="51" spans="1:4" ht="12.75">
      <c r="A51" s="824" t="s">
        <v>598</v>
      </c>
      <c r="B51" s="825" t="s">
        <v>599</v>
      </c>
      <c r="C51" s="826">
        <v>0</v>
      </c>
      <c r="D51" s="826">
        <v>0</v>
      </c>
    </row>
    <row r="52" spans="1:4" ht="12.75">
      <c r="A52" s="824" t="s">
        <v>600</v>
      </c>
      <c r="B52" s="825" t="s">
        <v>601</v>
      </c>
      <c r="C52" s="826">
        <v>0</v>
      </c>
      <c r="D52" s="826">
        <v>0</v>
      </c>
    </row>
    <row r="53" spans="1:4" ht="12.75">
      <c r="A53" s="824" t="s">
        <v>602</v>
      </c>
      <c r="B53" s="825" t="s">
        <v>603</v>
      </c>
      <c r="C53" s="826">
        <v>0</v>
      </c>
      <c r="D53" s="826">
        <v>0</v>
      </c>
    </row>
    <row r="54" spans="1:4" ht="12.75">
      <c r="A54" s="824" t="s">
        <v>604</v>
      </c>
      <c r="B54" s="825" t="s">
        <v>605</v>
      </c>
      <c r="C54" s="826">
        <v>0</v>
      </c>
      <c r="D54" s="826">
        <v>0</v>
      </c>
    </row>
    <row r="55" spans="1:4" ht="12.75">
      <c r="A55" s="824" t="s">
        <v>606</v>
      </c>
      <c r="B55" s="825" t="s">
        <v>607</v>
      </c>
      <c r="C55" s="826">
        <v>0</v>
      </c>
      <c r="D55" s="826">
        <v>0</v>
      </c>
    </row>
    <row r="56" spans="1:4" ht="12.75">
      <c r="A56" s="824" t="s">
        <v>608</v>
      </c>
      <c r="B56" s="825" t="s">
        <v>609</v>
      </c>
      <c r="C56" s="826">
        <v>0</v>
      </c>
      <c r="D56" s="826">
        <v>0</v>
      </c>
    </row>
    <row r="57" spans="1:4" ht="25.5">
      <c r="A57" s="824" t="s">
        <v>610</v>
      </c>
      <c r="B57" s="825" t="s">
        <v>611</v>
      </c>
      <c r="C57" s="826">
        <v>0</v>
      </c>
      <c r="D57" s="826">
        <v>0</v>
      </c>
    </row>
    <row r="58" spans="1:4" ht="12.75">
      <c r="A58" s="827" t="s">
        <v>612</v>
      </c>
      <c r="B58" s="828" t="s">
        <v>613</v>
      </c>
      <c r="C58" s="829">
        <v>487</v>
      </c>
      <c r="D58" s="829">
        <v>25</v>
      </c>
    </row>
    <row r="59" spans="1:4" ht="12.75">
      <c r="A59" s="824" t="s">
        <v>614</v>
      </c>
      <c r="B59" s="825" t="s">
        <v>615</v>
      </c>
      <c r="C59" s="826">
        <v>0</v>
      </c>
      <c r="D59" s="826">
        <v>0</v>
      </c>
    </row>
    <row r="60" spans="1:4" ht="12.75">
      <c r="A60" s="824" t="s">
        <v>616</v>
      </c>
      <c r="B60" s="825" t="s">
        <v>617</v>
      </c>
      <c r="C60" s="826">
        <v>0</v>
      </c>
      <c r="D60" s="826">
        <v>0</v>
      </c>
    </row>
    <row r="61" spans="1:4" ht="12.75">
      <c r="A61" s="824" t="s">
        <v>618</v>
      </c>
      <c r="B61" s="825" t="s">
        <v>619</v>
      </c>
      <c r="C61" s="826">
        <v>0</v>
      </c>
      <c r="D61" s="826">
        <v>0</v>
      </c>
    </row>
    <row r="62" spans="1:4" ht="25.5">
      <c r="A62" s="824" t="s">
        <v>620</v>
      </c>
      <c r="B62" s="825" t="s">
        <v>621</v>
      </c>
      <c r="C62" s="826">
        <v>0</v>
      </c>
      <c r="D62" s="826">
        <v>0</v>
      </c>
    </row>
    <row r="63" spans="1:4" ht="25.5">
      <c r="A63" s="824" t="s">
        <v>622</v>
      </c>
      <c r="B63" s="825" t="s">
        <v>623</v>
      </c>
      <c r="C63" s="826">
        <v>0</v>
      </c>
      <c r="D63" s="826">
        <v>0</v>
      </c>
    </row>
    <row r="64" spans="1:4" ht="12.75">
      <c r="A64" s="824" t="s">
        <v>624</v>
      </c>
      <c r="B64" s="825" t="s">
        <v>625</v>
      </c>
      <c r="C64" s="826">
        <v>0</v>
      </c>
      <c r="D64" s="826">
        <v>0</v>
      </c>
    </row>
    <row r="65" spans="1:4" ht="12.75">
      <c r="A65" s="827" t="s">
        <v>626</v>
      </c>
      <c r="B65" s="828" t="s">
        <v>627</v>
      </c>
      <c r="C65" s="829">
        <v>0</v>
      </c>
      <c r="D65" s="829">
        <v>0</v>
      </c>
    </row>
    <row r="66" spans="1:4" ht="12.75">
      <c r="A66" s="824" t="s">
        <v>628</v>
      </c>
      <c r="B66" s="825" t="s">
        <v>629</v>
      </c>
      <c r="C66" s="826">
        <v>0</v>
      </c>
      <c r="D66" s="826">
        <v>0</v>
      </c>
    </row>
    <row r="67" spans="1:4" ht="12.75">
      <c r="A67" s="824" t="s">
        <v>630</v>
      </c>
      <c r="B67" s="825" t="s">
        <v>631</v>
      </c>
      <c r="C67" s="826">
        <v>2738</v>
      </c>
      <c r="D67" s="826">
        <v>1130</v>
      </c>
    </row>
    <row r="68" spans="1:4" ht="12.75">
      <c r="A68" s="824" t="s">
        <v>632</v>
      </c>
      <c r="B68" s="825" t="s">
        <v>633</v>
      </c>
      <c r="C68" s="826">
        <v>2738</v>
      </c>
      <c r="D68" s="826">
        <v>1130</v>
      </c>
    </row>
    <row r="69" spans="1:4" ht="12.75">
      <c r="A69" s="824" t="s">
        <v>634</v>
      </c>
      <c r="B69" s="825" t="s">
        <v>635</v>
      </c>
      <c r="C69" s="826">
        <v>0</v>
      </c>
      <c r="D69" s="826">
        <v>0</v>
      </c>
    </row>
    <row r="70" spans="1:4" ht="12.75">
      <c r="A70" s="824" t="s">
        <v>636</v>
      </c>
      <c r="B70" s="825" t="s">
        <v>637</v>
      </c>
      <c r="C70" s="826">
        <v>0</v>
      </c>
      <c r="D70" s="826">
        <v>0</v>
      </c>
    </row>
    <row r="71" spans="1:4" ht="12.75">
      <c r="A71" s="824" t="s">
        <v>638</v>
      </c>
      <c r="B71" s="825" t="s">
        <v>639</v>
      </c>
      <c r="C71" s="826">
        <v>42</v>
      </c>
      <c r="D71" s="826">
        <v>42</v>
      </c>
    </row>
    <row r="72" spans="1:4" ht="12.75">
      <c r="A72" s="824" t="s">
        <v>640</v>
      </c>
      <c r="B72" s="825" t="s">
        <v>641</v>
      </c>
      <c r="C72" s="826">
        <v>42</v>
      </c>
      <c r="D72" s="826">
        <v>42</v>
      </c>
    </row>
    <row r="73" spans="1:4" ht="12.75">
      <c r="A73" s="824" t="s">
        <v>642</v>
      </c>
      <c r="B73" s="825" t="s">
        <v>643</v>
      </c>
      <c r="C73" s="826">
        <v>0</v>
      </c>
      <c r="D73" s="826">
        <v>0</v>
      </c>
    </row>
    <row r="74" spans="1:4" ht="12.75">
      <c r="A74" s="827" t="s">
        <v>644</v>
      </c>
      <c r="B74" s="828" t="s">
        <v>645</v>
      </c>
      <c r="C74" s="829">
        <v>2780</v>
      </c>
      <c r="D74" s="829">
        <v>1172</v>
      </c>
    </row>
    <row r="75" spans="1:4" ht="12.75">
      <c r="A75" s="824" t="s">
        <v>646</v>
      </c>
      <c r="B75" s="825" t="s">
        <v>647</v>
      </c>
      <c r="C75" s="826">
        <v>0</v>
      </c>
      <c r="D75" s="826">
        <v>0</v>
      </c>
    </row>
    <row r="76" spans="1:4" ht="12.75">
      <c r="A76" s="824" t="s">
        <v>648</v>
      </c>
      <c r="B76" s="825" t="s">
        <v>649</v>
      </c>
      <c r="C76" s="826">
        <v>10</v>
      </c>
      <c r="D76" s="826">
        <v>0</v>
      </c>
    </row>
    <row r="77" spans="1:4" ht="12.75">
      <c r="A77" s="824" t="s">
        <v>650</v>
      </c>
      <c r="B77" s="825" t="s">
        <v>651</v>
      </c>
      <c r="C77" s="826">
        <v>0</v>
      </c>
      <c r="D77" s="826">
        <v>0</v>
      </c>
    </row>
    <row r="78" spans="1:4" ht="12.75">
      <c r="A78" s="824" t="s">
        <v>652</v>
      </c>
      <c r="B78" s="825" t="s">
        <v>653</v>
      </c>
      <c r="C78" s="826">
        <v>0</v>
      </c>
      <c r="D78" s="826">
        <v>0</v>
      </c>
    </row>
    <row r="79" spans="1:4" ht="12.75">
      <c r="A79" s="827" t="s">
        <v>654</v>
      </c>
      <c r="B79" s="828" t="s">
        <v>655</v>
      </c>
      <c r="C79" s="829">
        <v>10</v>
      </c>
      <c r="D79" s="829">
        <v>0</v>
      </c>
    </row>
    <row r="80" spans="1:4" ht="12.75">
      <c r="A80" s="827" t="s">
        <v>656</v>
      </c>
      <c r="B80" s="828" t="s">
        <v>657</v>
      </c>
      <c r="C80" s="829">
        <v>3277</v>
      </c>
      <c r="D80" s="829">
        <v>1197</v>
      </c>
    </row>
    <row r="81" spans="1:4" ht="12.75">
      <c r="A81" s="827" t="s">
        <v>658</v>
      </c>
      <c r="B81" s="828" t="s">
        <v>659</v>
      </c>
      <c r="C81" s="829">
        <v>92301</v>
      </c>
      <c r="D81" s="829">
        <v>89277</v>
      </c>
    </row>
    <row r="82" spans="1:4" ht="12.75">
      <c r="A82" s="827" t="s">
        <v>508</v>
      </c>
      <c r="B82" s="828" t="s">
        <v>660</v>
      </c>
      <c r="C82" s="830"/>
      <c r="D82" s="830"/>
    </row>
    <row r="83" spans="1:4" ht="12.75">
      <c r="A83" s="824" t="s">
        <v>508</v>
      </c>
      <c r="B83" s="825" t="s">
        <v>661</v>
      </c>
      <c r="C83" s="830"/>
      <c r="D83" s="830"/>
    </row>
    <row r="84" spans="1:4" ht="12.75">
      <c r="A84" s="824" t="s">
        <v>662</v>
      </c>
      <c r="B84" s="825" t="s">
        <v>663</v>
      </c>
      <c r="C84" s="826">
        <v>0</v>
      </c>
      <c r="D84" s="826">
        <v>0</v>
      </c>
    </row>
    <row r="85" spans="1:4" ht="12.75">
      <c r="A85" s="824" t="s">
        <v>664</v>
      </c>
      <c r="B85" s="825" t="s">
        <v>665</v>
      </c>
      <c r="C85" s="826">
        <v>65527</v>
      </c>
      <c r="D85" s="826">
        <v>65527</v>
      </c>
    </row>
    <row r="86" spans="1:4" ht="12.75">
      <c r="A86" s="827" t="s">
        <v>666</v>
      </c>
      <c r="B86" s="828" t="s">
        <v>667</v>
      </c>
      <c r="C86" s="829">
        <v>65527</v>
      </c>
      <c r="D86" s="829">
        <v>65527</v>
      </c>
    </row>
    <row r="87" spans="1:4" ht="12.75">
      <c r="A87" s="824" t="s">
        <v>668</v>
      </c>
      <c r="B87" s="825" t="s">
        <v>669</v>
      </c>
      <c r="C87" s="826">
        <v>2882</v>
      </c>
      <c r="D87" s="826">
        <v>16030</v>
      </c>
    </row>
    <row r="88" spans="1:4" ht="12.75">
      <c r="A88" s="824" t="s">
        <v>670</v>
      </c>
      <c r="B88" s="825" t="s">
        <v>671</v>
      </c>
      <c r="C88" s="826">
        <v>13148</v>
      </c>
      <c r="D88" s="826">
        <v>5026</v>
      </c>
    </row>
    <row r="89" spans="1:4" ht="12.75">
      <c r="A89" s="827" t="s">
        <v>672</v>
      </c>
      <c r="B89" s="828" t="s">
        <v>673</v>
      </c>
      <c r="C89" s="829">
        <v>16030</v>
      </c>
      <c r="D89" s="829">
        <v>21056</v>
      </c>
    </row>
    <row r="90" spans="1:4" ht="12.75">
      <c r="A90" s="824" t="s">
        <v>674</v>
      </c>
      <c r="B90" s="825" t="s">
        <v>675</v>
      </c>
      <c r="C90" s="826">
        <v>0</v>
      </c>
      <c r="D90" s="826">
        <v>0</v>
      </c>
    </row>
    <row r="91" spans="1:4" ht="12.75">
      <c r="A91" s="824" t="s">
        <v>676</v>
      </c>
      <c r="B91" s="825" t="s">
        <v>677</v>
      </c>
      <c r="C91" s="826">
        <v>0</v>
      </c>
      <c r="D91" s="826">
        <v>0</v>
      </c>
    </row>
    <row r="92" spans="1:4" ht="12.75">
      <c r="A92" s="827" t="s">
        <v>678</v>
      </c>
      <c r="B92" s="828" t="s">
        <v>679</v>
      </c>
      <c r="C92" s="829">
        <v>0</v>
      </c>
      <c r="D92" s="829">
        <v>0</v>
      </c>
    </row>
    <row r="93" spans="1:4" ht="12.75">
      <c r="A93" s="827" t="s">
        <v>680</v>
      </c>
      <c r="B93" s="828" t="s">
        <v>681</v>
      </c>
      <c r="C93" s="829">
        <v>81557</v>
      </c>
      <c r="D93" s="829">
        <v>86583</v>
      </c>
    </row>
    <row r="94" spans="1:4" ht="12.75">
      <c r="A94" s="824" t="s">
        <v>682</v>
      </c>
      <c r="B94" s="825" t="s">
        <v>683</v>
      </c>
      <c r="C94" s="826">
        <v>2662</v>
      </c>
      <c r="D94" s="826">
        <v>1130</v>
      </c>
    </row>
    <row r="95" spans="1:4" ht="12.75">
      <c r="A95" s="824" t="s">
        <v>684</v>
      </c>
      <c r="B95" s="825" t="s">
        <v>685</v>
      </c>
      <c r="C95" s="826">
        <v>2662</v>
      </c>
      <c r="D95" s="826">
        <v>1130</v>
      </c>
    </row>
    <row r="96" spans="1:4" ht="12.75">
      <c r="A96" s="824" t="s">
        <v>686</v>
      </c>
      <c r="B96" s="825" t="s">
        <v>687</v>
      </c>
      <c r="C96" s="826">
        <v>0</v>
      </c>
      <c r="D96" s="826">
        <v>0</v>
      </c>
    </row>
    <row r="97" spans="1:4" ht="12.75">
      <c r="A97" s="824" t="s">
        <v>688</v>
      </c>
      <c r="B97" s="825" t="s">
        <v>689</v>
      </c>
      <c r="C97" s="826">
        <v>0</v>
      </c>
      <c r="D97" s="826">
        <v>0</v>
      </c>
    </row>
    <row r="98" spans="1:4" ht="12.75">
      <c r="A98" s="824" t="s">
        <v>690</v>
      </c>
      <c r="B98" s="825" t="s">
        <v>691</v>
      </c>
      <c r="C98" s="826">
        <v>0</v>
      </c>
      <c r="D98" s="826">
        <v>0</v>
      </c>
    </row>
    <row r="99" spans="1:4" ht="12.75">
      <c r="A99" s="824" t="s">
        <v>692</v>
      </c>
      <c r="B99" s="825" t="s">
        <v>693</v>
      </c>
      <c r="C99" s="826">
        <v>0</v>
      </c>
      <c r="D99" s="826">
        <v>0</v>
      </c>
    </row>
    <row r="100" spans="1:4" ht="12.75">
      <c r="A100" s="824" t="s">
        <v>694</v>
      </c>
      <c r="B100" s="825" t="s">
        <v>695</v>
      </c>
      <c r="C100" s="826">
        <v>0</v>
      </c>
      <c r="D100" s="826">
        <v>0</v>
      </c>
    </row>
    <row r="101" spans="1:4" ht="12.75">
      <c r="A101" s="827" t="s">
        <v>696</v>
      </c>
      <c r="B101" s="828" t="s">
        <v>697</v>
      </c>
      <c r="C101" s="829">
        <v>2662</v>
      </c>
      <c r="D101" s="829">
        <v>1130</v>
      </c>
    </row>
    <row r="102" spans="1:4" ht="12.75">
      <c r="A102" s="824" t="s">
        <v>698</v>
      </c>
      <c r="B102" s="825" t="s">
        <v>699</v>
      </c>
      <c r="C102" s="826">
        <v>0</v>
      </c>
      <c r="D102" s="826">
        <v>0</v>
      </c>
    </row>
    <row r="103" spans="1:4" ht="12.75">
      <c r="A103" s="824" t="s">
        <v>700</v>
      </c>
      <c r="B103" s="825" t="s">
        <v>701</v>
      </c>
      <c r="C103" s="826">
        <v>0</v>
      </c>
      <c r="D103" s="826">
        <v>0</v>
      </c>
    </row>
    <row r="104" spans="1:4" ht="12.75">
      <c r="A104" s="824" t="s">
        <v>702</v>
      </c>
      <c r="B104" s="825" t="s">
        <v>703</v>
      </c>
      <c r="C104" s="826">
        <v>0</v>
      </c>
      <c r="D104" s="826">
        <v>0</v>
      </c>
    </row>
    <row r="105" spans="1:4" ht="12.75">
      <c r="A105" s="824" t="s">
        <v>704</v>
      </c>
      <c r="B105" s="825" t="s">
        <v>705</v>
      </c>
      <c r="C105" s="826">
        <v>0</v>
      </c>
      <c r="D105" s="826">
        <v>0</v>
      </c>
    </row>
    <row r="106" spans="1:4" ht="12.75">
      <c r="A106" s="824" t="s">
        <v>706</v>
      </c>
      <c r="B106" s="825" t="s">
        <v>707</v>
      </c>
      <c r="C106" s="826">
        <v>0</v>
      </c>
      <c r="D106" s="826">
        <v>0</v>
      </c>
    </row>
    <row r="107" spans="1:4" ht="12.75">
      <c r="A107" s="824" t="s">
        <v>708</v>
      </c>
      <c r="B107" s="825" t="s">
        <v>709</v>
      </c>
      <c r="C107" s="826">
        <v>0</v>
      </c>
      <c r="D107" s="826">
        <v>0</v>
      </c>
    </row>
    <row r="108" spans="1:4" ht="12.75">
      <c r="A108" s="827" t="s">
        <v>710</v>
      </c>
      <c r="B108" s="828" t="s">
        <v>711</v>
      </c>
      <c r="C108" s="829">
        <v>0</v>
      </c>
      <c r="D108" s="829">
        <v>0</v>
      </c>
    </row>
    <row r="109" spans="1:4" ht="12.75">
      <c r="A109" s="827" t="s">
        <v>712</v>
      </c>
      <c r="B109" s="828" t="s">
        <v>713</v>
      </c>
      <c r="C109" s="829">
        <v>2662</v>
      </c>
      <c r="D109" s="829">
        <v>1130</v>
      </c>
    </row>
    <row r="110" spans="1:4" ht="12.75">
      <c r="A110" s="824" t="s">
        <v>714</v>
      </c>
      <c r="B110" s="825" t="s">
        <v>715</v>
      </c>
      <c r="C110" s="826">
        <v>0</v>
      </c>
      <c r="D110" s="826">
        <v>0</v>
      </c>
    </row>
    <row r="111" spans="1:4" ht="12.75">
      <c r="A111" s="824" t="s">
        <v>716</v>
      </c>
      <c r="B111" s="825" t="s">
        <v>717</v>
      </c>
      <c r="C111" s="826">
        <v>0</v>
      </c>
      <c r="D111" s="826">
        <v>0</v>
      </c>
    </row>
    <row r="112" spans="1:4" ht="12.75">
      <c r="A112" s="824" t="s">
        <v>718</v>
      </c>
      <c r="B112" s="825" t="s">
        <v>719</v>
      </c>
      <c r="C112" s="826">
        <v>0</v>
      </c>
      <c r="D112" s="826">
        <v>0</v>
      </c>
    </row>
    <row r="113" spans="1:4" ht="12.75">
      <c r="A113" s="824" t="s">
        <v>720</v>
      </c>
      <c r="B113" s="825" t="s">
        <v>721</v>
      </c>
      <c r="C113" s="826">
        <v>1500</v>
      </c>
      <c r="D113" s="826">
        <v>1000</v>
      </c>
    </row>
    <row r="114" spans="1:4" ht="12.75">
      <c r="A114" s="824" t="s">
        <v>722</v>
      </c>
      <c r="B114" s="825" t="s">
        <v>723</v>
      </c>
      <c r="C114" s="826">
        <v>0</v>
      </c>
      <c r="D114" s="826">
        <v>0</v>
      </c>
    </row>
    <row r="115" spans="1:4" ht="12.75">
      <c r="A115" s="824" t="s">
        <v>724</v>
      </c>
      <c r="B115" s="825" t="s">
        <v>725</v>
      </c>
      <c r="C115" s="826">
        <v>0</v>
      </c>
      <c r="D115" s="826">
        <v>0</v>
      </c>
    </row>
    <row r="116" spans="1:4" ht="12.75">
      <c r="A116" s="824" t="s">
        <v>726</v>
      </c>
      <c r="B116" s="825" t="s">
        <v>727</v>
      </c>
      <c r="C116" s="826">
        <v>0</v>
      </c>
      <c r="D116" s="826">
        <v>0</v>
      </c>
    </row>
    <row r="117" spans="1:4" ht="12.75">
      <c r="A117" s="824" t="s">
        <v>728</v>
      </c>
      <c r="B117" s="825" t="s">
        <v>729</v>
      </c>
      <c r="C117" s="826">
        <v>0</v>
      </c>
      <c r="D117" s="826">
        <v>0</v>
      </c>
    </row>
    <row r="118" spans="1:4" ht="12.75">
      <c r="A118" s="827" t="s">
        <v>730</v>
      </c>
      <c r="B118" s="828" t="s">
        <v>731</v>
      </c>
      <c r="C118" s="829">
        <v>1500</v>
      </c>
      <c r="D118" s="829">
        <v>1000</v>
      </c>
    </row>
    <row r="119" spans="1:4" ht="12.75">
      <c r="A119" s="824" t="s">
        <v>732</v>
      </c>
      <c r="B119" s="825" t="s">
        <v>733</v>
      </c>
      <c r="C119" s="826">
        <v>0</v>
      </c>
      <c r="D119" s="826">
        <v>0</v>
      </c>
    </row>
    <row r="120" spans="1:4" ht="25.5">
      <c r="A120" s="824" t="s">
        <v>734</v>
      </c>
      <c r="B120" s="825" t="s">
        <v>735</v>
      </c>
      <c r="C120" s="826">
        <v>0</v>
      </c>
      <c r="D120" s="826">
        <v>0</v>
      </c>
    </row>
    <row r="121" spans="1:4" ht="12.75">
      <c r="A121" s="824" t="s">
        <v>736</v>
      </c>
      <c r="B121" s="825" t="s">
        <v>737</v>
      </c>
      <c r="C121" s="826">
        <v>6432</v>
      </c>
      <c r="D121" s="826">
        <v>500</v>
      </c>
    </row>
    <row r="122" spans="1:4" ht="12.75">
      <c r="A122" s="824" t="s">
        <v>738</v>
      </c>
      <c r="B122" s="825" t="s">
        <v>739</v>
      </c>
      <c r="C122" s="826">
        <v>0</v>
      </c>
      <c r="D122" s="826">
        <v>0</v>
      </c>
    </row>
    <row r="123" spans="1:4" ht="25.5">
      <c r="A123" s="824" t="s">
        <v>740</v>
      </c>
      <c r="B123" s="825" t="s">
        <v>741</v>
      </c>
      <c r="C123" s="826">
        <v>6432</v>
      </c>
      <c r="D123" s="826">
        <v>500</v>
      </c>
    </row>
    <row r="124" spans="1:4" ht="25.5">
      <c r="A124" s="824" t="s">
        <v>742</v>
      </c>
      <c r="B124" s="825" t="s">
        <v>743</v>
      </c>
      <c r="C124" s="826">
        <v>0</v>
      </c>
      <c r="D124" s="826">
        <v>0</v>
      </c>
    </row>
    <row r="125" spans="1:4" ht="12.75">
      <c r="A125" s="824" t="s">
        <v>744</v>
      </c>
      <c r="B125" s="825" t="s">
        <v>745</v>
      </c>
      <c r="C125" s="826">
        <v>0</v>
      </c>
      <c r="D125" s="826">
        <v>0</v>
      </c>
    </row>
    <row r="126" spans="1:4" ht="12.75">
      <c r="A126" s="824" t="s">
        <v>746</v>
      </c>
      <c r="B126" s="825" t="s">
        <v>747</v>
      </c>
      <c r="C126" s="826">
        <v>0</v>
      </c>
      <c r="D126" s="826">
        <v>0</v>
      </c>
    </row>
    <row r="127" spans="1:4" ht="25.5">
      <c r="A127" s="824" t="s">
        <v>748</v>
      </c>
      <c r="B127" s="825" t="s">
        <v>749</v>
      </c>
      <c r="C127" s="826">
        <v>0</v>
      </c>
      <c r="D127" s="826">
        <v>0</v>
      </c>
    </row>
    <row r="128" spans="1:4" ht="25.5">
      <c r="A128" s="824" t="s">
        <v>750</v>
      </c>
      <c r="B128" s="825" t="s">
        <v>751</v>
      </c>
      <c r="C128" s="826">
        <v>0</v>
      </c>
      <c r="D128" s="826">
        <v>0</v>
      </c>
    </row>
    <row r="129" spans="1:4" ht="12.75">
      <c r="A129" s="824" t="s">
        <v>752</v>
      </c>
      <c r="B129" s="825" t="s">
        <v>753</v>
      </c>
      <c r="C129" s="826">
        <v>0</v>
      </c>
      <c r="D129" s="826">
        <v>19</v>
      </c>
    </row>
    <row r="130" spans="1:4" ht="12.75">
      <c r="A130" s="824" t="s">
        <v>754</v>
      </c>
      <c r="B130" s="825" t="s">
        <v>755</v>
      </c>
      <c r="C130" s="826">
        <v>0</v>
      </c>
      <c r="D130" s="826">
        <v>7</v>
      </c>
    </row>
    <row r="131" spans="1:4" ht="12.75">
      <c r="A131" s="824" t="s">
        <v>756</v>
      </c>
      <c r="B131" s="825" t="s">
        <v>757</v>
      </c>
      <c r="C131" s="826">
        <v>0</v>
      </c>
      <c r="D131" s="826">
        <v>12</v>
      </c>
    </row>
    <row r="132" spans="1:4" ht="12.75">
      <c r="A132" s="824" t="s">
        <v>758</v>
      </c>
      <c r="B132" s="825" t="s">
        <v>759</v>
      </c>
      <c r="C132" s="826">
        <v>22</v>
      </c>
      <c r="D132" s="826">
        <v>3</v>
      </c>
    </row>
    <row r="133" spans="1:4" ht="12.75">
      <c r="A133" s="824" t="s">
        <v>760</v>
      </c>
      <c r="B133" s="825" t="s">
        <v>761</v>
      </c>
      <c r="C133" s="826">
        <v>0</v>
      </c>
      <c r="D133" s="826">
        <v>0</v>
      </c>
    </row>
    <row r="134" spans="1:4" ht="12.75">
      <c r="A134" s="824" t="s">
        <v>762</v>
      </c>
      <c r="B134" s="825" t="s">
        <v>763</v>
      </c>
      <c r="C134" s="826">
        <v>0</v>
      </c>
      <c r="D134" s="826">
        <v>0</v>
      </c>
    </row>
    <row r="135" spans="1:4" ht="12.75">
      <c r="A135" s="824" t="s">
        <v>764</v>
      </c>
      <c r="B135" s="825" t="s">
        <v>765</v>
      </c>
      <c r="C135" s="826">
        <v>0</v>
      </c>
      <c r="D135" s="826">
        <v>0</v>
      </c>
    </row>
    <row r="136" spans="1:4" ht="12.75">
      <c r="A136" s="824" t="s">
        <v>766</v>
      </c>
      <c r="B136" s="825" t="s">
        <v>767</v>
      </c>
      <c r="C136" s="826">
        <v>0</v>
      </c>
      <c r="D136" s="826">
        <v>0</v>
      </c>
    </row>
    <row r="137" spans="1:4" ht="12.75">
      <c r="A137" s="824" t="s">
        <v>768</v>
      </c>
      <c r="B137" s="825" t="s">
        <v>769</v>
      </c>
      <c r="C137" s="826">
        <v>0</v>
      </c>
      <c r="D137" s="826">
        <v>0</v>
      </c>
    </row>
    <row r="138" spans="1:4" ht="12.75">
      <c r="A138" s="824" t="s">
        <v>770</v>
      </c>
      <c r="B138" s="825" t="s">
        <v>771</v>
      </c>
      <c r="C138" s="826">
        <v>0</v>
      </c>
      <c r="D138" s="826">
        <v>0</v>
      </c>
    </row>
    <row r="139" spans="1:4" ht="12.75">
      <c r="A139" s="824" t="s">
        <v>772</v>
      </c>
      <c r="B139" s="825" t="s">
        <v>773</v>
      </c>
      <c r="C139" s="826">
        <v>0</v>
      </c>
      <c r="D139" s="826">
        <v>0</v>
      </c>
    </row>
    <row r="140" spans="1:4" ht="12.75">
      <c r="A140" s="824" t="s">
        <v>774</v>
      </c>
      <c r="B140" s="825" t="s">
        <v>775</v>
      </c>
      <c r="C140" s="826">
        <v>0</v>
      </c>
      <c r="D140" s="826">
        <v>0</v>
      </c>
    </row>
    <row r="141" spans="1:4" ht="12.75">
      <c r="A141" s="824" t="s">
        <v>776</v>
      </c>
      <c r="B141" s="825" t="s">
        <v>777</v>
      </c>
      <c r="C141" s="826">
        <v>0</v>
      </c>
      <c r="D141" s="826">
        <v>0</v>
      </c>
    </row>
    <row r="142" spans="1:4" ht="12.75">
      <c r="A142" s="824" t="s">
        <v>778</v>
      </c>
      <c r="B142" s="825" t="s">
        <v>779</v>
      </c>
      <c r="C142" s="826">
        <v>0</v>
      </c>
      <c r="D142" s="826">
        <v>0</v>
      </c>
    </row>
    <row r="143" spans="1:4" ht="12.75">
      <c r="A143" s="824" t="s">
        <v>780</v>
      </c>
      <c r="B143" s="825" t="s">
        <v>781</v>
      </c>
      <c r="C143" s="826">
        <v>22</v>
      </c>
      <c r="D143" s="826">
        <v>3</v>
      </c>
    </row>
    <row r="144" spans="1:4" ht="12.75">
      <c r="A144" s="824" t="s">
        <v>782</v>
      </c>
      <c r="B144" s="825" t="s">
        <v>783</v>
      </c>
      <c r="C144" s="826">
        <v>0</v>
      </c>
      <c r="D144" s="826">
        <v>0</v>
      </c>
    </row>
    <row r="145" spans="1:4" ht="12.75">
      <c r="A145" s="824" t="s">
        <v>784</v>
      </c>
      <c r="B145" s="825" t="s">
        <v>785</v>
      </c>
      <c r="C145" s="826">
        <v>0</v>
      </c>
      <c r="D145" s="826">
        <v>0</v>
      </c>
    </row>
    <row r="146" spans="1:4" ht="12.75">
      <c r="A146" s="827" t="s">
        <v>786</v>
      </c>
      <c r="B146" s="828" t="s">
        <v>787</v>
      </c>
      <c r="C146" s="829">
        <v>6454</v>
      </c>
      <c r="D146" s="829">
        <v>522</v>
      </c>
    </row>
    <row r="147" spans="1:4" ht="12.75">
      <c r="A147" s="824" t="s">
        <v>788</v>
      </c>
      <c r="B147" s="825" t="s">
        <v>789</v>
      </c>
      <c r="C147" s="826">
        <v>86</v>
      </c>
      <c r="D147" s="826">
        <v>0</v>
      </c>
    </row>
    <row r="148" spans="1:4" ht="12.75">
      <c r="A148" s="824" t="s">
        <v>790</v>
      </c>
      <c r="B148" s="825" t="s">
        <v>791</v>
      </c>
      <c r="C148" s="826">
        <v>0</v>
      </c>
      <c r="D148" s="826">
        <v>0</v>
      </c>
    </row>
    <row r="149" spans="1:4" ht="12.75">
      <c r="A149" s="824" t="s">
        <v>792</v>
      </c>
      <c r="B149" s="825" t="s">
        <v>793</v>
      </c>
      <c r="C149" s="826">
        <v>0</v>
      </c>
      <c r="D149" s="826">
        <v>0</v>
      </c>
    </row>
    <row r="150" spans="1:4" ht="12.75">
      <c r="A150" s="824" t="s">
        <v>794</v>
      </c>
      <c r="B150" s="825" t="s">
        <v>795</v>
      </c>
      <c r="C150" s="826">
        <v>42</v>
      </c>
      <c r="D150" s="826">
        <v>42</v>
      </c>
    </row>
    <row r="151" spans="1:4" ht="12.75">
      <c r="A151" s="824" t="s">
        <v>796</v>
      </c>
      <c r="B151" s="825" t="s">
        <v>797</v>
      </c>
      <c r="C151" s="826">
        <v>42</v>
      </c>
      <c r="D151" s="826">
        <v>42</v>
      </c>
    </row>
    <row r="152" spans="1:4" ht="12.75">
      <c r="A152" s="824" t="s">
        <v>798</v>
      </c>
      <c r="B152" s="825" t="s">
        <v>799</v>
      </c>
      <c r="C152" s="826">
        <v>0</v>
      </c>
      <c r="D152" s="826">
        <v>0</v>
      </c>
    </row>
    <row r="153" spans="1:4" ht="12.75">
      <c r="A153" s="827" t="s">
        <v>800</v>
      </c>
      <c r="B153" s="828" t="s">
        <v>801</v>
      </c>
      <c r="C153" s="829">
        <v>128</v>
      </c>
      <c r="D153" s="829">
        <v>42</v>
      </c>
    </row>
    <row r="154" spans="1:4" ht="12.75">
      <c r="A154" s="827" t="s">
        <v>802</v>
      </c>
      <c r="B154" s="828" t="s">
        <v>803</v>
      </c>
      <c r="C154" s="829">
        <v>8082</v>
      </c>
      <c r="D154" s="829">
        <v>1564</v>
      </c>
    </row>
    <row r="155" spans="1:4" ht="12.75">
      <c r="A155" s="827" t="s">
        <v>804</v>
      </c>
      <c r="B155" s="828" t="s">
        <v>805</v>
      </c>
      <c r="C155" s="829">
        <v>92301</v>
      </c>
      <c r="D155" s="829">
        <v>89277</v>
      </c>
    </row>
  </sheetData>
  <sheetProtection/>
  <mergeCells count="1">
    <mergeCell ref="A3:D3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55.57421875" style="613" customWidth="1"/>
    <col min="2" max="2" width="27.7109375" style="613" customWidth="1"/>
    <col min="3" max="5" width="10.28125" style="8" customWidth="1"/>
    <col min="6" max="6" width="26.8515625" style="0" customWidth="1"/>
    <col min="7" max="7" width="12.00390625" style="0" customWidth="1"/>
  </cols>
  <sheetData>
    <row r="1" spans="6:7" ht="12.75">
      <c r="F1" s="988" t="s">
        <v>21</v>
      </c>
      <c r="G1" s="988"/>
    </row>
    <row r="2" spans="1:7" ht="26.25" customHeight="1">
      <c r="A2" s="990" t="s">
        <v>431</v>
      </c>
      <c r="B2" s="990"/>
      <c r="C2" s="990"/>
      <c r="D2" s="990"/>
      <c r="E2" s="990"/>
      <c r="F2" s="990"/>
      <c r="G2" s="990"/>
    </row>
    <row r="3" spans="1:7" ht="21" customHeight="1">
      <c r="A3" s="989" t="s">
        <v>504</v>
      </c>
      <c r="B3" s="989"/>
      <c r="C3" s="989"/>
      <c r="D3" s="989"/>
      <c r="E3" s="989"/>
      <c r="F3" s="989"/>
      <c r="G3" s="989"/>
    </row>
    <row r="4" ht="32.25" customHeight="1" thickBot="1">
      <c r="G4" s="614" t="s">
        <v>432</v>
      </c>
    </row>
    <row r="5" spans="1:9" s="615" customFormat="1" ht="13.5" thickBot="1">
      <c r="A5" s="808" t="s">
        <v>4</v>
      </c>
      <c r="B5" s="991" t="s">
        <v>433</v>
      </c>
      <c r="C5" s="986"/>
      <c r="D5" s="986"/>
      <c r="E5" s="992"/>
      <c r="F5" s="985" t="s">
        <v>434</v>
      </c>
      <c r="G5" s="986"/>
      <c r="H5" s="986"/>
      <c r="I5" s="987"/>
    </row>
    <row r="6" ht="12.75">
      <c r="A6" s="25"/>
    </row>
    <row r="7" ht="13.5" thickBot="1"/>
    <row r="8" spans="1:9" ht="20.25" customHeight="1">
      <c r="A8" s="616" t="s">
        <v>435</v>
      </c>
      <c r="B8" s="617" t="s">
        <v>436</v>
      </c>
      <c r="C8" s="618">
        <v>5932</v>
      </c>
      <c r="D8" s="618">
        <v>5932</v>
      </c>
      <c r="E8" s="809">
        <v>1</v>
      </c>
      <c r="F8" s="619" t="s">
        <v>437</v>
      </c>
      <c r="G8" s="620">
        <v>300</v>
      </c>
      <c r="H8" s="618">
        <v>290</v>
      </c>
      <c r="I8" s="809">
        <f>H8/G8</f>
        <v>0.9666666666666667</v>
      </c>
    </row>
    <row r="9" spans="1:9" ht="18" customHeight="1">
      <c r="A9" s="976" t="s">
        <v>438</v>
      </c>
      <c r="B9" s="621" t="s">
        <v>439</v>
      </c>
      <c r="C9" s="622"/>
      <c r="D9" s="622"/>
      <c r="E9" s="810"/>
      <c r="F9" s="623"/>
      <c r="G9" s="624"/>
      <c r="H9" s="622"/>
      <c r="I9" s="810"/>
    </row>
    <row r="10" spans="1:9" ht="18.75" customHeight="1" thickBot="1">
      <c r="A10" s="978"/>
      <c r="B10" s="625" t="s">
        <v>440</v>
      </c>
      <c r="C10" s="626">
        <v>5932</v>
      </c>
      <c r="D10" s="626">
        <v>5932</v>
      </c>
      <c r="E10" s="811">
        <v>1</v>
      </c>
      <c r="F10" s="627" t="s">
        <v>441</v>
      </c>
      <c r="G10" s="628">
        <v>300</v>
      </c>
      <c r="H10" s="626">
        <v>290</v>
      </c>
      <c r="I10" s="811">
        <f>H10/G10</f>
        <v>0.9666666666666667</v>
      </c>
    </row>
    <row r="11" spans="1:7" ht="12" customHeight="1">
      <c r="A11" s="629"/>
      <c r="B11" s="630"/>
      <c r="C11" s="631"/>
      <c r="D11" s="631"/>
      <c r="E11" s="631"/>
      <c r="F11" s="632"/>
      <c r="G11" s="633"/>
    </row>
    <row r="13" spans="1:7" ht="12.75" hidden="1">
      <c r="A13" s="616"/>
      <c r="B13" s="634" t="s">
        <v>436</v>
      </c>
      <c r="C13" s="635"/>
      <c r="D13" s="635"/>
      <c r="E13" s="635"/>
      <c r="F13" s="636" t="s">
        <v>437</v>
      </c>
      <c r="G13" s="637"/>
    </row>
    <row r="14" spans="1:7" ht="12.75" hidden="1">
      <c r="A14" s="976"/>
      <c r="B14" s="979" t="s">
        <v>442</v>
      </c>
      <c r="C14" s="981"/>
      <c r="D14" s="733"/>
      <c r="E14" s="733"/>
      <c r="F14" s="983"/>
      <c r="G14" s="974"/>
    </row>
    <row r="15" spans="1:7" ht="12.75" hidden="1">
      <c r="A15" s="977"/>
      <c r="B15" s="980"/>
      <c r="C15" s="982"/>
      <c r="D15" s="734"/>
      <c r="E15" s="734"/>
      <c r="F15" s="984"/>
      <c r="G15" s="975"/>
    </row>
    <row r="16" spans="1:7" ht="13.5" hidden="1" thickBot="1">
      <c r="A16" s="978"/>
      <c r="B16" s="638" t="s">
        <v>440</v>
      </c>
      <c r="C16" s="626"/>
      <c r="D16" s="626"/>
      <c r="E16" s="626"/>
      <c r="F16" s="627" t="s">
        <v>441</v>
      </c>
      <c r="G16" s="628"/>
    </row>
    <row r="17" spans="1:7" ht="12.75" hidden="1">
      <c r="A17" s="629"/>
      <c r="B17" s="639"/>
      <c r="C17" s="631"/>
      <c r="D17" s="631"/>
      <c r="E17" s="631"/>
      <c r="F17" s="632"/>
      <c r="G17" s="633"/>
    </row>
    <row r="18" ht="13.5" hidden="1" thickBot="1"/>
    <row r="19" spans="1:7" ht="12.75" hidden="1">
      <c r="A19" s="640"/>
      <c r="B19" s="641" t="s">
        <v>443</v>
      </c>
      <c r="C19" s="642"/>
      <c r="D19" s="642"/>
      <c r="E19" s="642"/>
      <c r="F19" s="643" t="s">
        <v>437</v>
      </c>
      <c r="G19" s="644"/>
    </row>
    <row r="20" spans="1:7" ht="12.75" hidden="1">
      <c r="A20" s="976"/>
      <c r="B20" s="645" t="s">
        <v>439</v>
      </c>
      <c r="C20" s="646"/>
      <c r="D20" s="646"/>
      <c r="E20" s="646"/>
      <c r="F20" s="647"/>
      <c r="G20" s="648"/>
    </row>
    <row r="21" spans="1:7" ht="25.5" hidden="1">
      <c r="A21" s="977"/>
      <c r="B21" s="621" t="s">
        <v>444</v>
      </c>
      <c r="C21" s="622"/>
      <c r="D21" s="622"/>
      <c r="E21" s="622"/>
      <c r="F21" s="623"/>
      <c r="G21" s="624"/>
    </row>
    <row r="22" spans="1:7" ht="13.5" hidden="1" thickBot="1">
      <c r="A22" s="978"/>
      <c r="B22" s="625" t="s">
        <v>440</v>
      </c>
      <c r="C22" s="626"/>
      <c r="D22" s="626"/>
      <c r="E22" s="626"/>
      <c r="F22" s="627" t="s">
        <v>441</v>
      </c>
      <c r="G22" s="628"/>
    </row>
    <row r="23" ht="13.5" hidden="1" thickBot="1"/>
    <row r="24" spans="1:7" ht="12.75" hidden="1">
      <c r="A24" s="616"/>
      <c r="B24" s="634" t="s">
        <v>436</v>
      </c>
      <c r="C24" s="635"/>
      <c r="D24" s="635"/>
      <c r="E24" s="635"/>
      <c r="F24" s="636" t="s">
        <v>437</v>
      </c>
      <c r="G24" s="637"/>
    </row>
    <row r="25" spans="1:7" ht="12.75" hidden="1">
      <c r="A25" s="976"/>
      <c r="B25" s="979" t="s">
        <v>442</v>
      </c>
      <c r="C25" s="981"/>
      <c r="D25" s="733"/>
      <c r="E25" s="733"/>
      <c r="F25" s="983"/>
      <c r="G25" s="974"/>
    </row>
    <row r="26" spans="1:7" ht="12.75" hidden="1">
      <c r="A26" s="977"/>
      <c r="B26" s="980"/>
      <c r="C26" s="982"/>
      <c r="D26" s="734"/>
      <c r="E26" s="734"/>
      <c r="F26" s="984"/>
      <c r="G26" s="975"/>
    </row>
    <row r="27" spans="1:7" ht="13.5" hidden="1" thickBot="1">
      <c r="A27" s="978"/>
      <c r="B27" s="638" t="s">
        <v>440</v>
      </c>
      <c r="C27" s="626"/>
      <c r="D27" s="626"/>
      <c r="E27" s="626"/>
      <c r="F27" s="627" t="s">
        <v>441</v>
      </c>
      <c r="G27" s="628"/>
    </row>
  </sheetData>
  <sheetProtection/>
  <mergeCells count="17">
    <mergeCell ref="F5:I5"/>
    <mergeCell ref="F14:F15"/>
    <mergeCell ref="F1:G1"/>
    <mergeCell ref="A3:G3"/>
    <mergeCell ref="A9:A10"/>
    <mergeCell ref="A2:G2"/>
    <mergeCell ref="B5:E5"/>
    <mergeCell ref="G25:G26"/>
    <mergeCell ref="G14:G15"/>
    <mergeCell ref="A20:A22"/>
    <mergeCell ref="A14:A16"/>
    <mergeCell ref="B14:B15"/>
    <mergeCell ref="C14:C15"/>
    <mergeCell ref="A25:A27"/>
    <mergeCell ref="B25:B26"/>
    <mergeCell ref="C25:C26"/>
    <mergeCell ref="F25:F2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7">
      <selection activeCell="K35" sqref="K35"/>
    </sheetView>
  </sheetViews>
  <sheetFormatPr defaultColWidth="9.140625" defaultRowHeight="12.75"/>
  <cols>
    <col min="1" max="1" width="76.00390625" style="388" customWidth="1"/>
    <col min="2" max="2" width="14.28125" style="388" customWidth="1"/>
    <col min="3" max="3" width="15.8515625" style="388" hidden="1" customWidth="1"/>
    <col min="4" max="4" width="11.28125" style="388" hidden="1" customWidth="1"/>
    <col min="5" max="5" width="12.140625" style="388" customWidth="1"/>
    <col min="6" max="6" width="12.421875" style="388" customWidth="1"/>
    <col min="7" max="7" width="13.28125" style="388" bestFit="1" customWidth="1"/>
    <col min="8" max="16384" width="9.140625" style="388" customWidth="1"/>
  </cols>
  <sheetData>
    <row r="1" spans="5:7" ht="21" customHeight="1">
      <c r="E1" s="993" t="s">
        <v>445</v>
      </c>
      <c r="F1" s="993"/>
      <c r="G1" s="993"/>
    </row>
    <row r="2" spans="1:7" s="389" customFormat="1" ht="51.75" customHeight="1">
      <c r="A2" s="994" t="s">
        <v>356</v>
      </c>
      <c r="B2" s="994"/>
      <c r="C2" s="994"/>
      <c r="D2" s="994"/>
      <c r="E2" s="994"/>
      <c r="F2" s="994"/>
      <c r="G2" s="994"/>
    </row>
    <row r="3" spans="1:7" ht="15.75" customHeight="1" thickBot="1">
      <c r="A3" s="390"/>
      <c r="F3" s="995" t="s">
        <v>357</v>
      </c>
      <c r="G3" s="995"/>
    </row>
    <row r="4" spans="1:7" s="393" customFormat="1" ht="24" customHeight="1" thickBot="1">
      <c r="A4" s="391" t="s">
        <v>355</v>
      </c>
      <c r="B4" s="392" t="s">
        <v>358</v>
      </c>
      <c r="C4" s="392" t="s">
        <v>399</v>
      </c>
      <c r="D4" s="392" t="s">
        <v>409</v>
      </c>
      <c r="E4" s="392" t="s">
        <v>413</v>
      </c>
      <c r="F4" s="392" t="s">
        <v>495</v>
      </c>
      <c r="G4" s="392" t="s">
        <v>496</v>
      </c>
    </row>
    <row r="5" spans="1:7" s="396" customFormat="1" ht="21" customHeight="1">
      <c r="A5" s="394" t="s">
        <v>396</v>
      </c>
      <c r="B5" s="395">
        <v>3184226</v>
      </c>
      <c r="C5" s="395">
        <f>3184226-44937+43</f>
        <v>3139332</v>
      </c>
      <c r="D5" s="395">
        <f>3184226-44937+43</f>
        <v>3139332</v>
      </c>
      <c r="E5" s="395">
        <f>3184226-44937+43</f>
        <v>3139332</v>
      </c>
      <c r="F5" s="395">
        <f>3184226-44937+43</f>
        <v>3139332</v>
      </c>
      <c r="G5" s="775">
        <f>F5/E5</f>
        <v>1</v>
      </c>
    </row>
    <row r="6" spans="1:7" s="396" customFormat="1" ht="21" customHeight="1">
      <c r="A6" s="397" t="s">
        <v>359</v>
      </c>
      <c r="B6" s="398">
        <v>946093</v>
      </c>
      <c r="C6" s="398">
        <v>946093</v>
      </c>
      <c r="D6" s="398">
        <v>946093</v>
      </c>
      <c r="E6" s="398">
        <v>946093</v>
      </c>
      <c r="F6" s="398">
        <v>946093</v>
      </c>
      <c r="G6" s="776">
        <f aca="true" t="shared" si="0" ref="G6:G37">F6/E6</f>
        <v>1</v>
      </c>
    </row>
    <row r="7" spans="1:7" s="396" customFormat="1" ht="21" customHeight="1">
      <c r="A7" s="397" t="s">
        <v>360</v>
      </c>
      <c r="B7" s="398">
        <v>350200</v>
      </c>
      <c r="C7" s="398">
        <v>350200</v>
      </c>
      <c r="D7" s="398">
        <v>350200</v>
      </c>
      <c r="E7" s="398">
        <v>350200</v>
      </c>
      <c r="F7" s="398">
        <v>350200</v>
      </c>
      <c r="G7" s="776">
        <f t="shared" si="0"/>
        <v>1</v>
      </c>
    </row>
    <row r="8" spans="1:7" s="396" customFormat="1" ht="21" customHeight="1">
      <c r="A8" s="397" t="s">
        <v>361</v>
      </c>
      <c r="B8" s="398">
        <v>100000</v>
      </c>
      <c r="C8" s="398">
        <v>100000</v>
      </c>
      <c r="D8" s="398">
        <v>100000</v>
      </c>
      <c r="E8" s="398">
        <v>100000</v>
      </c>
      <c r="F8" s="398">
        <v>100000</v>
      </c>
      <c r="G8" s="776">
        <f t="shared" si="0"/>
        <v>1</v>
      </c>
    </row>
    <row r="9" spans="1:7" s="396" customFormat="1" ht="21" customHeight="1">
      <c r="A9" s="425" t="s">
        <v>377</v>
      </c>
      <c r="B9" s="398">
        <v>100000</v>
      </c>
      <c r="C9" s="398">
        <v>100000</v>
      </c>
      <c r="D9" s="398">
        <v>100000</v>
      </c>
      <c r="E9" s="398">
        <v>100000</v>
      </c>
      <c r="F9" s="398">
        <v>100000</v>
      </c>
      <c r="G9" s="776">
        <f t="shared" si="0"/>
        <v>1</v>
      </c>
    </row>
    <row r="10" spans="1:7" s="396" customFormat="1" ht="21" customHeight="1">
      <c r="A10" s="394" t="s">
        <v>362</v>
      </c>
      <c r="B10" s="399">
        <f>SUM(B6:B9)</f>
        <v>1496293</v>
      </c>
      <c r="C10" s="399">
        <f>SUM(C6:C9)</f>
        <v>1496293</v>
      </c>
      <c r="D10" s="399">
        <f>SUM(D6:D9)</f>
        <v>1496293</v>
      </c>
      <c r="E10" s="399">
        <f>SUM(E6:E9)</f>
        <v>1496293</v>
      </c>
      <c r="F10" s="399">
        <f>SUM(F6:F9)</f>
        <v>1496293</v>
      </c>
      <c r="G10" s="777">
        <f t="shared" si="0"/>
        <v>1</v>
      </c>
    </row>
    <row r="11" spans="1:7" s="396" customFormat="1" ht="21" customHeight="1">
      <c r="A11" s="400" t="s">
        <v>363</v>
      </c>
      <c r="B11" s="399">
        <v>272562</v>
      </c>
      <c r="C11" s="399">
        <v>272562</v>
      </c>
      <c r="D11" s="399">
        <v>272562</v>
      </c>
      <c r="E11" s="399">
        <v>272562</v>
      </c>
      <c r="F11" s="399">
        <v>272562</v>
      </c>
      <c r="G11" s="777">
        <f t="shared" si="0"/>
        <v>1</v>
      </c>
    </row>
    <row r="12" spans="1:7" s="396" customFormat="1" ht="21" customHeight="1" thickBot="1">
      <c r="A12" s="401" t="s">
        <v>364</v>
      </c>
      <c r="B12" s="402">
        <v>3000000</v>
      </c>
      <c r="C12" s="402">
        <v>3000000</v>
      </c>
      <c r="D12" s="402">
        <v>3000000</v>
      </c>
      <c r="E12" s="402">
        <v>3000000</v>
      </c>
      <c r="F12" s="402">
        <v>3000000</v>
      </c>
      <c r="G12" s="778">
        <f t="shared" si="0"/>
        <v>1</v>
      </c>
    </row>
    <row r="13" spans="1:7" s="405" customFormat="1" ht="24.75" customHeight="1" thickBot="1">
      <c r="A13" s="403" t="s">
        <v>365</v>
      </c>
      <c r="B13" s="404">
        <f>B5+B10-B11+B12</f>
        <v>7407957</v>
      </c>
      <c r="C13" s="404">
        <f>C5+C10-C11+C12</f>
        <v>7363063</v>
      </c>
      <c r="D13" s="404">
        <f>D5+D10-D11+D12</f>
        <v>7363063</v>
      </c>
      <c r="E13" s="404">
        <f>E5+E10-E11+E12</f>
        <v>7363063</v>
      </c>
      <c r="F13" s="404">
        <f>F5+F10-F11+F12</f>
        <v>7363063</v>
      </c>
      <c r="G13" s="779">
        <f t="shared" si="0"/>
        <v>1</v>
      </c>
    </row>
    <row r="14" spans="1:7" ht="24.75" customHeight="1" hidden="1">
      <c r="A14" s="406" t="s">
        <v>366</v>
      </c>
      <c r="B14" s="395"/>
      <c r="C14" s="395"/>
      <c r="D14" s="395"/>
      <c r="E14" s="395"/>
      <c r="F14" s="395"/>
      <c r="G14" s="775" t="e">
        <f t="shared" si="0"/>
        <v>#DIV/0!</v>
      </c>
    </row>
    <row r="15" spans="1:7" ht="24.75" customHeight="1" hidden="1">
      <c r="A15" s="400" t="s">
        <v>367</v>
      </c>
      <c r="B15" s="399"/>
      <c r="C15" s="399"/>
      <c r="D15" s="399"/>
      <c r="E15" s="399"/>
      <c r="F15" s="399"/>
      <c r="G15" s="777" t="e">
        <f t="shared" si="0"/>
        <v>#DIV/0!</v>
      </c>
    </row>
    <row r="16" spans="1:7" ht="24.75" customHeight="1" hidden="1">
      <c r="A16" s="401" t="s">
        <v>368</v>
      </c>
      <c r="B16" s="402"/>
      <c r="C16" s="402"/>
      <c r="D16" s="402"/>
      <c r="E16" s="402"/>
      <c r="F16" s="402"/>
      <c r="G16" s="778" t="e">
        <f t="shared" si="0"/>
        <v>#DIV/0!</v>
      </c>
    </row>
    <row r="17" spans="1:7" ht="24.75" customHeight="1" hidden="1" thickBot="1">
      <c r="A17" s="401" t="s">
        <v>378</v>
      </c>
      <c r="B17" s="402"/>
      <c r="C17" s="402"/>
      <c r="D17" s="402"/>
      <c r="E17" s="402"/>
      <c r="F17" s="402"/>
      <c r="G17" s="778" t="e">
        <f t="shared" si="0"/>
        <v>#DIV/0!</v>
      </c>
    </row>
    <row r="18" spans="1:7" s="405" customFormat="1" ht="24.75" customHeight="1" hidden="1" thickBot="1">
      <c r="A18" s="407" t="s">
        <v>369</v>
      </c>
      <c r="B18" s="408">
        <f>SUM(B14:B17)</f>
        <v>0</v>
      </c>
      <c r="C18" s="408">
        <f>SUM(C14:C17)</f>
        <v>0</v>
      </c>
      <c r="D18" s="408">
        <f>SUM(D14:D17)</f>
        <v>0</v>
      </c>
      <c r="E18" s="408">
        <f>SUM(E14:E17)</f>
        <v>0</v>
      </c>
      <c r="F18" s="408">
        <f>SUM(F14:F17)</f>
        <v>0</v>
      </c>
      <c r="G18" s="780" t="e">
        <f t="shared" si="0"/>
        <v>#DIV/0!</v>
      </c>
    </row>
    <row r="19" spans="1:7" ht="24.75" customHeight="1">
      <c r="A19" s="409" t="s">
        <v>370</v>
      </c>
      <c r="B19" s="410">
        <v>421440</v>
      </c>
      <c r="C19" s="410">
        <v>421440</v>
      </c>
      <c r="D19" s="410">
        <v>421440</v>
      </c>
      <c r="E19" s="410">
        <v>265914</v>
      </c>
      <c r="F19" s="410">
        <v>265914</v>
      </c>
      <c r="G19" s="781">
        <f t="shared" si="0"/>
        <v>1</v>
      </c>
    </row>
    <row r="20" spans="1:7" ht="24.75" customHeight="1">
      <c r="A20" s="400" t="s">
        <v>371</v>
      </c>
      <c r="B20" s="411">
        <v>158804</v>
      </c>
      <c r="C20" s="411">
        <v>158804</v>
      </c>
      <c r="D20" s="411">
        <v>158804</v>
      </c>
      <c r="E20" s="411">
        <v>158804</v>
      </c>
      <c r="F20" s="411">
        <v>158804</v>
      </c>
      <c r="G20" s="782">
        <f t="shared" si="0"/>
        <v>1</v>
      </c>
    </row>
    <row r="21" spans="1:7" ht="24.75" customHeight="1">
      <c r="A21" s="425" t="s">
        <v>397</v>
      </c>
      <c r="B21" s="412">
        <v>1996550</v>
      </c>
      <c r="C21" s="412">
        <v>1996550</v>
      </c>
      <c r="D21" s="412">
        <v>1996550</v>
      </c>
      <c r="E21" s="412">
        <v>1996550</v>
      </c>
      <c r="F21" s="412">
        <v>1996550</v>
      </c>
      <c r="G21" s="783">
        <f t="shared" si="0"/>
        <v>1</v>
      </c>
    </row>
    <row r="22" spans="1:7" ht="24.75" customHeight="1" hidden="1">
      <c r="A22" s="425"/>
      <c r="B22" s="412"/>
      <c r="C22" s="412"/>
      <c r="D22" s="412"/>
      <c r="E22" s="412"/>
      <c r="F22" s="412"/>
      <c r="G22" s="783" t="e">
        <f t="shared" si="0"/>
        <v>#DIV/0!</v>
      </c>
    </row>
    <row r="23" spans="1:7" ht="24.75" customHeight="1" hidden="1">
      <c r="A23" s="397" t="s">
        <v>372</v>
      </c>
      <c r="B23" s="412"/>
      <c r="C23" s="412"/>
      <c r="D23" s="412"/>
      <c r="E23" s="412"/>
      <c r="F23" s="412"/>
      <c r="G23" s="783" t="e">
        <f t="shared" si="0"/>
        <v>#DIV/0!</v>
      </c>
    </row>
    <row r="24" spans="1:7" ht="24.75" customHeight="1" hidden="1">
      <c r="A24" s="397" t="s">
        <v>373</v>
      </c>
      <c r="B24" s="412"/>
      <c r="C24" s="412"/>
      <c r="D24" s="412"/>
      <c r="E24" s="412"/>
      <c r="F24" s="412"/>
      <c r="G24" s="783" t="e">
        <f t="shared" si="0"/>
        <v>#DIV/0!</v>
      </c>
    </row>
    <row r="25" spans="1:7" ht="24.75" customHeight="1" hidden="1">
      <c r="A25" s="425" t="s">
        <v>379</v>
      </c>
      <c r="B25" s="412"/>
      <c r="C25" s="412"/>
      <c r="D25" s="412"/>
      <c r="E25" s="412"/>
      <c r="F25" s="412"/>
      <c r="G25" s="783" t="e">
        <f t="shared" si="0"/>
        <v>#DIV/0!</v>
      </c>
    </row>
    <row r="26" spans="1:7" s="415" customFormat="1" ht="24.75" customHeight="1" thickBot="1">
      <c r="A26" s="413" t="s">
        <v>374</v>
      </c>
      <c r="B26" s="414">
        <f>SUM(B21,B23:B25)</f>
        <v>1996550</v>
      </c>
      <c r="C26" s="414">
        <f>SUM(C21,C23:C25)</f>
        <v>1996550</v>
      </c>
      <c r="D26" s="414">
        <f>SUM(D21,D23:D25)</f>
        <v>1996550</v>
      </c>
      <c r="E26" s="414">
        <f>SUM(E21,E23:E25)</f>
        <v>1996550</v>
      </c>
      <c r="F26" s="414">
        <f>SUM(F21,F23:F25)</f>
        <v>1996550</v>
      </c>
      <c r="G26" s="784">
        <f t="shared" si="0"/>
        <v>1</v>
      </c>
    </row>
    <row r="27" spans="1:7" s="416" customFormat="1" ht="24.75" customHeight="1" thickBot="1">
      <c r="A27" s="407" t="s">
        <v>375</v>
      </c>
      <c r="B27" s="408">
        <f>B19+B20+B26</f>
        <v>2576794</v>
      </c>
      <c r="C27" s="408">
        <f>C19+C20+C26</f>
        <v>2576794</v>
      </c>
      <c r="D27" s="408">
        <f>D19+D20+D26</f>
        <v>2576794</v>
      </c>
      <c r="E27" s="408">
        <f>E19+E20+E26</f>
        <v>2421268</v>
      </c>
      <c r="F27" s="408">
        <f>F19+F20+F26</f>
        <v>2421268</v>
      </c>
      <c r="G27" s="780">
        <f t="shared" si="0"/>
        <v>1</v>
      </c>
    </row>
    <row r="28" spans="1:7" s="415" customFormat="1" ht="24.75" customHeight="1" thickBot="1">
      <c r="A28" s="417" t="s">
        <v>424</v>
      </c>
      <c r="B28" s="418">
        <v>147060</v>
      </c>
      <c r="C28" s="418">
        <v>147060</v>
      </c>
      <c r="D28" s="418">
        <v>147060</v>
      </c>
      <c r="E28" s="418">
        <v>147060</v>
      </c>
      <c r="F28" s="418">
        <v>147060</v>
      </c>
      <c r="G28" s="785">
        <f t="shared" si="0"/>
        <v>1</v>
      </c>
    </row>
    <row r="29" spans="1:7" s="405" customFormat="1" ht="26.25" customHeight="1" thickBot="1">
      <c r="A29" s="419" t="s">
        <v>376</v>
      </c>
      <c r="B29" s="420">
        <f>B28+B27+B18+B13</f>
        <v>10131811</v>
      </c>
      <c r="C29" s="420">
        <f>C28+C27+C18+C13</f>
        <v>10086917</v>
      </c>
      <c r="D29" s="420">
        <f>D28+D27+D18+D13</f>
        <v>10086917</v>
      </c>
      <c r="E29" s="420">
        <f>E28+E27+E18+E13</f>
        <v>9931391</v>
      </c>
      <c r="F29" s="420">
        <f>F28+F27+F18+F13</f>
        <v>9931391</v>
      </c>
      <c r="G29" s="786">
        <f t="shared" si="0"/>
        <v>1</v>
      </c>
    </row>
    <row r="30" spans="1:7" ht="20.25" customHeight="1">
      <c r="A30" s="401" t="s">
        <v>428</v>
      </c>
      <c r="B30" s="421">
        <v>0</v>
      </c>
      <c r="C30" s="421">
        <v>7005</v>
      </c>
      <c r="D30" s="421">
        <f>7005+1270+1270+1270</f>
        <v>10815</v>
      </c>
      <c r="E30" s="421">
        <v>13970</v>
      </c>
      <c r="F30" s="421">
        <v>13970</v>
      </c>
      <c r="G30" s="787">
        <f t="shared" si="0"/>
        <v>1</v>
      </c>
    </row>
    <row r="31" spans="1:7" ht="20.25" customHeight="1">
      <c r="A31" s="401" t="s">
        <v>427</v>
      </c>
      <c r="B31" s="428"/>
      <c r="C31" s="428"/>
      <c r="D31" s="428"/>
      <c r="E31" s="428">
        <v>60960</v>
      </c>
      <c r="F31" s="428">
        <v>60960</v>
      </c>
      <c r="G31" s="788">
        <f t="shared" si="0"/>
        <v>1</v>
      </c>
    </row>
    <row r="32" spans="1:7" ht="20.25" customHeight="1">
      <c r="A32" s="401" t="s">
        <v>405</v>
      </c>
      <c r="B32" s="428">
        <v>0</v>
      </c>
      <c r="C32" s="428">
        <v>97000</v>
      </c>
      <c r="D32" s="428">
        <v>97000</v>
      </c>
      <c r="E32" s="428">
        <v>97000</v>
      </c>
      <c r="F32" s="428">
        <v>97000</v>
      </c>
      <c r="G32" s="788">
        <f t="shared" si="0"/>
        <v>1</v>
      </c>
    </row>
    <row r="33" spans="1:7" ht="20.25" customHeight="1">
      <c r="A33" s="401" t="s">
        <v>425</v>
      </c>
      <c r="B33" s="428"/>
      <c r="C33" s="428"/>
      <c r="D33" s="428"/>
      <c r="E33" s="428">
        <v>2921</v>
      </c>
      <c r="F33" s="428">
        <v>2921</v>
      </c>
      <c r="G33" s="788">
        <f t="shared" si="0"/>
        <v>1</v>
      </c>
    </row>
    <row r="34" spans="1:7" ht="20.25" customHeight="1">
      <c r="A34" s="401" t="s">
        <v>426</v>
      </c>
      <c r="B34" s="428"/>
      <c r="C34" s="428"/>
      <c r="D34" s="428"/>
      <c r="E34" s="428">
        <v>1200000</v>
      </c>
      <c r="F34" s="428">
        <v>1200000</v>
      </c>
      <c r="G34" s="788">
        <f t="shared" si="0"/>
        <v>1</v>
      </c>
    </row>
    <row r="35" spans="1:7" ht="20.25" customHeight="1">
      <c r="A35" s="401" t="s">
        <v>412</v>
      </c>
      <c r="B35" s="428">
        <v>0</v>
      </c>
      <c r="C35" s="428">
        <v>0</v>
      </c>
      <c r="D35" s="428">
        <f>330750</f>
        <v>330750</v>
      </c>
      <c r="E35" s="428">
        <v>441000</v>
      </c>
      <c r="F35" s="428">
        <v>441000</v>
      </c>
      <c r="G35" s="788">
        <f t="shared" si="0"/>
        <v>1</v>
      </c>
    </row>
    <row r="36" spans="1:7" ht="20.25" customHeight="1">
      <c r="A36" s="401" t="s">
        <v>411</v>
      </c>
      <c r="B36" s="428">
        <v>0</v>
      </c>
      <c r="C36" s="428">
        <v>102211</v>
      </c>
      <c r="D36" s="428">
        <f>102211+34070</f>
        <v>136281</v>
      </c>
      <c r="E36" s="428">
        <v>204422</v>
      </c>
      <c r="F36" s="428">
        <v>204422</v>
      </c>
      <c r="G36" s="788">
        <f t="shared" si="0"/>
        <v>1</v>
      </c>
    </row>
    <row r="37" spans="1:7" s="424" customFormat="1" ht="26.25" customHeight="1" thickBot="1">
      <c r="A37" s="422" t="s">
        <v>27</v>
      </c>
      <c r="B37" s="423">
        <f>B29+B30+B32</f>
        <v>10131811</v>
      </c>
      <c r="C37" s="423">
        <f>C29+C30+C32+C36</f>
        <v>10293133</v>
      </c>
      <c r="D37" s="423">
        <f>D29+D30+D32+D36+D35</f>
        <v>10661763</v>
      </c>
      <c r="E37" s="423">
        <f>E29+E30+E32+E36+E35+E31+E33+E34</f>
        <v>11951664</v>
      </c>
      <c r="F37" s="423">
        <f>F29+F30+F32+F36+F35+F31+F33+F34</f>
        <v>11951664</v>
      </c>
      <c r="G37" s="789">
        <f t="shared" si="0"/>
        <v>1</v>
      </c>
    </row>
    <row r="39" ht="15">
      <c r="A39" s="426"/>
    </row>
  </sheetData>
  <sheetProtection/>
  <mergeCells count="3">
    <mergeCell ref="E1:G1"/>
    <mergeCell ref="A2:G2"/>
    <mergeCell ref="F3:G3"/>
  </mergeCells>
  <printOptions/>
  <pageMargins left="0.7" right="0.7" top="0.75" bottom="0.75" header="0.3" footer="0.3"/>
  <pageSetup horizontalDpi="600" verticalDpi="600" orientation="portrait" paperSize="9" scale="5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32.140625" style="649" customWidth="1"/>
    <col min="2" max="2" width="18.28125" style="650" customWidth="1"/>
    <col min="3" max="7" width="14.28125" style="650" customWidth="1"/>
    <col min="8" max="8" width="13.57421875" style="650" customWidth="1"/>
    <col min="9" max="16384" width="9.140625" style="650" customWidth="1"/>
  </cols>
  <sheetData>
    <row r="1" spans="6:7" ht="15">
      <c r="F1" s="1001" t="s">
        <v>446</v>
      </c>
      <c r="G1" s="1001"/>
    </row>
    <row r="2" spans="1:7" ht="24.75" customHeight="1">
      <c r="A2" s="1002" t="s">
        <v>447</v>
      </c>
      <c r="B2" s="1002"/>
      <c r="C2" s="1002"/>
      <c r="D2" s="1002"/>
      <c r="E2" s="1002"/>
      <c r="F2" s="1002"/>
      <c r="G2" s="1002"/>
    </row>
    <row r="3" spans="1:7" ht="18.75" customHeight="1">
      <c r="A3" s="1003">
        <v>2013</v>
      </c>
      <c r="B3" s="1003"/>
      <c r="C3" s="1003"/>
      <c r="D3" s="1003"/>
      <c r="E3" s="1003"/>
      <c r="F3" s="1003"/>
      <c r="G3" s="1003"/>
    </row>
    <row r="4" spans="1:7" ht="24.75" customHeight="1">
      <c r="A4" s="1004" t="s">
        <v>448</v>
      </c>
      <c r="B4" s="1004"/>
      <c r="C4" s="1004"/>
      <c r="D4" s="1004"/>
      <c r="E4" s="1004"/>
      <c r="F4" s="1004"/>
      <c r="G4" s="1004"/>
    </row>
    <row r="5" ht="15.75" thickBot="1">
      <c r="G5" s="651" t="s">
        <v>2</v>
      </c>
    </row>
    <row r="6" spans="1:7" ht="24.75" customHeight="1">
      <c r="A6" s="996" t="s">
        <v>449</v>
      </c>
      <c r="B6" s="998" t="s">
        <v>450</v>
      </c>
      <c r="C6" s="998"/>
      <c r="D6" s="998"/>
      <c r="E6" s="999" t="s">
        <v>451</v>
      </c>
      <c r="F6" s="998"/>
      <c r="G6" s="1000"/>
    </row>
    <row r="7" spans="1:7" ht="24.75" customHeight="1" thickBot="1">
      <c r="A7" s="997"/>
      <c r="B7" s="652" t="s">
        <v>452</v>
      </c>
      <c r="C7" s="652" t="s">
        <v>453</v>
      </c>
      <c r="D7" s="652" t="s">
        <v>454</v>
      </c>
      <c r="E7" s="653" t="s">
        <v>452</v>
      </c>
      <c r="F7" s="652" t="s">
        <v>455</v>
      </c>
      <c r="G7" s="654" t="s">
        <v>454</v>
      </c>
    </row>
    <row r="8" spans="1:7" ht="33.75" customHeight="1">
      <c r="A8" s="655" t="s">
        <v>456</v>
      </c>
      <c r="B8" s="656"/>
      <c r="C8" s="656">
        <v>4360</v>
      </c>
      <c r="D8" s="656">
        <f>SUM(B8:C8)</f>
        <v>4360</v>
      </c>
      <c r="E8" s="657"/>
      <c r="F8" s="657">
        <v>1373</v>
      </c>
      <c r="G8" s="658">
        <f>SUM(E8:F8)</f>
        <v>1373</v>
      </c>
    </row>
    <row r="9" spans="1:7" ht="33.75" customHeight="1">
      <c r="A9" s="659" t="s">
        <v>457</v>
      </c>
      <c r="B9" s="660"/>
      <c r="C9" s="660"/>
      <c r="D9" s="656">
        <f>SUM(B9:C9)</f>
        <v>0</v>
      </c>
      <c r="E9" s="661"/>
      <c r="F9" s="661"/>
      <c r="G9" s="662">
        <f>SUM(E9:F9)</f>
        <v>0</v>
      </c>
    </row>
    <row r="10" spans="1:7" ht="33.75" customHeight="1">
      <c r="A10" s="659" t="s">
        <v>458</v>
      </c>
      <c r="B10" s="660">
        <v>33</v>
      </c>
      <c r="C10" s="660"/>
      <c r="D10" s="656">
        <f>SUM(B10:C10)</f>
        <v>33</v>
      </c>
      <c r="E10" s="661">
        <v>7</v>
      </c>
      <c r="F10" s="661"/>
      <c r="G10" s="662">
        <f>SUM(E10:F10)</f>
        <v>7</v>
      </c>
    </row>
    <row r="11" spans="1:7" ht="33.75" customHeight="1">
      <c r="A11" s="663" t="s">
        <v>459</v>
      </c>
      <c r="B11" s="664"/>
      <c r="C11" s="664"/>
      <c r="D11" s="656">
        <f>SUM(B11:C11)</f>
        <v>0</v>
      </c>
      <c r="E11" s="665"/>
      <c r="F11" s="665"/>
      <c r="G11" s="662">
        <f>SUM(E11:F11)</f>
        <v>0</v>
      </c>
    </row>
    <row r="12" spans="1:7" ht="33.75" customHeight="1" thickBot="1">
      <c r="A12" s="666" t="s">
        <v>460</v>
      </c>
      <c r="B12" s="667"/>
      <c r="C12" s="667"/>
      <c r="D12" s="667">
        <f>SUM(B12:C12)</f>
        <v>0</v>
      </c>
      <c r="E12" s="668"/>
      <c r="F12" s="668"/>
      <c r="G12" s="669">
        <f>SUM(E12:F12)</f>
        <v>0</v>
      </c>
    </row>
    <row r="13" spans="1:7" ht="33.75" customHeight="1" thickBot="1">
      <c r="A13" s="670" t="s">
        <v>1</v>
      </c>
      <c r="B13" s="671">
        <f aca="true" t="shared" si="0" ref="B13:G13">SUM(B8:B12)</f>
        <v>33</v>
      </c>
      <c r="C13" s="671">
        <f t="shared" si="0"/>
        <v>4360</v>
      </c>
      <c r="D13" s="671">
        <f t="shared" si="0"/>
        <v>4393</v>
      </c>
      <c r="E13" s="671">
        <f t="shared" si="0"/>
        <v>7</v>
      </c>
      <c r="F13" s="671">
        <f t="shared" si="0"/>
        <v>1373</v>
      </c>
      <c r="G13" s="672">
        <f t="shared" si="0"/>
        <v>1380</v>
      </c>
    </row>
    <row r="15" spans="1:7" ht="28.5" customHeight="1" hidden="1">
      <c r="A15" s="1009" t="s">
        <v>461</v>
      </c>
      <c r="B15" s="1009"/>
      <c r="C15" s="1009"/>
      <c r="D15" s="1009"/>
      <c r="E15" s="1009"/>
      <c r="F15" s="1009"/>
      <c r="G15" s="1009"/>
    </row>
    <row r="16" ht="15.75" hidden="1" thickBot="1">
      <c r="E16" s="651"/>
    </row>
    <row r="17" spans="2:4" ht="19.5" customHeight="1" hidden="1">
      <c r="B17" s="1010" t="s">
        <v>355</v>
      </c>
      <c r="C17" s="1012" t="s">
        <v>462</v>
      </c>
      <c r="D17" s="1013"/>
    </row>
    <row r="18" spans="2:4" ht="30" customHeight="1" hidden="1" thickBot="1">
      <c r="B18" s="1011"/>
      <c r="C18" s="1014"/>
      <c r="D18" s="1015"/>
    </row>
    <row r="19" spans="2:4" ht="29.25" customHeight="1" hidden="1">
      <c r="B19" s="673" t="s">
        <v>463</v>
      </c>
      <c r="C19" s="1016"/>
      <c r="D19" s="1017"/>
    </row>
    <row r="20" spans="2:4" ht="28.5" customHeight="1" hidden="1" thickBot="1">
      <c r="B20" s="674" t="s">
        <v>464</v>
      </c>
      <c r="C20" s="1005"/>
      <c r="D20" s="1006"/>
    </row>
    <row r="21" spans="2:4" s="676" customFormat="1" ht="27.75" customHeight="1" hidden="1" thickBot="1">
      <c r="B21" s="675" t="s">
        <v>1</v>
      </c>
      <c r="C21" s="1007">
        <f>SUM(C19:D20)</f>
        <v>0</v>
      </c>
      <c r="D21" s="1008"/>
    </row>
  </sheetData>
  <sheetProtection/>
  <mergeCells count="13">
    <mergeCell ref="C20:D20"/>
    <mergeCell ref="C21:D21"/>
    <mergeCell ref="A15:G15"/>
    <mergeCell ref="B17:B18"/>
    <mergeCell ref="C17:D18"/>
    <mergeCell ref="C19:D19"/>
    <mergeCell ref="A6:A7"/>
    <mergeCell ref="B6:D6"/>
    <mergeCell ref="E6:G6"/>
    <mergeCell ref="F1:G1"/>
    <mergeCell ref="A2:G2"/>
    <mergeCell ref="A3:G3"/>
    <mergeCell ref="A4:G4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E16"/>
  <sheetViews>
    <sheetView tabSelected="1" zoomScalePageLayoutView="0" workbookViewId="0" topLeftCell="A1">
      <selection activeCell="H7" sqref="H7"/>
    </sheetView>
  </sheetViews>
  <sheetFormatPr defaultColWidth="9.140625" defaultRowHeight="12.75"/>
  <cols>
    <col min="1" max="1" width="25.00390625" style="11" customWidth="1"/>
    <col min="2" max="2" width="13.57421875" style="11" customWidth="1"/>
    <col min="3" max="3" width="15.00390625" style="11" customWidth="1"/>
    <col min="4" max="4" width="14.00390625" style="11" customWidth="1"/>
    <col min="5" max="5" width="13.7109375" style="11" customWidth="1"/>
    <col min="6" max="16384" width="9.140625" style="11" customWidth="1"/>
  </cols>
  <sheetData>
    <row r="2" spans="4:5" ht="15">
      <c r="D2" s="1018" t="s">
        <v>465</v>
      </c>
      <c r="E2" s="1018"/>
    </row>
    <row r="3" spans="4:5" ht="24.75" customHeight="1">
      <c r="D3" s="677"/>
      <c r="E3" s="677"/>
    </row>
    <row r="4" spans="1:5" ht="19.5">
      <c r="A4" s="1019" t="s">
        <v>466</v>
      </c>
      <c r="B4" s="1019"/>
      <c r="C4" s="1019"/>
      <c r="D4" s="1019"/>
      <c r="E4" s="1019"/>
    </row>
    <row r="5" spans="1:5" ht="19.5">
      <c r="A5" s="1020" t="s">
        <v>467</v>
      </c>
      <c r="B5" s="1020"/>
      <c r="C5" s="1020"/>
      <c r="D5" s="1020"/>
      <c r="E5" s="1020"/>
    </row>
    <row r="6" spans="1:5" ht="20.25" thickBot="1">
      <c r="A6" s="678"/>
      <c r="B6" s="678"/>
      <c r="C6" s="678"/>
      <c r="D6" s="678"/>
      <c r="E6" s="679" t="s">
        <v>2</v>
      </c>
    </row>
    <row r="7" spans="1:5" ht="38.25" customHeight="1">
      <c r="A7" s="1021" t="s">
        <v>468</v>
      </c>
      <c r="B7" s="1023" t="s">
        <v>469</v>
      </c>
      <c r="C7" s="1025" t="s">
        <v>470</v>
      </c>
      <c r="D7" s="1026"/>
      <c r="E7" s="1027"/>
    </row>
    <row r="8" spans="1:5" s="20" customFormat="1" ht="37.5" customHeight="1" thickBot="1">
      <c r="A8" s="1022"/>
      <c r="B8" s="1024"/>
      <c r="C8" s="680">
        <v>2014</v>
      </c>
      <c r="D8" s="681">
        <v>2015</v>
      </c>
      <c r="E8" s="682">
        <v>2016</v>
      </c>
    </row>
    <row r="9" spans="1:5" s="16" customFormat="1" ht="31.5" customHeight="1">
      <c r="A9" s="683" t="s">
        <v>471</v>
      </c>
      <c r="B9" s="684">
        <v>2012</v>
      </c>
      <c r="C9" s="685">
        <v>500</v>
      </c>
      <c r="D9" s="685">
        <v>500</v>
      </c>
      <c r="E9" s="686">
        <v>500</v>
      </c>
    </row>
    <row r="10" spans="1:5" s="16" customFormat="1" ht="31.5" customHeight="1" thickBot="1">
      <c r="A10" s="683" t="s">
        <v>472</v>
      </c>
      <c r="B10" s="684">
        <v>2012</v>
      </c>
      <c r="C10" s="687">
        <v>116</v>
      </c>
      <c r="D10" s="688">
        <v>72</v>
      </c>
      <c r="E10" s="689">
        <v>28</v>
      </c>
    </row>
    <row r="11" spans="1:5" s="16" customFormat="1" ht="31.5" customHeight="1" hidden="1">
      <c r="A11" s="683"/>
      <c r="B11" s="684"/>
      <c r="C11" s="690"/>
      <c r="D11" s="690"/>
      <c r="E11" s="689"/>
    </row>
    <row r="12" spans="1:5" s="16" customFormat="1" ht="31.5" customHeight="1" hidden="1" thickBot="1">
      <c r="A12" s="683"/>
      <c r="B12" s="684"/>
      <c r="C12" s="687"/>
      <c r="D12" s="688"/>
      <c r="E12" s="689"/>
    </row>
    <row r="13" spans="1:5" ht="33.75" customHeight="1" thickBot="1">
      <c r="A13" s="691" t="s">
        <v>1</v>
      </c>
      <c r="B13" s="692"/>
      <c r="C13" s="693">
        <f>SUM(C9:C10)</f>
        <v>616</v>
      </c>
      <c r="D13" s="693">
        <f>SUM(D9:D10)</f>
        <v>572</v>
      </c>
      <c r="E13" s="694">
        <f>SUM(E9:E10)</f>
        <v>528</v>
      </c>
    </row>
    <row r="16" ht="12.75">
      <c r="B16" s="695"/>
    </row>
  </sheetData>
  <sheetProtection/>
  <mergeCells count="6">
    <mergeCell ref="D2:E2"/>
    <mergeCell ref="A4:E4"/>
    <mergeCell ref="A5:E5"/>
    <mergeCell ref="A7:A8"/>
    <mergeCell ref="B7:B8"/>
    <mergeCell ref="C7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F6" sqref="F6:F7"/>
    </sheetView>
  </sheetViews>
  <sheetFormatPr defaultColWidth="9.140625" defaultRowHeight="12.75"/>
  <cols>
    <col min="1" max="1" width="7.00390625" style="696" customWidth="1"/>
    <col min="2" max="2" width="41.7109375" style="696" customWidth="1"/>
    <col min="3" max="3" width="12.57421875" style="697" customWidth="1"/>
    <col min="4" max="5" width="11.8515625" style="696" customWidth="1"/>
    <col min="6" max="6" width="27.00390625" style="696" customWidth="1"/>
    <col min="7" max="7" width="10.8515625" style="696" customWidth="1"/>
    <col min="8" max="9" width="10.8515625" style="696" bestFit="1" customWidth="1"/>
    <col min="10" max="16384" width="9.140625" style="696" customWidth="1"/>
  </cols>
  <sheetData>
    <row r="1" spans="6:9" ht="15">
      <c r="F1" s="698" t="s">
        <v>473</v>
      </c>
      <c r="H1" s="1028"/>
      <c r="I1" s="1028"/>
    </row>
    <row r="2" spans="8:9" ht="15">
      <c r="H2" s="699"/>
      <c r="I2" s="699"/>
    </row>
    <row r="3" spans="1:9" ht="24.75" customHeight="1">
      <c r="A3" s="1037" t="s">
        <v>474</v>
      </c>
      <c r="B3" s="1037"/>
      <c r="C3" s="1037"/>
      <c r="D3" s="1037"/>
      <c r="E3" s="1037"/>
      <c r="F3" s="1037"/>
      <c r="G3" s="700"/>
      <c r="H3" s="700"/>
      <c r="I3" s="700"/>
    </row>
    <row r="4" spans="1:9" ht="30" customHeight="1">
      <c r="A4" s="1037" t="s">
        <v>475</v>
      </c>
      <c r="B4" s="1037"/>
      <c r="C4" s="1037"/>
      <c r="D4" s="1037"/>
      <c r="E4" s="1037"/>
      <c r="F4" s="1037"/>
      <c r="G4" s="700"/>
      <c r="H4" s="700"/>
      <c r="I4" s="700"/>
    </row>
    <row r="5" spans="1:8" ht="24" customHeight="1" thickBot="1">
      <c r="A5" s="700"/>
      <c r="B5" s="701"/>
      <c r="C5" s="701"/>
      <c r="D5" s="701"/>
      <c r="E5" s="701"/>
      <c r="F5" s="702" t="s">
        <v>476</v>
      </c>
      <c r="G5" s="701"/>
      <c r="H5" s="701"/>
    </row>
    <row r="6" spans="1:6" ht="24.75" customHeight="1">
      <c r="A6" s="1029" t="s">
        <v>477</v>
      </c>
      <c r="B6" s="1031" t="s">
        <v>478</v>
      </c>
      <c r="C6" s="1033" t="s">
        <v>479</v>
      </c>
      <c r="D6" s="703" t="s">
        <v>480</v>
      </c>
      <c r="E6" s="704" t="s">
        <v>481</v>
      </c>
      <c r="F6" s="1035" t="s">
        <v>482</v>
      </c>
    </row>
    <row r="7" spans="1:6" ht="24" customHeight="1" thickBot="1">
      <c r="A7" s="1030"/>
      <c r="B7" s="1032"/>
      <c r="C7" s="1034"/>
      <c r="D7" s="705" t="s">
        <v>483</v>
      </c>
      <c r="E7" s="706" t="s">
        <v>484</v>
      </c>
      <c r="F7" s="1036"/>
    </row>
    <row r="8" spans="1:6" ht="34.5" customHeight="1" hidden="1" thickBot="1">
      <c r="A8" s="707"/>
      <c r="B8" s="708" t="s">
        <v>485</v>
      </c>
      <c r="C8" s="708"/>
      <c r="D8" s="709"/>
      <c r="E8" s="709"/>
      <c r="F8" s="710">
        <v>0</v>
      </c>
    </row>
    <row r="9" spans="1:6" ht="34.5" customHeight="1" hidden="1" thickBot="1">
      <c r="A9" s="711">
        <v>1</v>
      </c>
      <c r="B9" s="712" t="s">
        <v>486</v>
      </c>
      <c r="C9" s="713"/>
      <c r="D9" s="714"/>
      <c r="E9" s="714"/>
      <c r="F9" s="715">
        <v>0</v>
      </c>
    </row>
    <row r="10" spans="1:6" ht="34.5" customHeight="1" thickBot="1">
      <c r="A10" s="707"/>
      <c r="B10" s="708" t="s">
        <v>487</v>
      </c>
      <c r="C10" s="708"/>
      <c r="D10" s="709"/>
      <c r="E10" s="709"/>
      <c r="F10" s="716"/>
    </row>
    <row r="11" spans="1:6" ht="47.25" customHeight="1">
      <c r="A11" s="717">
        <v>1</v>
      </c>
      <c r="B11" s="718" t="s">
        <v>488</v>
      </c>
      <c r="C11" s="718" t="s">
        <v>489</v>
      </c>
      <c r="D11" s="719" t="s">
        <v>490</v>
      </c>
      <c r="E11" s="719" t="s">
        <v>502</v>
      </c>
      <c r="F11" s="720">
        <v>5932</v>
      </c>
    </row>
    <row r="12" spans="1:6" ht="45.75" thickBot="1">
      <c r="A12" s="721">
        <v>2</v>
      </c>
      <c r="B12" s="718" t="s">
        <v>491</v>
      </c>
      <c r="C12" s="718" t="s">
        <v>489</v>
      </c>
      <c r="D12" s="719" t="s">
        <v>490</v>
      </c>
      <c r="E12" s="719" t="s">
        <v>492</v>
      </c>
      <c r="F12" s="720">
        <v>2000</v>
      </c>
    </row>
    <row r="13" spans="1:6" ht="26.25" customHeight="1" thickBot="1">
      <c r="A13" s="707"/>
      <c r="B13" s="708" t="s">
        <v>24</v>
      </c>
      <c r="C13" s="708"/>
      <c r="D13" s="709"/>
      <c r="E13" s="709"/>
      <c r="F13" s="716"/>
    </row>
    <row r="14" spans="1:6" ht="45.75" customHeight="1" thickBot="1">
      <c r="A14" s="711">
        <v>3</v>
      </c>
      <c r="B14" s="718" t="s">
        <v>854</v>
      </c>
      <c r="C14" s="718" t="s">
        <v>489</v>
      </c>
      <c r="D14" s="719" t="s">
        <v>502</v>
      </c>
      <c r="E14" s="719" t="s">
        <v>502</v>
      </c>
      <c r="F14" s="722">
        <v>3390</v>
      </c>
    </row>
    <row r="15" spans="1:6" ht="34.5" customHeight="1" hidden="1" thickBot="1">
      <c r="A15" s="723">
        <v>4</v>
      </c>
      <c r="B15" s="724"/>
      <c r="C15" s="718"/>
      <c r="D15" s="725"/>
      <c r="E15" s="725"/>
      <c r="F15" s="726"/>
    </row>
    <row r="16" spans="1:6" ht="34.5" customHeight="1" thickBot="1">
      <c r="A16" s="707"/>
      <c r="B16" s="727" t="s">
        <v>493</v>
      </c>
      <c r="C16" s="727"/>
      <c r="D16" s="709"/>
      <c r="E16" s="709"/>
      <c r="F16" s="716"/>
    </row>
    <row r="17" spans="1:6" ht="15">
      <c r="A17" s="728"/>
      <c r="B17" s="701"/>
      <c r="C17" s="701"/>
      <c r="D17" s="701"/>
      <c r="E17" s="701"/>
      <c r="F17" s="701"/>
    </row>
    <row r="18" spans="1:6" ht="55.5" customHeight="1" hidden="1" thickBot="1">
      <c r="A18" s="729">
        <v>1</v>
      </c>
      <c r="B18" s="730" t="s">
        <v>494</v>
      </c>
      <c r="C18" s="713"/>
      <c r="D18" s="731"/>
      <c r="E18" s="731"/>
      <c r="F18" s="732"/>
    </row>
  </sheetData>
  <sheetProtection/>
  <mergeCells count="7">
    <mergeCell ref="H1:I1"/>
    <mergeCell ref="A6:A7"/>
    <mergeCell ref="B6:B7"/>
    <mergeCell ref="C6:C7"/>
    <mergeCell ref="F6:F7"/>
    <mergeCell ref="A4:F4"/>
    <mergeCell ref="A3:F3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8.140625" style="92" customWidth="1"/>
    <col min="2" max="2" width="64.00390625" style="92" customWidth="1"/>
    <col min="3" max="3" width="18.8515625" style="92" customWidth="1"/>
    <col min="4" max="4" width="16.7109375" style="92" customWidth="1"/>
    <col min="5" max="5" width="11.421875" style="92" customWidth="1"/>
    <col min="6" max="16384" width="9.140625" style="92" customWidth="1"/>
  </cols>
  <sheetData>
    <row r="1" ht="15">
      <c r="D1" s="93" t="s">
        <v>853</v>
      </c>
    </row>
    <row r="2" spans="1:4" ht="47.25" customHeight="1">
      <c r="A2" s="1038" t="s">
        <v>82</v>
      </c>
      <c r="B2" s="1038"/>
      <c r="C2" s="1038"/>
      <c r="D2" s="1038"/>
    </row>
    <row r="3" spans="1:5" ht="15.75" customHeight="1" thickBot="1">
      <c r="A3" s="91"/>
      <c r="B3" s="91"/>
      <c r="C3" s="91"/>
      <c r="D3" s="94" t="s">
        <v>81</v>
      </c>
      <c r="E3" s="95"/>
    </row>
    <row r="4" spans="1:5" ht="44.25" customHeight="1" thickBot="1">
      <c r="A4" s="434" t="s">
        <v>30</v>
      </c>
      <c r="B4" s="435" t="s">
        <v>79</v>
      </c>
      <c r="C4" s="436" t="s">
        <v>410</v>
      </c>
      <c r="D4" s="436" t="s">
        <v>413</v>
      </c>
      <c r="E4" s="436" t="s">
        <v>495</v>
      </c>
    </row>
    <row r="5" spans="1:5" ht="26.25" customHeight="1" thickBot="1">
      <c r="A5" s="437">
        <v>1</v>
      </c>
      <c r="B5" s="438">
        <v>2</v>
      </c>
      <c r="C5" s="439">
        <v>3</v>
      </c>
      <c r="D5" s="439">
        <v>4</v>
      </c>
      <c r="E5" s="439">
        <v>5</v>
      </c>
    </row>
    <row r="6" spans="1:5" ht="26.25" customHeight="1">
      <c r="A6" s="440" t="s">
        <v>31</v>
      </c>
      <c r="B6" s="441" t="s">
        <v>33</v>
      </c>
      <c r="C6" s="442">
        <v>1600</v>
      </c>
      <c r="D6" s="442">
        <v>1251</v>
      </c>
      <c r="E6" s="442">
        <v>1251</v>
      </c>
    </row>
    <row r="7" spans="1:5" ht="26.25" customHeight="1">
      <c r="A7" s="443" t="s">
        <v>32</v>
      </c>
      <c r="B7" s="441" t="s">
        <v>398</v>
      </c>
      <c r="C7" s="444">
        <v>100</v>
      </c>
      <c r="D7" s="444">
        <v>340</v>
      </c>
      <c r="E7" s="444">
        <v>341</v>
      </c>
    </row>
    <row r="8" spans="1:5" ht="33.75" customHeight="1" hidden="1">
      <c r="A8" s="445" t="s">
        <v>10</v>
      </c>
      <c r="B8" s="446" t="s">
        <v>197</v>
      </c>
      <c r="C8" s="447">
        <v>0</v>
      </c>
      <c r="D8" s="447">
        <v>0</v>
      </c>
      <c r="E8" s="447"/>
    </row>
    <row r="9" spans="1:5" ht="33" customHeight="1" hidden="1">
      <c r="A9" s="443" t="s">
        <v>11</v>
      </c>
      <c r="B9" s="448" t="s">
        <v>198</v>
      </c>
      <c r="C9" s="447">
        <v>0</v>
      </c>
      <c r="D9" s="447">
        <v>0</v>
      </c>
      <c r="E9" s="447"/>
    </row>
    <row r="10" spans="1:5" ht="26.25" customHeight="1" thickBot="1">
      <c r="A10" s="445" t="s">
        <v>10</v>
      </c>
      <c r="B10" s="448" t="s">
        <v>199</v>
      </c>
      <c r="C10" s="608">
        <v>174</v>
      </c>
      <c r="D10" s="608">
        <v>147</v>
      </c>
      <c r="E10" s="608">
        <v>52</v>
      </c>
    </row>
    <row r="11" spans="1:5" ht="26.25" customHeight="1" hidden="1" thickBot="1">
      <c r="A11" s="445" t="s">
        <v>13</v>
      </c>
      <c r="B11" s="449" t="s">
        <v>80</v>
      </c>
      <c r="C11" s="447">
        <v>0</v>
      </c>
      <c r="D11" s="447">
        <v>0</v>
      </c>
      <c r="E11" s="447"/>
    </row>
    <row r="12" spans="1:5" ht="26.25" customHeight="1" thickBot="1">
      <c r="A12" s="1039" t="s">
        <v>83</v>
      </c>
      <c r="B12" s="1040"/>
      <c r="C12" s="450">
        <f>SUM(C6:C11)</f>
        <v>1874</v>
      </c>
      <c r="D12" s="450">
        <f>SUM(D6:D11)</f>
        <v>1738</v>
      </c>
      <c r="E12" s="450">
        <f>SUM(E6:E11)</f>
        <v>1644</v>
      </c>
    </row>
    <row r="13" spans="1:4" ht="23.25" customHeight="1">
      <c r="A13" s="1041"/>
      <c r="B13" s="1041"/>
      <c r="C13" s="1041"/>
      <c r="D13" s="1041"/>
    </row>
    <row r="20" ht="15">
      <c r="B20" s="92" t="s">
        <v>423</v>
      </c>
    </row>
  </sheetData>
  <sheetProtection/>
  <mergeCells count="3">
    <mergeCell ref="A2:D2"/>
    <mergeCell ref="A12:B12"/>
    <mergeCell ref="A13:D1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3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47"/>
  <sheetViews>
    <sheetView zoomScale="110" zoomScaleNormal="110" zoomScalePageLayoutView="0" workbookViewId="0" topLeftCell="G1">
      <selection activeCell="A1" sqref="A1:F16384"/>
    </sheetView>
  </sheetViews>
  <sheetFormatPr defaultColWidth="9.140625" defaultRowHeight="12.75"/>
  <cols>
    <col min="1" max="1" width="8.28125" style="294" hidden="1" customWidth="1"/>
    <col min="2" max="2" width="8.28125" style="222" hidden="1" customWidth="1"/>
    <col min="3" max="3" width="52.00390625" style="222" hidden="1" customWidth="1"/>
    <col min="4" max="6" width="14.140625" style="222" hidden="1" customWidth="1"/>
    <col min="7" max="8" width="9.140625" style="222" customWidth="1"/>
    <col min="9" max="9" width="10.00390625" style="222" bestFit="1" customWidth="1"/>
    <col min="10" max="16384" width="9.140625" style="222" customWidth="1"/>
  </cols>
  <sheetData>
    <row r="1" spans="1:6" s="214" customFormat="1" ht="21" customHeight="1">
      <c r="A1" s="210"/>
      <c r="B1" s="211"/>
      <c r="C1" s="212"/>
      <c r="D1" s="213"/>
      <c r="E1" s="1045" t="s">
        <v>311</v>
      </c>
      <c r="F1" s="1045"/>
    </row>
    <row r="2" spans="1:4" s="214" customFormat="1" ht="21" customHeight="1">
      <c r="A2" s="344"/>
      <c r="B2" s="211"/>
      <c r="C2" s="216"/>
      <c r="D2" s="215"/>
    </row>
    <row r="3" spans="1:6" s="217" customFormat="1" ht="25.5" customHeight="1">
      <c r="A3" s="1044"/>
      <c r="B3" s="1044"/>
      <c r="C3" s="1044"/>
      <c r="D3" s="1044"/>
      <c r="E3" s="1044"/>
      <c r="F3" s="1044"/>
    </row>
    <row r="4" spans="1:6" s="220" customFormat="1" ht="15.75" customHeight="1" thickBot="1">
      <c r="A4" s="218"/>
      <c r="B4" s="218"/>
      <c r="C4" s="218"/>
      <c r="F4" s="219" t="s">
        <v>81</v>
      </c>
    </row>
    <row r="5" spans="1:6" ht="36.75" thickBot="1">
      <c r="A5" s="1042" t="s">
        <v>202</v>
      </c>
      <c r="B5" s="1043"/>
      <c r="C5" s="221" t="s">
        <v>203</v>
      </c>
      <c r="D5" s="295" t="s">
        <v>5</v>
      </c>
      <c r="E5" s="221" t="s">
        <v>196</v>
      </c>
      <c r="F5" s="297" t="s">
        <v>248</v>
      </c>
    </row>
    <row r="6" spans="1:6" s="226" customFormat="1" ht="12.75" customHeight="1" thickBot="1">
      <c r="A6" s="223">
        <v>1</v>
      </c>
      <c r="B6" s="224">
        <v>2</v>
      </c>
      <c r="C6" s="224">
        <v>3</v>
      </c>
      <c r="D6" s="224">
        <v>4</v>
      </c>
      <c r="E6" s="224">
        <v>4</v>
      </c>
      <c r="F6" s="225">
        <v>4</v>
      </c>
    </row>
    <row r="7" spans="1:6" s="226" customFormat="1" ht="15.75" customHeight="1" thickBot="1">
      <c r="A7" s="227"/>
      <c r="B7" s="228"/>
      <c r="C7" s="228" t="s">
        <v>204</v>
      </c>
      <c r="D7" s="384"/>
      <c r="E7" s="299"/>
      <c r="F7" s="385"/>
    </row>
    <row r="8" spans="1:6" s="232" customFormat="1" ht="12" customHeight="1" thickBot="1">
      <c r="A8" s="223" t="s">
        <v>31</v>
      </c>
      <c r="B8" s="229"/>
      <c r="C8" s="230" t="s">
        <v>205</v>
      </c>
      <c r="D8" s="300"/>
      <c r="E8" s="300"/>
      <c r="F8" s="231"/>
    </row>
    <row r="9" spans="1:6" s="238" customFormat="1" ht="12" customHeight="1" thickBot="1">
      <c r="A9" s="239" t="s">
        <v>32</v>
      </c>
      <c r="B9" s="240"/>
      <c r="C9" s="241" t="s">
        <v>210</v>
      </c>
      <c r="D9" s="311"/>
      <c r="E9" s="311"/>
      <c r="F9" s="386"/>
    </row>
    <row r="10" spans="1:6" s="232" customFormat="1" ht="12" customHeight="1" thickBot="1">
      <c r="A10" s="223" t="s">
        <v>10</v>
      </c>
      <c r="B10" s="229"/>
      <c r="C10" s="230" t="s">
        <v>211</v>
      </c>
      <c r="D10" s="300">
        <f>SUM(D11:D14)</f>
        <v>0</v>
      </c>
      <c r="E10" s="300">
        <f>SUM(E11:E14)</f>
        <v>0</v>
      </c>
      <c r="F10" s="231"/>
    </row>
    <row r="11" spans="1:6" s="238" customFormat="1" ht="12" customHeight="1">
      <c r="A11" s="235"/>
      <c r="B11" s="234" t="s">
        <v>212</v>
      </c>
      <c r="C11" s="242" t="s">
        <v>139</v>
      </c>
      <c r="D11" s="301"/>
      <c r="E11" s="301"/>
      <c r="F11" s="237"/>
    </row>
    <row r="12" spans="1:6" s="238" customFormat="1" ht="12" customHeight="1">
      <c r="A12" s="235"/>
      <c r="B12" s="234" t="s">
        <v>213</v>
      </c>
      <c r="C12" s="236" t="s">
        <v>214</v>
      </c>
      <c r="D12" s="301"/>
      <c r="E12" s="301"/>
      <c r="F12" s="237"/>
    </row>
    <row r="13" spans="1:6" s="238" customFormat="1" ht="12" customHeight="1">
      <c r="A13" s="235"/>
      <c r="B13" s="234" t="s">
        <v>215</v>
      </c>
      <c r="C13" s="236" t="s">
        <v>144</v>
      </c>
      <c r="D13" s="301"/>
      <c r="E13" s="301"/>
      <c r="F13" s="237"/>
    </row>
    <row r="14" spans="1:6" s="238" customFormat="1" ht="12" customHeight="1" thickBot="1">
      <c r="A14" s="235"/>
      <c r="B14" s="234" t="s">
        <v>216</v>
      </c>
      <c r="C14" s="236" t="s">
        <v>214</v>
      </c>
      <c r="D14" s="301"/>
      <c r="E14" s="301"/>
      <c r="F14" s="237"/>
    </row>
    <row r="15" spans="1:6" s="238" customFormat="1" ht="12" customHeight="1" thickBot="1">
      <c r="A15" s="243" t="s">
        <v>11</v>
      </c>
      <c r="B15" s="244"/>
      <c r="C15" s="244" t="s">
        <v>217</v>
      </c>
      <c r="D15" s="300">
        <f>SUM(D16:D17)</f>
        <v>0</v>
      </c>
      <c r="E15" s="300">
        <f>SUM(E16:E17)</f>
        <v>0</v>
      </c>
      <c r="F15" s="231"/>
    </row>
    <row r="16" spans="1:6" s="232" customFormat="1" ht="12" customHeight="1">
      <c r="A16" s="245"/>
      <c r="B16" s="246" t="s">
        <v>218</v>
      </c>
      <c r="C16" s="247" t="s">
        <v>219</v>
      </c>
      <c r="D16" s="302"/>
      <c r="E16" s="302"/>
      <c r="F16" s="248"/>
    </row>
    <row r="17" spans="1:6" s="232" customFormat="1" ht="12" customHeight="1" thickBot="1">
      <c r="A17" s="249"/>
      <c r="B17" s="250" t="s">
        <v>220</v>
      </c>
      <c r="C17" s="251" t="s">
        <v>221</v>
      </c>
      <c r="D17" s="303"/>
      <c r="E17" s="303"/>
      <c r="F17" s="252"/>
    </row>
    <row r="18" spans="1:6" s="232" customFormat="1" ht="12" customHeight="1" thickBot="1">
      <c r="A18" s="243" t="s">
        <v>12</v>
      </c>
      <c r="B18" s="229"/>
      <c r="C18" s="244" t="s">
        <v>222</v>
      </c>
      <c r="D18" s="304"/>
      <c r="E18" s="304"/>
      <c r="F18" s="253"/>
    </row>
    <row r="19" spans="1:6" s="232" customFormat="1" ht="12" customHeight="1" thickBot="1">
      <c r="A19" s="223" t="s">
        <v>13</v>
      </c>
      <c r="B19" s="254"/>
      <c r="C19" s="244" t="s">
        <v>223</v>
      </c>
      <c r="D19" s="380">
        <f>D8+D9+D10+D15+D18</f>
        <v>0</v>
      </c>
      <c r="E19" s="300">
        <f>E8+E9+E10+E15+E18</f>
        <v>0</v>
      </c>
      <c r="F19" s="231"/>
    </row>
    <row r="20" spans="1:6" s="238" customFormat="1" ht="12" customHeight="1" thickBot="1">
      <c r="A20" s="255" t="s">
        <v>14</v>
      </c>
      <c r="B20" s="256"/>
      <c r="C20" s="257" t="s">
        <v>224</v>
      </c>
      <c r="D20" s="381">
        <f>SUM(D21:D22)</f>
        <v>0</v>
      </c>
      <c r="E20" s="305">
        <f>SUM(E21:E22)</f>
        <v>0</v>
      </c>
      <c r="F20" s="231"/>
    </row>
    <row r="21" spans="1:6" s="238" customFormat="1" ht="15" customHeight="1">
      <c r="A21" s="233"/>
      <c r="B21" s="258" t="s">
        <v>225</v>
      </c>
      <c r="C21" s="247" t="s">
        <v>226</v>
      </c>
      <c r="D21" s="302"/>
      <c r="E21" s="302"/>
      <c r="F21" s="382"/>
    </row>
    <row r="22" spans="1:6" s="238" customFormat="1" ht="15" customHeight="1" thickBot="1">
      <c r="A22" s="259"/>
      <c r="B22" s="260" t="s">
        <v>227</v>
      </c>
      <c r="C22" s="261" t="s">
        <v>228</v>
      </c>
      <c r="D22" s="306"/>
      <c r="E22" s="306"/>
      <c r="F22" s="262"/>
    </row>
    <row r="23" spans="1:6" ht="13.5" thickBot="1">
      <c r="A23" s="263" t="s">
        <v>85</v>
      </c>
      <c r="B23" s="264"/>
      <c r="C23" s="265" t="s">
        <v>229</v>
      </c>
      <c r="D23" s="377"/>
      <c r="E23" s="304"/>
      <c r="F23" s="253"/>
    </row>
    <row r="24" spans="1:6" s="226" customFormat="1" ht="16.5" customHeight="1" thickBot="1">
      <c r="A24" s="263" t="s">
        <v>86</v>
      </c>
      <c r="B24" s="266"/>
      <c r="C24" s="267" t="s">
        <v>230</v>
      </c>
      <c r="D24" s="383">
        <f>D19+D23+D20</f>
        <v>0</v>
      </c>
      <c r="E24" s="307">
        <f>E19+E23+E20</f>
        <v>0</v>
      </c>
      <c r="F24" s="287"/>
    </row>
    <row r="25" spans="1:6" s="272" customFormat="1" ht="12" customHeight="1">
      <c r="A25" s="269"/>
      <c r="B25" s="269"/>
      <c r="C25" s="270"/>
      <c r="D25" s="271"/>
      <c r="E25" s="271"/>
      <c r="F25" s="271"/>
    </row>
    <row r="26" spans="1:6" ht="12" customHeight="1" thickBot="1">
      <c r="A26" s="273"/>
      <c r="B26" s="274"/>
      <c r="C26" s="274"/>
      <c r="D26" s="275"/>
      <c r="E26" s="275"/>
      <c r="F26" s="275"/>
    </row>
    <row r="27" spans="1:6" ht="12" customHeight="1" thickBot="1">
      <c r="A27" s="276"/>
      <c r="B27" s="277"/>
      <c r="C27" s="278" t="s">
        <v>231</v>
      </c>
      <c r="D27" s="296"/>
      <c r="E27" s="307"/>
      <c r="F27" s="268"/>
    </row>
    <row r="28" spans="1:6" ht="12" customHeight="1" thickBot="1">
      <c r="A28" s="243" t="s">
        <v>31</v>
      </c>
      <c r="B28" s="279"/>
      <c r="C28" s="244" t="s">
        <v>232</v>
      </c>
      <c r="D28" s="300">
        <f>SUM(D29:D33)</f>
        <v>0</v>
      </c>
      <c r="E28" s="300">
        <f>SUM(E29:E33)</f>
        <v>0</v>
      </c>
      <c r="F28" s="231">
        <f>SUM(F29:F33)</f>
        <v>0</v>
      </c>
    </row>
    <row r="29" spans="1:6" ht="12" customHeight="1">
      <c r="A29" s="280"/>
      <c r="B29" s="281" t="s">
        <v>206</v>
      </c>
      <c r="C29" s="242" t="s">
        <v>233</v>
      </c>
      <c r="D29" s="309"/>
      <c r="E29" s="309"/>
      <c r="F29" s="237"/>
    </row>
    <row r="30" spans="1:6" ht="12" customHeight="1">
      <c r="A30" s="282"/>
      <c r="B30" s="283" t="s">
        <v>207</v>
      </c>
      <c r="C30" s="236" t="s">
        <v>68</v>
      </c>
      <c r="D30" s="310"/>
      <c r="E30" s="310"/>
      <c r="F30" s="237"/>
    </row>
    <row r="31" spans="1:6" ht="12" customHeight="1">
      <c r="A31" s="282"/>
      <c r="B31" s="283" t="s">
        <v>208</v>
      </c>
      <c r="C31" s="236" t="s">
        <v>234</v>
      </c>
      <c r="D31" s="310"/>
      <c r="E31" s="310"/>
      <c r="F31" s="237"/>
    </row>
    <row r="32" spans="1:6" s="272" customFormat="1" ht="12" customHeight="1">
      <c r="A32" s="282"/>
      <c r="B32" s="283" t="s">
        <v>209</v>
      </c>
      <c r="C32" s="236" t="s">
        <v>167</v>
      </c>
      <c r="D32" s="310"/>
      <c r="E32" s="310"/>
      <c r="F32" s="237"/>
    </row>
    <row r="33" spans="1:6" ht="12" customHeight="1" thickBot="1">
      <c r="A33" s="282"/>
      <c r="B33" s="283" t="s">
        <v>67</v>
      </c>
      <c r="C33" s="236" t="s">
        <v>169</v>
      </c>
      <c r="D33" s="310"/>
      <c r="E33" s="310"/>
      <c r="F33" s="284"/>
    </row>
    <row r="34" spans="1:6" ht="12" customHeight="1" thickBot="1">
      <c r="A34" s="243" t="s">
        <v>32</v>
      </c>
      <c r="B34" s="279"/>
      <c r="C34" s="244" t="s">
        <v>235</v>
      </c>
      <c r="D34" s="300">
        <f>SUM(D35:D38)</f>
        <v>0</v>
      </c>
      <c r="E34" s="300">
        <f>SUM(E35:E38)</f>
        <v>0</v>
      </c>
      <c r="F34" s="231">
        <f>SUM(F35:F38)</f>
        <v>0</v>
      </c>
    </row>
    <row r="35" spans="1:6" ht="12" customHeight="1">
      <c r="A35" s="280"/>
      <c r="B35" s="281" t="s">
        <v>236</v>
      </c>
      <c r="C35" s="242" t="s">
        <v>180</v>
      </c>
      <c r="D35" s="309"/>
      <c r="E35" s="309"/>
      <c r="F35" s="237"/>
    </row>
    <row r="36" spans="1:6" ht="12" customHeight="1">
      <c r="A36" s="282"/>
      <c r="B36" s="283" t="s">
        <v>237</v>
      </c>
      <c r="C36" s="236" t="s">
        <v>181</v>
      </c>
      <c r="D36" s="310">
        <v>0</v>
      </c>
      <c r="E36" s="310">
        <v>0</v>
      </c>
      <c r="F36" s="284"/>
    </row>
    <row r="37" spans="1:6" ht="15" customHeight="1">
      <c r="A37" s="282"/>
      <c r="B37" s="283" t="s">
        <v>238</v>
      </c>
      <c r="C37" s="236" t="s">
        <v>239</v>
      </c>
      <c r="D37" s="310"/>
      <c r="E37" s="310"/>
      <c r="F37" s="284"/>
    </row>
    <row r="38" spans="1:6" ht="13.5" thickBot="1">
      <c r="A38" s="282"/>
      <c r="B38" s="283" t="s">
        <v>240</v>
      </c>
      <c r="C38" s="236" t="s">
        <v>241</v>
      </c>
      <c r="D38" s="310"/>
      <c r="E38" s="310"/>
      <c r="F38" s="284"/>
    </row>
    <row r="39" spans="1:6" ht="15" customHeight="1" thickBot="1">
      <c r="A39" s="243" t="s">
        <v>10</v>
      </c>
      <c r="B39" s="279"/>
      <c r="C39" s="279" t="s">
        <v>242</v>
      </c>
      <c r="D39" s="304"/>
      <c r="E39" s="304"/>
      <c r="F39" s="253"/>
    </row>
    <row r="40" spans="1:6" ht="14.25" customHeight="1" thickBot="1">
      <c r="A40" s="263" t="s">
        <v>11</v>
      </c>
      <c r="B40" s="264"/>
      <c r="C40" s="265" t="s">
        <v>243</v>
      </c>
      <c r="D40" s="304"/>
      <c r="E40" s="304"/>
      <c r="F40" s="253"/>
    </row>
    <row r="41" spans="1:6" ht="13.5" thickBot="1">
      <c r="A41" s="243" t="s">
        <v>12</v>
      </c>
      <c r="B41" s="285"/>
      <c r="C41" s="286" t="s">
        <v>244</v>
      </c>
      <c r="D41" s="308">
        <f>D28+D34+D39+D40</f>
        <v>0</v>
      </c>
      <c r="E41" s="308">
        <f>E28+E34+E39+E40</f>
        <v>0</v>
      </c>
      <c r="F41" s="287">
        <f>F28+F34+F39+F40</f>
        <v>0</v>
      </c>
    </row>
    <row r="42" spans="1:6" ht="13.5" thickBot="1">
      <c r="A42" s="288"/>
      <c r="B42" s="289"/>
      <c r="C42" s="289"/>
      <c r="D42" s="290"/>
      <c r="E42" s="290"/>
      <c r="F42" s="290"/>
    </row>
    <row r="43" spans="1:6" ht="13.5" thickBot="1">
      <c r="A43" s="291" t="s">
        <v>245</v>
      </c>
      <c r="B43" s="292"/>
      <c r="C43" s="293"/>
      <c r="D43" s="312"/>
      <c r="E43" s="314"/>
      <c r="F43" s="313"/>
    </row>
    <row r="44" spans="1:6" ht="13.5" thickBot="1">
      <c r="A44" s="291" t="s">
        <v>246</v>
      </c>
      <c r="B44" s="292"/>
      <c r="C44" s="293"/>
      <c r="D44" s="312"/>
      <c r="E44" s="314"/>
      <c r="F44" s="313"/>
    </row>
    <row r="46" spans="1:3" ht="12.75">
      <c r="A46" s="1046" t="s">
        <v>337</v>
      </c>
      <c r="B46" s="1046"/>
      <c r="C46" s="1046"/>
    </row>
    <row r="47" ht="12.75">
      <c r="D47" s="315">
        <v>0</v>
      </c>
    </row>
  </sheetData>
  <sheetProtection/>
  <mergeCells count="4">
    <mergeCell ref="A5:B5"/>
    <mergeCell ref="A3:F3"/>
    <mergeCell ref="E1:F1"/>
    <mergeCell ref="A46:C4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5"/>
  <sheetViews>
    <sheetView zoomScale="75" zoomScaleNormal="75" zoomScalePageLayoutView="0" workbookViewId="0" topLeftCell="A1">
      <selection activeCell="W72" sqref="W72"/>
    </sheetView>
  </sheetViews>
  <sheetFormatPr defaultColWidth="9.140625" defaultRowHeight="12.75"/>
  <cols>
    <col min="1" max="1" width="8.421875" style="182" customWidth="1"/>
    <col min="2" max="2" width="8.140625" style="189" customWidth="1"/>
    <col min="3" max="3" width="6.8515625" style="189" customWidth="1"/>
    <col min="4" max="4" width="56.7109375" style="190" customWidth="1"/>
    <col min="5" max="10" width="17.28125" style="1" customWidth="1"/>
    <col min="11" max="23" width="17.28125" style="97" customWidth="1"/>
    <col min="24" max="24" width="15.140625" style="1" customWidth="1"/>
    <col min="25" max="25" width="15.421875" style="1" customWidth="1"/>
    <col min="26" max="16384" width="9.140625" style="1" customWidth="1"/>
  </cols>
  <sheetData>
    <row r="1" spans="1:23" ht="24.75" customHeight="1">
      <c r="A1" s="899" t="s">
        <v>8</v>
      </c>
      <c r="B1" s="899"/>
      <c r="C1" s="899"/>
      <c r="D1" s="899"/>
      <c r="E1" s="899"/>
      <c r="F1" s="899"/>
      <c r="G1" s="899"/>
      <c r="H1" s="899"/>
      <c r="I1" s="899"/>
      <c r="J1" s="899"/>
      <c r="K1" s="899"/>
      <c r="L1" s="899"/>
      <c r="M1" s="899"/>
      <c r="N1" s="899"/>
      <c r="O1" s="899"/>
      <c r="P1" s="899"/>
      <c r="Q1" s="899"/>
      <c r="R1" s="899"/>
      <c r="S1" s="899"/>
      <c r="T1" s="899"/>
      <c r="U1" s="899"/>
      <c r="V1" s="899"/>
      <c r="W1" s="899"/>
    </row>
    <row r="2" spans="1:23" ht="14.25" customHeight="1" thickBot="1">
      <c r="A2" s="900" t="s">
        <v>309</v>
      </c>
      <c r="B2" s="900"/>
      <c r="C2" s="181"/>
      <c r="D2" s="191"/>
      <c r="W2" s="197" t="s">
        <v>2</v>
      </c>
    </row>
    <row r="3" spans="1:25" s="2" customFormat="1" ht="48.75" customHeight="1" thickBot="1">
      <c r="A3" s="897" t="s">
        <v>4</v>
      </c>
      <c r="B3" s="845"/>
      <c r="C3" s="845"/>
      <c r="D3" s="845"/>
      <c r="E3" s="506" t="s">
        <v>5</v>
      </c>
      <c r="F3" s="611"/>
      <c r="G3" s="611"/>
      <c r="H3" s="507"/>
      <c r="I3" s="735"/>
      <c r="J3" s="735"/>
      <c r="K3" s="506" t="s">
        <v>94</v>
      </c>
      <c r="L3" s="611"/>
      <c r="M3" s="611"/>
      <c r="N3" s="507"/>
      <c r="O3" s="735"/>
      <c r="P3" s="735"/>
      <c r="Q3" s="506" t="s">
        <v>95</v>
      </c>
      <c r="R3" s="611"/>
      <c r="S3" s="611"/>
      <c r="T3" s="507"/>
      <c r="U3" s="735"/>
      <c r="V3" s="735"/>
      <c r="W3" s="897" t="s">
        <v>112</v>
      </c>
      <c r="X3" s="845"/>
      <c r="Y3" s="898"/>
    </row>
    <row r="4" spans="1:25" s="2" customFormat="1" ht="16.5" thickBot="1">
      <c r="A4" s="453"/>
      <c r="B4" s="454"/>
      <c r="C4" s="454"/>
      <c r="D4" s="454"/>
      <c r="E4" s="478" t="s">
        <v>103</v>
      </c>
      <c r="F4" s="578" t="s">
        <v>399</v>
      </c>
      <c r="G4" s="578" t="s">
        <v>409</v>
      </c>
      <c r="H4" s="177" t="s">
        <v>413</v>
      </c>
      <c r="I4" s="475" t="s">
        <v>495</v>
      </c>
      <c r="J4" s="475" t="s">
        <v>496</v>
      </c>
      <c r="K4" s="478" t="s">
        <v>103</v>
      </c>
      <c r="L4" s="578" t="s">
        <v>399</v>
      </c>
      <c r="M4" s="578" t="s">
        <v>409</v>
      </c>
      <c r="N4" s="177" t="s">
        <v>413</v>
      </c>
      <c r="O4" s="475" t="s">
        <v>495</v>
      </c>
      <c r="P4" s="475" t="s">
        <v>496</v>
      </c>
      <c r="Q4" s="478" t="s">
        <v>103</v>
      </c>
      <c r="R4" s="578" t="s">
        <v>399</v>
      </c>
      <c r="S4" s="578" t="s">
        <v>409</v>
      </c>
      <c r="T4" s="177" t="s">
        <v>413</v>
      </c>
      <c r="U4" s="475" t="s">
        <v>495</v>
      </c>
      <c r="V4" s="475" t="s">
        <v>496</v>
      </c>
      <c r="W4" s="478" t="s">
        <v>103</v>
      </c>
      <c r="X4" s="578" t="s">
        <v>399</v>
      </c>
      <c r="Y4" s="578" t="s">
        <v>430</v>
      </c>
    </row>
    <row r="5" spans="1:25" s="96" customFormat="1" ht="33" customHeight="1" thickBot="1">
      <c r="A5" s="169" t="s">
        <v>31</v>
      </c>
      <c r="B5" s="889" t="s">
        <v>164</v>
      </c>
      <c r="C5" s="889"/>
      <c r="D5" s="889"/>
      <c r="E5" s="496">
        <f>SUM(E6:E10)</f>
        <v>14189</v>
      </c>
      <c r="F5" s="568">
        <f>SUM(F6:F10)</f>
        <v>14293</v>
      </c>
      <c r="G5" s="568">
        <f>SUM(G6:G10)</f>
        <v>14297</v>
      </c>
      <c r="H5" s="131">
        <f>SUM(H6:H10)</f>
        <v>14180</v>
      </c>
      <c r="I5" s="131">
        <f>SUM(I6:I10)</f>
        <v>13060</v>
      </c>
      <c r="J5" s="750">
        <f aca="true" t="shared" si="0" ref="J5:J33">I5/H5</f>
        <v>0.921015514809591</v>
      </c>
      <c r="K5" s="496">
        <f>SUM(K6:K10)</f>
        <v>13989</v>
      </c>
      <c r="L5" s="568">
        <f>SUM(L6:L10)</f>
        <v>14093</v>
      </c>
      <c r="M5" s="568">
        <f>SUM(M6:M10)</f>
        <v>14097</v>
      </c>
      <c r="N5" s="131">
        <f>SUM(N6:N10)</f>
        <v>13591</v>
      </c>
      <c r="O5" s="131">
        <f>SUM(O6:O10)</f>
        <v>12618</v>
      </c>
      <c r="P5" s="750">
        <f aca="true" t="shared" si="1" ref="P5:P33">O5/N5</f>
        <v>0.9284085056287249</v>
      </c>
      <c r="Q5" s="496">
        <f>SUM(Q6:Q10)</f>
        <v>200</v>
      </c>
      <c r="R5" s="568">
        <f>SUM(R6:R10)</f>
        <v>200</v>
      </c>
      <c r="S5" s="568">
        <f>SUM(S6:S10)</f>
        <v>200</v>
      </c>
      <c r="T5" s="131">
        <f>SUM(T6:T10)</f>
        <v>589</v>
      </c>
      <c r="U5" s="131">
        <f>SUM(U6:U10)</f>
        <v>442</v>
      </c>
      <c r="V5" s="750">
        <f>U5/T5</f>
        <v>0.7504244482173175</v>
      </c>
      <c r="W5" s="496">
        <f>SUM(W6:W10)</f>
        <v>0</v>
      </c>
      <c r="X5" s="568">
        <f>SUM(X6:X10)</f>
        <v>0</v>
      </c>
      <c r="Y5" s="568">
        <f>SUM(Y6:Y10)</f>
        <v>0</v>
      </c>
    </row>
    <row r="6" spans="1:25" s="5" customFormat="1" ht="33" customHeight="1">
      <c r="A6" s="168"/>
      <c r="B6" s="178" t="s">
        <v>49</v>
      </c>
      <c r="C6" s="178"/>
      <c r="D6" s="501" t="s">
        <v>0</v>
      </c>
      <c r="E6" s="498">
        <f>'4.sz.m.ÖNK kiadás'!E7+üres!D29+üres2!D28</f>
        <v>3984</v>
      </c>
      <c r="F6" s="569">
        <f>'4.sz.m.ÖNK kiadás'!F7+üres!E29+üres2!E28</f>
        <v>3990</v>
      </c>
      <c r="G6" s="569">
        <f>'4.sz.m.ÖNK kiadás'!G7+üres!F29+üres2!F28</f>
        <v>3993</v>
      </c>
      <c r="H6" s="127">
        <f>'4.sz.m.ÖNK kiadás'!H7+üres!G29+üres2!G28</f>
        <v>3951</v>
      </c>
      <c r="I6" s="127">
        <f>'4.sz.m.ÖNK kiadás'!I7+üres!H29+üres2!H28</f>
        <v>3885</v>
      </c>
      <c r="J6" s="752">
        <f t="shared" si="0"/>
        <v>0.9832953682611997</v>
      </c>
      <c r="K6" s="498">
        <f aca="true" t="shared" si="2" ref="K6:M13">E6-Q6</f>
        <v>3984</v>
      </c>
      <c r="L6" s="569">
        <f t="shared" si="2"/>
        <v>3990</v>
      </c>
      <c r="M6" s="569">
        <f t="shared" si="2"/>
        <v>3993</v>
      </c>
      <c r="N6" s="127">
        <f>'4.sz.m.ÖNK kiadás'!N7+üres!K29+üres2!K28</f>
        <v>3951</v>
      </c>
      <c r="O6" s="127">
        <f>'4.sz.m.ÖNK kiadás'!O7+üres!L29+üres2!L28</f>
        <v>3885</v>
      </c>
      <c r="P6" s="752">
        <f t="shared" si="1"/>
        <v>0.9832953682611997</v>
      </c>
      <c r="Q6" s="498">
        <f>'4.sz.m.ÖNK kiadás'!Q7</f>
        <v>0</v>
      </c>
      <c r="R6" s="569">
        <f>'4.sz.m.ÖNK kiadás'!R7</f>
        <v>0</v>
      </c>
      <c r="S6" s="569">
        <f>'4.sz.m.ÖNK kiadás'!S7</f>
        <v>0</v>
      </c>
      <c r="T6" s="127">
        <f>'4.sz.m.ÖNK kiadás'!T7</f>
        <v>0</v>
      </c>
      <c r="U6" s="127">
        <f>'4.sz.m.ÖNK kiadás'!U7</f>
        <v>0</v>
      </c>
      <c r="V6" s="752"/>
      <c r="W6" s="498">
        <f>üres!F29</f>
        <v>0</v>
      </c>
      <c r="X6" s="569">
        <f>üres!G29</f>
        <v>0</v>
      </c>
      <c r="Y6" s="569">
        <f>üres!H29</f>
        <v>0</v>
      </c>
    </row>
    <row r="7" spans="1:25" s="5" customFormat="1" ht="33" customHeight="1">
      <c r="A7" s="146"/>
      <c r="B7" s="155" t="s">
        <v>50</v>
      </c>
      <c r="C7" s="155"/>
      <c r="D7" s="502" t="s">
        <v>165</v>
      </c>
      <c r="E7" s="498">
        <f>'4.sz.m.ÖNK kiadás'!E8+üres!D30+üres2!D29</f>
        <v>798</v>
      </c>
      <c r="F7" s="569">
        <f>'4.sz.m.ÖNK kiadás'!F8+üres!E30+üres2!E29</f>
        <v>799</v>
      </c>
      <c r="G7" s="569">
        <f>'4.sz.m.ÖNK kiadás'!G8+üres!F30+üres2!F29</f>
        <v>800</v>
      </c>
      <c r="H7" s="127">
        <f>'4.sz.m.ÖNK kiadás'!H8+üres!G30+üres2!G29</f>
        <v>848</v>
      </c>
      <c r="I7" s="127">
        <f>'4.sz.m.ÖNK kiadás'!I8+üres!H30+üres2!H29</f>
        <v>842</v>
      </c>
      <c r="J7" s="752">
        <f t="shared" si="0"/>
        <v>0.9929245283018868</v>
      </c>
      <c r="K7" s="498">
        <f t="shared" si="2"/>
        <v>798</v>
      </c>
      <c r="L7" s="569">
        <f t="shared" si="2"/>
        <v>799</v>
      </c>
      <c r="M7" s="569">
        <f t="shared" si="2"/>
        <v>800</v>
      </c>
      <c r="N7" s="127">
        <f>'4.sz.m.ÖNK kiadás'!N8+üres!K30+üres2!K29</f>
        <v>848</v>
      </c>
      <c r="O7" s="127">
        <f>'4.sz.m.ÖNK kiadás'!O8+üres!L30+üres2!L29</f>
        <v>842</v>
      </c>
      <c r="P7" s="752">
        <f t="shared" si="1"/>
        <v>0.9929245283018868</v>
      </c>
      <c r="Q7" s="498">
        <f>'4.sz.m.ÖNK kiadás'!Q8</f>
        <v>0</v>
      </c>
      <c r="R7" s="569">
        <f>'4.sz.m.ÖNK kiadás'!R8</f>
        <v>0</v>
      </c>
      <c r="S7" s="569">
        <f>'4.sz.m.ÖNK kiadás'!S8</f>
        <v>0</v>
      </c>
      <c r="T7" s="127">
        <f>'4.sz.m.ÖNK kiadás'!T8</f>
        <v>0</v>
      </c>
      <c r="U7" s="127">
        <f>'4.sz.m.ÖNK kiadás'!U8</f>
        <v>0</v>
      </c>
      <c r="V7" s="752"/>
      <c r="W7" s="498">
        <f>üres!F30</f>
        <v>0</v>
      </c>
      <c r="X7" s="569">
        <f>üres!G30</f>
        <v>0</v>
      </c>
      <c r="Y7" s="569">
        <f>üres!H30</f>
        <v>0</v>
      </c>
    </row>
    <row r="8" spans="1:25" s="5" customFormat="1" ht="33" customHeight="1">
      <c r="A8" s="146"/>
      <c r="B8" s="155" t="s">
        <v>51</v>
      </c>
      <c r="C8" s="155"/>
      <c r="D8" s="502" t="s">
        <v>166</v>
      </c>
      <c r="E8" s="498">
        <f>'4.sz.m.ÖNK kiadás'!E9+üres!D31+üres2!D30</f>
        <v>5931</v>
      </c>
      <c r="F8" s="569">
        <f>'4.sz.m.ÖNK kiadás'!F9+üres!E31+üres2!E30</f>
        <v>6028</v>
      </c>
      <c r="G8" s="569">
        <f>'4.sz.m.ÖNK kiadás'!G9+üres!F31+üres2!F30</f>
        <v>6028</v>
      </c>
      <c r="H8" s="127">
        <f>'4.sz.m.ÖNK kiadás'!H9+üres!G31+üres2!G30</f>
        <v>5714</v>
      </c>
      <c r="I8" s="127">
        <f>'4.sz.m.ÖNK kiadás'!I9+üres!H31+üres2!H30</f>
        <v>4851</v>
      </c>
      <c r="J8" s="752">
        <f t="shared" si="0"/>
        <v>0.8489674483724187</v>
      </c>
      <c r="K8" s="498">
        <f t="shared" si="2"/>
        <v>5931</v>
      </c>
      <c r="L8" s="569">
        <f t="shared" si="2"/>
        <v>6028</v>
      </c>
      <c r="M8" s="569">
        <f t="shared" si="2"/>
        <v>6028</v>
      </c>
      <c r="N8" s="127">
        <f>'4.sz.m.ÖNK kiadás'!N9+üres!K31+üres2!K30</f>
        <v>5714</v>
      </c>
      <c r="O8" s="127">
        <f>'4.sz.m.ÖNK kiadás'!O9+üres!L31+üres2!L30</f>
        <v>4851</v>
      </c>
      <c r="P8" s="752">
        <f t="shared" si="1"/>
        <v>0.8489674483724187</v>
      </c>
      <c r="Q8" s="498">
        <f>'4.sz.m.ÖNK kiadás'!Q9</f>
        <v>0</v>
      </c>
      <c r="R8" s="569">
        <f>'4.sz.m.ÖNK kiadás'!R9</f>
        <v>0</v>
      </c>
      <c r="S8" s="569">
        <f>'4.sz.m.ÖNK kiadás'!S9</f>
        <v>0</v>
      </c>
      <c r="T8" s="127">
        <f>'4.sz.m.ÖNK kiadás'!T9</f>
        <v>0</v>
      </c>
      <c r="U8" s="127">
        <f>'4.sz.m.ÖNK kiadás'!U9</f>
        <v>0</v>
      </c>
      <c r="V8" s="752"/>
      <c r="W8" s="498">
        <f>üres!F31</f>
        <v>0</v>
      </c>
      <c r="X8" s="569">
        <f>üres!G31</f>
        <v>0</v>
      </c>
      <c r="Y8" s="569">
        <f>üres!H31</f>
        <v>0</v>
      </c>
    </row>
    <row r="9" spans="1:25" s="5" customFormat="1" ht="33" customHeight="1">
      <c r="A9" s="146"/>
      <c r="B9" s="155" t="s">
        <v>66</v>
      </c>
      <c r="C9" s="155"/>
      <c r="D9" s="502" t="s">
        <v>167</v>
      </c>
      <c r="E9" s="498">
        <f>'4.sz.m.ÖNK kiadás'!E10+üres!D32+üres2!D31</f>
        <v>689</v>
      </c>
      <c r="F9" s="569">
        <f>'4.sz.m.ÖNK kiadás'!F10+üres!E32+üres2!E31</f>
        <v>689</v>
      </c>
      <c r="G9" s="569">
        <f>'4.sz.m.ÖNK kiadás'!G10+üres!F32+üres2!F31</f>
        <v>689</v>
      </c>
      <c r="H9" s="127">
        <f>'4.sz.m.ÖNK kiadás'!H10+üres!G32+üres2!G31</f>
        <v>878</v>
      </c>
      <c r="I9" s="127">
        <f>'4.sz.m.ÖNK kiadás'!I10+üres!H32+üres2!H31</f>
        <v>694</v>
      </c>
      <c r="J9" s="752">
        <f t="shared" si="0"/>
        <v>0.7904328018223234</v>
      </c>
      <c r="K9" s="498">
        <f t="shared" si="2"/>
        <v>509</v>
      </c>
      <c r="L9" s="569">
        <f t="shared" si="2"/>
        <v>509</v>
      </c>
      <c r="M9" s="569">
        <f t="shared" si="2"/>
        <v>509</v>
      </c>
      <c r="N9" s="127">
        <f>'4.sz.m.ÖNK kiadás'!N10+üres!K32+üres2!K31</f>
        <v>353</v>
      </c>
      <c r="O9" s="127">
        <f>'4.sz.m.ÖNK kiadás'!O10+üres!L32+üres2!L31</f>
        <v>315</v>
      </c>
      <c r="P9" s="752">
        <f t="shared" si="1"/>
        <v>0.8923512747875354</v>
      </c>
      <c r="Q9" s="498">
        <f>'4.sz.m.ÖNK kiadás'!Q10</f>
        <v>180</v>
      </c>
      <c r="R9" s="569">
        <f>'4.sz.m.ÖNK kiadás'!R10</f>
        <v>180</v>
      </c>
      <c r="S9" s="569">
        <f>'4.sz.m.ÖNK kiadás'!S10</f>
        <v>180</v>
      </c>
      <c r="T9" s="127">
        <f>'4.sz.m.ÖNK kiadás'!T10</f>
        <v>525</v>
      </c>
      <c r="U9" s="127">
        <f>'4.sz.m.ÖNK kiadás'!U10</f>
        <v>379</v>
      </c>
      <c r="V9" s="752">
        <f>U9/T9</f>
        <v>0.7219047619047619</v>
      </c>
      <c r="W9" s="498"/>
      <c r="X9" s="569"/>
      <c r="Y9" s="569"/>
    </row>
    <row r="10" spans="1:25" s="5" customFormat="1" ht="33" customHeight="1">
      <c r="A10" s="146"/>
      <c r="B10" s="155" t="s">
        <v>67</v>
      </c>
      <c r="C10" s="155"/>
      <c r="D10" s="503" t="s">
        <v>169</v>
      </c>
      <c r="E10" s="498">
        <f>SUM(E11:E15)</f>
        <v>2787</v>
      </c>
      <c r="F10" s="569">
        <f>SUM(F11:F15)</f>
        <v>2787</v>
      </c>
      <c r="G10" s="569">
        <f>SUM(G11:G15)</f>
        <v>2787</v>
      </c>
      <c r="H10" s="127">
        <f>SUM(H11:H15)</f>
        <v>2789</v>
      </c>
      <c r="I10" s="127">
        <f>SUM(I11:I15)</f>
        <v>2788</v>
      </c>
      <c r="J10" s="752">
        <f t="shared" si="0"/>
        <v>0.9996414485478666</v>
      </c>
      <c r="K10" s="498">
        <f t="shared" si="2"/>
        <v>2767</v>
      </c>
      <c r="L10" s="569">
        <f t="shared" si="2"/>
        <v>2767</v>
      </c>
      <c r="M10" s="569">
        <f t="shared" si="2"/>
        <v>2767</v>
      </c>
      <c r="N10" s="127">
        <f>SUM(N11:N15)</f>
        <v>2725</v>
      </c>
      <c r="O10" s="127">
        <f>SUM(O11:O15)</f>
        <v>2725</v>
      </c>
      <c r="P10" s="752">
        <f t="shared" si="1"/>
        <v>1</v>
      </c>
      <c r="Q10" s="498">
        <f>'4.sz.m.ÖNK kiadás'!Q11</f>
        <v>20</v>
      </c>
      <c r="R10" s="569">
        <f>'4.sz.m.ÖNK kiadás'!R11</f>
        <v>20</v>
      </c>
      <c r="S10" s="569">
        <f>'4.sz.m.ÖNK kiadás'!S11</f>
        <v>20</v>
      </c>
      <c r="T10" s="127">
        <f>'4.sz.m.ÖNK kiadás'!T11</f>
        <v>64</v>
      </c>
      <c r="U10" s="127">
        <f>'4.sz.m.ÖNK kiadás'!U11</f>
        <v>63</v>
      </c>
      <c r="V10" s="752">
        <f>U10/T10</f>
        <v>0.984375</v>
      </c>
      <c r="W10" s="498"/>
      <c r="X10" s="569"/>
      <c r="Y10" s="569"/>
    </row>
    <row r="11" spans="1:25" s="5" customFormat="1" ht="33" customHeight="1">
      <c r="A11" s="146"/>
      <c r="B11" s="188"/>
      <c r="C11" s="155" t="s">
        <v>168</v>
      </c>
      <c r="D11" s="504" t="s">
        <v>170</v>
      </c>
      <c r="E11" s="498"/>
      <c r="F11" s="569"/>
      <c r="G11" s="569"/>
      <c r="H11" s="127"/>
      <c r="I11" s="127"/>
      <c r="J11" s="752"/>
      <c r="K11" s="498">
        <f t="shared" si="2"/>
        <v>0</v>
      </c>
      <c r="L11" s="569">
        <f t="shared" si="2"/>
        <v>0</v>
      </c>
      <c r="M11" s="569">
        <f t="shared" si="2"/>
        <v>0</v>
      </c>
      <c r="N11" s="127"/>
      <c r="O11" s="127"/>
      <c r="P11" s="752"/>
      <c r="Q11" s="498">
        <f>'4.sz.m.ÖNK kiadás'!Q12</f>
        <v>0</v>
      </c>
      <c r="R11" s="569">
        <f>'4.sz.m.ÖNK kiadás'!R12</f>
        <v>0</v>
      </c>
      <c r="S11" s="569">
        <f>'4.sz.m.ÖNK kiadás'!S12</f>
        <v>0</v>
      </c>
      <c r="T11" s="127">
        <f>'4.sz.m.ÖNK kiadás'!T12</f>
        <v>0</v>
      </c>
      <c r="U11" s="127">
        <f>'4.sz.m.ÖNK kiadás'!U12</f>
        <v>0</v>
      </c>
      <c r="V11" s="752"/>
      <c r="W11" s="498"/>
      <c r="X11" s="569"/>
      <c r="Y11" s="569"/>
    </row>
    <row r="12" spans="1:25" s="5" customFormat="1" ht="33" customHeight="1">
      <c r="A12" s="146"/>
      <c r="B12" s="155"/>
      <c r="C12" s="155" t="s">
        <v>171</v>
      </c>
      <c r="D12" s="502" t="s">
        <v>173</v>
      </c>
      <c r="E12" s="498">
        <f>'4.sz.m.ÖNK kiadás'!E13</f>
        <v>20</v>
      </c>
      <c r="F12" s="569">
        <f>'4.sz.m.ÖNK kiadás'!F13</f>
        <v>20</v>
      </c>
      <c r="G12" s="569">
        <f>'4.sz.m.ÖNK kiadás'!G13</f>
        <v>20</v>
      </c>
      <c r="H12" s="127">
        <f>'4.sz.m.ÖNK kiadás'!H13</f>
        <v>30</v>
      </c>
      <c r="I12" s="127">
        <f>'4.sz.m.ÖNK kiadás'!I13</f>
        <v>29</v>
      </c>
      <c r="J12" s="752">
        <f t="shared" si="0"/>
        <v>0.9666666666666667</v>
      </c>
      <c r="K12" s="498">
        <f t="shared" si="2"/>
        <v>0</v>
      </c>
      <c r="L12" s="569">
        <f t="shared" si="2"/>
        <v>0</v>
      </c>
      <c r="M12" s="569">
        <f t="shared" si="2"/>
        <v>0</v>
      </c>
      <c r="N12" s="127">
        <f>'4.sz.m.ÖNK kiadás'!N13</f>
        <v>0</v>
      </c>
      <c r="O12" s="127">
        <f>'4.sz.m.ÖNK kiadás'!O13</f>
        <v>0</v>
      </c>
      <c r="P12" s="752"/>
      <c r="Q12" s="498">
        <f>'4.sz.m.ÖNK kiadás'!Q13</f>
        <v>20</v>
      </c>
      <c r="R12" s="569">
        <f>'4.sz.m.ÖNK kiadás'!R13</f>
        <v>20</v>
      </c>
      <c r="S12" s="569">
        <f>'4.sz.m.ÖNK kiadás'!S13</f>
        <v>20</v>
      </c>
      <c r="T12" s="127">
        <f>'4.sz.m.ÖNK kiadás'!T13</f>
        <v>30</v>
      </c>
      <c r="U12" s="127">
        <f>'4.sz.m.ÖNK kiadás'!U13</f>
        <v>29</v>
      </c>
      <c r="V12" s="752">
        <f>U12/T12</f>
        <v>0.9666666666666667</v>
      </c>
      <c r="W12" s="498"/>
      <c r="X12" s="569"/>
      <c r="Y12" s="569"/>
    </row>
    <row r="13" spans="1:25" s="5" customFormat="1" ht="33" customHeight="1">
      <c r="A13" s="184"/>
      <c r="B13" s="185"/>
      <c r="C13" s="155" t="s">
        <v>172</v>
      </c>
      <c r="D13" s="185" t="s">
        <v>174</v>
      </c>
      <c r="E13" s="498">
        <f>'4.sz.m.ÖNK kiadás'!E14</f>
        <v>2767</v>
      </c>
      <c r="F13" s="569">
        <f>'4.sz.m.ÖNK kiadás'!F14</f>
        <v>2767</v>
      </c>
      <c r="G13" s="569">
        <f>'4.sz.m.ÖNK kiadás'!G14</f>
        <v>2767</v>
      </c>
      <c r="H13" s="127">
        <f>'4.sz.m.ÖNK kiadás'!H14</f>
        <v>2759</v>
      </c>
      <c r="I13" s="127">
        <f>'4.sz.m.ÖNK kiadás'!I14</f>
        <v>2759</v>
      </c>
      <c r="J13" s="752">
        <f t="shared" si="0"/>
        <v>1</v>
      </c>
      <c r="K13" s="498">
        <f t="shared" si="2"/>
        <v>2767</v>
      </c>
      <c r="L13" s="569">
        <f t="shared" si="2"/>
        <v>2767</v>
      </c>
      <c r="M13" s="569">
        <f t="shared" si="2"/>
        <v>2767</v>
      </c>
      <c r="N13" s="127">
        <f>'4.sz.m.ÖNK kiadás'!N14</f>
        <v>2725</v>
      </c>
      <c r="O13" s="127">
        <f>'4.sz.m.ÖNK kiadás'!O14</f>
        <v>2725</v>
      </c>
      <c r="P13" s="752">
        <f t="shared" si="1"/>
        <v>1</v>
      </c>
      <c r="Q13" s="498">
        <f>'4.sz.m.ÖNK kiadás'!Q14</f>
        <v>0</v>
      </c>
      <c r="R13" s="569">
        <f>'4.sz.m.ÖNK kiadás'!R14</f>
        <v>0</v>
      </c>
      <c r="S13" s="569">
        <f>'4.sz.m.ÖNK kiadás'!S14</f>
        <v>0</v>
      </c>
      <c r="T13" s="127">
        <f>'4.sz.m.ÖNK kiadás'!T14</f>
        <v>34</v>
      </c>
      <c r="U13" s="127">
        <f>'4.sz.m.ÖNK kiadás'!U14</f>
        <v>34</v>
      </c>
      <c r="V13" s="752">
        <f>U13/T13</f>
        <v>1</v>
      </c>
      <c r="W13" s="498"/>
      <c r="X13" s="569"/>
      <c r="Y13" s="569"/>
    </row>
    <row r="14" spans="1:25" s="5" customFormat="1" ht="33" customHeight="1">
      <c r="A14" s="146"/>
      <c r="B14" s="155"/>
      <c r="C14" s="155" t="s">
        <v>175</v>
      </c>
      <c r="D14" s="502" t="s">
        <v>177</v>
      </c>
      <c r="E14" s="498"/>
      <c r="F14" s="569"/>
      <c r="G14" s="569"/>
      <c r="H14" s="127"/>
      <c r="I14" s="127"/>
      <c r="J14" s="752"/>
      <c r="K14" s="498"/>
      <c r="L14" s="569"/>
      <c r="M14" s="569"/>
      <c r="N14" s="127"/>
      <c r="O14" s="127"/>
      <c r="P14" s="752"/>
      <c r="Q14" s="498">
        <f>'4.sz.m.ÖNK kiadás'!Q15</f>
        <v>0</v>
      </c>
      <c r="R14" s="569">
        <f>'4.sz.m.ÖNK kiadás'!R15</f>
        <v>0</v>
      </c>
      <c r="S14" s="569">
        <f>'4.sz.m.ÖNK kiadás'!S15</f>
        <v>0</v>
      </c>
      <c r="T14" s="127">
        <f>'4.sz.m.ÖNK kiadás'!T15</f>
        <v>0</v>
      </c>
      <c r="U14" s="127">
        <f>'4.sz.m.ÖNK kiadás'!U15</f>
        <v>0</v>
      </c>
      <c r="V14" s="752"/>
      <c r="W14" s="498"/>
      <c r="X14" s="569"/>
      <c r="Y14" s="569"/>
    </row>
    <row r="15" spans="1:25" s="5" customFormat="1" ht="33" customHeight="1" thickBot="1">
      <c r="A15" s="192"/>
      <c r="B15" s="179"/>
      <c r="C15" s="179" t="s">
        <v>176</v>
      </c>
      <c r="D15" s="505" t="s">
        <v>178</v>
      </c>
      <c r="E15" s="498"/>
      <c r="F15" s="569"/>
      <c r="G15" s="569"/>
      <c r="H15" s="127"/>
      <c r="I15" s="127"/>
      <c r="J15" s="752"/>
      <c r="K15" s="498"/>
      <c r="L15" s="569"/>
      <c r="M15" s="569"/>
      <c r="N15" s="127"/>
      <c r="O15" s="127"/>
      <c r="P15" s="752"/>
      <c r="Q15" s="498">
        <f>'4.sz.m.ÖNK kiadás'!Q16</f>
        <v>0</v>
      </c>
      <c r="R15" s="569">
        <f>'4.sz.m.ÖNK kiadás'!R16</f>
        <v>0</v>
      </c>
      <c r="S15" s="569">
        <f>'4.sz.m.ÖNK kiadás'!S16</f>
        <v>0</v>
      </c>
      <c r="T15" s="127">
        <f>'4.sz.m.ÖNK kiadás'!T16</f>
        <v>0</v>
      </c>
      <c r="U15" s="127">
        <f>'4.sz.m.ÖNK kiadás'!U16</f>
        <v>0</v>
      </c>
      <c r="V15" s="752"/>
      <c r="W15" s="498"/>
      <c r="X15" s="569"/>
      <c r="Y15" s="569"/>
    </row>
    <row r="16" spans="1:25" s="5" customFormat="1" ht="33" customHeight="1" thickBot="1">
      <c r="A16" s="169" t="s">
        <v>32</v>
      </c>
      <c r="B16" s="889" t="s">
        <v>179</v>
      </c>
      <c r="C16" s="889"/>
      <c r="D16" s="889"/>
      <c r="E16" s="508">
        <f>SUM(E17:E19)</f>
        <v>663</v>
      </c>
      <c r="F16" s="573">
        <f>SUM(F17:F19)</f>
        <v>3052</v>
      </c>
      <c r="G16" s="573">
        <f>SUM(G17:G19)</f>
        <v>3052</v>
      </c>
      <c r="H16" s="9">
        <f>SUM(H17:H19)</f>
        <v>3360</v>
      </c>
      <c r="I16" s="9">
        <f>SUM(I17:I19)</f>
        <v>3350</v>
      </c>
      <c r="J16" s="759">
        <f t="shared" si="0"/>
        <v>0.9970238095238095</v>
      </c>
      <c r="K16" s="508">
        <f>SUM(K17:K19)</f>
        <v>363</v>
      </c>
      <c r="L16" s="573">
        <f>SUM(L17:L19)</f>
        <v>2515</v>
      </c>
      <c r="M16" s="573">
        <f>SUM(M17:M19)</f>
        <v>2515</v>
      </c>
      <c r="N16" s="9">
        <f>SUM(N17:N19)</f>
        <v>2760</v>
      </c>
      <c r="O16" s="9">
        <f>SUM(O17:O19)</f>
        <v>2750</v>
      </c>
      <c r="P16" s="759">
        <f t="shared" si="1"/>
        <v>0.9963768115942029</v>
      </c>
      <c r="Q16" s="508">
        <f>SUM(Q17:Q19)</f>
        <v>300</v>
      </c>
      <c r="R16" s="573">
        <f>SUM(R17:R19)</f>
        <v>537</v>
      </c>
      <c r="S16" s="573">
        <f>SUM(S17:S19)</f>
        <v>537</v>
      </c>
      <c r="T16" s="9">
        <f>SUM(T17:T19)</f>
        <v>600</v>
      </c>
      <c r="U16" s="9">
        <f>SUM(U17:U19)</f>
        <v>600</v>
      </c>
      <c r="V16" s="759">
        <f>U16/T16</f>
        <v>1</v>
      </c>
      <c r="W16" s="508">
        <f>SUM(W17:W19)</f>
        <v>0</v>
      </c>
      <c r="X16" s="573">
        <f>SUM(X17:X19)</f>
        <v>0</v>
      </c>
      <c r="Y16" s="573">
        <f>SUM(Y17:Y19)</f>
        <v>0</v>
      </c>
    </row>
    <row r="17" spans="1:25" s="5" customFormat="1" ht="33" customHeight="1">
      <c r="A17" s="168"/>
      <c r="B17" s="178" t="s">
        <v>52</v>
      </c>
      <c r="C17" s="890" t="s">
        <v>180</v>
      </c>
      <c r="D17" s="890"/>
      <c r="E17" s="498">
        <f>'4.sz.m.ÖNK kiadás'!E18+üres!D35+üres2!D34</f>
        <v>300</v>
      </c>
      <c r="F17" s="569">
        <f>'4.sz.m.ÖNK kiadás'!F18+üres!E35+üres2!E34</f>
        <v>300</v>
      </c>
      <c r="G17" s="569">
        <f>'4.sz.m.ÖNK kiadás'!G18+üres!F35+üres2!F34</f>
        <v>300</v>
      </c>
      <c r="H17" s="127">
        <f>'4.sz.m.ÖNK kiadás'!H18+üres!G35+üres2!G34</f>
        <v>300</v>
      </c>
      <c r="I17" s="127">
        <f>'4.sz.m.ÖNK kiadás'!I18+üres!H35+üres2!H34</f>
        <v>290</v>
      </c>
      <c r="J17" s="752">
        <f t="shared" si="0"/>
        <v>0.9666666666666667</v>
      </c>
      <c r="K17" s="498">
        <f>'4.sz.m.ÖNK kiadás'!K18+üres!E35+üres2!E34</f>
        <v>300</v>
      </c>
      <c r="L17" s="569">
        <f>'4.sz.m.ÖNK kiadás'!L18+üres!F35+üres2!F34</f>
        <v>300</v>
      </c>
      <c r="M17" s="569">
        <f>'4.sz.m.ÖNK kiadás'!M18+üres!G35+üres2!G34</f>
        <v>300</v>
      </c>
      <c r="N17" s="127">
        <f>'4.sz.m.ÖNK kiadás'!N18+üres!H35+üres2!H34</f>
        <v>300</v>
      </c>
      <c r="O17" s="127">
        <f>'4.sz.m.ÖNK kiadás'!O18+üres!I35+üres2!I34</f>
        <v>290</v>
      </c>
      <c r="P17" s="752">
        <f t="shared" si="1"/>
        <v>0.9666666666666667</v>
      </c>
      <c r="Q17" s="498"/>
      <c r="R17" s="569"/>
      <c r="S17" s="569"/>
      <c r="T17" s="127"/>
      <c r="U17" s="127"/>
      <c r="V17" s="752"/>
      <c r="W17" s="498"/>
      <c r="X17" s="569"/>
      <c r="Y17" s="569"/>
    </row>
    <row r="18" spans="1:25" s="5" customFormat="1" ht="33" customHeight="1">
      <c r="A18" s="146"/>
      <c r="B18" s="155" t="s">
        <v>53</v>
      </c>
      <c r="C18" s="891" t="s">
        <v>181</v>
      </c>
      <c r="D18" s="891"/>
      <c r="E18" s="498">
        <f>'4.sz.m.ÖNK kiadás'!E19</f>
        <v>0</v>
      </c>
      <c r="F18" s="569">
        <f>'4.sz.m.ÖNK kiadás'!F19</f>
        <v>1961</v>
      </c>
      <c r="G18" s="569">
        <f>'4.sz.m.ÖNK kiadás'!G19</f>
        <v>1961</v>
      </c>
      <c r="H18" s="127">
        <f>'4.sz.m.ÖNK kiadás'!H19</f>
        <v>1961</v>
      </c>
      <c r="I18" s="127">
        <f>'4.sz.m.ÖNK kiadás'!I19</f>
        <v>1961</v>
      </c>
      <c r="J18" s="752">
        <f t="shared" si="0"/>
        <v>1</v>
      </c>
      <c r="K18" s="498">
        <f>'4.sz.m.ÖNK kiadás'!K19</f>
        <v>0</v>
      </c>
      <c r="L18" s="569">
        <f>'4.sz.m.ÖNK kiadás'!L19</f>
        <v>1961</v>
      </c>
      <c r="M18" s="569">
        <f>'4.sz.m.ÖNK kiadás'!M19</f>
        <v>1961</v>
      </c>
      <c r="N18" s="127">
        <f>'4.sz.m.ÖNK kiadás'!N19</f>
        <v>1961</v>
      </c>
      <c r="O18" s="127">
        <f>'4.sz.m.ÖNK kiadás'!O19</f>
        <v>1961</v>
      </c>
      <c r="P18" s="752">
        <f t="shared" si="1"/>
        <v>1</v>
      </c>
      <c r="Q18" s="498"/>
      <c r="R18" s="569"/>
      <c r="S18" s="569"/>
      <c r="T18" s="127"/>
      <c r="U18" s="127"/>
      <c r="V18" s="752"/>
      <c r="W18" s="498"/>
      <c r="X18" s="569"/>
      <c r="Y18" s="569"/>
    </row>
    <row r="19" spans="1:25" s="5" customFormat="1" ht="33" customHeight="1">
      <c r="A19" s="186"/>
      <c r="B19" s="155" t="s">
        <v>54</v>
      </c>
      <c r="C19" s="892" t="s">
        <v>182</v>
      </c>
      <c r="D19" s="892"/>
      <c r="E19" s="498">
        <f>'4.sz.m.ÖNK kiadás'!E20</f>
        <v>363</v>
      </c>
      <c r="F19" s="569">
        <f>'4.sz.m.ÖNK kiadás'!F20</f>
        <v>791</v>
      </c>
      <c r="G19" s="569">
        <f>'4.sz.m.ÖNK kiadás'!G20</f>
        <v>791</v>
      </c>
      <c r="H19" s="127">
        <f>'4.sz.m.ÖNK kiadás'!H20</f>
        <v>1099</v>
      </c>
      <c r="I19" s="127">
        <f>'4.sz.m.ÖNK kiadás'!I20</f>
        <v>1099</v>
      </c>
      <c r="J19" s="752">
        <f t="shared" si="0"/>
        <v>1</v>
      </c>
      <c r="K19" s="498">
        <f>'4.sz.m.ÖNK kiadás'!K20</f>
        <v>63</v>
      </c>
      <c r="L19" s="569">
        <f>'4.sz.m.ÖNK kiadás'!L20</f>
        <v>254</v>
      </c>
      <c r="M19" s="569">
        <f>'4.sz.m.ÖNK kiadás'!M20</f>
        <v>254</v>
      </c>
      <c r="N19" s="127">
        <f>'4.sz.m.ÖNK kiadás'!N20</f>
        <v>499</v>
      </c>
      <c r="O19" s="127">
        <f>'4.sz.m.ÖNK kiadás'!O20</f>
        <v>499</v>
      </c>
      <c r="P19" s="752">
        <f t="shared" si="1"/>
        <v>1</v>
      </c>
      <c r="Q19" s="498">
        <f>'4.sz.m.ÖNK kiadás'!Q20</f>
        <v>300</v>
      </c>
      <c r="R19" s="569">
        <f>'4.sz.m.ÖNK kiadás'!R20</f>
        <v>537</v>
      </c>
      <c r="S19" s="569">
        <f>'4.sz.m.ÖNK kiadás'!S20</f>
        <v>537</v>
      </c>
      <c r="T19" s="127">
        <f>'4.sz.m.ÖNK kiadás'!T20</f>
        <v>600</v>
      </c>
      <c r="U19" s="127">
        <f>'4.sz.m.ÖNK kiadás'!U20</f>
        <v>600</v>
      </c>
      <c r="V19" s="752">
        <f>U19/T19</f>
        <v>1</v>
      </c>
      <c r="W19" s="498"/>
      <c r="X19" s="569"/>
      <c r="Y19" s="569"/>
    </row>
    <row r="20" spans="1:25" s="5" customFormat="1" ht="33" customHeight="1">
      <c r="A20" s="152"/>
      <c r="B20" s="156"/>
      <c r="C20" s="156" t="s">
        <v>183</v>
      </c>
      <c r="D20" s="338" t="s">
        <v>173</v>
      </c>
      <c r="E20" s="498">
        <f>'4.sz.m.ÖNK kiadás'!E21</f>
        <v>363</v>
      </c>
      <c r="F20" s="569">
        <f>'4.sz.m.ÖNK kiadás'!F21</f>
        <v>791</v>
      </c>
      <c r="G20" s="569">
        <f>'4.sz.m.ÖNK kiadás'!G21</f>
        <v>791</v>
      </c>
      <c r="H20" s="127">
        <f>'4.sz.m.ÖNK kiadás'!H21</f>
        <v>1099</v>
      </c>
      <c r="I20" s="127">
        <f>'4.sz.m.ÖNK kiadás'!I21</f>
        <v>1099</v>
      </c>
      <c r="J20" s="752">
        <f t="shared" si="0"/>
        <v>1</v>
      </c>
      <c r="K20" s="498">
        <f>'4.sz.m.ÖNK kiadás'!K21</f>
        <v>63</v>
      </c>
      <c r="L20" s="569">
        <f>'4.sz.m.ÖNK kiadás'!L21</f>
        <v>254</v>
      </c>
      <c r="M20" s="569">
        <f>'4.sz.m.ÖNK kiadás'!M21</f>
        <v>254</v>
      </c>
      <c r="N20" s="127">
        <f>'4.sz.m.ÖNK kiadás'!N21</f>
        <v>499</v>
      </c>
      <c r="O20" s="127">
        <f>'4.sz.m.ÖNK kiadás'!O21</f>
        <v>499</v>
      </c>
      <c r="P20" s="752">
        <f t="shared" si="1"/>
        <v>1</v>
      </c>
      <c r="Q20" s="498">
        <f>'4.sz.m.ÖNK kiadás'!Q21</f>
        <v>300</v>
      </c>
      <c r="R20" s="569">
        <f>'4.sz.m.ÖNK kiadás'!R21</f>
        <v>537</v>
      </c>
      <c r="S20" s="569">
        <f>'4.sz.m.ÖNK kiadás'!S21</f>
        <v>537</v>
      </c>
      <c r="T20" s="127">
        <f>'4.sz.m.ÖNK kiadás'!T21</f>
        <v>600</v>
      </c>
      <c r="U20" s="127">
        <f>'4.sz.m.ÖNK kiadás'!U21</f>
        <v>600</v>
      </c>
      <c r="V20" s="752">
        <f>U20/T20</f>
        <v>1</v>
      </c>
      <c r="W20" s="498"/>
      <c r="X20" s="569"/>
      <c r="Y20" s="569"/>
    </row>
    <row r="21" spans="1:25" s="5" customFormat="1" ht="33" customHeight="1">
      <c r="A21" s="152"/>
      <c r="B21" s="156"/>
      <c r="C21" s="156" t="s">
        <v>184</v>
      </c>
      <c r="D21" s="338" t="s">
        <v>174</v>
      </c>
      <c r="E21" s="498">
        <f>'4.sz.m.ÖNK kiadás'!E22</f>
        <v>0</v>
      </c>
      <c r="F21" s="569">
        <f>'4.sz.m.ÖNK kiadás'!F22</f>
        <v>0</v>
      </c>
      <c r="G21" s="569">
        <f>'4.sz.m.ÖNK kiadás'!G22</f>
        <v>0</v>
      </c>
      <c r="H21" s="127">
        <f>'4.sz.m.ÖNK kiadás'!H22</f>
        <v>0</v>
      </c>
      <c r="I21" s="127">
        <f>'4.sz.m.ÖNK kiadás'!I22</f>
        <v>0</v>
      </c>
      <c r="J21" s="752"/>
      <c r="K21" s="498">
        <f>'4.sz.m.ÖNK kiadás'!K22</f>
        <v>0</v>
      </c>
      <c r="L21" s="569">
        <f>'4.sz.m.ÖNK kiadás'!L22</f>
        <v>0</v>
      </c>
      <c r="M21" s="569">
        <f>'4.sz.m.ÖNK kiadás'!M22</f>
        <v>0</v>
      </c>
      <c r="N21" s="127">
        <f>'4.sz.m.ÖNK kiadás'!N22</f>
        <v>0</v>
      </c>
      <c r="O21" s="127">
        <f>'4.sz.m.ÖNK kiadás'!O22</f>
        <v>0</v>
      </c>
      <c r="P21" s="752"/>
      <c r="Q21" s="498"/>
      <c r="R21" s="569"/>
      <c r="S21" s="569"/>
      <c r="T21" s="127"/>
      <c r="U21" s="127"/>
      <c r="V21" s="752"/>
      <c r="W21" s="498"/>
      <c r="X21" s="569"/>
      <c r="Y21" s="569"/>
    </row>
    <row r="22" spans="1:25" s="5" customFormat="1" ht="33" customHeight="1">
      <c r="A22" s="186"/>
      <c r="B22" s="338"/>
      <c r="C22" s="156" t="s">
        <v>185</v>
      </c>
      <c r="D22" s="338" t="s">
        <v>177</v>
      </c>
      <c r="E22" s="498">
        <f>'4.sz.m.ÖNK kiadás'!E23</f>
        <v>0</v>
      </c>
      <c r="F22" s="569">
        <f>'4.sz.m.ÖNK kiadás'!F23</f>
        <v>0</v>
      </c>
      <c r="G22" s="569">
        <f>'4.sz.m.ÖNK kiadás'!G23</f>
        <v>0</v>
      </c>
      <c r="H22" s="127">
        <f>'4.sz.m.ÖNK kiadás'!H23</f>
        <v>0</v>
      </c>
      <c r="I22" s="127">
        <f>'4.sz.m.ÖNK kiadás'!I23</f>
        <v>0</v>
      </c>
      <c r="J22" s="752"/>
      <c r="K22" s="498">
        <f>'4.sz.m.ÖNK kiadás'!K23</f>
        <v>0</v>
      </c>
      <c r="L22" s="569">
        <f>'4.sz.m.ÖNK kiadás'!L23</f>
        <v>0</v>
      </c>
      <c r="M22" s="569">
        <f>'4.sz.m.ÖNK kiadás'!M23</f>
        <v>0</v>
      </c>
      <c r="N22" s="127">
        <f>'4.sz.m.ÖNK kiadás'!N23</f>
        <v>0</v>
      </c>
      <c r="O22" s="127">
        <f>'4.sz.m.ÖNK kiadás'!O23</f>
        <v>0</v>
      </c>
      <c r="P22" s="752"/>
      <c r="Q22" s="498"/>
      <c r="R22" s="569"/>
      <c r="S22" s="569"/>
      <c r="T22" s="127"/>
      <c r="U22" s="127"/>
      <c r="V22" s="752"/>
      <c r="W22" s="498"/>
      <c r="X22" s="569"/>
      <c r="Y22" s="569"/>
    </row>
    <row r="23" spans="1:25" s="5" customFormat="1" ht="33" customHeight="1" thickBot="1">
      <c r="A23" s="374"/>
      <c r="B23" s="375"/>
      <c r="C23" s="376" t="s">
        <v>333</v>
      </c>
      <c r="D23" s="375" t="s">
        <v>334</v>
      </c>
      <c r="E23" s="498">
        <f>'4.sz.m.ÖNK kiadás'!E24</f>
        <v>0</v>
      </c>
      <c r="F23" s="569">
        <f>'4.sz.m.ÖNK kiadás'!F24</f>
        <v>0</v>
      </c>
      <c r="G23" s="569">
        <f>'4.sz.m.ÖNK kiadás'!G24</f>
        <v>0</v>
      </c>
      <c r="H23" s="127">
        <f>'4.sz.m.ÖNK kiadás'!H24</f>
        <v>0</v>
      </c>
      <c r="I23" s="127">
        <f>'4.sz.m.ÖNK kiadás'!I24</f>
        <v>0</v>
      </c>
      <c r="J23" s="752"/>
      <c r="K23" s="498">
        <f>'4.sz.m.ÖNK kiadás'!K24</f>
        <v>0</v>
      </c>
      <c r="L23" s="569">
        <f>'4.sz.m.ÖNK kiadás'!L24</f>
        <v>0</v>
      </c>
      <c r="M23" s="569">
        <f>'4.sz.m.ÖNK kiadás'!M24</f>
        <v>0</v>
      </c>
      <c r="N23" s="127">
        <f>'4.sz.m.ÖNK kiadás'!N24</f>
        <v>0</v>
      </c>
      <c r="O23" s="127">
        <f>'4.sz.m.ÖNK kiadás'!O24</f>
        <v>0</v>
      </c>
      <c r="P23" s="752"/>
      <c r="Q23" s="498"/>
      <c r="R23" s="569"/>
      <c r="S23" s="569"/>
      <c r="T23" s="127"/>
      <c r="U23" s="127"/>
      <c r="V23" s="752"/>
      <c r="W23" s="498"/>
      <c r="X23" s="569"/>
      <c r="Y23" s="569"/>
    </row>
    <row r="24" spans="1:25" s="5" customFormat="1" ht="33" customHeight="1" thickBot="1">
      <c r="A24" s="169" t="s">
        <v>10</v>
      </c>
      <c r="B24" s="889" t="s">
        <v>186</v>
      </c>
      <c r="C24" s="889"/>
      <c r="D24" s="889"/>
      <c r="E24" s="508">
        <f>SUM(E25:E27)</f>
        <v>1212</v>
      </c>
      <c r="F24" s="573">
        <f>SUM(F25:F27)</f>
        <v>1269</v>
      </c>
      <c r="G24" s="573">
        <f>SUM(G25:G27)</f>
        <v>1634</v>
      </c>
      <c r="H24" s="9">
        <f>SUM(H25:H27)</f>
        <v>0</v>
      </c>
      <c r="I24" s="9">
        <f>SUM(I25:I27)</f>
        <v>0</v>
      </c>
      <c r="J24" s="759"/>
      <c r="K24" s="508">
        <f>SUM(K25:K27)</f>
        <v>1212</v>
      </c>
      <c r="L24" s="573">
        <f>SUM(L25:L27)</f>
        <v>1269</v>
      </c>
      <c r="M24" s="573">
        <f>SUM(M25:M27)</f>
        <v>1634</v>
      </c>
      <c r="N24" s="9">
        <f>SUM(N25:N27)</f>
        <v>0</v>
      </c>
      <c r="O24" s="9">
        <f>SUM(O25:O27)</f>
        <v>0</v>
      </c>
      <c r="P24" s="759"/>
      <c r="Q24" s="508">
        <f>SUM(Q25:Q27)</f>
        <v>0</v>
      </c>
      <c r="R24" s="573">
        <f>SUM(R25:R27)</f>
        <v>0</v>
      </c>
      <c r="S24" s="573">
        <f>SUM(S25:S27)</f>
        <v>0</v>
      </c>
      <c r="T24" s="9">
        <f>SUM(T25:T27)</f>
        <v>0</v>
      </c>
      <c r="U24" s="9">
        <f>SUM(U25:U27)</f>
        <v>0</v>
      </c>
      <c r="V24" s="759"/>
      <c r="W24" s="508">
        <f>SUM(W25:W27)</f>
        <v>0</v>
      </c>
      <c r="X24" s="573">
        <f>SUM(X25:X27)</f>
        <v>0</v>
      </c>
      <c r="Y24" s="573">
        <f>SUM(Y25:Y27)</f>
        <v>0</v>
      </c>
    </row>
    <row r="25" spans="1:25" s="5" customFormat="1" ht="33" customHeight="1">
      <c r="A25" s="168"/>
      <c r="B25" s="178" t="s">
        <v>55</v>
      </c>
      <c r="C25" s="890" t="s">
        <v>3</v>
      </c>
      <c r="D25" s="890"/>
      <c r="E25" s="498">
        <f>'4.sz.m.ÖNK kiadás'!E26</f>
        <v>1212</v>
      </c>
      <c r="F25" s="569">
        <f>'4.sz.m.ÖNK kiadás'!F26</f>
        <v>1269</v>
      </c>
      <c r="G25" s="569">
        <f>'4.sz.m.ÖNK kiadás'!G26</f>
        <v>1634</v>
      </c>
      <c r="H25" s="127">
        <f>'4.sz.m.ÖNK kiadás'!H26</f>
        <v>0</v>
      </c>
      <c r="I25" s="127">
        <f>'4.sz.m.ÖNK kiadás'!I26</f>
        <v>0</v>
      </c>
      <c r="J25" s="752"/>
      <c r="K25" s="498">
        <f>'4.sz.m.ÖNK kiadás'!K26</f>
        <v>1212</v>
      </c>
      <c r="L25" s="569">
        <f>'4.sz.m.ÖNK kiadás'!L26</f>
        <v>1269</v>
      </c>
      <c r="M25" s="569">
        <f>'4.sz.m.ÖNK kiadás'!M26</f>
        <v>1634</v>
      </c>
      <c r="N25" s="127">
        <f>'4.sz.m.ÖNK kiadás'!N26</f>
        <v>0</v>
      </c>
      <c r="O25" s="127">
        <f>'4.sz.m.ÖNK kiadás'!O26</f>
        <v>0</v>
      </c>
      <c r="P25" s="752"/>
      <c r="Q25" s="498"/>
      <c r="R25" s="569"/>
      <c r="S25" s="569"/>
      <c r="T25" s="127"/>
      <c r="U25" s="127"/>
      <c r="V25" s="752"/>
      <c r="W25" s="498"/>
      <c r="X25" s="569"/>
      <c r="Y25" s="569"/>
    </row>
    <row r="26" spans="1:25" s="10" customFormat="1" ht="33" customHeight="1">
      <c r="A26" s="187"/>
      <c r="B26" s="155" t="s">
        <v>56</v>
      </c>
      <c r="C26" s="887" t="s">
        <v>187</v>
      </c>
      <c r="D26" s="887"/>
      <c r="E26" s="498"/>
      <c r="F26" s="569"/>
      <c r="G26" s="569"/>
      <c r="H26" s="127"/>
      <c r="I26" s="127"/>
      <c r="J26" s="752"/>
      <c r="K26" s="498"/>
      <c r="L26" s="569"/>
      <c r="M26" s="569"/>
      <c r="N26" s="127"/>
      <c r="O26" s="127"/>
      <c r="P26" s="752"/>
      <c r="Q26" s="498"/>
      <c r="R26" s="569"/>
      <c r="S26" s="569"/>
      <c r="T26" s="127"/>
      <c r="U26" s="127"/>
      <c r="V26" s="752"/>
      <c r="W26" s="498"/>
      <c r="X26" s="569"/>
      <c r="Y26" s="569"/>
    </row>
    <row r="27" spans="1:25" s="10" customFormat="1" ht="33" customHeight="1" thickBot="1">
      <c r="A27" s="193"/>
      <c r="B27" s="179" t="s">
        <v>122</v>
      </c>
      <c r="C27" s="194" t="s">
        <v>188</v>
      </c>
      <c r="D27" s="194"/>
      <c r="E27" s="498"/>
      <c r="F27" s="569"/>
      <c r="G27" s="569"/>
      <c r="H27" s="127"/>
      <c r="I27" s="127"/>
      <c r="J27" s="752"/>
      <c r="K27" s="498"/>
      <c r="L27" s="569"/>
      <c r="M27" s="569"/>
      <c r="N27" s="127"/>
      <c r="O27" s="127"/>
      <c r="P27" s="752"/>
      <c r="Q27" s="498"/>
      <c r="R27" s="569"/>
      <c r="S27" s="569"/>
      <c r="T27" s="127"/>
      <c r="U27" s="127"/>
      <c r="V27" s="752"/>
      <c r="W27" s="498"/>
      <c r="X27" s="569"/>
      <c r="Y27" s="569"/>
    </row>
    <row r="28" spans="1:25" s="10" customFormat="1" ht="33" customHeight="1" thickBot="1">
      <c r="A28" s="143" t="s">
        <v>11</v>
      </c>
      <c r="B28" s="180" t="s">
        <v>189</v>
      </c>
      <c r="C28" s="180"/>
      <c r="D28" s="180"/>
      <c r="E28" s="509">
        <v>0</v>
      </c>
      <c r="F28" s="576">
        <v>0</v>
      </c>
      <c r="G28" s="576">
        <v>0</v>
      </c>
      <c r="H28" s="510">
        <v>0</v>
      </c>
      <c r="I28" s="510">
        <v>0</v>
      </c>
      <c r="J28" s="761"/>
      <c r="K28" s="509">
        <v>0</v>
      </c>
      <c r="L28" s="576">
        <v>0</v>
      </c>
      <c r="M28" s="576">
        <v>0</v>
      </c>
      <c r="N28" s="510">
        <v>0</v>
      </c>
      <c r="O28" s="510">
        <v>0</v>
      </c>
      <c r="P28" s="761"/>
      <c r="Q28" s="509"/>
      <c r="R28" s="576"/>
      <c r="S28" s="576"/>
      <c r="T28" s="510"/>
      <c r="U28" s="510"/>
      <c r="V28" s="761"/>
      <c r="W28" s="509"/>
      <c r="X28" s="576"/>
      <c r="Y28" s="576"/>
    </row>
    <row r="29" spans="1:25" s="10" customFormat="1" ht="33" customHeight="1" thickBot="1">
      <c r="A29" s="169" t="s">
        <v>12</v>
      </c>
      <c r="B29" s="877" t="s">
        <v>191</v>
      </c>
      <c r="C29" s="877"/>
      <c r="D29" s="877"/>
      <c r="E29" s="496">
        <f aca="true" t="shared" si="3" ref="E29:Y29">E5+E16+E24+E28</f>
        <v>16064</v>
      </c>
      <c r="F29" s="568">
        <f t="shared" si="3"/>
        <v>18614</v>
      </c>
      <c r="G29" s="568">
        <f t="shared" si="3"/>
        <v>18983</v>
      </c>
      <c r="H29" s="131">
        <f t="shared" si="3"/>
        <v>17540</v>
      </c>
      <c r="I29" s="131">
        <f t="shared" si="3"/>
        <v>16410</v>
      </c>
      <c r="J29" s="750">
        <f t="shared" si="0"/>
        <v>0.93557582668187</v>
      </c>
      <c r="K29" s="496">
        <f t="shared" si="3"/>
        <v>15564</v>
      </c>
      <c r="L29" s="568">
        <f t="shared" si="3"/>
        <v>17877</v>
      </c>
      <c r="M29" s="568">
        <f t="shared" si="3"/>
        <v>18246</v>
      </c>
      <c r="N29" s="131">
        <f t="shared" si="3"/>
        <v>16351</v>
      </c>
      <c r="O29" s="131">
        <f t="shared" si="3"/>
        <v>15368</v>
      </c>
      <c r="P29" s="750">
        <f t="shared" si="1"/>
        <v>0.9398813528224573</v>
      </c>
      <c r="Q29" s="496">
        <f t="shared" si="3"/>
        <v>500</v>
      </c>
      <c r="R29" s="568">
        <f t="shared" si="3"/>
        <v>737</v>
      </c>
      <c r="S29" s="568">
        <f t="shared" si="3"/>
        <v>737</v>
      </c>
      <c r="T29" s="131">
        <f t="shared" si="3"/>
        <v>1189</v>
      </c>
      <c r="U29" s="131">
        <f t="shared" si="3"/>
        <v>1042</v>
      </c>
      <c r="V29" s="750">
        <f>U29/T29</f>
        <v>0.8763666947014298</v>
      </c>
      <c r="W29" s="496">
        <f t="shared" si="3"/>
        <v>0</v>
      </c>
      <c r="X29" s="568">
        <f t="shared" si="3"/>
        <v>0</v>
      </c>
      <c r="Y29" s="568">
        <f t="shared" si="3"/>
        <v>0</v>
      </c>
    </row>
    <row r="30" spans="1:25" s="10" customFormat="1" ht="33" customHeight="1" thickBot="1">
      <c r="A30" s="141" t="s">
        <v>13</v>
      </c>
      <c r="B30" s="888" t="s">
        <v>336</v>
      </c>
      <c r="C30" s="888"/>
      <c r="D30" s="888"/>
      <c r="E30" s="486">
        <f>'4.sz.m.ÖNK kiadás'!E32</f>
        <v>6432</v>
      </c>
      <c r="F30" s="577">
        <f>'4.sz.m.ÖNK kiadás'!F32</f>
        <v>6432</v>
      </c>
      <c r="G30" s="577">
        <f>'4.sz.m.ÖNK kiadás'!G32</f>
        <v>6432</v>
      </c>
      <c r="H30" s="170">
        <f>'4.sz.m.ÖNK kiadás'!H32</f>
        <v>6432</v>
      </c>
      <c r="I30" s="170">
        <f>'4.sz.m.ÖNK kiadás'!I32</f>
        <v>9822</v>
      </c>
      <c r="J30" s="742">
        <f t="shared" si="0"/>
        <v>1.5270522388059702</v>
      </c>
      <c r="K30" s="486">
        <f>'4.sz.m.ÖNK kiadás'!K32</f>
        <v>6432</v>
      </c>
      <c r="L30" s="577">
        <f>'4.sz.m.ÖNK kiadás'!L32</f>
        <v>6432</v>
      </c>
      <c r="M30" s="577">
        <f>'4.sz.m.ÖNK kiadás'!M32</f>
        <v>6432</v>
      </c>
      <c r="N30" s="170">
        <f>'4.sz.m.ÖNK kiadás'!N32</f>
        <v>6432</v>
      </c>
      <c r="O30" s="170">
        <f>'4.sz.m.ÖNK kiadás'!O32</f>
        <v>9822</v>
      </c>
      <c r="P30" s="742">
        <f t="shared" si="1"/>
        <v>1.5270522388059702</v>
      </c>
      <c r="Q30" s="486"/>
      <c r="R30" s="577"/>
      <c r="S30" s="577"/>
      <c r="T30" s="170"/>
      <c r="U30" s="170"/>
      <c r="V30" s="742"/>
      <c r="W30" s="486"/>
      <c r="X30" s="577"/>
      <c r="Y30" s="577"/>
    </row>
    <row r="31" spans="1:25" s="5" customFormat="1" ht="33" customHeight="1">
      <c r="A31" s="195"/>
      <c r="B31" s="178" t="s">
        <v>60</v>
      </c>
      <c r="C31" s="893" t="s">
        <v>193</v>
      </c>
      <c r="D31" s="893"/>
      <c r="E31" s="498"/>
      <c r="F31" s="569"/>
      <c r="G31" s="569"/>
      <c r="H31" s="127"/>
      <c r="I31" s="127"/>
      <c r="J31" s="752"/>
      <c r="K31" s="498"/>
      <c r="L31" s="569"/>
      <c r="M31" s="569"/>
      <c r="N31" s="127"/>
      <c r="O31" s="127"/>
      <c r="P31" s="752"/>
      <c r="Q31" s="498"/>
      <c r="R31" s="569"/>
      <c r="S31" s="569"/>
      <c r="T31" s="127"/>
      <c r="U31" s="127"/>
      <c r="V31" s="752"/>
      <c r="W31" s="498"/>
      <c r="X31" s="569"/>
      <c r="Y31" s="569"/>
    </row>
    <row r="32" spans="1:25" s="5" customFormat="1" ht="33" customHeight="1" thickBot="1">
      <c r="A32" s="192"/>
      <c r="B32" s="179" t="s">
        <v>84</v>
      </c>
      <c r="C32" s="876" t="s">
        <v>195</v>
      </c>
      <c r="D32" s="876"/>
      <c r="E32" s="511">
        <f>'4.sz.m.ÖNK kiadás'!E34</f>
        <v>6432</v>
      </c>
      <c r="F32" s="572">
        <f>'4.sz.m.ÖNK kiadás'!F34</f>
        <v>6432</v>
      </c>
      <c r="G32" s="572">
        <f>'4.sz.m.ÖNK kiadás'!G34</f>
        <v>6432</v>
      </c>
      <c r="H32" s="196">
        <f>'4.sz.m.ÖNK kiadás'!H34</f>
        <v>6432</v>
      </c>
      <c r="I32" s="196">
        <f>'4.sz.m.ÖNK kiadás'!I34</f>
        <v>6432</v>
      </c>
      <c r="J32" s="758">
        <f t="shared" si="0"/>
        <v>1</v>
      </c>
      <c r="K32" s="511"/>
      <c r="L32" s="572"/>
      <c r="M32" s="572"/>
      <c r="N32" s="196"/>
      <c r="O32" s="196"/>
      <c r="P32" s="758"/>
      <c r="Q32" s="511"/>
      <c r="R32" s="572"/>
      <c r="S32" s="572"/>
      <c r="T32" s="196"/>
      <c r="U32" s="196"/>
      <c r="V32" s="758"/>
      <c r="W32" s="511"/>
      <c r="X32" s="572"/>
      <c r="Y32" s="572"/>
    </row>
    <row r="33" spans="1:25" s="5" customFormat="1" ht="33" customHeight="1" thickBot="1">
      <c r="A33" s="169" t="s">
        <v>14</v>
      </c>
      <c r="B33" s="877" t="s">
        <v>194</v>
      </c>
      <c r="C33" s="877"/>
      <c r="D33" s="877"/>
      <c r="E33" s="508">
        <f>E29+E30</f>
        <v>22496</v>
      </c>
      <c r="F33" s="573">
        <f>F29+F30</f>
        <v>25046</v>
      </c>
      <c r="G33" s="573">
        <f>G29+G30</f>
        <v>25415</v>
      </c>
      <c r="H33" s="9">
        <f>H29+H30</f>
        <v>23972</v>
      </c>
      <c r="I33" s="9">
        <f>I29+I30</f>
        <v>26232</v>
      </c>
      <c r="J33" s="759">
        <f t="shared" si="0"/>
        <v>1.094276656098782</v>
      </c>
      <c r="K33" s="508">
        <f>K29+K30</f>
        <v>21996</v>
      </c>
      <c r="L33" s="573">
        <f>L29+L30</f>
        <v>24309</v>
      </c>
      <c r="M33" s="573">
        <f>M29+M30</f>
        <v>24678</v>
      </c>
      <c r="N33" s="9">
        <f>N29+N30</f>
        <v>22783</v>
      </c>
      <c r="O33" s="9">
        <f>O29+O30</f>
        <v>25190</v>
      </c>
      <c r="P33" s="759">
        <f t="shared" si="1"/>
        <v>1.1056489487775973</v>
      </c>
      <c r="Q33" s="508">
        <f>Q29+Q30</f>
        <v>500</v>
      </c>
      <c r="R33" s="573">
        <f>R29+R30</f>
        <v>737</v>
      </c>
      <c r="S33" s="573">
        <f>S29+S30</f>
        <v>737</v>
      </c>
      <c r="T33" s="9">
        <f>T29+T30</f>
        <v>1189</v>
      </c>
      <c r="U33" s="9">
        <f>U29+U30</f>
        <v>1042</v>
      </c>
      <c r="V33" s="759">
        <f>U33/T33</f>
        <v>0.8763666947014298</v>
      </c>
      <c r="W33" s="9">
        <f>W29+W30</f>
        <v>0</v>
      </c>
      <c r="X33" s="9">
        <f>X29+X30</f>
        <v>0</v>
      </c>
      <c r="Y33" s="759"/>
    </row>
    <row r="34" spans="1:25" ht="21.75" customHeight="1" thickBot="1">
      <c r="A34" s="860" t="s">
        <v>503</v>
      </c>
      <c r="B34" s="860"/>
      <c r="C34" s="860"/>
      <c r="D34" s="860"/>
      <c r="E34" s="754"/>
      <c r="F34" s="755"/>
      <c r="G34" s="755"/>
      <c r="H34" s="755"/>
      <c r="I34" s="755">
        <v>-10</v>
      </c>
      <c r="J34" s="762"/>
      <c r="K34" s="754"/>
      <c r="L34" s="755"/>
      <c r="M34" s="755"/>
      <c r="N34" s="755"/>
      <c r="O34" s="755">
        <v>-10</v>
      </c>
      <c r="P34" s="762"/>
      <c r="Q34" s="754"/>
      <c r="R34" s="755"/>
      <c r="S34" s="755"/>
      <c r="T34" s="755"/>
      <c r="U34" s="755"/>
      <c r="V34" s="762"/>
      <c r="W34" s="755"/>
      <c r="X34" s="755"/>
      <c r="Y34" s="762"/>
    </row>
    <row r="35" spans="1:25" ht="35.25" customHeight="1" thickBot="1">
      <c r="A35" s="169"/>
      <c r="B35" s="840" t="s">
        <v>249</v>
      </c>
      <c r="C35" s="840"/>
      <c r="D35" s="840"/>
      <c r="E35" s="496">
        <f>SUM(E33:E34)</f>
        <v>22496</v>
      </c>
      <c r="F35" s="568">
        <f>SUM(F33:F34)</f>
        <v>25046</v>
      </c>
      <c r="G35" s="568">
        <f>SUM(G33:G34)</f>
        <v>25415</v>
      </c>
      <c r="H35" s="568">
        <f>SUM(H33:H34)</f>
        <v>23972</v>
      </c>
      <c r="I35" s="568">
        <f>SUM(I33:I34)</f>
        <v>26222</v>
      </c>
      <c r="J35" s="763">
        <f>I35/H35</f>
        <v>1.093859502753212</v>
      </c>
      <c r="K35" s="496">
        <f>SUM(K33:K34)</f>
        <v>21996</v>
      </c>
      <c r="L35" s="568">
        <f>SUM(L33:L34)</f>
        <v>24309</v>
      </c>
      <c r="M35" s="568">
        <f>SUM(M33:M34)</f>
        <v>24678</v>
      </c>
      <c r="N35" s="568">
        <f>SUM(N33:N34)</f>
        <v>22783</v>
      </c>
      <c r="O35" s="568">
        <f>SUM(O33:O34)</f>
        <v>25180</v>
      </c>
      <c r="P35" s="763">
        <f>O35/N35</f>
        <v>1.1052100250186543</v>
      </c>
      <c r="Q35" s="496">
        <f>SUM(Q33:Q34)</f>
        <v>500</v>
      </c>
      <c r="R35" s="568">
        <f>SUM(R33:R34)</f>
        <v>737</v>
      </c>
      <c r="S35" s="568">
        <f>SUM(S33:S34)</f>
        <v>737</v>
      </c>
      <c r="T35" s="568">
        <f>SUM(T33:T34)</f>
        <v>1189</v>
      </c>
      <c r="U35" s="568">
        <f>SUM(U33:U34)</f>
        <v>1042</v>
      </c>
      <c r="V35" s="763">
        <f>U35/T35</f>
        <v>0.8763666947014298</v>
      </c>
      <c r="W35" s="568">
        <f>SUM(W33:W34)</f>
        <v>0</v>
      </c>
      <c r="X35" s="568">
        <f>SUM(X33:X34)</f>
        <v>0</v>
      </c>
      <c r="Y35" s="763"/>
    </row>
    <row r="36" spans="1:25" s="5" customFormat="1" ht="33" customHeight="1">
      <c r="A36" s="142"/>
      <c r="B36" s="181"/>
      <c r="C36" s="181"/>
      <c r="D36" s="181"/>
      <c r="E36" s="790"/>
      <c r="F36" s="790"/>
      <c r="G36" s="790"/>
      <c r="H36" s="790"/>
      <c r="I36" s="790"/>
      <c r="J36" s="790"/>
      <c r="K36" s="790"/>
      <c r="L36" s="790"/>
      <c r="M36" s="790"/>
      <c r="N36" s="790"/>
      <c r="O36" s="790"/>
      <c r="P36" s="790"/>
      <c r="Q36" s="790"/>
      <c r="R36" s="790"/>
      <c r="S36" s="790"/>
      <c r="T36" s="790"/>
      <c r="U36" s="790"/>
      <c r="V36" s="790"/>
      <c r="W36" s="790"/>
      <c r="X36" s="790"/>
      <c r="Y36" s="790"/>
    </row>
    <row r="37" spans="1:25" s="5" customFormat="1" ht="33" customHeight="1">
      <c r="A37" s="142"/>
      <c r="B37" s="181"/>
      <c r="C37" s="181"/>
      <c r="D37" s="181"/>
      <c r="E37" s="790"/>
      <c r="F37" s="790"/>
      <c r="G37" s="790"/>
      <c r="H37" s="790"/>
      <c r="I37" s="790"/>
      <c r="J37" s="790"/>
      <c r="K37" s="790"/>
      <c r="L37" s="790"/>
      <c r="M37" s="790"/>
      <c r="N37" s="790"/>
      <c r="O37" s="790"/>
      <c r="P37" s="790"/>
      <c r="Q37" s="790"/>
      <c r="R37" s="790"/>
      <c r="S37" s="790"/>
      <c r="T37" s="790"/>
      <c r="U37" s="790"/>
      <c r="V37" s="790"/>
      <c r="W37" s="790"/>
      <c r="X37" s="790"/>
      <c r="Y37" s="790"/>
    </row>
    <row r="38" spans="1:23" s="5" customFormat="1" ht="19.5" customHeight="1">
      <c r="A38" s="66"/>
      <c r="B38" s="181"/>
      <c r="C38" s="66"/>
      <c r="D38" s="66"/>
      <c r="E38" s="6"/>
      <c r="F38" s="6"/>
      <c r="G38" s="6"/>
      <c r="H38" s="6"/>
      <c r="I38" s="6"/>
      <c r="J38" s="6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</row>
    <row r="39" spans="1:23" s="5" customFormat="1" ht="19.5" customHeight="1">
      <c r="A39" s="66"/>
      <c r="B39" s="181"/>
      <c r="C39" s="66"/>
      <c r="D39" s="66"/>
      <c r="E39" s="6"/>
      <c r="F39" s="6"/>
      <c r="G39" s="6"/>
      <c r="H39" s="6"/>
      <c r="I39" s="6"/>
      <c r="J39" s="6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</row>
    <row r="40" spans="1:23" s="5" customFormat="1" ht="19.5" customHeight="1">
      <c r="A40" s="66"/>
      <c r="B40" s="181"/>
      <c r="C40" s="896" t="s">
        <v>74</v>
      </c>
      <c r="D40" s="896"/>
      <c r="E40" s="896"/>
      <c r="F40" s="896"/>
      <c r="G40" s="896"/>
      <c r="H40" s="896"/>
      <c r="I40" s="896"/>
      <c r="J40" s="896"/>
      <c r="K40" s="896"/>
      <c r="L40" s="896"/>
      <c r="M40" s="896"/>
      <c r="N40" s="896"/>
      <c r="O40" s="896"/>
      <c r="P40" s="896"/>
      <c r="Q40" s="896"/>
      <c r="R40" s="457"/>
      <c r="S40" s="457"/>
      <c r="T40" s="457"/>
      <c r="U40" s="457"/>
      <c r="V40" s="457"/>
      <c r="W40" s="346"/>
    </row>
    <row r="41" spans="1:23" s="5" customFormat="1" ht="19.5" customHeight="1" thickBot="1">
      <c r="A41" s="350" t="s">
        <v>75</v>
      </c>
      <c r="B41" s="350"/>
      <c r="E41" s="316"/>
      <c r="F41" s="316"/>
      <c r="G41" s="316"/>
      <c r="H41" s="316"/>
      <c r="I41" s="316"/>
      <c r="J41" s="316"/>
      <c r="K41" s="317"/>
      <c r="L41" s="317"/>
      <c r="M41" s="317"/>
      <c r="N41" s="317"/>
      <c r="O41" s="317"/>
      <c r="P41" s="317"/>
      <c r="Q41" s="318">
        <v>0</v>
      </c>
      <c r="R41" s="318"/>
      <c r="S41" s="318"/>
      <c r="T41" s="318"/>
      <c r="U41" s="318"/>
      <c r="V41" s="318"/>
      <c r="W41" s="198"/>
    </row>
    <row r="42" spans="1:25" ht="31.5" customHeight="1" thickBot="1">
      <c r="A42" s="319">
        <v>1</v>
      </c>
      <c r="B42" s="878" t="s">
        <v>250</v>
      </c>
      <c r="C42" s="879"/>
      <c r="D42" s="880"/>
      <c r="E42" s="349">
        <f>'1.sz.m. önk. össz.bev.'!E45-'1 .sz.m.önk.össz.kiad.'!E29</f>
        <v>3040</v>
      </c>
      <c r="F42" s="349">
        <f>'1.sz.m. önk. össz.bev.'!F45-'1 .sz.m.önk.össz.kiad.'!F29</f>
        <v>3040</v>
      </c>
      <c r="G42" s="349">
        <f>'1.sz.m. önk. össz.bev.'!G45-'1 .sz.m.önk.össz.kiad.'!G29</f>
        <v>3040</v>
      </c>
      <c r="H42" s="349">
        <f>'1.sz.m. önk. össz.bev.'!H45-'1 .sz.m.önk.össz.kiad.'!H29</f>
        <v>3769</v>
      </c>
      <c r="I42" s="349">
        <f>'1.sz.m. önk. össz.bev.'!I45-'1 .sz.m.önk.össz.kiad.'!I29</f>
        <v>4900</v>
      </c>
      <c r="J42" s="349"/>
      <c r="K42" s="349">
        <f>'1.sz.m. önk. össz.bev.'!K45-'1 .sz.m.önk.össz.kiad.'!K29</f>
        <v>3540</v>
      </c>
      <c r="L42" s="349">
        <f>'1.sz.m. önk. össz.bev.'!L45-'1 .sz.m.önk.össz.kiad.'!L29</f>
        <v>3777</v>
      </c>
      <c r="M42" s="349">
        <f>'1.sz.m. önk. össz.bev.'!M45-'1 .sz.m.önk.össz.kiad.'!M29</f>
        <v>3777</v>
      </c>
      <c r="N42" s="349">
        <f>'1.sz.m. önk. össz.bev.'!N45-'1 .sz.m.önk.össz.kiad.'!N29</f>
        <v>4897</v>
      </c>
      <c r="O42" s="349">
        <f>'1.sz.m. önk. össz.bev.'!O45-'1 .sz.m.önk.össz.kiad.'!O29</f>
        <v>5881</v>
      </c>
      <c r="P42" s="349"/>
      <c r="Q42" s="349">
        <f>'1.sz.m. önk. össz.bev.'!R45-'1 .sz.m.önk.össz.kiad.'!Q29</f>
        <v>-500</v>
      </c>
      <c r="R42" s="349">
        <f>'1.sz.m. önk. össz.bev.'!S45-'1 .sz.m.önk.össz.kiad.'!R29</f>
        <v>-737</v>
      </c>
      <c r="S42" s="349">
        <f>'1.sz.m. önk. össz.bev.'!W45-'1 .sz.m.önk.össz.kiad.'!S29</f>
        <v>-737</v>
      </c>
      <c r="T42" s="349">
        <f>'1.sz.m. önk. össz.bev.'!X45-'1 .sz.m.önk.össz.kiad.'!T29</f>
        <v>-1189</v>
      </c>
      <c r="U42" s="349">
        <f>'1.sz.m. önk. össz.bev.'!Y45-'1 .sz.m.önk.össz.kiad.'!U29</f>
        <v>-1042</v>
      </c>
      <c r="V42" s="349"/>
      <c r="W42" s="349">
        <f>'1.sz.m. önk. össz.bev.'!Y45-'1 .sz.m.önk.össz.kiad.'!W29</f>
        <v>0</v>
      </c>
      <c r="X42" s="349">
        <f>'1.sz.m. önk. össz.bev.'!Z45-'1 .sz.m.önk.össz.kiad.'!X29</f>
        <v>0</v>
      </c>
      <c r="Y42" s="349">
        <f>'1.sz.m. önk. össz.bev.'!AA45-'1 .sz.m.önk.össz.kiad.'!Y29</f>
        <v>0</v>
      </c>
    </row>
    <row r="43" spans="1:22" ht="15.75">
      <c r="A43" s="183"/>
      <c r="B43" s="65"/>
      <c r="C43" s="316"/>
      <c r="D43" s="316"/>
      <c r="E43" s="320"/>
      <c r="F43" s="320"/>
      <c r="G43" s="320"/>
      <c r="H43" s="320"/>
      <c r="I43" s="320"/>
      <c r="J43" s="320"/>
      <c r="K43" s="317"/>
      <c r="L43" s="317"/>
      <c r="M43" s="317"/>
      <c r="N43" s="317"/>
      <c r="O43" s="317"/>
      <c r="P43" s="317"/>
      <c r="Q43" s="318">
        <v>0</v>
      </c>
      <c r="R43" s="318"/>
      <c r="S43" s="318"/>
      <c r="T43" s="318"/>
      <c r="U43" s="318"/>
      <c r="V43" s="318"/>
    </row>
    <row r="44" spans="1:22" ht="15.75" customHeight="1">
      <c r="A44" s="183"/>
      <c r="B44" s="65"/>
      <c r="C44" s="874" t="s">
        <v>251</v>
      </c>
      <c r="D44" s="874"/>
      <c r="E44" s="874"/>
      <c r="F44" s="874"/>
      <c r="G44" s="874"/>
      <c r="H44" s="874"/>
      <c r="I44" s="874"/>
      <c r="J44" s="874"/>
      <c r="K44" s="874"/>
      <c r="L44" s="874"/>
      <c r="M44" s="874"/>
      <c r="N44" s="874"/>
      <c r="O44" s="874"/>
      <c r="P44" s="874"/>
      <c r="Q44" s="874"/>
      <c r="R44" s="452"/>
      <c r="S44" s="452"/>
      <c r="T44" s="452"/>
      <c r="U44" s="452"/>
      <c r="V44" s="452"/>
    </row>
    <row r="45" spans="1:22" ht="16.5" thickBot="1">
      <c r="A45" s="350" t="s">
        <v>252</v>
      </c>
      <c r="B45" s="65"/>
      <c r="C45" s="894"/>
      <c r="D45" s="894"/>
      <c r="E45" s="316"/>
      <c r="F45" s="316"/>
      <c r="G45" s="316"/>
      <c r="H45" s="316"/>
      <c r="I45" s="316"/>
      <c r="J45" s="316"/>
      <c r="K45" s="317"/>
      <c r="L45" s="317"/>
      <c r="M45" s="317"/>
      <c r="N45" s="317"/>
      <c r="O45" s="317"/>
      <c r="P45" s="317"/>
      <c r="Q45" s="318">
        <v>0</v>
      </c>
      <c r="R45" s="318"/>
      <c r="S45" s="318"/>
      <c r="T45" s="318"/>
      <c r="U45" s="318"/>
      <c r="V45" s="318"/>
    </row>
    <row r="46" spans="1:25" ht="27.75" customHeight="1">
      <c r="A46" s="340" t="s">
        <v>31</v>
      </c>
      <c r="B46" s="881" t="s">
        <v>319</v>
      </c>
      <c r="C46" s="882"/>
      <c r="D46" s="883"/>
      <c r="E46" s="364">
        <f>'1.sz.m. önk. össz.bev.'!E47</f>
        <v>2229</v>
      </c>
      <c r="F46" s="364">
        <f>'1.sz.m. önk. össz.bev.'!F47</f>
        <v>2229</v>
      </c>
      <c r="G46" s="364">
        <f>'1.sz.m. önk. össz.bev.'!G47</f>
        <v>2229</v>
      </c>
      <c r="H46" s="364">
        <f>'1.sz.m. önk. össz.bev.'!H47</f>
        <v>2663</v>
      </c>
      <c r="I46" s="364">
        <f>'1.sz.m. önk. össz.bev.'!I47</f>
        <v>2663</v>
      </c>
      <c r="J46" s="364"/>
      <c r="K46" s="364">
        <f>'1.sz.m. önk. össz.bev.'!K47</f>
        <v>2229</v>
      </c>
      <c r="L46" s="364">
        <f>'1.sz.m. önk. össz.bev.'!L47</f>
        <v>2229</v>
      </c>
      <c r="M46" s="364">
        <f>'1.sz.m. önk. össz.bev.'!M47</f>
        <v>2229</v>
      </c>
      <c r="N46" s="364">
        <f>'1.sz.m. önk. össz.bev.'!N47</f>
        <v>2663</v>
      </c>
      <c r="O46" s="364">
        <f>'1.sz.m. önk. össz.bev.'!O47</f>
        <v>2663</v>
      </c>
      <c r="P46" s="364"/>
      <c r="Q46" s="364">
        <f>'1.sz.m. önk. össz.bev.'!R47</f>
        <v>0</v>
      </c>
      <c r="R46" s="364">
        <f>'1.sz.m. önk. össz.bev.'!S47</f>
        <v>0</v>
      </c>
      <c r="S46" s="364">
        <f>'1.sz.m. önk. össz.bev.'!W47</f>
        <v>0</v>
      </c>
      <c r="T46" s="364">
        <f>'1.sz.m. önk. össz.bev.'!X47</f>
        <v>0</v>
      </c>
      <c r="U46" s="364"/>
      <c r="V46" s="364"/>
      <c r="W46" s="364">
        <f>'1.sz.m. önk. össz.bev.'!Y47</f>
        <v>0</v>
      </c>
      <c r="X46" s="364">
        <f>'1.sz.m. önk. össz.bev.'!Z47</f>
        <v>0</v>
      </c>
      <c r="Y46" s="364">
        <f>'1.sz.m. önk. össz.bev.'!AA47</f>
        <v>0</v>
      </c>
    </row>
    <row r="47" spans="1:25" ht="27.75" customHeight="1">
      <c r="A47" s="341" t="s">
        <v>32</v>
      </c>
      <c r="B47" s="864" t="s">
        <v>320</v>
      </c>
      <c r="C47" s="865"/>
      <c r="D47" s="866"/>
      <c r="E47" s="365"/>
      <c r="F47" s="365"/>
      <c r="G47" s="365"/>
      <c r="H47" s="365"/>
      <c r="I47" s="365"/>
      <c r="J47" s="365"/>
      <c r="K47" s="365"/>
      <c r="L47" s="365"/>
      <c r="M47" s="365"/>
      <c r="N47" s="365"/>
      <c r="O47" s="365"/>
      <c r="P47" s="365"/>
      <c r="Q47" s="365"/>
      <c r="R47" s="365"/>
      <c r="S47" s="365"/>
      <c r="T47" s="365"/>
      <c r="U47" s="365"/>
      <c r="V47" s="365"/>
      <c r="W47" s="365"/>
      <c r="X47" s="365"/>
      <c r="Y47" s="365"/>
    </row>
    <row r="48" spans="1:25" ht="27.75" customHeight="1" thickBot="1">
      <c r="A48" s="342" t="s">
        <v>10</v>
      </c>
      <c r="B48" s="884" t="s">
        <v>253</v>
      </c>
      <c r="C48" s="885"/>
      <c r="D48" s="886"/>
      <c r="E48" s="363">
        <f aca="true" t="shared" si="4" ref="E48:Y48">E46+E47</f>
        <v>2229</v>
      </c>
      <c r="F48" s="363">
        <f t="shared" si="4"/>
        <v>2229</v>
      </c>
      <c r="G48" s="363">
        <f t="shared" si="4"/>
        <v>2229</v>
      </c>
      <c r="H48" s="363">
        <f t="shared" si="4"/>
        <v>2663</v>
      </c>
      <c r="I48" s="363">
        <f t="shared" si="4"/>
        <v>2663</v>
      </c>
      <c r="J48" s="363"/>
      <c r="K48" s="363">
        <f t="shared" si="4"/>
        <v>2229</v>
      </c>
      <c r="L48" s="363">
        <f t="shared" si="4"/>
        <v>2229</v>
      </c>
      <c r="M48" s="363">
        <f t="shared" si="4"/>
        <v>2229</v>
      </c>
      <c r="N48" s="363">
        <f t="shared" si="4"/>
        <v>2663</v>
      </c>
      <c r="O48" s="363">
        <f t="shared" si="4"/>
        <v>2663</v>
      </c>
      <c r="P48" s="363"/>
      <c r="Q48" s="363">
        <f t="shared" si="4"/>
        <v>0</v>
      </c>
      <c r="R48" s="363">
        <f t="shared" si="4"/>
        <v>0</v>
      </c>
      <c r="S48" s="363">
        <f t="shared" si="4"/>
        <v>0</v>
      </c>
      <c r="T48" s="363">
        <f t="shared" si="4"/>
        <v>0</v>
      </c>
      <c r="U48" s="363"/>
      <c r="V48" s="363"/>
      <c r="W48" s="363">
        <f t="shared" si="4"/>
        <v>0</v>
      </c>
      <c r="X48" s="363">
        <f t="shared" si="4"/>
        <v>0</v>
      </c>
      <c r="Y48" s="363">
        <f t="shared" si="4"/>
        <v>0</v>
      </c>
    </row>
    <row r="49" spans="1:23" ht="15.75">
      <c r="A49" s="183"/>
      <c r="B49" s="65"/>
      <c r="C49" s="321"/>
      <c r="D49" s="322"/>
      <c r="E49" s="323"/>
      <c r="F49" s="323"/>
      <c r="G49" s="323"/>
      <c r="H49" s="323"/>
      <c r="I49" s="323"/>
      <c r="J49" s="323"/>
      <c r="K49" s="317"/>
      <c r="L49" s="317"/>
      <c r="M49" s="317"/>
      <c r="N49" s="317"/>
      <c r="O49" s="317"/>
      <c r="P49" s="317"/>
      <c r="Q49" s="318"/>
      <c r="R49" s="318"/>
      <c r="S49" s="318"/>
      <c r="T49" s="318"/>
      <c r="U49" s="318"/>
      <c r="V49" s="318"/>
      <c r="W49" s="1"/>
    </row>
    <row r="50" spans="1:22" ht="15.75" customHeight="1">
      <c r="A50" s="183"/>
      <c r="B50" s="65"/>
      <c r="C50" s="874" t="s">
        <v>254</v>
      </c>
      <c r="D50" s="874"/>
      <c r="E50" s="874"/>
      <c r="F50" s="874"/>
      <c r="G50" s="874"/>
      <c r="H50" s="874"/>
      <c r="I50" s="874"/>
      <c r="J50" s="874"/>
      <c r="K50" s="874"/>
      <c r="L50" s="874"/>
      <c r="M50" s="874"/>
      <c r="N50" s="874"/>
      <c r="O50" s="874"/>
      <c r="P50" s="874"/>
      <c r="Q50" s="874"/>
      <c r="R50" s="452"/>
      <c r="S50" s="452"/>
      <c r="T50" s="452"/>
      <c r="U50" s="452"/>
      <c r="V50" s="452"/>
    </row>
    <row r="51" spans="1:22" ht="16.5" thickBot="1">
      <c r="A51" s="350" t="s">
        <v>256</v>
      </c>
      <c r="B51" s="350"/>
      <c r="C51" s="895"/>
      <c r="D51" s="895"/>
      <c r="E51" s="316"/>
      <c r="F51" s="316"/>
      <c r="G51" s="316"/>
      <c r="H51" s="316"/>
      <c r="I51" s="316"/>
      <c r="J51" s="316"/>
      <c r="K51" s="317"/>
      <c r="L51" s="317"/>
      <c r="M51" s="317"/>
      <c r="N51" s="317"/>
      <c r="O51" s="317"/>
      <c r="P51" s="317"/>
      <c r="Q51" s="318">
        <v>0</v>
      </c>
      <c r="R51" s="318"/>
      <c r="S51" s="318"/>
      <c r="T51" s="318"/>
      <c r="U51" s="318"/>
      <c r="V51" s="318"/>
    </row>
    <row r="52" spans="1:25" ht="27.75" customHeight="1">
      <c r="A52" s="340" t="s">
        <v>31</v>
      </c>
      <c r="B52" s="881" t="s">
        <v>321</v>
      </c>
      <c r="C52" s="882"/>
      <c r="D52" s="883"/>
      <c r="E52" s="351">
        <v>0</v>
      </c>
      <c r="F52" s="351"/>
      <c r="G52" s="351"/>
      <c r="H52" s="351"/>
      <c r="I52" s="351"/>
      <c r="J52" s="351"/>
      <c r="K52" s="351"/>
      <c r="L52" s="351"/>
      <c r="M52" s="351"/>
      <c r="N52" s="351"/>
      <c r="O52" s="351"/>
      <c r="P52" s="351"/>
      <c r="Q52" s="351"/>
      <c r="R52" s="351"/>
      <c r="S52" s="351"/>
      <c r="T52" s="351"/>
      <c r="U52" s="351"/>
      <c r="V52" s="351"/>
      <c r="W52" s="351"/>
      <c r="X52" s="351"/>
      <c r="Y52" s="351"/>
    </row>
    <row r="53" spans="1:25" ht="27.75" customHeight="1">
      <c r="A53" s="341" t="s">
        <v>32</v>
      </c>
      <c r="B53" s="864" t="s">
        <v>322</v>
      </c>
      <c r="C53" s="865"/>
      <c r="D53" s="866"/>
      <c r="E53" s="352">
        <f>'1.sz.m. önk. össz.bev.'!E50</f>
        <v>1163</v>
      </c>
      <c r="F53" s="352">
        <f>'1.sz.m. önk. össz.bev.'!F50</f>
        <v>1163</v>
      </c>
      <c r="G53" s="352">
        <f>'1.sz.m. önk. össz.bev.'!G50</f>
        <v>1163</v>
      </c>
      <c r="H53" s="352">
        <f>'1.sz.m. önk. össz.bev.'!H50</f>
        <v>0</v>
      </c>
      <c r="I53" s="352">
        <f>'1.sz.m. önk. össz.bev.'!I50</f>
        <v>3390</v>
      </c>
      <c r="J53" s="352"/>
      <c r="K53" s="352">
        <f>'1.sz.m. önk. össz.bev.'!K50</f>
        <v>1163</v>
      </c>
      <c r="L53" s="352">
        <f>'1.sz.m. önk. össz.bev.'!L50</f>
        <v>1163</v>
      </c>
      <c r="M53" s="352">
        <f>'1.sz.m. önk. össz.bev.'!M50</f>
        <v>1163</v>
      </c>
      <c r="N53" s="352">
        <f>'1.sz.m. önk. össz.bev.'!Q50</f>
        <v>0</v>
      </c>
      <c r="O53" s="352">
        <f>'1.sz.m. önk. össz.bev.'!O50</f>
        <v>3390</v>
      </c>
      <c r="P53" s="352"/>
      <c r="Q53" s="352">
        <f>'1.sz.m. önk. össz.bev.'!R50</f>
        <v>0</v>
      </c>
      <c r="R53" s="352">
        <f>'1.sz.m. önk. össz.bev.'!S50</f>
        <v>0</v>
      </c>
      <c r="S53" s="352">
        <f>'1.sz.m. önk. össz.bev.'!W50</f>
        <v>0</v>
      </c>
      <c r="T53" s="352">
        <f>'1.sz.m. önk. össz.bev.'!X50</f>
        <v>0</v>
      </c>
      <c r="U53" s="352">
        <f>'1.sz.m. önk. össz.bev.'!Y50</f>
        <v>0</v>
      </c>
      <c r="V53" s="352"/>
      <c r="W53" s="352">
        <f>'1.sz.m. önk. össz.bev.'!Y50</f>
        <v>0</v>
      </c>
      <c r="X53" s="352">
        <f>'1.sz.m. önk. össz.bev.'!Z50</f>
        <v>0</v>
      </c>
      <c r="Y53" s="352">
        <f>'1.sz.m. önk. össz.bev.'!AA50</f>
        <v>0</v>
      </c>
    </row>
    <row r="54" spans="1:25" ht="27.75" customHeight="1" thickBot="1">
      <c r="A54" s="342" t="s">
        <v>10</v>
      </c>
      <c r="B54" s="867" t="s">
        <v>255</v>
      </c>
      <c r="C54" s="868"/>
      <c r="D54" s="869"/>
      <c r="E54" s="353">
        <f aca="true" t="shared" si="5" ref="E54:Y54">E52+E53</f>
        <v>1163</v>
      </c>
      <c r="F54" s="353">
        <f t="shared" si="5"/>
        <v>1163</v>
      </c>
      <c r="G54" s="353">
        <f t="shared" si="5"/>
        <v>1163</v>
      </c>
      <c r="H54" s="353">
        <f t="shared" si="5"/>
        <v>0</v>
      </c>
      <c r="I54" s="353">
        <f t="shared" si="5"/>
        <v>3390</v>
      </c>
      <c r="J54" s="353"/>
      <c r="K54" s="353">
        <f t="shared" si="5"/>
        <v>1163</v>
      </c>
      <c r="L54" s="353">
        <f t="shared" si="5"/>
        <v>1163</v>
      </c>
      <c r="M54" s="353">
        <f t="shared" si="5"/>
        <v>1163</v>
      </c>
      <c r="N54" s="353">
        <f t="shared" si="5"/>
        <v>0</v>
      </c>
      <c r="O54" s="353">
        <f t="shared" si="5"/>
        <v>3390</v>
      </c>
      <c r="P54" s="353"/>
      <c r="Q54" s="353">
        <f t="shared" si="5"/>
        <v>0</v>
      </c>
      <c r="R54" s="353">
        <f t="shared" si="5"/>
        <v>0</v>
      </c>
      <c r="S54" s="353">
        <f t="shared" si="5"/>
        <v>0</v>
      </c>
      <c r="T54" s="353">
        <f t="shared" si="5"/>
        <v>0</v>
      </c>
      <c r="U54" s="353">
        <f t="shared" si="5"/>
        <v>0</v>
      </c>
      <c r="V54" s="353"/>
      <c r="W54" s="353">
        <f t="shared" si="5"/>
        <v>0</v>
      </c>
      <c r="X54" s="353">
        <f t="shared" si="5"/>
        <v>0</v>
      </c>
      <c r="Y54" s="353">
        <f t="shared" si="5"/>
        <v>0</v>
      </c>
    </row>
    <row r="55" spans="1:22" ht="15.75">
      <c r="A55" s="183"/>
      <c r="B55" s="65"/>
      <c r="C55" s="321"/>
      <c r="D55" s="322"/>
      <c r="E55" s="323"/>
      <c r="F55" s="323"/>
      <c r="G55" s="323"/>
      <c r="H55" s="323"/>
      <c r="I55" s="323"/>
      <c r="J55" s="323"/>
      <c r="K55" s="317"/>
      <c r="L55" s="317"/>
      <c r="M55" s="317"/>
      <c r="N55" s="317"/>
      <c r="O55" s="317"/>
      <c r="P55" s="317"/>
      <c r="Q55" s="318"/>
      <c r="R55" s="318"/>
      <c r="S55" s="318"/>
      <c r="T55" s="318"/>
      <c r="U55" s="318"/>
      <c r="V55" s="318"/>
    </row>
    <row r="56" spans="1:23" ht="15.75" customHeight="1">
      <c r="A56" s="183"/>
      <c r="B56" s="65"/>
      <c r="C56" s="873" t="s">
        <v>76</v>
      </c>
      <c r="D56" s="873"/>
      <c r="E56" s="873"/>
      <c r="F56" s="873"/>
      <c r="G56" s="873"/>
      <c r="H56" s="873"/>
      <c r="I56" s="873"/>
      <c r="J56" s="873"/>
      <c r="K56" s="873"/>
      <c r="L56" s="873"/>
      <c r="M56" s="873"/>
      <c r="N56" s="873"/>
      <c r="O56" s="873"/>
      <c r="P56" s="873"/>
      <c r="Q56" s="874"/>
      <c r="R56" s="452"/>
      <c r="S56" s="452"/>
      <c r="T56" s="452"/>
      <c r="U56" s="452"/>
      <c r="V56" s="452"/>
      <c r="W56" s="199"/>
    </row>
    <row r="57" spans="1:22" ht="15.75">
      <c r="A57" s="183"/>
      <c r="B57" s="65"/>
      <c r="C57" s="324"/>
      <c r="D57" s="324"/>
      <c r="E57" s="324"/>
      <c r="F57" s="324"/>
      <c r="G57" s="324"/>
      <c r="H57" s="324"/>
      <c r="I57" s="324"/>
      <c r="J57" s="324"/>
      <c r="K57" s="325"/>
      <c r="L57" s="325"/>
      <c r="M57" s="325"/>
      <c r="N57" s="325"/>
      <c r="O57" s="325"/>
      <c r="P57" s="325"/>
      <c r="Q57" s="326"/>
      <c r="R57" s="326"/>
      <c r="S57" s="326"/>
      <c r="T57" s="326"/>
      <c r="U57" s="326"/>
      <c r="V57" s="326"/>
    </row>
    <row r="58" spans="1:22" ht="16.5" thickBot="1">
      <c r="A58" s="350" t="s">
        <v>308</v>
      </c>
      <c r="C58" s="875"/>
      <c r="D58" s="875"/>
      <c r="E58" s="324"/>
      <c r="F58" s="324"/>
      <c r="G58" s="324"/>
      <c r="H58" s="324"/>
      <c r="I58" s="324"/>
      <c r="J58" s="324"/>
      <c r="K58" s="325"/>
      <c r="L58" s="325"/>
      <c r="M58" s="325"/>
      <c r="N58" s="325"/>
      <c r="O58" s="325"/>
      <c r="P58" s="325"/>
      <c r="Q58" s="326"/>
      <c r="R58" s="326"/>
      <c r="S58" s="326"/>
      <c r="T58" s="326"/>
      <c r="U58" s="326"/>
      <c r="V58" s="326"/>
    </row>
    <row r="59" spans="1:25" ht="27" customHeight="1">
      <c r="A59" s="357" t="s">
        <v>31</v>
      </c>
      <c r="B59" s="870" t="s">
        <v>257</v>
      </c>
      <c r="C59" s="870"/>
      <c r="D59" s="870"/>
      <c r="E59" s="358">
        <f>E60-E63</f>
        <v>-3040</v>
      </c>
      <c r="F59" s="358">
        <f>F60-F63</f>
        <v>-3040</v>
      </c>
      <c r="G59" s="358">
        <f>G60-G63</f>
        <v>-3040</v>
      </c>
      <c r="H59" s="358">
        <f aca="true" t="shared" si="6" ref="H59:Y59">H60-H63</f>
        <v>-3769</v>
      </c>
      <c r="I59" s="358">
        <f>I60-I63</f>
        <v>-3769</v>
      </c>
      <c r="J59" s="358"/>
      <c r="K59" s="358">
        <f t="shared" si="6"/>
        <v>-3040</v>
      </c>
      <c r="L59" s="358">
        <f t="shared" si="6"/>
        <v>-3040</v>
      </c>
      <c r="M59" s="358">
        <f t="shared" si="6"/>
        <v>-3040</v>
      </c>
      <c r="N59" s="358">
        <f t="shared" si="6"/>
        <v>-6432</v>
      </c>
      <c r="O59" s="358">
        <f>O60-O63</f>
        <v>-3769</v>
      </c>
      <c r="P59" s="358"/>
      <c r="Q59" s="358">
        <f t="shared" si="6"/>
        <v>0</v>
      </c>
      <c r="R59" s="358">
        <f t="shared" si="6"/>
        <v>0</v>
      </c>
      <c r="S59" s="358">
        <f t="shared" si="6"/>
        <v>0</v>
      </c>
      <c r="T59" s="358">
        <f t="shared" si="6"/>
        <v>0</v>
      </c>
      <c r="U59" s="358">
        <f>U60-U63</f>
        <v>0</v>
      </c>
      <c r="V59" s="358"/>
      <c r="W59" s="358">
        <f t="shared" si="6"/>
        <v>0</v>
      </c>
      <c r="X59" s="358">
        <f t="shared" si="6"/>
        <v>0</v>
      </c>
      <c r="Y59" s="358">
        <f t="shared" si="6"/>
        <v>0</v>
      </c>
    </row>
    <row r="60" spans="1:25" ht="27" customHeight="1">
      <c r="A60" s="354" t="s">
        <v>258</v>
      </c>
      <c r="B60" s="871" t="s">
        <v>259</v>
      </c>
      <c r="C60" s="871"/>
      <c r="D60" s="871"/>
      <c r="E60" s="359">
        <f>'1.sz.m. önk. össz.bev.'!E46</f>
        <v>3392</v>
      </c>
      <c r="F60" s="359">
        <f>'1.sz.m. önk. össz.bev.'!F46</f>
        <v>3392</v>
      </c>
      <c r="G60" s="359">
        <f>'1.sz.m. önk. össz.bev.'!G46</f>
        <v>3392</v>
      </c>
      <c r="H60" s="359">
        <f>'1.sz.m. önk. össz.bev.'!H46</f>
        <v>2663</v>
      </c>
      <c r="I60" s="359">
        <f>'1.sz.m. önk. össz.bev.'!I46</f>
        <v>6053</v>
      </c>
      <c r="J60" s="359"/>
      <c r="K60" s="359">
        <f>'1.sz.m. önk. össz.bev.'!K46</f>
        <v>3392</v>
      </c>
      <c r="L60" s="359">
        <f>'1.sz.m. önk. össz.bev.'!L46</f>
        <v>3392</v>
      </c>
      <c r="M60" s="359">
        <f>'1.sz.m. önk. össz.bev.'!M46</f>
        <v>3392</v>
      </c>
      <c r="N60" s="359">
        <f>'1.sz.m. önk. össz.bev.'!Q46</f>
        <v>0</v>
      </c>
      <c r="O60" s="359">
        <f>'1.sz.m. önk. össz.bev.'!O46</f>
        <v>6053</v>
      </c>
      <c r="P60" s="359"/>
      <c r="Q60" s="359">
        <f>'1.sz.m. önk. össz.bev.'!R46</f>
        <v>0</v>
      </c>
      <c r="R60" s="359">
        <f>'1.sz.m. önk. össz.bev.'!S46</f>
        <v>0</v>
      </c>
      <c r="S60" s="359">
        <f>'1.sz.m. önk. össz.bev.'!W46</f>
        <v>0</v>
      </c>
      <c r="T60" s="359">
        <f>'1.sz.m. önk. össz.bev.'!X46</f>
        <v>0</v>
      </c>
      <c r="U60" s="359">
        <f>'1.sz.m. önk. össz.bev.'!Y46</f>
        <v>0</v>
      </c>
      <c r="V60" s="359"/>
      <c r="W60" s="359">
        <f>'1.sz.m. önk. össz.bev.'!Y46</f>
        <v>0</v>
      </c>
      <c r="X60" s="359">
        <f>'1.sz.m. önk. össz.bev.'!Z46</f>
        <v>0</v>
      </c>
      <c r="Y60" s="359">
        <f>'1.sz.m. önk. össz.bev.'!AA46</f>
        <v>0</v>
      </c>
    </row>
    <row r="61" spans="1:25" ht="27" customHeight="1">
      <c r="A61" s="354" t="s">
        <v>260</v>
      </c>
      <c r="B61" s="872" t="s">
        <v>323</v>
      </c>
      <c r="C61" s="872"/>
      <c r="D61" s="872"/>
      <c r="E61" s="359">
        <f>'1.sz.m. önk. össz.bev.'!E47</f>
        <v>2229</v>
      </c>
      <c r="F61" s="359">
        <f>'1.sz.m. önk. össz.bev.'!F47</f>
        <v>2229</v>
      </c>
      <c r="G61" s="359">
        <f>'1.sz.m. önk. össz.bev.'!G47</f>
        <v>2229</v>
      </c>
      <c r="H61" s="359">
        <f>'1.sz.m. önk. össz.bev.'!H47</f>
        <v>2663</v>
      </c>
      <c r="I61" s="359">
        <f>'1.sz.m. önk. össz.bev.'!I47</f>
        <v>2663</v>
      </c>
      <c r="J61" s="359"/>
      <c r="K61" s="359">
        <f>'1.sz.m. önk. össz.bev.'!K47</f>
        <v>2229</v>
      </c>
      <c r="L61" s="359">
        <f>'1.sz.m. önk. össz.bev.'!L47</f>
        <v>2229</v>
      </c>
      <c r="M61" s="359">
        <f>'1.sz.m. önk. össz.bev.'!M47</f>
        <v>2229</v>
      </c>
      <c r="N61" s="359">
        <f>'1.sz.m. önk. össz.bev.'!Q47</f>
        <v>0</v>
      </c>
      <c r="O61" s="359">
        <f>'1.sz.m. önk. össz.bev.'!O47</f>
        <v>2663</v>
      </c>
      <c r="P61" s="359"/>
      <c r="Q61" s="359">
        <f>'1.sz.m. önk. össz.bev.'!R47</f>
        <v>0</v>
      </c>
      <c r="R61" s="359">
        <f>'1.sz.m. önk. össz.bev.'!S47</f>
        <v>0</v>
      </c>
      <c r="S61" s="359">
        <f>'1.sz.m. önk. össz.bev.'!W47</f>
        <v>0</v>
      </c>
      <c r="T61" s="359">
        <f>'1.sz.m. önk. össz.bev.'!X47</f>
        <v>0</v>
      </c>
      <c r="U61" s="359">
        <f>'1.sz.m. önk. össz.bev.'!Y47</f>
        <v>0</v>
      </c>
      <c r="V61" s="359"/>
      <c r="W61" s="359">
        <f>'1.sz.m. önk. össz.bev.'!Y47</f>
        <v>0</v>
      </c>
      <c r="X61" s="359">
        <f>'1.sz.m. önk. össz.bev.'!Z47</f>
        <v>0</v>
      </c>
      <c r="Y61" s="359">
        <f>'1.sz.m. önk. össz.bev.'!AA47</f>
        <v>0</v>
      </c>
    </row>
    <row r="62" spans="1:25" ht="27" customHeight="1">
      <c r="A62" s="355" t="s">
        <v>261</v>
      </c>
      <c r="B62" s="872" t="s">
        <v>324</v>
      </c>
      <c r="C62" s="872"/>
      <c r="D62" s="872"/>
      <c r="E62" s="359">
        <f>'1.sz.m. önk. össz.bev.'!E50</f>
        <v>1163</v>
      </c>
      <c r="F62" s="359">
        <f>'1.sz.m. önk. össz.bev.'!F50</f>
        <v>1163</v>
      </c>
      <c r="G62" s="359">
        <f>'1.sz.m. önk. össz.bev.'!G50</f>
        <v>1163</v>
      </c>
      <c r="H62" s="359">
        <f>'1.sz.m. önk. össz.bev.'!H50</f>
        <v>0</v>
      </c>
      <c r="I62" s="359">
        <f>'1.sz.m. önk. össz.bev.'!I50</f>
        <v>3390</v>
      </c>
      <c r="J62" s="359"/>
      <c r="K62" s="359">
        <f>'1.sz.m. önk. össz.bev.'!K50</f>
        <v>1163</v>
      </c>
      <c r="L62" s="359">
        <f>'1.sz.m. önk. össz.bev.'!L50</f>
        <v>1163</v>
      </c>
      <c r="M62" s="359">
        <f>'1.sz.m. önk. össz.bev.'!M50</f>
        <v>1163</v>
      </c>
      <c r="N62" s="359">
        <f>'1.sz.m. önk. össz.bev.'!Q50</f>
        <v>0</v>
      </c>
      <c r="O62" s="359">
        <f>'1.sz.m. önk. össz.bev.'!O50</f>
        <v>3390</v>
      </c>
      <c r="P62" s="359"/>
      <c r="Q62" s="359">
        <f>'1.sz.m. önk. össz.bev.'!R50</f>
        <v>0</v>
      </c>
      <c r="R62" s="359">
        <f>'1.sz.m. önk. össz.bev.'!S50</f>
        <v>0</v>
      </c>
      <c r="S62" s="359">
        <f>'1.sz.m. önk. össz.bev.'!W50</f>
        <v>0</v>
      </c>
      <c r="T62" s="359">
        <f>'1.sz.m. önk. össz.bev.'!X50</f>
        <v>0</v>
      </c>
      <c r="U62" s="359">
        <f>'1.sz.m. önk. össz.bev.'!Y50</f>
        <v>0</v>
      </c>
      <c r="V62" s="359"/>
      <c r="W62" s="359">
        <f>'1.sz.m. önk. össz.bev.'!Y50</f>
        <v>0</v>
      </c>
      <c r="X62" s="359">
        <f>'1.sz.m. önk. össz.bev.'!Z50</f>
        <v>0</v>
      </c>
      <c r="Y62" s="359">
        <f>'1.sz.m. önk. össz.bev.'!AA50</f>
        <v>0</v>
      </c>
    </row>
    <row r="63" spans="1:25" ht="27" customHeight="1">
      <c r="A63" s="356" t="s">
        <v>262</v>
      </c>
      <c r="B63" s="871" t="s">
        <v>263</v>
      </c>
      <c r="C63" s="871"/>
      <c r="D63" s="871"/>
      <c r="E63" s="360">
        <f>E30</f>
        <v>6432</v>
      </c>
      <c r="F63" s="360">
        <f>F30</f>
        <v>6432</v>
      </c>
      <c r="G63" s="360">
        <f>G30</f>
        <v>6432</v>
      </c>
      <c r="H63" s="360">
        <f aca="true" t="shared" si="7" ref="H63:Y63">H30</f>
        <v>6432</v>
      </c>
      <c r="I63" s="360">
        <f>I30</f>
        <v>9822</v>
      </c>
      <c r="J63" s="360"/>
      <c r="K63" s="360">
        <f t="shared" si="7"/>
        <v>6432</v>
      </c>
      <c r="L63" s="360">
        <f t="shared" si="7"/>
        <v>6432</v>
      </c>
      <c r="M63" s="360">
        <f t="shared" si="7"/>
        <v>6432</v>
      </c>
      <c r="N63" s="360">
        <f t="shared" si="7"/>
        <v>6432</v>
      </c>
      <c r="O63" s="360">
        <f>O30</f>
        <v>9822</v>
      </c>
      <c r="P63" s="360"/>
      <c r="Q63" s="360">
        <f t="shared" si="7"/>
        <v>0</v>
      </c>
      <c r="R63" s="360">
        <f t="shared" si="7"/>
        <v>0</v>
      </c>
      <c r="S63" s="360">
        <f t="shared" si="7"/>
        <v>0</v>
      </c>
      <c r="T63" s="360">
        <f t="shared" si="7"/>
        <v>0</v>
      </c>
      <c r="U63" s="360">
        <f>U30</f>
        <v>0</v>
      </c>
      <c r="V63" s="360"/>
      <c r="W63" s="360">
        <f t="shared" si="7"/>
        <v>0</v>
      </c>
      <c r="X63" s="360">
        <f t="shared" si="7"/>
        <v>0</v>
      </c>
      <c r="Y63" s="360">
        <f t="shared" si="7"/>
        <v>0</v>
      </c>
    </row>
    <row r="64" spans="1:25" ht="27" customHeight="1">
      <c r="A64" s="354" t="s">
        <v>264</v>
      </c>
      <c r="B64" s="872" t="s">
        <v>325</v>
      </c>
      <c r="C64" s="872"/>
      <c r="D64" s="872"/>
      <c r="E64" s="359">
        <v>0</v>
      </c>
      <c r="F64" s="359">
        <v>0</v>
      </c>
      <c r="G64" s="359">
        <v>0</v>
      </c>
      <c r="H64" s="359">
        <v>0</v>
      </c>
      <c r="I64" s="359">
        <v>0</v>
      </c>
      <c r="J64" s="359"/>
      <c r="K64" s="359">
        <v>0</v>
      </c>
      <c r="L64" s="359">
        <v>0</v>
      </c>
      <c r="M64" s="359">
        <v>0</v>
      </c>
      <c r="N64" s="359">
        <v>0</v>
      </c>
      <c r="O64" s="359">
        <v>0</v>
      </c>
      <c r="P64" s="359"/>
      <c r="Q64" s="359">
        <v>0</v>
      </c>
      <c r="R64" s="359">
        <v>0</v>
      </c>
      <c r="S64" s="359">
        <v>0</v>
      </c>
      <c r="T64" s="359">
        <v>0</v>
      </c>
      <c r="U64" s="359">
        <v>0</v>
      </c>
      <c r="V64" s="359"/>
      <c r="W64" s="359">
        <v>0</v>
      </c>
      <c r="X64" s="359">
        <v>0</v>
      </c>
      <c r="Y64" s="359">
        <v>0</v>
      </c>
    </row>
    <row r="65" spans="1:25" ht="27" customHeight="1" thickBot="1">
      <c r="A65" s="361" t="s">
        <v>265</v>
      </c>
      <c r="B65" s="863" t="s">
        <v>326</v>
      </c>
      <c r="C65" s="863"/>
      <c r="D65" s="863"/>
      <c r="E65" s="362">
        <v>0</v>
      </c>
      <c r="F65" s="362">
        <v>0</v>
      </c>
      <c r="G65" s="362">
        <v>0</v>
      </c>
      <c r="H65" s="362">
        <v>0</v>
      </c>
      <c r="I65" s="362">
        <v>0</v>
      </c>
      <c r="J65" s="362"/>
      <c r="K65" s="362">
        <v>0</v>
      </c>
      <c r="L65" s="362">
        <v>0</v>
      </c>
      <c r="M65" s="362">
        <v>0</v>
      </c>
      <c r="N65" s="362">
        <v>0</v>
      </c>
      <c r="O65" s="362">
        <v>0</v>
      </c>
      <c r="P65" s="362"/>
      <c r="Q65" s="362">
        <v>0</v>
      </c>
      <c r="R65" s="362">
        <v>0</v>
      </c>
      <c r="S65" s="362">
        <v>0</v>
      </c>
      <c r="T65" s="362">
        <v>0</v>
      </c>
      <c r="U65" s="362">
        <v>0</v>
      </c>
      <c r="V65" s="362"/>
      <c r="W65" s="362">
        <v>0</v>
      </c>
      <c r="X65" s="362">
        <v>0</v>
      </c>
      <c r="Y65" s="362">
        <v>0</v>
      </c>
    </row>
  </sheetData>
  <sheetProtection/>
  <mergeCells count="40">
    <mergeCell ref="W3:Y3"/>
    <mergeCell ref="A1:W1"/>
    <mergeCell ref="A2:B2"/>
    <mergeCell ref="A3:D3"/>
    <mergeCell ref="C31:D31"/>
    <mergeCell ref="C45:D45"/>
    <mergeCell ref="C50:Q50"/>
    <mergeCell ref="C51:D51"/>
    <mergeCell ref="C40:Q40"/>
    <mergeCell ref="A34:D34"/>
    <mergeCell ref="B35:D35"/>
    <mergeCell ref="C26:D26"/>
    <mergeCell ref="B29:D29"/>
    <mergeCell ref="B30:D30"/>
    <mergeCell ref="B5:D5"/>
    <mergeCell ref="B16:D16"/>
    <mergeCell ref="C17:D17"/>
    <mergeCell ref="C18:D18"/>
    <mergeCell ref="C19:D19"/>
    <mergeCell ref="B24:D24"/>
    <mergeCell ref="C25:D25"/>
    <mergeCell ref="B64:D64"/>
    <mergeCell ref="C32:D32"/>
    <mergeCell ref="B33:D33"/>
    <mergeCell ref="B42:D42"/>
    <mergeCell ref="B46:D46"/>
    <mergeCell ref="B47:D47"/>
    <mergeCell ref="B48:D48"/>
    <mergeCell ref="C44:Q44"/>
    <mergeCell ref="B52:D52"/>
    <mergeCell ref="B65:D65"/>
    <mergeCell ref="B53:D53"/>
    <mergeCell ref="B54:D54"/>
    <mergeCell ref="B59:D59"/>
    <mergeCell ref="B60:D60"/>
    <mergeCell ref="B61:D61"/>
    <mergeCell ref="C56:Q56"/>
    <mergeCell ref="C58:D58"/>
    <mergeCell ref="B62:D62"/>
    <mergeCell ref="B63:D63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landscape" paperSize="9" scale="42" r:id="rId1"/>
  <headerFooter differentOddEven="1" alignWithMargins="0">
    <oddHeader>&amp;C&amp;"Algerian,Normál"&amp;16EDVE KÖZSÉG ÖNKORMÁNYZAT
2013. ÉVI KÖLTSÉGVETÉSÉNEK ÖSSZEVONT MÉRLEGE&amp;R&amp;"MS Sans Serif,Félkövér dőlt"1. számú melléklet
</oddHeader>
    <oddFooter>&amp;C2. oldal</oddFooter>
    <evenHeader>&amp;R1. sz?m? mell?klet</evenHeader>
    <evenFooter>&amp;C3. oldal</evenFooter>
    <firstFooter>&amp;C2[Oldal]</firstFooter>
  </headerFooter>
  <rowBreaks count="1" manualBreakCount="1">
    <brk id="38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F47"/>
  <sheetViews>
    <sheetView zoomScale="110" zoomScaleNormal="110" zoomScalePageLayoutView="0" workbookViewId="0" topLeftCell="H1">
      <selection activeCell="R11" sqref="R11:R13"/>
    </sheetView>
  </sheetViews>
  <sheetFormatPr defaultColWidth="9.140625" defaultRowHeight="12.75"/>
  <cols>
    <col min="1" max="1" width="8.28125" style="294" hidden="1" customWidth="1"/>
    <col min="2" max="2" width="8.28125" style="222" hidden="1" customWidth="1"/>
    <col min="3" max="3" width="52.00390625" style="222" hidden="1" customWidth="1"/>
    <col min="4" max="6" width="14.140625" style="222" hidden="1" customWidth="1"/>
    <col min="7" max="7" width="0" style="222" hidden="1" customWidth="1"/>
    <col min="8" max="8" width="9.140625" style="222" customWidth="1"/>
    <col min="9" max="9" width="10.00390625" style="222" bestFit="1" customWidth="1"/>
    <col min="10" max="16384" width="9.140625" style="222" customWidth="1"/>
  </cols>
  <sheetData>
    <row r="1" spans="1:6" s="214" customFormat="1" ht="21" customHeight="1">
      <c r="A1" s="210"/>
      <c r="B1" s="211"/>
      <c r="C1" s="212"/>
      <c r="D1" s="213"/>
      <c r="E1" s="1045" t="s">
        <v>312</v>
      </c>
      <c r="F1" s="1045"/>
    </row>
    <row r="2" spans="1:4" s="214" customFormat="1" ht="21" customHeight="1">
      <c r="A2" s="344"/>
      <c r="B2" s="211"/>
      <c r="C2" s="216"/>
      <c r="D2" s="215"/>
    </row>
    <row r="3" spans="1:6" s="217" customFormat="1" ht="25.5" customHeight="1">
      <c r="A3" s="1044"/>
      <c r="B3" s="1044"/>
      <c r="C3" s="1044"/>
      <c r="D3" s="1044"/>
      <c r="E3" s="1044"/>
      <c r="F3" s="1044"/>
    </row>
    <row r="4" spans="1:6" s="220" customFormat="1" ht="15.75" customHeight="1" thickBot="1">
      <c r="A4" s="218"/>
      <c r="B4" s="218"/>
      <c r="C4" s="218"/>
      <c r="F4" s="219" t="s">
        <v>81</v>
      </c>
    </row>
    <row r="5" spans="1:6" ht="36.75" thickBot="1">
      <c r="A5" s="1042" t="s">
        <v>202</v>
      </c>
      <c r="B5" s="1043"/>
      <c r="C5" s="221" t="s">
        <v>203</v>
      </c>
      <c r="D5" s="221" t="s">
        <v>5</v>
      </c>
      <c r="E5" s="221" t="s">
        <v>196</v>
      </c>
      <c r="F5" s="297" t="s">
        <v>248</v>
      </c>
    </row>
    <row r="6" spans="1:6" s="226" customFormat="1" ht="12.75" customHeight="1" thickBot="1">
      <c r="A6" s="223">
        <v>1</v>
      </c>
      <c r="B6" s="224">
        <v>2</v>
      </c>
      <c r="C6" s="224">
        <v>3</v>
      </c>
      <c r="D6" s="224">
        <v>4</v>
      </c>
      <c r="E6" s="224">
        <v>4</v>
      </c>
      <c r="F6" s="298">
        <v>4</v>
      </c>
    </row>
    <row r="7" spans="1:6" s="226" customFormat="1" ht="15.75" customHeight="1" thickBot="1">
      <c r="A7" s="227"/>
      <c r="B7" s="228"/>
      <c r="C7" s="228" t="s">
        <v>204</v>
      </c>
      <c r="D7" s="384"/>
      <c r="E7" s="378"/>
      <c r="F7" s="379"/>
    </row>
    <row r="8" spans="1:6" s="232" customFormat="1" ht="12" customHeight="1" thickBot="1">
      <c r="A8" s="223" t="s">
        <v>31</v>
      </c>
      <c r="B8" s="229"/>
      <c r="C8" s="230" t="s">
        <v>205</v>
      </c>
      <c r="D8" s="300"/>
      <c r="E8" s="300"/>
      <c r="F8" s="231"/>
    </row>
    <row r="9" spans="1:6" s="232" customFormat="1" ht="12" customHeight="1" thickBot="1">
      <c r="A9" s="223" t="s">
        <v>10</v>
      </c>
      <c r="B9" s="229"/>
      <c r="C9" s="230" t="s">
        <v>211</v>
      </c>
      <c r="D9" s="300">
        <f>D10+D12</f>
        <v>0</v>
      </c>
      <c r="E9" s="300">
        <f>E10+E12</f>
        <v>0</v>
      </c>
      <c r="F9" s="231"/>
    </row>
    <row r="10" spans="1:6" s="238" customFormat="1" ht="12" customHeight="1">
      <c r="A10" s="235"/>
      <c r="B10" s="234" t="s">
        <v>212</v>
      </c>
      <c r="C10" s="242" t="s">
        <v>139</v>
      </c>
      <c r="D10" s="301"/>
      <c r="E10" s="301"/>
      <c r="F10" s="237"/>
    </row>
    <row r="11" spans="1:6" s="238" customFormat="1" ht="12" customHeight="1">
      <c r="A11" s="235"/>
      <c r="B11" s="234" t="s">
        <v>213</v>
      </c>
      <c r="C11" s="236" t="s">
        <v>214</v>
      </c>
      <c r="D11" s="301"/>
      <c r="E11" s="301"/>
      <c r="F11" s="237"/>
    </row>
    <row r="12" spans="1:6" s="238" customFormat="1" ht="12" customHeight="1">
      <c r="A12" s="235"/>
      <c r="B12" s="234" t="s">
        <v>215</v>
      </c>
      <c r="C12" s="236" t="s">
        <v>144</v>
      </c>
      <c r="D12" s="301"/>
      <c r="E12" s="301"/>
      <c r="F12" s="237"/>
    </row>
    <row r="13" spans="1:6" s="238" customFormat="1" ht="12" customHeight="1" thickBot="1">
      <c r="A13" s="235"/>
      <c r="B13" s="234" t="s">
        <v>216</v>
      </c>
      <c r="C13" s="236" t="s">
        <v>214</v>
      </c>
      <c r="D13" s="301"/>
      <c r="E13" s="301"/>
      <c r="F13" s="237"/>
    </row>
    <row r="14" spans="1:6" s="238" customFormat="1" ht="12" customHeight="1" thickBot="1">
      <c r="A14" s="243" t="s">
        <v>11</v>
      </c>
      <c r="B14" s="244"/>
      <c r="C14" s="244" t="s">
        <v>217</v>
      </c>
      <c r="D14" s="300">
        <f>SUM(D15:D16)</f>
        <v>0</v>
      </c>
      <c r="E14" s="300">
        <f>SUM(E15:E16)</f>
        <v>0</v>
      </c>
      <c r="F14" s="231"/>
    </row>
    <row r="15" spans="1:6" s="232" customFormat="1" ht="12" customHeight="1">
      <c r="A15" s="245"/>
      <c r="B15" s="246" t="s">
        <v>218</v>
      </c>
      <c r="C15" s="247" t="s">
        <v>219</v>
      </c>
      <c r="D15" s="302"/>
      <c r="E15" s="302"/>
      <c r="F15" s="248"/>
    </row>
    <row r="16" spans="1:6" s="232" customFormat="1" ht="12" customHeight="1" thickBot="1">
      <c r="A16" s="249"/>
      <c r="B16" s="250" t="s">
        <v>220</v>
      </c>
      <c r="C16" s="251" t="s">
        <v>221</v>
      </c>
      <c r="D16" s="303"/>
      <c r="E16" s="303"/>
      <c r="F16" s="252"/>
    </row>
    <row r="17" spans="1:6" s="232" customFormat="1" ht="12" customHeight="1" thickBot="1">
      <c r="A17" s="243" t="s">
        <v>12</v>
      </c>
      <c r="B17" s="229"/>
      <c r="C17" s="244" t="s">
        <v>222</v>
      </c>
      <c r="D17" s="304"/>
      <c r="E17" s="304"/>
      <c r="F17" s="253"/>
    </row>
    <row r="18" spans="1:6" s="232" customFormat="1" ht="12" customHeight="1" thickBot="1">
      <c r="A18" s="223" t="s">
        <v>13</v>
      </c>
      <c r="B18" s="254"/>
      <c r="C18" s="244" t="s">
        <v>223</v>
      </c>
      <c r="D18" s="380">
        <f>D8+D9+D14+D17</f>
        <v>0</v>
      </c>
      <c r="E18" s="300">
        <f>E8+E9+E14+E17</f>
        <v>0</v>
      </c>
      <c r="F18" s="231"/>
    </row>
    <row r="19" spans="1:6" s="238" customFormat="1" ht="12" customHeight="1" thickBot="1">
      <c r="A19" s="255" t="s">
        <v>14</v>
      </c>
      <c r="B19" s="256"/>
      <c r="C19" s="257" t="s">
        <v>224</v>
      </c>
      <c r="D19" s="381">
        <f>SUM(D20:D21)</f>
        <v>0</v>
      </c>
      <c r="E19" s="305">
        <f>SUM(E20:E21)</f>
        <v>0</v>
      </c>
      <c r="F19" s="231"/>
    </row>
    <row r="20" spans="1:6" s="238" customFormat="1" ht="15" customHeight="1">
      <c r="A20" s="233"/>
      <c r="B20" s="258" t="s">
        <v>225</v>
      </c>
      <c r="C20" s="247" t="s">
        <v>226</v>
      </c>
      <c r="D20" s="302"/>
      <c r="E20" s="302"/>
      <c r="F20" s="382"/>
    </row>
    <row r="21" spans="1:6" s="238" customFormat="1" ht="15" customHeight="1" thickBot="1">
      <c r="A21" s="259"/>
      <c r="B21" s="260" t="s">
        <v>227</v>
      </c>
      <c r="C21" s="261" t="s">
        <v>228</v>
      </c>
      <c r="D21" s="306"/>
      <c r="E21" s="306"/>
      <c r="F21" s="262"/>
    </row>
    <row r="22" spans="1:6" ht="13.5" thickBot="1">
      <c r="A22" s="263" t="s">
        <v>85</v>
      </c>
      <c r="B22" s="264"/>
      <c r="C22" s="265" t="s">
        <v>229</v>
      </c>
      <c r="D22" s="377"/>
      <c r="E22" s="304"/>
      <c r="F22" s="253"/>
    </row>
    <row r="23" spans="1:6" s="226" customFormat="1" ht="16.5" customHeight="1" thickBot="1">
      <c r="A23" s="263" t="s">
        <v>86</v>
      </c>
      <c r="B23" s="266"/>
      <c r="C23" s="267" t="s">
        <v>230</v>
      </c>
      <c r="D23" s="383">
        <f>D18+D22+D19</f>
        <v>0</v>
      </c>
      <c r="E23" s="307">
        <f>E18+E22+E19</f>
        <v>0</v>
      </c>
      <c r="F23" s="287"/>
    </row>
    <row r="24" spans="1:6" s="272" customFormat="1" ht="12" customHeight="1">
      <c r="A24" s="269"/>
      <c r="B24" s="269"/>
      <c r="C24" s="270"/>
      <c r="D24" s="271"/>
      <c r="E24" s="271"/>
      <c r="F24" s="271"/>
    </row>
    <row r="25" spans="1:6" ht="12" customHeight="1" thickBot="1">
      <c r="A25" s="273"/>
      <c r="B25" s="274"/>
      <c r="C25" s="274"/>
      <c r="D25" s="275"/>
      <c r="E25" s="275"/>
      <c r="F25" s="275"/>
    </row>
    <row r="26" spans="1:6" ht="12" customHeight="1" thickBot="1">
      <c r="A26" s="276"/>
      <c r="B26" s="277"/>
      <c r="C26" s="278" t="s">
        <v>231</v>
      </c>
      <c r="D26" s="296"/>
      <c r="E26" s="307"/>
      <c r="F26" s="268"/>
    </row>
    <row r="27" spans="1:6" ht="12" customHeight="1" thickBot="1">
      <c r="A27" s="243" t="s">
        <v>31</v>
      </c>
      <c r="B27" s="279"/>
      <c r="C27" s="244" t="s">
        <v>232</v>
      </c>
      <c r="D27" s="300">
        <f>SUM(D28:D32)</f>
        <v>0</v>
      </c>
      <c r="E27" s="300">
        <f>SUM(E28:E32)</f>
        <v>0</v>
      </c>
      <c r="F27" s="231"/>
    </row>
    <row r="28" spans="1:6" ht="12" customHeight="1">
      <c r="A28" s="280"/>
      <c r="B28" s="281" t="s">
        <v>206</v>
      </c>
      <c r="C28" s="242" t="s">
        <v>233</v>
      </c>
      <c r="D28" s="309"/>
      <c r="E28" s="309"/>
      <c r="F28" s="237"/>
    </row>
    <row r="29" spans="1:6" ht="12" customHeight="1">
      <c r="A29" s="282"/>
      <c r="B29" s="283" t="s">
        <v>207</v>
      </c>
      <c r="C29" s="236" t="s">
        <v>68</v>
      </c>
      <c r="D29" s="310"/>
      <c r="E29" s="310"/>
      <c r="F29" s="237"/>
    </row>
    <row r="30" spans="1:6" ht="12" customHeight="1">
      <c r="A30" s="282"/>
      <c r="B30" s="283" t="s">
        <v>208</v>
      </c>
      <c r="C30" s="236" t="s">
        <v>234</v>
      </c>
      <c r="D30" s="310"/>
      <c r="E30" s="310"/>
      <c r="F30" s="237"/>
    </row>
    <row r="31" spans="1:6" s="272" customFormat="1" ht="12" customHeight="1">
      <c r="A31" s="282"/>
      <c r="B31" s="283" t="s">
        <v>209</v>
      </c>
      <c r="C31" s="236" t="s">
        <v>167</v>
      </c>
      <c r="D31" s="310"/>
      <c r="E31" s="310"/>
      <c r="F31" s="237"/>
    </row>
    <row r="32" spans="1:6" ht="12" customHeight="1" thickBot="1">
      <c r="A32" s="282"/>
      <c r="B32" s="283" t="s">
        <v>67</v>
      </c>
      <c r="C32" s="236" t="s">
        <v>169</v>
      </c>
      <c r="D32" s="310"/>
      <c r="E32" s="310"/>
      <c r="F32" s="284"/>
    </row>
    <row r="33" spans="1:6" ht="12" customHeight="1" thickBot="1">
      <c r="A33" s="243" t="s">
        <v>32</v>
      </c>
      <c r="B33" s="279"/>
      <c r="C33" s="244" t="s">
        <v>235</v>
      </c>
      <c r="D33" s="300">
        <f>SUM(D34:D37)</f>
        <v>0</v>
      </c>
      <c r="E33" s="300"/>
      <c r="F33" s="231"/>
    </row>
    <row r="34" spans="1:6" ht="12" customHeight="1">
      <c r="A34" s="280"/>
      <c r="B34" s="281" t="s">
        <v>236</v>
      </c>
      <c r="C34" s="242" t="s">
        <v>180</v>
      </c>
      <c r="D34" s="309"/>
      <c r="E34" s="309"/>
      <c r="F34" s="237"/>
    </row>
    <row r="35" spans="1:6" ht="12" customHeight="1">
      <c r="A35" s="282"/>
      <c r="B35" s="283" t="s">
        <v>237</v>
      </c>
      <c r="C35" s="236" t="s">
        <v>181</v>
      </c>
      <c r="D35" s="310">
        <v>0</v>
      </c>
      <c r="E35" s="310"/>
      <c r="F35" s="284"/>
    </row>
    <row r="36" spans="1:6" ht="15" customHeight="1">
      <c r="A36" s="282"/>
      <c r="B36" s="283" t="s">
        <v>238</v>
      </c>
      <c r="C36" s="236" t="s">
        <v>239</v>
      </c>
      <c r="D36" s="310"/>
      <c r="E36" s="310"/>
      <c r="F36" s="284"/>
    </row>
    <row r="37" spans="1:6" ht="13.5" thickBot="1">
      <c r="A37" s="282"/>
      <c r="B37" s="283" t="s">
        <v>240</v>
      </c>
      <c r="C37" s="236" t="s">
        <v>241</v>
      </c>
      <c r="D37" s="310"/>
      <c r="E37" s="310"/>
      <c r="F37" s="284"/>
    </row>
    <row r="38" spans="1:6" ht="15" customHeight="1" thickBot="1">
      <c r="A38" s="243" t="s">
        <v>10</v>
      </c>
      <c r="B38" s="279"/>
      <c r="C38" s="279" t="s">
        <v>242</v>
      </c>
      <c r="D38" s="304"/>
      <c r="E38" s="304"/>
      <c r="F38" s="253"/>
    </row>
    <row r="39" spans="1:6" ht="14.25" customHeight="1" thickBot="1">
      <c r="A39" s="263" t="s">
        <v>11</v>
      </c>
      <c r="B39" s="264"/>
      <c r="C39" s="265" t="s">
        <v>243</v>
      </c>
      <c r="D39" s="377"/>
      <c r="E39" s="304"/>
      <c r="F39" s="253"/>
    </row>
    <row r="40" spans="1:6" ht="13.5" thickBot="1">
      <c r="A40" s="243" t="s">
        <v>12</v>
      </c>
      <c r="B40" s="285"/>
      <c r="C40" s="286" t="s">
        <v>244</v>
      </c>
      <c r="D40" s="307">
        <f>D27+D33+D38+D39</f>
        <v>0</v>
      </c>
      <c r="E40" s="307">
        <f>E27+E33+E38+E39</f>
        <v>0</v>
      </c>
      <c r="F40" s="287"/>
    </row>
    <row r="41" spans="1:6" ht="13.5" thickBot="1">
      <c r="A41" s="288"/>
      <c r="B41" s="289"/>
      <c r="C41" s="289"/>
      <c r="D41" s="290"/>
      <c r="E41" s="290"/>
      <c r="F41" s="290"/>
    </row>
    <row r="42" spans="1:6" ht="13.5" thickBot="1">
      <c r="A42" s="291" t="s">
        <v>245</v>
      </c>
      <c r="B42" s="292"/>
      <c r="C42" s="293"/>
      <c r="D42" s="312"/>
      <c r="E42" s="314"/>
      <c r="F42" s="313"/>
    </row>
    <row r="43" spans="1:6" ht="13.5" thickBot="1">
      <c r="A43" s="291" t="s">
        <v>246</v>
      </c>
      <c r="B43" s="292"/>
      <c r="C43" s="293"/>
      <c r="D43" s="312"/>
      <c r="E43" s="314"/>
      <c r="F43" s="313"/>
    </row>
    <row r="45" spans="1:4" ht="12.75">
      <c r="A45" s="1046" t="s">
        <v>247</v>
      </c>
      <c r="B45" s="1046"/>
      <c r="C45" s="1046"/>
      <c r="D45" s="1046"/>
    </row>
    <row r="46" spans="1:3" ht="12.75">
      <c r="A46" s="1046"/>
      <c r="B46" s="1046"/>
      <c r="C46" s="1046"/>
    </row>
    <row r="47" ht="12.75">
      <c r="D47" s="315">
        <v>0</v>
      </c>
    </row>
  </sheetData>
  <sheetProtection/>
  <mergeCells count="5">
    <mergeCell ref="A5:B5"/>
    <mergeCell ref="A3:F3"/>
    <mergeCell ref="E1:F1"/>
    <mergeCell ref="A46:C46"/>
    <mergeCell ref="A45:D4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B4">
      <selection activeCell="G17" sqref="G17"/>
    </sheetView>
  </sheetViews>
  <sheetFormatPr defaultColWidth="9.140625" defaultRowHeight="12.75"/>
  <cols>
    <col min="1" max="1" width="55.57421875" style="16" customWidth="1"/>
    <col min="2" max="2" width="16.7109375" style="16" customWidth="1"/>
    <col min="3" max="4" width="16.7109375" style="16" hidden="1" customWidth="1"/>
    <col min="5" max="7" width="16.7109375" style="16" customWidth="1"/>
    <col min="8" max="8" width="53.00390625" style="16" customWidth="1"/>
    <col min="9" max="9" width="16.00390625" style="16" customWidth="1"/>
    <col min="10" max="10" width="11.140625" style="16" hidden="1" customWidth="1"/>
    <col min="11" max="11" width="10.8515625" style="16" hidden="1" customWidth="1"/>
    <col min="12" max="12" width="10.7109375" style="16" customWidth="1"/>
    <col min="13" max="13" width="13.8515625" style="16" customWidth="1"/>
    <col min="14" max="14" width="15.140625" style="16" bestFit="1" customWidth="1"/>
    <col min="15" max="16384" width="9.140625" style="16" customWidth="1"/>
  </cols>
  <sheetData>
    <row r="1" spans="8:9" ht="12.75">
      <c r="H1" s="901" t="s">
        <v>26</v>
      </c>
      <c r="I1" s="901"/>
    </row>
    <row r="2" spans="1:9" ht="19.5">
      <c r="A2" s="902" t="s">
        <v>19</v>
      </c>
      <c r="B2" s="902"/>
      <c r="C2" s="902"/>
      <c r="D2" s="902"/>
      <c r="E2" s="902"/>
      <c r="F2" s="902"/>
      <c r="G2" s="902"/>
      <c r="H2" s="902"/>
      <c r="I2" s="902"/>
    </row>
    <row r="3" spans="1:9" ht="11.25" customHeight="1">
      <c r="A3" s="69"/>
      <c r="B3" s="69"/>
      <c r="C3" s="69"/>
      <c r="D3" s="69"/>
      <c r="E3" s="69"/>
      <c r="F3" s="69"/>
      <c r="G3" s="69"/>
      <c r="H3" s="69"/>
      <c r="I3" s="68" t="s">
        <v>2</v>
      </c>
    </row>
    <row r="4" spans="1:9" ht="17.25" customHeight="1" thickBot="1">
      <c r="A4" s="903" t="s">
        <v>315</v>
      </c>
      <c r="B4" s="903"/>
      <c r="C4" s="903"/>
      <c r="D4" s="903"/>
      <c r="E4" s="903"/>
      <c r="F4" s="903"/>
      <c r="G4" s="903"/>
      <c r="H4" s="903"/>
      <c r="I4" s="903"/>
    </row>
    <row r="5" spans="1:14" ht="33" customHeight="1" thickBot="1">
      <c r="A5" s="526" t="s">
        <v>7</v>
      </c>
      <c r="B5" s="333" t="s">
        <v>111</v>
      </c>
      <c r="C5" s="593" t="s">
        <v>399</v>
      </c>
      <c r="D5" s="593" t="s">
        <v>409</v>
      </c>
      <c r="E5" s="593" t="s">
        <v>413</v>
      </c>
      <c r="F5" s="593" t="s">
        <v>495</v>
      </c>
      <c r="G5" s="15" t="s">
        <v>496</v>
      </c>
      <c r="H5" s="601" t="s">
        <v>8</v>
      </c>
      <c r="I5" s="333" t="s">
        <v>111</v>
      </c>
      <c r="J5" s="593" t="s">
        <v>399</v>
      </c>
      <c r="K5" s="593" t="s">
        <v>409</v>
      </c>
      <c r="L5" s="593" t="s">
        <v>413</v>
      </c>
      <c r="M5" s="593" t="s">
        <v>495</v>
      </c>
      <c r="N5" s="15" t="s">
        <v>496</v>
      </c>
    </row>
    <row r="6" spans="1:14" ht="12.75">
      <c r="A6" s="527" t="s">
        <v>69</v>
      </c>
      <c r="B6" s="562">
        <f>B7+B8</f>
        <v>2024</v>
      </c>
      <c r="C6" s="602">
        <f>C7+C8</f>
        <v>2024</v>
      </c>
      <c r="D6" s="602">
        <f>D7+D8</f>
        <v>2024</v>
      </c>
      <c r="E6" s="602">
        <f>E7+E8</f>
        <v>2022</v>
      </c>
      <c r="F6" s="602">
        <f>F7+F8</f>
        <v>2023</v>
      </c>
      <c r="G6" s="791">
        <f>F6/E6</f>
        <v>1.000494559841741</v>
      </c>
      <c r="H6" s="548" t="s">
        <v>286</v>
      </c>
      <c r="I6" s="562">
        <f>'4.sz.m.ÖNK kiadás'!E7+üres!D29+üres2!D28</f>
        <v>3984</v>
      </c>
      <c r="J6" s="602">
        <f>'4.sz.m.ÖNK kiadás'!F7+üres!E29+üres2!E28</f>
        <v>3990</v>
      </c>
      <c r="K6" s="602">
        <f>'4.sz.m.ÖNK kiadás'!G7+üres!F29+üres2!F28</f>
        <v>3993</v>
      </c>
      <c r="L6" s="602">
        <f>'4.sz.m.ÖNK kiadás'!H7+üres!G29+üres2!G28</f>
        <v>3951</v>
      </c>
      <c r="M6" s="602">
        <f>'4.sz.m.ÖNK kiadás'!I7+üres!H29+üres2!H28</f>
        <v>3885</v>
      </c>
      <c r="N6" s="791">
        <f>M6/L6</f>
        <v>0.9832953682611997</v>
      </c>
    </row>
    <row r="7" spans="1:14" ht="12.75">
      <c r="A7" s="528" t="s">
        <v>70</v>
      </c>
      <c r="B7" s="542">
        <f>'3.sz.m Önk  bev.'!E7</f>
        <v>1700</v>
      </c>
      <c r="C7" s="595">
        <f>'3.sz.m Önk  bev.'!F7</f>
        <v>1700</v>
      </c>
      <c r="D7" s="595">
        <f>'3.sz.m Önk  bev.'!G7</f>
        <v>1700</v>
      </c>
      <c r="E7" s="595">
        <f>'3.sz.m Önk  bev.'!H7</f>
        <v>1643</v>
      </c>
      <c r="F7" s="595">
        <f>'3.sz.m Önk  bev.'!I7</f>
        <v>1644</v>
      </c>
      <c r="G7" s="792">
        <f aca="true" t="shared" si="0" ref="G7:G18">F7/E7</f>
        <v>1.0006086427267193</v>
      </c>
      <c r="H7" s="549" t="s">
        <v>287</v>
      </c>
      <c r="I7" s="542">
        <f>'4.sz.m.ÖNK kiadás'!E8+üres!D30+üres2!D29</f>
        <v>798</v>
      </c>
      <c r="J7" s="595">
        <f>'4.sz.m.ÖNK kiadás'!F8+üres!E30+üres2!E29</f>
        <v>799</v>
      </c>
      <c r="K7" s="595">
        <f>'4.sz.m.ÖNK kiadás'!G8+üres!F30+üres2!F29</f>
        <v>800</v>
      </c>
      <c r="L7" s="595">
        <f>'4.sz.m.ÖNK kiadás'!H8+üres!G30+üres2!G29</f>
        <v>848</v>
      </c>
      <c r="M7" s="595">
        <f>'4.sz.m.ÖNK kiadás'!I8+üres!H30+üres2!H29</f>
        <v>842</v>
      </c>
      <c r="N7" s="792">
        <f aca="true" t="shared" si="1" ref="N7:N31">M7/L7</f>
        <v>0.9929245283018868</v>
      </c>
    </row>
    <row r="8" spans="1:14" ht="12.75">
      <c r="A8" s="528" t="s">
        <v>71</v>
      </c>
      <c r="B8" s="542">
        <f>'3.sz.m Önk  bev.'!E15+üres!D8+üres2!D8</f>
        <v>324</v>
      </c>
      <c r="C8" s="595">
        <f>'3.sz.m Önk  bev.'!F15+üres!E8+üres2!E8</f>
        <v>324</v>
      </c>
      <c r="D8" s="595">
        <f>'3.sz.m Önk  bev.'!G15+üres!F8+üres2!F8</f>
        <v>324</v>
      </c>
      <c r="E8" s="595">
        <f>'3.sz.m Önk  bev.'!H15+üres!G8+üres2!G8</f>
        <v>379</v>
      </c>
      <c r="F8" s="595">
        <f>'3.sz.m Önk  bev.'!I15+üres!H8+üres2!H8</f>
        <v>379</v>
      </c>
      <c r="G8" s="792">
        <f t="shared" si="0"/>
        <v>1</v>
      </c>
      <c r="H8" s="549" t="s">
        <v>288</v>
      </c>
      <c r="I8" s="542">
        <f>'4.sz.m.ÖNK kiadás'!E9+üres!D31+üres2!D30</f>
        <v>5931</v>
      </c>
      <c r="J8" s="595">
        <f>'4.sz.m.ÖNK kiadás'!F9+üres!E31+üres2!E30</f>
        <v>6028</v>
      </c>
      <c r="K8" s="595">
        <f>'4.sz.m.ÖNK kiadás'!G9+üres!F31+üres2!F30</f>
        <v>6028</v>
      </c>
      <c r="L8" s="595">
        <f>'4.sz.m.ÖNK kiadás'!H9+üres!G31+üres2!G30</f>
        <v>5714</v>
      </c>
      <c r="M8" s="595">
        <f>'4.sz.m.ÖNK kiadás'!I9+üres!H31+üres2!H30</f>
        <v>4851</v>
      </c>
      <c r="N8" s="792">
        <f t="shared" si="1"/>
        <v>0.8489674483724187</v>
      </c>
    </row>
    <row r="9" spans="1:14" ht="12.75">
      <c r="A9" s="528" t="s">
        <v>268</v>
      </c>
      <c r="B9" s="563">
        <f>'3.sz.m Önk  bev.'!E22</f>
        <v>250</v>
      </c>
      <c r="C9" s="603">
        <f>'3.sz.m Önk  bev.'!F22</f>
        <v>250</v>
      </c>
      <c r="D9" s="603">
        <f>'3.sz.m Önk  bev.'!G22</f>
        <v>250</v>
      </c>
      <c r="E9" s="603">
        <f>'3.sz.m Önk  bev.'!H22</f>
        <v>264</v>
      </c>
      <c r="F9" s="603">
        <f>'3.sz.m Önk  bev.'!I22</f>
        <v>264</v>
      </c>
      <c r="G9" s="793">
        <f t="shared" si="0"/>
        <v>1</v>
      </c>
      <c r="H9" s="549" t="s">
        <v>289</v>
      </c>
      <c r="I9" s="563">
        <f>'4.sz.m.ÖNK kiadás'!E10+üres!D32+üres2!D31</f>
        <v>689</v>
      </c>
      <c r="J9" s="603">
        <f>'4.sz.m.ÖNK kiadás'!F10+üres!E32+üres2!E31</f>
        <v>689</v>
      </c>
      <c r="K9" s="603">
        <f>'4.sz.m.ÖNK kiadás'!G10+üres!F32+üres2!F31</f>
        <v>689</v>
      </c>
      <c r="L9" s="603">
        <f>'4.sz.m.ÖNK kiadás'!H10+üres!G32+üres2!G31</f>
        <v>878</v>
      </c>
      <c r="M9" s="603">
        <f>'4.sz.m.ÖNK kiadás'!I10+üres!H32+üres2!H31</f>
        <v>694</v>
      </c>
      <c r="N9" s="793">
        <f t="shared" si="1"/>
        <v>0.7904328018223234</v>
      </c>
    </row>
    <row r="10" spans="1:14" ht="12.75">
      <c r="A10" s="528" t="s">
        <v>269</v>
      </c>
      <c r="B10" s="542">
        <f>'3.sz.m Önk  bev.'!E23</f>
        <v>10132</v>
      </c>
      <c r="C10" s="595">
        <f>'3.sz.m Önk  bev.'!F23</f>
        <v>10293</v>
      </c>
      <c r="D10" s="595">
        <f>'3.sz.m Önk  bev.'!G23</f>
        <v>10662</v>
      </c>
      <c r="E10" s="595">
        <f>'3.sz.m Önk  bev.'!H23</f>
        <v>11952</v>
      </c>
      <c r="F10" s="595">
        <f>'3.sz.m Önk  bev.'!I23-97</f>
        <v>11855</v>
      </c>
      <c r="G10" s="792">
        <f t="shared" si="0"/>
        <v>0.991884203480589</v>
      </c>
      <c r="H10" s="550" t="s">
        <v>290</v>
      </c>
      <c r="I10" s="542">
        <f>'4.sz.m.ÖNK kiadás'!E11+üres!D33+üres2!D32</f>
        <v>2787</v>
      </c>
      <c r="J10" s="595">
        <f>'4.sz.m.ÖNK kiadás'!F11+üres!E33+üres2!E32</f>
        <v>2787</v>
      </c>
      <c r="K10" s="595">
        <f>'4.sz.m.ÖNK kiadás'!G11+üres!F33+üres2!F32</f>
        <v>2787</v>
      </c>
      <c r="L10" s="595">
        <f>'4.sz.m.ÖNK kiadás'!H11+üres!G33+üres2!G32</f>
        <v>2789</v>
      </c>
      <c r="M10" s="595">
        <f>'4.sz.m.ÖNK kiadás'!I11+üres!H33+üres2!H32</f>
        <v>2788</v>
      </c>
      <c r="N10" s="792">
        <f t="shared" si="1"/>
        <v>0.9996414485478666</v>
      </c>
    </row>
    <row r="11" spans="1:14" ht="12.75">
      <c r="A11" s="528" t="s">
        <v>270</v>
      </c>
      <c r="B11" s="563">
        <f>'3.sz.m Önk  bev.'!E32+üres!D10+üres2!D9</f>
        <v>766</v>
      </c>
      <c r="C11" s="603">
        <f>'3.sz.m Önk  bev.'!F32+üres!E10+üres2!E9</f>
        <v>766</v>
      </c>
      <c r="D11" s="603">
        <f>'3.sz.m Önk  bev.'!G32+üres!F10+üres2!F9</f>
        <v>766</v>
      </c>
      <c r="E11" s="603">
        <f>'3.sz.m Önk  bev.'!H32+üres!G10+üres2!G9</f>
        <v>948</v>
      </c>
      <c r="F11" s="603">
        <f>'3.sz.m Önk  bev.'!I32+üres!H10+üres2!H9</f>
        <v>972</v>
      </c>
      <c r="G11" s="793">
        <f t="shared" si="0"/>
        <v>1.0253164556962024</v>
      </c>
      <c r="H11" s="549" t="s">
        <v>291</v>
      </c>
      <c r="I11" s="563">
        <f>'4.sz.m.ÖNK kiadás'!E25</f>
        <v>1212</v>
      </c>
      <c r="J11" s="603">
        <f>'4.sz.m.ÖNK kiadás'!F25</f>
        <v>1269</v>
      </c>
      <c r="K11" s="603">
        <f>'4.sz.m.ÖNK kiadás'!G25</f>
        <v>1634</v>
      </c>
      <c r="L11" s="603">
        <f>'4.sz.m.ÖNK kiadás'!H25</f>
        <v>0</v>
      </c>
      <c r="M11" s="603">
        <f>'4.sz.m.ÖNK kiadás'!I25</f>
        <v>0</v>
      </c>
      <c r="N11" s="793"/>
    </row>
    <row r="12" spans="1:14" ht="12.75">
      <c r="A12" s="529"/>
      <c r="B12" s="543"/>
      <c r="C12" s="596"/>
      <c r="D12" s="596"/>
      <c r="E12" s="596"/>
      <c r="F12" s="596"/>
      <c r="G12" s="794"/>
      <c r="H12" s="551"/>
      <c r="I12" s="543"/>
      <c r="J12" s="596"/>
      <c r="K12" s="596"/>
      <c r="L12" s="596"/>
      <c r="M12" s="596"/>
      <c r="N12" s="794"/>
    </row>
    <row r="13" spans="1:14" ht="16.5" customHeight="1" thickBot="1">
      <c r="A13" s="530" t="s">
        <v>271</v>
      </c>
      <c r="B13" s="544">
        <f>üres!D15+üres2!D14</f>
        <v>0</v>
      </c>
      <c r="C13" s="597">
        <f>üres!E15+üres2!E14</f>
        <v>0</v>
      </c>
      <c r="D13" s="597">
        <f>üres!F15+üres2!F14</f>
        <v>0</v>
      </c>
      <c r="E13" s="597">
        <f>üres!G15+üres2!G14</f>
        <v>0</v>
      </c>
      <c r="F13" s="597">
        <f>üres!H15+üres2!H14</f>
        <v>0</v>
      </c>
      <c r="G13" s="795"/>
      <c r="H13" s="552"/>
      <c r="I13" s="544"/>
      <c r="J13" s="597"/>
      <c r="K13" s="597"/>
      <c r="L13" s="597"/>
      <c r="M13" s="597"/>
      <c r="N13" s="795"/>
    </row>
    <row r="14" spans="1:14" ht="24" customHeight="1" thickBot="1">
      <c r="A14" s="531" t="s">
        <v>293</v>
      </c>
      <c r="B14" s="545">
        <f>B6+B9+B10+B11+B13</f>
        <v>13172</v>
      </c>
      <c r="C14" s="598">
        <f>C6+C9+C10+C11+C13</f>
        <v>13333</v>
      </c>
      <c r="D14" s="598">
        <f>D6+D9+D10+D11+D13</f>
        <v>13702</v>
      </c>
      <c r="E14" s="598">
        <f>E6+E9+E10+E11+E13</f>
        <v>15186</v>
      </c>
      <c r="F14" s="598">
        <f>F6+F9+F10+F11+F13</f>
        <v>15114</v>
      </c>
      <c r="G14" s="796">
        <f t="shared" si="0"/>
        <v>0.9952587909917029</v>
      </c>
      <c r="H14" s="553" t="s">
        <v>294</v>
      </c>
      <c r="I14" s="545">
        <f>SUM(I6:I13)</f>
        <v>15401</v>
      </c>
      <c r="J14" s="598">
        <f>SUM(J6:J13)</f>
        <v>15562</v>
      </c>
      <c r="K14" s="598">
        <f>SUM(K6:K13)</f>
        <v>15931</v>
      </c>
      <c r="L14" s="598">
        <f>SUM(L6:L13)</f>
        <v>14180</v>
      </c>
      <c r="M14" s="598">
        <f>SUM(M6:M13)</f>
        <v>13060</v>
      </c>
      <c r="N14" s="796">
        <f t="shared" si="1"/>
        <v>0.921015514809591</v>
      </c>
    </row>
    <row r="15" spans="1:14" ht="18.75" customHeight="1">
      <c r="A15" s="532" t="s">
        <v>274</v>
      </c>
      <c r="B15" s="541">
        <f>'3.sz.m Önk  bev.'!E52+üres!D21+üres2!D20</f>
        <v>2229</v>
      </c>
      <c r="C15" s="594">
        <f>'3.sz.m Önk  bev.'!F52+üres!E21+üres2!E20</f>
        <v>2229</v>
      </c>
      <c r="D15" s="594">
        <f>'3.sz.m Önk  bev.'!G52+üres!F21+üres2!F20</f>
        <v>2229</v>
      </c>
      <c r="E15" s="594">
        <f>'3.sz.m Önk  bev.'!H52+üres!G21+üres2!G20</f>
        <v>2663</v>
      </c>
      <c r="F15" s="594">
        <f>'3.sz.m Önk  bev.'!I52+üres!H21+üres2!H20</f>
        <v>2663</v>
      </c>
      <c r="G15" s="797">
        <f t="shared" si="0"/>
        <v>1</v>
      </c>
      <c r="H15" s="548" t="s">
        <v>277</v>
      </c>
      <c r="I15" s="541">
        <v>0</v>
      </c>
      <c r="J15" s="594">
        <v>0</v>
      </c>
      <c r="K15" s="594">
        <v>0</v>
      </c>
      <c r="L15" s="594">
        <v>0</v>
      </c>
      <c r="M15" s="594">
        <f>'4.sz.m.ÖNK kiadás'!I33</f>
        <v>3390</v>
      </c>
      <c r="N15" s="797"/>
    </row>
    <row r="16" spans="1:14" ht="15" customHeight="1" thickBot="1">
      <c r="A16" s="533" t="s">
        <v>275</v>
      </c>
      <c r="B16" s="543"/>
      <c r="C16" s="596"/>
      <c r="D16" s="596"/>
      <c r="E16" s="596"/>
      <c r="F16" s="596">
        <f>'3.sz.m Önk  bev.'!I54</f>
        <v>3390</v>
      </c>
      <c r="G16" s="794"/>
      <c r="H16" s="551"/>
      <c r="I16" s="543"/>
      <c r="J16" s="596"/>
      <c r="K16" s="596"/>
      <c r="L16" s="596"/>
      <c r="M16" s="596"/>
      <c r="N16" s="794"/>
    </row>
    <row r="17" spans="1:14" ht="25.5" customHeight="1" thickBot="1">
      <c r="A17" s="534" t="s">
        <v>298</v>
      </c>
      <c r="B17" s="546">
        <f>SUM(B15:B16)</f>
        <v>2229</v>
      </c>
      <c r="C17" s="599">
        <f>SUM(C15:C16)</f>
        <v>2229</v>
      </c>
      <c r="D17" s="599">
        <f>SUM(D15:D16)</f>
        <v>2229</v>
      </c>
      <c r="E17" s="599">
        <f>SUM(E15:E16)</f>
        <v>2663</v>
      </c>
      <c r="F17" s="599">
        <f>SUM(F15:F16)</f>
        <v>6053</v>
      </c>
      <c r="G17" s="798">
        <f t="shared" si="0"/>
        <v>2.273000375516335</v>
      </c>
      <c r="H17" s="554" t="s">
        <v>305</v>
      </c>
      <c r="I17" s="546">
        <f>SUM(I15:I16)</f>
        <v>0</v>
      </c>
      <c r="J17" s="599">
        <f>SUM(J15:J16)</f>
        <v>0</v>
      </c>
      <c r="K17" s="599">
        <f>SUM(K15:K16)</f>
        <v>0</v>
      </c>
      <c r="L17" s="599">
        <f>SUM(L15:L16)</f>
        <v>0</v>
      </c>
      <c r="M17" s="599">
        <f>SUM(M15:M16)</f>
        <v>3390</v>
      </c>
      <c r="N17" s="798"/>
    </row>
    <row r="18" spans="1:14" ht="22.5" customHeight="1" thickBot="1">
      <c r="A18" s="535" t="s">
        <v>276</v>
      </c>
      <c r="B18" s="547">
        <f>B14+B17</f>
        <v>15401</v>
      </c>
      <c r="C18" s="600">
        <f>C14+C17</f>
        <v>15562</v>
      </c>
      <c r="D18" s="600">
        <f>D14+D17</f>
        <v>15931</v>
      </c>
      <c r="E18" s="600">
        <f>E14+E17</f>
        <v>17849</v>
      </c>
      <c r="F18" s="600">
        <f>F14+F17</f>
        <v>21167</v>
      </c>
      <c r="G18" s="799">
        <f t="shared" si="0"/>
        <v>1.1858927671017985</v>
      </c>
      <c r="H18" s="555" t="s">
        <v>278</v>
      </c>
      <c r="I18" s="547">
        <f>I14+I17</f>
        <v>15401</v>
      </c>
      <c r="J18" s="600">
        <f>J14+J17</f>
        <v>15562</v>
      </c>
      <c r="K18" s="600">
        <f>K14+K17</f>
        <v>15931</v>
      </c>
      <c r="L18" s="600">
        <f>L14+L17</f>
        <v>14180</v>
      </c>
      <c r="M18" s="600">
        <f>M14+M17</f>
        <v>16450</v>
      </c>
      <c r="N18" s="799">
        <f t="shared" si="1"/>
        <v>1.1600846262341327</v>
      </c>
    </row>
    <row r="19" spans="1:14" ht="22.5" customHeight="1" thickBot="1">
      <c r="A19" s="903" t="s">
        <v>316</v>
      </c>
      <c r="B19" s="903"/>
      <c r="C19" s="903"/>
      <c r="D19" s="903"/>
      <c r="E19" s="903"/>
      <c r="F19" s="903"/>
      <c r="G19" s="903"/>
      <c r="H19" s="903"/>
      <c r="I19" s="903"/>
      <c r="J19" s="41"/>
      <c r="N19" s="800"/>
    </row>
    <row r="20" spans="1:14" ht="12.75">
      <c r="A20" s="527" t="s">
        <v>279</v>
      </c>
      <c r="B20" s="562">
        <f>'3.sz.m Önk  bev.'!E36</f>
        <v>5932</v>
      </c>
      <c r="C20" s="602">
        <f>'3.sz.m Önk  bev.'!F36</f>
        <v>5932</v>
      </c>
      <c r="D20" s="602">
        <f>'3.sz.m Önk  bev.'!G36</f>
        <v>5932</v>
      </c>
      <c r="E20" s="602">
        <f>'3.sz.m Önk  bev.'!H36</f>
        <v>5932</v>
      </c>
      <c r="F20" s="602">
        <f>'3.sz.m Önk  bev.'!I36</f>
        <v>5908</v>
      </c>
      <c r="G20" s="791">
        <f>F20/E20</f>
        <v>0.9959541469993257</v>
      </c>
      <c r="H20" s="556" t="s">
        <v>283</v>
      </c>
      <c r="I20" s="562">
        <f>'4.sz.m.ÖNK kiadás'!E18+üres!D35</f>
        <v>300</v>
      </c>
      <c r="J20" s="602">
        <f>'4.sz.m.ÖNK kiadás'!F18+üres!E35</f>
        <v>300</v>
      </c>
      <c r="K20" s="602">
        <f>'4.sz.m.ÖNK kiadás'!G18+üres!F35</f>
        <v>300</v>
      </c>
      <c r="L20" s="602">
        <f>'4.sz.m.ÖNK kiadás'!H18+üres!G35</f>
        <v>300</v>
      </c>
      <c r="M20" s="602">
        <f>'4.sz.m.ÖNK kiadás'!I18+üres!H35</f>
        <v>290</v>
      </c>
      <c r="N20" s="791">
        <f t="shared" si="1"/>
        <v>0.9666666666666667</v>
      </c>
    </row>
    <row r="21" spans="1:14" ht="12.75">
      <c r="A21" s="528" t="s">
        <v>280</v>
      </c>
      <c r="B21" s="542"/>
      <c r="C21" s="595"/>
      <c r="D21" s="595"/>
      <c r="E21" s="595"/>
      <c r="F21" s="595">
        <v>97</v>
      </c>
      <c r="G21" s="792"/>
      <c r="H21" s="549" t="s">
        <v>284</v>
      </c>
      <c r="I21" s="542">
        <f>'4.sz.m.ÖNK kiadás'!E19</f>
        <v>0</v>
      </c>
      <c r="J21" s="595">
        <f>'4.sz.m.ÖNK kiadás'!F19</f>
        <v>1961</v>
      </c>
      <c r="K21" s="595">
        <f>'4.sz.m.ÖNK kiadás'!G19</f>
        <v>1961</v>
      </c>
      <c r="L21" s="595">
        <f>'4.sz.m.ÖNK kiadás'!H19</f>
        <v>1961</v>
      </c>
      <c r="M21" s="595">
        <f>'4.sz.m.ÖNK kiadás'!I19</f>
        <v>1961</v>
      </c>
      <c r="N21" s="792">
        <f t="shared" si="1"/>
        <v>1</v>
      </c>
    </row>
    <row r="22" spans="1:14" ht="12.75">
      <c r="A22" s="528" t="s">
        <v>281</v>
      </c>
      <c r="B22" s="542">
        <f>'3.sz.m Önk  bev.'!E43</f>
        <v>0</v>
      </c>
      <c r="C22" s="595">
        <f>'3.sz.m Önk  bev.'!F43</f>
        <v>2389</v>
      </c>
      <c r="D22" s="595">
        <f>'3.sz.m Önk  bev.'!G43</f>
        <v>2389</v>
      </c>
      <c r="E22" s="595">
        <f>'3.sz.m Önk  bev.'!H43</f>
        <v>191</v>
      </c>
      <c r="F22" s="595">
        <f>'3.sz.m Önk  bev.'!I43</f>
        <v>191</v>
      </c>
      <c r="G22" s="792">
        <f>F22/E22</f>
        <v>1</v>
      </c>
      <c r="H22" s="549" t="s">
        <v>285</v>
      </c>
      <c r="I22" s="542">
        <f>'4.sz.m.ÖNK kiadás'!E20</f>
        <v>363</v>
      </c>
      <c r="J22" s="595">
        <f>'4.sz.m.ÖNK kiadás'!F20</f>
        <v>791</v>
      </c>
      <c r="K22" s="595">
        <f>'4.sz.m.ÖNK kiadás'!G20</f>
        <v>791</v>
      </c>
      <c r="L22" s="595">
        <f>'4.sz.m.ÖNK kiadás'!H20</f>
        <v>1099</v>
      </c>
      <c r="M22" s="595">
        <f>'4.sz.m.ÖNK kiadás'!I20</f>
        <v>1099</v>
      </c>
      <c r="N22" s="792">
        <f t="shared" si="1"/>
        <v>1</v>
      </c>
    </row>
    <row r="23" spans="1:14" ht="12.75">
      <c r="A23" s="528" t="s">
        <v>282</v>
      </c>
      <c r="B23" s="542"/>
      <c r="C23" s="595"/>
      <c r="D23" s="595"/>
      <c r="E23" s="595"/>
      <c r="F23" s="595"/>
      <c r="G23" s="792"/>
      <c r="H23" s="549" t="s">
        <v>292</v>
      </c>
      <c r="I23" s="542"/>
      <c r="J23" s="595"/>
      <c r="K23" s="595"/>
      <c r="L23" s="595"/>
      <c r="M23" s="595"/>
      <c r="N23" s="792"/>
    </row>
    <row r="24" spans="1:14" ht="13.5" thickBot="1">
      <c r="A24" s="536"/>
      <c r="B24" s="543"/>
      <c r="C24" s="596"/>
      <c r="D24" s="596"/>
      <c r="E24" s="596"/>
      <c r="F24" s="596"/>
      <c r="G24" s="794"/>
      <c r="H24" s="551"/>
      <c r="I24" s="543"/>
      <c r="J24" s="596"/>
      <c r="K24" s="596"/>
      <c r="L24" s="596"/>
      <c r="M24" s="596"/>
      <c r="N24" s="794"/>
    </row>
    <row r="25" spans="1:14" ht="13.5" thickBot="1">
      <c r="A25" s="537" t="s">
        <v>296</v>
      </c>
      <c r="B25" s="564">
        <f>SUM(B20:B23)</f>
        <v>5932</v>
      </c>
      <c r="C25" s="604">
        <f>SUM(C20:C23)</f>
        <v>8321</v>
      </c>
      <c r="D25" s="604">
        <f>SUM(D20:D23)</f>
        <v>8321</v>
      </c>
      <c r="E25" s="604">
        <f>SUM(E20:E23)</f>
        <v>6123</v>
      </c>
      <c r="F25" s="604">
        <f>SUM(F20:F23)</f>
        <v>6196</v>
      </c>
      <c r="G25" s="801">
        <f>F25/E25</f>
        <v>1.0119222603299036</v>
      </c>
      <c r="H25" s="557" t="s">
        <v>295</v>
      </c>
      <c r="I25" s="564">
        <f>SUM(I20:I24)</f>
        <v>663</v>
      </c>
      <c r="J25" s="604">
        <f>SUM(J20:J24)</f>
        <v>3052</v>
      </c>
      <c r="K25" s="604">
        <f>SUM(K20:K24)</f>
        <v>3052</v>
      </c>
      <c r="L25" s="604">
        <f>SUM(L20:L24)</f>
        <v>3360</v>
      </c>
      <c r="M25" s="604">
        <f>SUM(M20:M24)</f>
        <v>3350</v>
      </c>
      <c r="N25" s="801">
        <f t="shared" si="1"/>
        <v>0.9970238095238095</v>
      </c>
    </row>
    <row r="26" spans="1:14" ht="15" customHeight="1">
      <c r="A26" s="532" t="s">
        <v>274</v>
      </c>
      <c r="B26" s="541"/>
      <c r="C26" s="594"/>
      <c r="D26" s="594"/>
      <c r="E26" s="594"/>
      <c r="F26" s="594"/>
      <c r="G26" s="797"/>
      <c r="H26" s="558" t="s">
        <v>297</v>
      </c>
      <c r="I26" s="541">
        <f>'4.sz.m.ÖNK kiadás'!E34</f>
        <v>6432</v>
      </c>
      <c r="J26" s="594">
        <f>'4.sz.m.ÖNK kiadás'!F34</f>
        <v>6432</v>
      </c>
      <c r="K26" s="594">
        <f>'4.sz.m.ÖNK kiadás'!G34</f>
        <v>6432</v>
      </c>
      <c r="L26" s="594">
        <f>'4.sz.m.ÖNK kiadás'!H34</f>
        <v>6432</v>
      </c>
      <c r="M26" s="594">
        <f>'4.sz.m.ÖNK kiadás'!I34</f>
        <v>6432</v>
      </c>
      <c r="N26" s="797">
        <f t="shared" si="1"/>
        <v>1</v>
      </c>
    </row>
    <row r="27" spans="1:14" ht="13.5" thickBot="1">
      <c r="A27" s="533" t="s">
        <v>275</v>
      </c>
      <c r="B27" s="543">
        <f>'3.sz.m Önk  bev.'!E54</f>
        <v>1163</v>
      </c>
      <c r="C27" s="596">
        <f>'3.sz.m Önk  bev.'!F54</f>
        <v>1163</v>
      </c>
      <c r="D27" s="596">
        <f>'3.sz.m Önk  bev.'!G54</f>
        <v>1163</v>
      </c>
      <c r="E27" s="596">
        <f>'3.sz.m Önk  bev.'!H54</f>
        <v>0</v>
      </c>
      <c r="F27" s="596"/>
      <c r="G27" s="794"/>
      <c r="H27" s="559"/>
      <c r="I27" s="543"/>
      <c r="J27" s="596"/>
      <c r="K27" s="596"/>
      <c r="L27" s="596"/>
      <c r="M27" s="596"/>
      <c r="N27" s="794"/>
    </row>
    <row r="28" spans="1:14" ht="25.5" customHeight="1" thickBot="1">
      <c r="A28" s="538" t="s">
        <v>299</v>
      </c>
      <c r="B28" s="547">
        <f>SUM(B26:B27)</f>
        <v>1163</v>
      </c>
      <c r="C28" s="600">
        <f>SUM(C26:C27)</f>
        <v>1163</v>
      </c>
      <c r="D28" s="600">
        <f>SUM(D26:D27)</f>
        <v>1163</v>
      </c>
      <c r="E28" s="600">
        <f>SUM(E26:E27)</f>
        <v>0</v>
      </c>
      <c r="F28" s="600">
        <f>SUM(F26:F27)</f>
        <v>0</v>
      </c>
      <c r="G28" s="799"/>
      <c r="H28" s="557" t="s">
        <v>300</v>
      </c>
      <c r="I28" s="547">
        <f>SUM(I26:I27)</f>
        <v>6432</v>
      </c>
      <c r="J28" s="600">
        <f>SUM(J26:J27)</f>
        <v>6432</v>
      </c>
      <c r="K28" s="600">
        <f>SUM(K26:K27)</f>
        <v>6432</v>
      </c>
      <c r="L28" s="600">
        <f>SUM(L26:L27)</f>
        <v>6432</v>
      </c>
      <c r="M28" s="600">
        <f>SUM(M26:M27)</f>
        <v>6432</v>
      </c>
      <c r="N28" s="799">
        <f t="shared" si="1"/>
        <v>1</v>
      </c>
    </row>
    <row r="29" spans="1:14" ht="26.25" customHeight="1" thickBot="1">
      <c r="A29" s="539" t="s">
        <v>301</v>
      </c>
      <c r="B29" s="547">
        <f>B25+B28</f>
        <v>7095</v>
      </c>
      <c r="C29" s="600">
        <f>C25+C28</f>
        <v>9484</v>
      </c>
      <c r="D29" s="600">
        <f>D25+D28</f>
        <v>9484</v>
      </c>
      <c r="E29" s="600">
        <f>E25+E28</f>
        <v>6123</v>
      </c>
      <c r="F29" s="600">
        <f>F25+F28</f>
        <v>6196</v>
      </c>
      <c r="G29" s="799">
        <f>F29/E29</f>
        <v>1.0119222603299036</v>
      </c>
      <c r="H29" s="560" t="s">
        <v>302</v>
      </c>
      <c r="I29" s="547">
        <f>I28+I25</f>
        <v>7095</v>
      </c>
      <c r="J29" s="600">
        <f>J28+J25</f>
        <v>9484</v>
      </c>
      <c r="K29" s="600">
        <f>K28+K25</f>
        <v>9484</v>
      </c>
      <c r="L29" s="600">
        <f>L28+L25</f>
        <v>9792</v>
      </c>
      <c r="M29" s="600">
        <f>M28+M25</f>
        <v>9782</v>
      </c>
      <c r="N29" s="799">
        <f t="shared" si="1"/>
        <v>0.9989787581699346</v>
      </c>
    </row>
    <row r="30" spans="1:14" ht="26.25" customHeight="1" thickBot="1">
      <c r="A30" s="539" t="s">
        <v>498</v>
      </c>
      <c r="B30" s="547"/>
      <c r="C30" s="600"/>
      <c r="D30" s="600"/>
      <c r="E30" s="600"/>
      <c r="F30" s="600">
        <f>'3.sz.m Önk  bev.'!I56</f>
        <v>-86</v>
      </c>
      <c r="G30" s="799"/>
      <c r="H30" s="560"/>
      <c r="I30" s="547"/>
      <c r="J30" s="600"/>
      <c r="K30" s="600"/>
      <c r="L30" s="600"/>
      <c r="M30" s="600">
        <f>'4.sz.m.ÖNK kiadás'!I36</f>
        <v>-10</v>
      </c>
      <c r="N30" s="799"/>
    </row>
    <row r="31" spans="1:14" ht="29.25" customHeight="1" thickBot="1">
      <c r="A31" s="540" t="s">
        <v>303</v>
      </c>
      <c r="B31" s="565">
        <f>B18+B29</f>
        <v>22496</v>
      </c>
      <c r="C31" s="605">
        <f>C18+C29</f>
        <v>25046</v>
      </c>
      <c r="D31" s="605">
        <f>D18+D29</f>
        <v>25415</v>
      </c>
      <c r="E31" s="605">
        <f>E18+E29</f>
        <v>23972</v>
      </c>
      <c r="F31" s="605">
        <f>F18+F29+F30</f>
        <v>27277</v>
      </c>
      <c r="G31" s="802">
        <f>F31/E31</f>
        <v>1.1378691807108292</v>
      </c>
      <c r="H31" s="561" t="s">
        <v>304</v>
      </c>
      <c r="I31" s="565">
        <f>I29+I18</f>
        <v>22496</v>
      </c>
      <c r="J31" s="605">
        <f>J29+J18</f>
        <v>25046</v>
      </c>
      <c r="K31" s="605">
        <f>K29+K18</f>
        <v>25415</v>
      </c>
      <c r="L31" s="605">
        <f>L29+L18</f>
        <v>23972</v>
      </c>
      <c r="M31" s="605">
        <f>M29+M18+M30</f>
        <v>26222</v>
      </c>
      <c r="N31" s="802">
        <f t="shared" si="1"/>
        <v>1.093859502753212</v>
      </c>
    </row>
    <row r="33" spans="2:9" ht="12.75">
      <c r="B33" s="41"/>
      <c r="C33" s="41"/>
      <c r="D33" s="41"/>
      <c r="E33" s="41"/>
      <c r="F33" s="41"/>
      <c r="G33" s="41"/>
      <c r="I33" s="41"/>
    </row>
  </sheetData>
  <sheetProtection/>
  <mergeCells count="4">
    <mergeCell ref="H1:I1"/>
    <mergeCell ref="A2:I2"/>
    <mergeCell ref="A19:I19"/>
    <mergeCell ref="A4:I4"/>
  </mergeCells>
  <printOptions horizontalCentered="1"/>
  <pageMargins left="0.7480314960629921" right="0.7480314960629921" top="0.7874015748031497" bottom="0.7874015748031497" header="0.5118110236220472" footer="0.5118110236220472"/>
  <pageSetup horizontalDpi="300" verticalDpi="3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6"/>
  <sheetViews>
    <sheetView zoomScale="70" zoomScaleNormal="70" zoomScalePageLayoutView="0" workbookViewId="0" topLeftCell="C10">
      <selection activeCell="I13" sqref="I13:I14"/>
    </sheetView>
  </sheetViews>
  <sheetFormatPr defaultColWidth="9.140625" defaultRowHeight="12.75"/>
  <cols>
    <col min="1" max="2" width="5.7109375" style="150" customWidth="1"/>
    <col min="3" max="3" width="7.57421875" style="150" customWidth="1"/>
    <col min="4" max="4" width="56.7109375" style="25" customWidth="1"/>
    <col min="5" max="5" width="19.57421875" style="26" customWidth="1"/>
    <col min="6" max="7" width="19.57421875" style="26" hidden="1" customWidth="1"/>
    <col min="8" max="10" width="19.57421875" style="26" customWidth="1"/>
    <col min="11" max="11" width="19.57421875" style="8" customWidth="1"/>
    <col min="12" max="13" width="19.57421875" style="8" hidden="1" customWidth="1"/>
    <col min="14" max="16" width="19.57421875" style="8" customWidth="1"/>
    <col min="17" max="17" width="19.57421875" style="0" customWidth="1"/>
    <col min="18" max="18" width="19.57421875" style="8" hidden="1" customWidth="1"/>
    <col min="19" max="19" width="11.00390625" style="8" hidden="1" customWidth="1"/>
    <col min="20" max="20" width="11.00390625" style="8" customWidth="1"/>
    <col min="21" max="21" width="12.7109375" style="0" customWidth="1"/>
    <col min="22" max="22" width="13.00390625" style="0" customWidth="1"/>
  </cols>
  <sheetData>
    <row r="1" spans="1:17" ht="12.75">
      <c r="A1" s="147"/>
      <c r="B1" s="147"/>
      <c r="C1" s="147"/>
      <c r="D1" s="148"/>
      <c r="Q1" s="59" t="s">
        <v>77</v>
      </c>
    </row>
    <row r="2" spans="1:20" s="19" customFormat="1" ht="34.5" customHeight="1">
      <c r="A2" s="904" t="s">
        <v>93</v>
      </c>
      <c r="B2" s="904"/>
      <c r="C2" s="904"/>
      <c r="D2" s="904"/>
      <c r="E2" s="904"/>
      <c r="F2" s="904"/>
      <c r="G2" s="904"/>
      <c r="H2" s="904"/>
      <c r="I2" s="904"/>
      <c r="J2" s="904"/>
      <c r="K2" s="904"/>
      <c r="L2" s="904"/>
      <c r="M2" s="904"/>
      <c r="N2" s="904"/>
      <c r="O2" s="904"/>
      <c r="P2" s="904"/>
      <c r="Q2" s="904"/>
      <c r="R2" s="327"/>
      <c r="S2" s="22"/>
      <c r="T2" s="22"/>
    </row>
    <row r="3" spans="1:17" ht="13.5" thickBot="1">
      <c r="A3" s="149"/>
      <c r="B3" s="149"/>
      <c r="C3" s="149"/>
      <c r="D3" s="145"/>
      <c r="K3" s="100"/>
      <c r="L3" s="100"/>
      <c r="M3" s="100"/>
      <c r="N3" s="100"/>
      <c r="O3" s="100"/>
      <c r="P3" s="100"/>
      <c r="Q3" s="48" t="s">
        <v>2</v>
      </c>
    </row>
    <row r="4" spans="1:22" ht="45.75" customHeight="1" thickBot="1">
      <c r="A4" s="847" t="s">
        <v>6</v>
      </c>
      <c r="B4" s="848"/>
      <c r="C4" s="848"/>
      <c r="D4" s="475" t="s">
        <v>9</v>
      </c>
      <c r="E4" s="856" t="s">
        <v>5</v>
      </c>
      <c r="F4" s="857"/>
      <c r="G4" s="857"/>
      <c r="H4" s="857"/>
      <c r="I4" s="857"/>
      <c r="J4" s="858"/>
      <c r="K4" s="856" t="s">
        <v>94</v>
      </c>
      <c r="L4" s="857"/>
      <c r="M4" s="857"/>
      <c r="N4" s="857"/>
      <c r="O4" s="857"/>
      <c r="P4" s="858"/>
      <c r="Q4" s="856" t="s">
        <v>95</v>
      </c>
      <c r="R4" s="857"/>
      <c r="S4" s="857"/>
      <c r="T4" s="857"/>
      <c r="U4" s="857"/>
      <c r="V4" s="858"/>
    </row>
    <row r="5" spans="1:22" ht="45.75" customHeight="1" thickBot="1">
      <c r="A5" s="455"/>
      <c r="B5" s="456"/>
      <c r="C5" s="456"/>
      <c r="D5" s="475"/>
      <c r="E5" s="478" t="s">
        <v>103</v>
      </c>
      <c r="F5" s="578" t="s">
        <v>399</v>
      </c>
      <c r="G5" s="578" t="s">
        <v>409</v>
      </c>
      <c r="H5" s="578" t="s">
        <v>413</v>
      </c>
      <c r="I5" s="578" t="s">
        <v>495</v>
      </c>
      <c r="J5" s="736" t="s">
        <v>496</v>
      </c>
      <c r="K5" s="478" t="s">
        <v>103</v>
      </c>
      <c r="L5" s="578" t="s">
        <v>399</v>
      </c>
      <c r="M5" s="578" t="s">
        <v>409</v>
      </c>
      <c r="N5" s="578" t="s">
        <v>413</v>
      </c>
      <c r="O5" s="578" t="s">
        <v>495</v>
      </c>
      <c r="P5" s="736" t="s">
        <v>496</v>
      </c>
      <c r="Q5" s="478" t="s">
        <v>103</v>
      </c>
      <c r="R5" s="578" t="s">
        <v>399</v>
      </c>
      <c r="S5" s="578" t="s">
        <v>409</v>
      </c>
      <c r="T5" s="578" t="s">
        <v>413</v>
      </c>
      <c r="U5" s="578" t="s">
        <v>495</v>
      </c>
      <c r="V5" s="736" t="s">
        <v>496</v>
      </c>
    </row>
    <row r="6" spans="1:22" s="7" customFormat="1" ht="21.75" customHeight="1" thickBot="1">
      <c r="A6" s="164" t="s">
        <v>31</v>
      </c>
      <c r="B6" s="841" t="s">
        <v>161</v>
      </c>
      <c r="C6" s="841"/>
      <c r="D6" s="841"/>
      <c r="E6" s="479">
        <f>E7+E15</f>
        <v>2024</v>
      </c>
      <c r="F6" s="579">
        <f>F7+F15</f>
        <v>2024</v>
      </c>
      <c r="G6" s="579">
        <f>G7+G15</f>
        <v>2024</v>
      </c>
      <c r="H6" s="579">
        <f aca="true" t="shared" si="0" ref="H6:T6">H7+H15</f>
        <v>2022</v>
      </c>
      <c r="I6" s="579">
        <f>I7+I15</f>
        <v>2023</v>
      </c>
      <c r="J6" s="737">
        <f>I6/H6</f>
        <v>1.000494559841741</v>
      </c>
      <c r="K6" s="479">
        <f t="shared" si="0"/>
        <v>2024</v>
      </c>
      <c r="L6" s="579">
        <f t="shared" si="0"/>
        <v>2024</v>
      </c>
      <c r="M6" s="579">
        <f t="shared" si="0"/>
        <v>2024</v>
      </c>
      <c r="N6" s="579">
        <f>N7+N15</f>
        <v>2022</v>
      </c>
      <c r="O6" s="579">
        <f>O7+O15</f>
        <v>2023</v>
      </c>
      <c r="P6" s="737">
        <f>O6/N6</f>
        <v>1.000494559841741</v>
      </c>
      <c r="Q6" s="479">
        <f t="shared" si="0"/>
        <v>0</v>
      </c>
      <c r="R6" s="579">
        <f t="shared" si="0"/>
        <v>0</v>
      </c>
      <c r="S6" s="579">
        <f t="shared" si="0"/>
        <v>0</v>
      </c>
      <c r="T6" s="579">
        <f t="shared" si="0"/>
        <v>0</v>
      </c>
      <c r="U6" s="579">
        <f>U7+U15</f>
        <v>0</v>
      </c>
      <c r="V6" s="737"/>
    </row>
    <row r="7" spans="1:22" s="7" customFormat="1" ht="21.75" customHeight="1" thickBot="1">
      <c r="A7" s="164" t="s">
        <v>32</v>
      </c>
      <c r="B7" s="841" t="s">
        <v>113</v>
      </c>
      <c r="C7" s="841"/>
      <c r="D7" s="841"/>
      <c r="E7" s="479">
        <f>E8+E13+E14</f>
        <v>1700</v>
      </c>
      <c r="F7" s="579">
        <f>F8+F13+F14</f>
        <v>1700</v>
      </c>
      <c r="G7" s="579">
        <f>G8+G13+G14</f>
        <v>1700</v>
      </c>
      <c r="H7" s="579">
        <f>H8+H13+H14</f>
        <v>1643</v>
      </c>
      <c r="I7" s="579">
        <f>I8+I13+I14</f>
        <v>1644</v>
      </c>
      <c r="J7" s="737">
        <f aca="true" t="shared" si="1" ref="J7:J57">I7/H7</f>
        <v>1.0006086427267193</v>
      </c>
      <c r="K7" s="479">
        <f aca="true" t="shared" si="2" ref="K7:T7">K8+K13+K14</f>
        <v>1700</v>
      </c>
      <c r="L7" s="579">
        <f t="shared" si="2"/>
        <v>1700</v>
      </c>
      <c r="M7" s="579">
        <f t="shared" si="2"/>
        <v>1700</v>
      </c>
      <c r="N7" s="579">
        <f>N8+N13+N14</f>
        <v>1643</v>
      </c>
      <c r="O7" s="579">
        <f>O8+O13+O14</f>
        <v>1644</v>
      </c>
      <c r="P7" s="737">
        <f aca="true" t="shared" si="3" ref="P7:P57">O7/N7</f>
        <v>1.0006086427267193</v>
      </c>
      <c r="Q7" s="479">
        <f t="shared" si="2"/>
        <v>0</v>
      </c>
      <c r="R7" s="579">
        <f t="shared" si="2"/>
        <v>0</v>
      </c>
      <c r="S7" s="579">
        <f t="shared" si="2"/>
        <v>0</v>
      </c>
      <c r="T7" s="579">
        <f t="shared" si="2"/>
        <v>0</v>
      </c>
      <c r="U7" s="579">
        <f>U8+U13+U14</f>
        <v>0</v>
      </c>
      <c r="V7" s="737"/>
    </row>
    <row r="8" spans="1:22" ht="21.75" customHeight="1">
      <c r="A8" s="162"/>
      <c r="B8" s="163" t="s">
        <v>52</v>
      </c>
      <c r="C8" s="843" t="s">
        <v>33</v>
      </c>
      <c r="D8" s="843"/>
      <c r="E8" s="481">
        <f aca="true" t="shared" si="4" ref="E8:T8">SUM(E9:E12)</f>
        <v>1700</v>
      </c>
      <c r="F8" s="580">
        <f t="shared" si="4"/>
        <v>1700</v>
      </c>
      <c r="G8" s="580">
        <f t="shared" si="4"/>
        <v>1700</v>
      </c>
      <c r="H8" s="580">
        <f>SUM(H9:H12)</f>
        <v>1591</v>
      </c>
      <c r="I8" s="580">
        <f>SUM(I9:I12)</f>
        <v>1592</v>
      </c>
      <c r="J8" s="738">
        <f t="shared" si="1"/>
        <v>1.0006285355122564</v>
      </c>
      <c r="K8" s="481">
        <f t="shared" si="4"/>
        <v>1700</v>
      </c>
      <c r="L8" s="580">
        <f t="shared" si="4"/>
        <v>1700</v>
      </c>
      <c r="M8" s="580">
        <f t="shared" si="4"/>
        <v>1700</v>
      </c>
      <c r="N8" s="580">
        <f>SUM(N9:N12)</f>
        <v>1591</v>
      </c>
      <c r="O8" s="580">
        <v>1592</v>
      </c>
      <c r="P8" s="738">
        <f t="shared" si="3"/>
        <v>1.0006285355122564</v>
      </c>
      <c r="Q8" s="481">
        <f t="shared" si="4"/>
        <v>0</v>
      </c>
      <c r="R8" s="580">
        <f t="shared" si="4"/>
        <v>0</v>
      </c>
      <c r="S8" s="580">
        <f t="shared" si="4"/>
        <v>0</v>
      </c>
      <c r="T8" s="580">
        <f t="shared" si="4"/>
        <v>0</v>
      </c>
      <c r="U8" s="580">
        <f>SUM(U9:U12)</f>
        <v>0</v>
      </c>
      <c r="V8" s="738"/>
    </row>
    <row r="9" spans="1:22" ht="21.75" customHeight="1">
      <c r="A9" s="157"/>
      <c r="B9" s="153"/>
      <c r="C9" s="153" t="s">
        <v>117</v>
      </c>
      <c r="D9" s="476" t="s">
        <v>116</v>
      </c>
      <c r="E9" s="482">
        <v>0</v>
      </c>
      <c r="F9" s="581">
        <v>0</v>
      </c>
      <c r="G9" s="581">
        <v>0</v>
      </c>
      <c r="H9" s="581"/>
      <c r="I9" s="581"/>
      <c r="J9" s="739"/>
      <c r="K9" s="482">
        <v>0</v>
      </c>
      <c r="L9" s="581">
        <v>0</v>
      </c>
      <c r="M9" s="581">
        <v>0</v>
      </c>
      <c r="N9" s="581"/>
      <c r="O9" s="581"/>
      <c r="P9" s="739"/>
      <c r="Q9" s="482"/>
      <c r="R9" s="581"/>
      <c r="S9" s="581"/>
      <c r="T9" s="581"/>
      <c r="U9" s="581"/>
      <c r="V9" s="739"/>
    </row>
    <row r="10" spans="1:22" ht="21.75" customHeight="1">
      <c r="A10" s="157"/>
      <c r="B10" s="153"/>
      <c r="C10" s="153" t="s">
        <v>118</v>
      </c>
      <c r="D10" s="476" t="s">
        <v>114</v>
      </c>
      <c r="E10" s="482">
        <v>0</v>
      </c>
      <c r="F10" s="581">
        <v>0</v>
      </c>
      <c r="G10" s="581">
        <v>0</v>
      </c>
      <c r="H10" s="581"/>
      <c r="I10" s="581"/>
      <c r="J10" s="739"/>
      <c r="K10" s="482"/>
      <c r="L10" s="581"/>
      <c r="M10" s="581">
        <v>0</v>
      </c>
      <c r="N10" s="581"/>
      <c r="O10" s="581"/>
      <c r="P10" s="739"/>
      <c r="Q10" s="482"/>
      <c r="R10" s="581"/>
      <c r="S10" s="581"/>
      <c r="T10" s="581"/>
      <c r="U10" s="581"/>
      <c r="V10" s="739"/>
    </row>
    <row r="11" spans="1:22" ht="21.75" customHeight="1">
      <c r="A11" s="157"/>
      <c r="B11" s="153"/>
      <c r="C11" s="153" t="s">
        <v>119</v>
      </c>
      <c r="D11" s="476" t="s">
        <v>115</v>
      </c>
      <c r="E11" s="482">
        <v>1600</v>
      </c>
      <c r="F11" s="581">
        <v>1600</v>
      </c>
      <c r="G11" s="581">
        <v>1600</v>
      </c>
      <c r="H11" s="581">
        <v>1251</v>
      </c>
      <c r="I11" s="581">
        <v>1251</v>
      </c>
      <c r="J11" s="739">
        <f t="shared" si="1"/>
        <v>1</v>
      </c>
      <c r="K11" s="482">
        <v>1600</v>
      </c>
      <c r="L11" s="581">
        <v>1600</v>
      </c>
      <c r="M11" s="581">
        <v>1600</v>
      </c>
      <c r="N11" s="581">
        <v>1251</v>
      </c>
      <c r="O11" s="581">
        <v>1251</v>
      </c>
      <c r="P11" s="739">
        <f t="shared" si="3"/>
        <v>1</v>
      </c>
      <c r="Q11" s="482"/>
      <c r="R11" s="581"/>
      <c r="S11" s="581"/>
      <c r="T11" s="581"/>
      <c r="U11" s="581"/>
      <c r="V11" s="739"/>
    </row>
    <row r="12" spans="1:22" ht="21.75" customHeight="1">
      <c r="A12" s="157"/>
      <c r="B12" s="153"/>
      <c r="C12" s="153" t="s">
        <v>120</v>
      </c>
      <c r="D12" s="476" t="s">
        <v>340</v>
      </c>
      <c r="E12" s="482">
        <v>100</v>
      </c>
      <c r="F12" s="581">
        <v>100</v>
      </c>
      <c r="G12" s="581">
        <v>100</v>
      </c>
      <c r="H12" s="581">
        <v>340</v>
      </c>
      <c r="I12" s="581">
        <v>341</v>
      </c>
      <c r="J12" s="739">
        <f t="shared" si="1"/>
        <v>1.0029411764705882</v>
      </c>
      <c r="K12" s="482">
        <v>100</v>
      </c>
      <c r="L12" s="581">
        <v>100</v>
      </c>
      <c r="M12" s="581">
        <v>100</v>
      </c>
      <c r="N12" s="581">
        <v>340</v>
      </c>
      <c r="O12" s="581">
        <v>341</v>
      </c>
      <c r="P12" s="739">
        <f t="shared" si="3"/>
        <v>1.0029411764705882</v>
      </c>
      <c r="Q12" s="482"/>
      <c r="R12" s="581"/>
      <c r="S12" s="581"/>
      <c r="T12" s="581"/>
      <c r="U12" s="581"/>
      <c r="V12" s="739"/>
    </row>
    <row r="13" spans="1:22" ht="21.75" customHeight="1">
      <c r="A13" s="157"/>
      <c r="B13" s="153" t="s">
        <v>53</v>
      </c>
      <c r="C13" s="861" t="s">
        <v>121</v>
      </c>
      <c r="D13" s="861"/>
      <c r="E13" s="482"/>
      <c r="F13" s="581"/>
      <c r="G13" s="581"/>
      <c r="H13" s="581">
        <v>50</v>
      </c>
      <c r="I13" s="581">
        <v>50</v>
      </c>
      <c r="J13" s="739">
        <f t="shared" si="1"/>
        <v>1</v>
      </c>
      <c r="K13" s="482"/>
      <c r="L13" s="581"/>
      <c r="M13" s="581"/>
      <c r="N13" s="581">
        <v>50</v>
      </c>
      <c r="O13" s="581">
        <v>50</v>
      </c>
      <c r="P13" s="739">
        <f t="shared" si="3"/>
        <v>1</v>
      </c>
      <c r="Q13" s="482"/>
      <c r="R13" s="581"/>
      <c r="S13" s="581"/>
      <c r="T13" s="581"/>
      <c r="U13" s="581"/>
      <c r="V13" s="739"/>
    </row>
    <row r="14" spans="1:22" ht="21.75" customHeight="1" thickBot="1">
      <c r="A14" s="166"/>
      <c r="B14" s="167" t="s">
        <v>54</v>
      </c>
      <c r="C14" s="862" t="s">
        <v>418</v>
      </c>
      <c r="D14" s="862"/>
      <c r="E14" s="483"/>
      <c r="F14" s="582"/>
      <c r="G14" s="582"/>
      <c r="H14" s="582">
        <v>2</v>
      </c>
      <c r="I14" s="582">
        <v>2</v>
      </c>
      <c r="J14" s="740">
        <f t="shared" si="1"/>
        <v>1</v>
      </c>
      <c r="K14" s="483"/>
      <c r="L14" s="582"/>
      <c r="M14" s="582"/>
      <c r="N14" s="582">
        <v>2</v>
      </c>
      <c r="O14" s="582">
        <v>2</v>
      </c>
      <c r="P14" s="740">
        <f t="shared" si="3"/>
        <v>1</v>
      </c>
      <c r="Q14" s="483"/>
      <c r="R14" s="582"/>
      <c r="S14" s="582"/>
      <c r="T14" s="582"/>
      <c r="U14" s="582"/>
      <c r="V14" s="740"/>
    </row>
    <row r="15" spans="1:22" ht="21.75" customHeight="1" thickBot="1">
      <c r="A15" s="164" t="s">
        <v>10</v>
      </c>
      <c r="B15" s="841" t="s">
        <v>125</v>
      </c>
      <c r="C15" s="841"/>
      <c r="D15" s="841"/>
      <c r="E15" s="479">
        <f>SUM(E16:E21)</f>
        <v>324</v>
      </c>
      <c r="F15" s="579">
        <f>SUM(F16:F21)</f>
        <v>324</v>
      </c>
      <c r="G15" s="579">
        <f>SUM(G16:G21)</f>
        <v>324</v>
      </c>
      <c r="H15" s="579">
        <f aca="true" t="shared" si="5" ref="H15:T15">SUM(H16:H21)</f>
        <v>379</v>
      </c>
      <c r="I15" s="579">
        <f t="shared" si="5"/>
        <v>379</v>
      </c>
      <c r="J15" s="737">
        <f t="shared" si="1"/>
        <v>1</v>
      </c>
      <c r="K15" s="479">
        <f t="shared" si="5"/>
        <v>324</v>
      </c>
      <c r="L15" s="579">
        <f t="shared" si="5"/>
        <v>324</v>
      </c>
      <c r="M15" s="579">
        <f t="shared" si="5"/>
        <v>324</v>
      </c>
      <c r="N15" s="579">
        <f>SUM(N16:N21)</f>
        <v>379</v>
      </c>
      <c r="O15" s="579">
        <f>SUM(O16:O21)</f>
        <v>379</v>
      </c>
      <c r="P15" s="737">
        <f t="shared" si="3"/>
        <v>1</v>
      </c>
      <c r="Q15" s="479">
        <f t="shared" si="5"/>
        <v>0</v>
      </c>
      <c r="R15" s="579">
        <f t="shared" si="5"/>
        <v>0</v>
      </c>
      <c r="S15" s="579">
        <f t="shared" si="5"/>
        <v>0</v>
      </c>
      <c r="T15" s="579">
        <f t="shared" si="5"/>
        <v>0</v>
      </c>
      <c r="U15" s="579">
        <f>SUM(U16:U21)</f>
        <v>0</v>
      </c>
      <c r="V15" s="737"/>
    </row>
    <row r="16" spans="1:22" ht="21.75" customHeight="1">
      <c r="A16" s="162"/>
      <c r="B16" s="163" t="s">
        <v>55</v>
      </c>
      <c r="C16" s="843" t="s">
        <v>129</v>
      </c>
      <c r="D16" s="843"/>
      <c r="E16" s="481">
        <v>174</v>
      </c>
      <c r="F16" s="580">
        <v>174</v>
      </c>
      <c r="G16" s="580">
        <v>174</v>
      </c>
      <c r="H16" s="580">
        <v>147</v>
      </c>
      <c r="I16" s="580">
        <v>147</v>
      </c>
      <c r="J16" s="738">
        <f t="shared" si="1"/>
        <v>1</v>
      </c>
      <c r="K16" s="481">
        <v>174</v>
      </c>
      <c r="L16" s="580">
        <v>174</v>
      </c>
      <c r="M16" s="580">
        <v>174</v>
      </c>
      <c r="N16" s="580">
        <v>147</v>
      </c>
      <c r="O16" s="580">
        <v>147</v>
      </c>
      <c r="P16" s="738">
        <f t="shared" si="3"/>
        <v>1</v>
      </c>
      <c r="Q16" s="481"/>
      <c r="R16" s="580"/>
      <c r="S16" s="580"/>
      <c r="T16" s="580"/>
      <c r="U16" s="580"/>
      <c r="V16" s="738"/>
    </row>
    <row r="17" spans="1:22" ht="21.75" customHeight="1">
      <c r="A17" s="157"/>
      <c r="B17" s="153" t="s">
        <v>56</v>
      </c>
      <c r="C17" s="844" t="s">
        <v>414</v>
      </c>
      <c r="D17" s="844"/>
      <c r="E17" s="492"/>
      <c r="F17" s="583"/>
      <c r="G17" s="583"/>
      <c r="H17" s="583">
        <v>9</v>
      </c>
      <c r="I17" s="583">
        <v>9</v>
      </c>
      <c r="J17" s="741">
        <f t="shared" si="1"/>
        <v>1</v>
      </c>
      <c r="K17" s="492"/>
      <c r="L17" s="583"/>
      <c r="M17" s="583"/>
      <c r="N17" s="583">
        <v>9</v>
      </c>
      <c r="O17" s="583">
        <v>9</v>
      </c>
      <c r="P17" s="741">
        <f t="shared" si="3"/>
        <v>1</v>
      </c>
      <c r="Q17" s="492"/>
      <c r="R17" s="583"/>
      <c r="S17" s="583"/>
      <c r="T17" s="583"/>
      <c r="U17" s="583"/>
      <c r="V17" s="741"/>
    </row>
    <row r="18" spans="1:22" ht="21.75" customHeight="1">
      <c r="A18" s="157"/>
      <c r="B18" s="153" t="s">
        <v>122</v>
      </c>
      <c r="C18" s="844" t="s">
        <v>130</v>
      </c>
      <c r="D18" s="844"/>
      <c r="E18" s="492">
        <v>150</v>
      </c>
      <c r="F18" s="583">
        <v>150</v>
      </c>
      <c r="G18" s="583">
        <v>150</v>
      </c>
      <c r="H18" s="583">
        <v>123</v>
      </c>
      <c r="I18" s="583">
        <v>123</v>
      </c>
      <c r="J18" s="741">
        <f t="shared" si="1"/>
        <v>1</v>
      </c>
      <c r="K18" s="492">
        <v>150</v>
      </c>
      <c r="L18" s="583">
        <v>150</v>
      </c>
      <c r="M18" s="583">
        <v>150</v>
      </c>
      <c r="N18" s="583">
        <v>123</v>
      </c>
      <c r="O18" s="583">
        <v>123</v>
      </c>
      <c r="P18" s="741">
        <f t="shared" si="3"/>
        <v>1</v>
      </c>
      <c r="Q18" s="492"/>
      <c r="R18" s="583"/>
      <c r="S18" s="583"/>
      <c r="T18" s="583"/>
      <c r="U18" s="583"/>
      <c r="V18" s="741"/>
    </row>
    <row r="19" spans="1:22" ht="21.75" customHeight="1">
      <c r="A19" s="157"/>
      <c r="B19" s="153" t="s">
        <v>123</v>
      </c>
      <c r="C19" s="844" t="s">
        <v>131</v>
      </c>
      <c r="D19" s="844"/>
      <c r="E19" s="492"/>
      <c r="F19" s="583"/>
      <c r="G19" s="583"/>
      <c r="H19" s="583">
        <v>14</v>
      </c>
      <c r="I19" s="583">
        <v>14</v>
      </c>
      <c r="J19" s="741">
        <f t="shared" si="1"/>
        <v>1</v>
      </c>
      <c r="K19" s="492"/>
      <c r="L19" s="583"/>
      <c r="M19" s="583"/>
      <c r="N19" s="583">
        <v>14</v>
      </c>
      <c r="O19" s="583">
        <v>14</v>
      </c>
      <c r="P19" s="741">
        <f t="shared" si="3"/>
        <v>1</v>
      </c>
      <c r="Q19" s="492"/>
      <c r="R19" s="583"/>
      <c r="S19" s="583"/>
      <c r="T19" s="583"/>
      <c r="U19" s="583"/>
      <c r="V19" s="741"/>
    </row>
    <row r="20" spans="1:22" ht="21.75" customHeight="1">
      <c r="A20" s="157"/>
      <c r="B20" s="153" t="s">
        <v>124</v>
      </c>
      <c r="C20" s="844" t="s">
        <v>132</v>
      </c>
      <c r="D20" s="844"/>
      <c r="E20" s="492"/>
      <c r="F20" s="583"/>
      <c r="G20" s="583"/>
      <c r="H20" s="583">
        <v>86</v>
      </c>
      <c r="I20" s="583">
        <v>86</v>
      </c>
      <c r="J20" s="741">
        <f t="shared" si="1"/>
        <v>1</v>
      </c>
      <c r="K20" s="492"/>
      <c r="L20" s="583"/>
      <c r="M20" s="583"/>
      <c r="N20" s="583">
        <v>86</v>
      </c>
      <c r="O20" s="583">
        <v>86</v>
      </c>
      <c r="P20" s="741">
        <f t="shared" si="3"/>
        <v>1</v>
      </c>
      <c r="Q20" s="492"/>
      <c r="R20" s="583"/>
      <c r="S20" s="583"/>
      <c r="T20" s="583"/>
      <c r="U20" s="583"/>
      <c r="V20" s="741"/>
    </row>
    <row r="21" spans="1:22" ht="21.75" customHeight="1" thickBot="1">
      <c r="A21" s="166"/>
      <c r="B21" s="167" t="s">
        <v>127</v>
      </c>
      <c r="C21" s="842" t="s">
        <v>128</v>
      </c>
      <c r="D21" s="842"/>
      <c r="E21" s="492"/>
      <c r="F21" s="583"/>
      <c r="G21" s="583"/>
      <c r="H21" s="583"/>
      <c r="I21" s="583"/>
      <c r="J21" s="741"/>
      <c r="K21" s="492"/>
      <c r="L21" s="583"/>
      <c r="M21" s="583"/>
      <c r="N21" s="583"/>
      <c r="O21" s="583"/>
      <c r="P21" s="741"/>
      <c r="Q21" s="492"/>
      <c r="R21" s="583"/>
      <c r="S21" s="583"/>
      <c r="T21" s="583"/>
      <c r="U21" s="583"/>
      <c r="V21" s="741"/>
    </row>
    <row r="22" spans="1:22" ht="21.75" customHeight="1" thickBot="1">
      <c r="A22" s="169" t="s">
        <v>126</v>
      </c>
      <c r="B22" s="841" t="s">
        <v>162</v>
      </c>
      <c r="C22" s="841"/>
      <c r="D22" s="841"/>
      <c r="E22" s="486">
        <v>250</v>
      </c>
      <c r="F22" s="577">
        <v>250</v>
      </c>
      <c r="G22" s="577">
        <v>250</v>
      </c>
      <c r="H22" s="577">
        <v>264</v>
      </c>
      <c r="I22" s="577">
        <v>264</v>
      </c>
      <c r="J22" s="742">
        <f t="shared" si="1"/>
        <v>1</v>
      </c>
      <c r="K22" s="486">
        <v>250</v>
      </c>
      <c r="L22" s="577">
        <v>250</v>
      </c>
      <c r="M22" s="577">
        <v>250</v>
      </c>
      <c r="N22" s="577">
        <v>264</v>
      </c>
      <c r="O22" s="577">
        <v>264</v>
      </c>
      <c r="P22" s="742">
        <f t="shared" si="3"/>
        <v>1</v>
      </c>
      <c r="Q22" s="486"/>
      <c r="R22" s="577"/>
      <c r="S22" s="577"/>
      <c r="T22" s="577"/>
      <c r="U22" s="577"/>
      <c r="V22" s="742"/>
    </row>
    <row r="23" spans="1:22" ht="21.75" customHeight="1" thickBot="1">
      <c r="A23" s="169" t="s">
        <v>12</v>
      </c>
      <c r="B23" s="851" t="s">
        <v>133</v>
      </c>
      <c r="C23" s="851"/>
      <c r="D23" s="851"/>
      <c r="E23" s="486">
        <f>SUM(E24:E30)</f>
        <v>10132</v>
      </c>
      <c r="F23" s="577">
        <f>SUM(F24:F30)</f>
        <v>10293</v>
      </c>
      <c r="G23" s="577">
        <f>SUM(G24:G30)</f>
        <v>10662</v>
      </c>
      <c r="H23" s="577">
        <f>SUM(H24:H30)</f>
        <v>11952</v>
      </c>
      <c r="I23" s="577">
        <f>SUM(I24:I30)</f>
        <v>11952</v>
      </c>
      <c r="J23" s="742">
        <f t="shared" si="1"/>
        <v>1</v>
      </c>
      <c r="K23" s="486">
        <f aca="true" t="shared" si="6" ref="K23:T23">SUM(K24:K30)</f>
        <v>10132</v>
      </c>
      <c r="L23" s="577">
        <f t="shared" si="6"/>
        <v>10293</v>
      </c>
      <c r="M23" s="577">
        <f t="shared" si="6"/>
        <v>10662</v>
      </c>
      <c r="N23" s="577">
        <f>SUM(N24:N30)</f>
        <v>11891</v>
      </c>
      <c r="O23" s="577">
        <f>SUM(O24:O30)</f>
        <v>11891</v>
      </c>
      <c r="P23" s="742">
        <f t="shared" si="3"/>
        <v>1</v>
      </c>
      <c r="Q23" s="486">
        <f t="shared" si="6"/>
        <v>0</v>
      </c>
      <c r="R23" s="577">
        <f t="shared" si="6"/>
        <v>0</v>
      </c>
      <c r="S23" s="577">
        <f t="shared" si="6"/>
        <v>0</v>
      </c>
      <c r="T23" s="577">
        <f t="shared" si="6"/>
        <v>61</v>
      </c>
      <c r="U23" s="577">
        <f>SUM(U24:U30)</f>
        <v>61</v>
      </c>
      <c r="V23" s="742">
        <f>U23/T23</f>
        <v>1</v>
      </c>
    </row>
    <row r="24" spans="1:22" ht="21.75" customHeight="1">
      <c r="A24" s="162"/>
      <c r="B24" s="171" t="s">
        <v>57</v>
      </c>
      <c r="C24" s="843" t="s">
        <v>160</v>
      </c>
      <c r="D24" s="843"/>
      <c r="E24" s="487">
        <f>10132-421</f>
        <v>9711</v>
      </c>
      <c r="F24" s="584">
        <f>10132-421-45</f>
        <v>9666</v>
      </c>
      <c r="G24" s="584">
        <f>10132-421-45</f>
        <v>9666</v>
      </c>
      <c r="H24" s="584">
        <f>7363+159+1997+147</f>
        <v>9666</v>
      </c>
      <c r="I24" s="584">
        <f>7363+159+1997+147</f>
        <v>9666</v>
      </c>
      <c r="J24" s="743">
        <f t="shared" si="1"/>
        <v>1</v>
      </c>
      <c r="K24" s="487">
        <v>9711</v>
      </c>
      <c r="L24" s="584">
        <v>9666</v>
      </c>
      <c r="M24" s="584">
        <f>10132-421-45</f>
        <v>9666</v>
      </c>
      <c r="N24" s="584">
        <f>7363+159+1997+147</f>
        <v>9666</v>
      </c>
      <c r="O24" s="584">
        <f>7363+159+1997+147</f>
        <v>9666</v>
      </c>
      <c r="P24" s="743">
        <f t="shared" si="3"/>
        <v>1</v>
      </c>
      <c r="Q24" s="487"/>
      <c r="R24" s="584"/>
      <c r="S24" s="584"/>
      <c r="T24" s="584"/>
      <c r="U24" s="584"/>
      <c r="V24" s="743"/>
    </row>
    <row r="25" spans="1:22" ht="21.75" customHeight="1">
      <c r="A25" s="157"/>
      <c r="B25" s="154" t="s">
        <v>58</v>
      </c>
      <c r="C25" s="844" t="s">
        <v>48</v>
      </c>
      <c r="D25" s="844"/>
      <c r="E25" s="492"/>
      <c r="F25" s="583"/>
      <c r="G25" s="583"/>
      <c r="H25" s="583">
        <v>3</v>
      </c>
      <c r="I25" s="583">
        <v>3</v>
      </c>
      <c r="J25" s="741">
        <f t="shared" si="1"/>
        <v>1</v>
      </c>
      <c r="K25" s="492"/>
      <c r="L25" s="583"/>
      <c r="M25" s="583"/>
      <c r="N25" s="583">
        <v>3</v>
      </c>
      <c r="O25" s="583">
        <v>3</v>
      </c>
      <c r="P25" s="741">
        <f t="shared" si="3"/>
        <v>1</v>
      </c>
      <c r="Q25" s="492"/>
      <c r="R25" s="583"/>
      <c r="S25" s="583"/>
      <c r="T25" s="583"/>
      <c r="U25" s="583"/>
      <c r="V25" s="741"/>
    </row>
    <row r="26" spans="1:22" ht="21.75" customHeight="1">
      <c r="A26" s="157"/>
      <c r="B26" s="154" t="s">
        <v>134</v>
      </c>
      <c r="C26" s="844" t="s">
        <v>136</v>
      </c>
      <c r="D26" s="844"/>
      <c r="E26" s="492"/>
      <c r="F26" s="583">
        <v>97</v>
      </c>
      <c r="G26" s="583">
        <v>97</v>
      </c>
      <c r="H26" s="583">
        <v>97</v>
      </c>
      <c r="I26" s="583">
        <v>97</v>
      </c>
      <c r="J26" s="741">
        <f t="shared" si="1"/>
        <v>1</v>
      </c>
      <c r="K26" s="492">
        <v>0</v>
      </c>
      <c r="L26" s="583">
        <v>97</v>
      </c>
      <c r="M26" s="583">
        <v>97</v>
      </c>
      <c r="N26" s="583">
        <v>97</v>
      </c>
      <c r="O26" s="583">
        <v>97</v>
      </c>
      <c r="P26" s="741">
        <f t="shared" si="3"/>
        <v>1</v>
      </c>
      <c r="Q26" s="492"/>
      <c r="R26" s="583"/>
      <c r="S26" s="583"/>
      <c r="T26" s="583"/>
      <c r="U26" s="583"/>
      <c r="V26" s="741"/>
    </row>
    <row r="27" spans="1:22" ht="21.75" customHeight="1">
      <c r="A27" s="166"/>
      <c r="B27" s="154" t="s">
        <v>135</v>
      </c>
      <c r="C27" s="844" t="s">
        <v>406</v>
      </c>
      <c r="D27" s="844"/>
      <c r="E27" s="525"/>
      <c r="F27" s="585">
        <v>7</v>
      </c>
      <c r="G27" s="585">
        <v>11</v>
      </c>
      <c r="H27" s="585">
        <v>75</v>
      </c>
      <c r="I27" s="585">
        <v>75</v>
      </c>
      <c r="J27" s="744">
        <f t="shared" si="1"/>
        <v>1</v>
      </c>
      <c r="K27" s="525"/>
      <c r="L27" s="585"/>
      <c r="M27" s="585">
        <v>11</v>
      </c>
      <c r="N27" s="585">
        <v>14</v>
      </c>
      <c r="O27" s="585">
        <v>14</v>
      </c>
      <c r="P27" s="744">
        <f t="shared" si="3"/>
        <v>1</v>
      </c>
      <c r="Q27" s="525"/>
      <c r="R27" s="585"/>
      <c r="S27" s="585"/>
      <c r="T27" s="585">
        <v>61</v>
      </c>
      <c r="U27" s="585">
        <v>61</v>
      </c>
      <c r="V27" s="744">
        <f>U27/T27</f>
        <v>1</v>
      </c>
    </row>
    <row r="28" spans="1:22" ht="21.75" customHeight="1">
      <c r="A28" s="166"/>
      <c r="B28" s="154" t="s">
        <v>400</v>
      </c>
      <c r="C28" s="844" t="s">
        <v>137</v>
      </c>
      <c r="D28" s="844"/>
      <c r="E28" s="525">
        <v>421</v>
      </c>
      <c r="F28" s="585">
        <v>421</v>
      </c>
      <c r="G28" s="585">
        <v>421</v>
      </c>
      <c r="H28" s="585">
        <v>266</v>
      </c>
      <c r="I28" s="585">
        <v>266</v>
      </c>
      <c r="J28" s="744">
        <f t="shared" si="1"/>
        <v>1</v>
      </c>
      <c r="K28" s="525">
        <v>421</v>
      </c>
      <c r="L28" s="585">
        <v>428</v>
      </c>
      <c r="M28" s="585">
        <v>421</v>
      </c>
      <c r="N28" s="585">
        <v>266</v>
      </c>
      <c r="O28" s="585">
        <v>266</v>
      </c>
      <c r="P28" s="744">
        <f t="shared" si="3"/>
        <v>1</v>
      </c>
      <c r="Q28" s="525"/>
      <c r="R28" s="585"/>
      <c r="S28" s="585"/>
      <c r="T28" s="585"/>
      <c r="U28" s="585"/>
      <c r="V28" s="744"/>
    </row>
    <row r="29" spans="1:22" ht="21.75" customHeight="1">
      <c r="A29" s="458"/>
      <c r="B29" s="609" t="s">
        <v>407</v>
      </c>
      <c r="C29" s="844" t="s">
        <v>417</v>
      </c>
      <c r="D29" s="844"/>
      <c r="E29" s="489"/>
      <c r="F29" s="586"/>
      <c r="G29" s="586"/>
      <c r="H29" s="586">
        <v>1200</v>
      </c>
      <c r="I29" s="586">
        <v>1200</v>
      </c>
      <c r="J29" s="745">
        <f t="shared" si="1"/>
        <v>1</v>
      </c>
      <c r="K29" s="489"/>
      <c r="L29" s="586"/>
      <c r="M29" s="586"/>
      <c r="N29" s="586">
        <v>1200</v>
      </c>
      <c r="O29" s="586">
        <v>1200</v>
      </c>
      <c r="P29" s="745">
        <f t="shared" si="3"/>
        <v>1</v>
      </c>
      <c r="Q29" s="489"/>
      <c r="R29" s="586"/>
      <c r="S29" s="586"/>
      <c r="T29" s="586"/>
      <c r="U29" s="586"/>
      <c r="V29" s="745"/>
    </row>
    <row r="30" spans="1:22" ht="21.75" customHeight="1" thickBot="1">
      <c r="A30" s="458"/>
      <c r="B30" s="566" t="s">
        <v>415</v>
      </c>
      <c r="C30" s="849" t="s">
        <v>401</v>
      </c>
      <c r="D30" s="849"/>
      <c r="E30" s="489"/>
      <c r="F30" s="586">
        <v>102</v>
      </c>
      <c r="G30" s="586">
        <v>467</v>
      </c>
      <c r="H30" s="586">
        <v>645</v>
      </c>
      <c r="I30" s="586">
        <v>645</v>
      </c>
      <c r="J30" s="745">
        <f t="shared" si="1"/>
        <v>1</v>
      </c>
      <c r="K30" s="489"/>
      <c r="L30" s="586">
        <v>102</v>
      </c>
      <c r="M30" s="586">
        <v>467</v>
      </c>
      <c r="N30" s="586">
        <v>645</v>
      </c>
      <c r="O30" s="586">
        <v>645</v>
      </c>
      <c r="P30" s="745">
        <f t="shared" si="3"/>
        <v>1</v>
      </c>
      <c r="Q30" s="489"/>
      <c r="R30" s="586"/>
      <c r="S30" s="586"/>
      <c r="T30" s="586"/>
      <c r="U30" s="586"/>
      <c r="V30" s="745"/>
    </row>
    <row r="31" spans="1:22" ht="21.75" customHeight="1" thickBot="1">
      <c r="A31" s="169" t="s">
        <v>13</v>
      </c>
      <c r="B31" s="841" t="s">
        <v>138</v>
      </c>
      <c r="C31" s="841"/>
      <c r="D31" s="841"/>
      <c r="E31" s="486">
        <f>E32+E36</f>
        <v>6698</v>
      </c>
      <c r="F31" s="577">
        <f>F32+F36</f>
        <v>6698</v>
      </c>
      <c r="G31" s="577">
        <f>G32+G36</f>
        <v>6698</v>
      </c>
      <c r="H31" s="577">
        <f aca="true" t="shared" si="7" ref="H31:T31">H32+H36</f>
        <v>6880</v>
      </c>
      <c r="I31" s="577">
        <f>I32+I36</f>
        <v>6880</v>
      </c>
      <c r="J31" s="742">
        <f t="shared" si="1"/>
        <v>1</v>
      </c>
      <c r="K31" s="486">
        <f t="shared" si="7"/>
        <v>6698</v>
      </c>
      <c r="L31" s="577">
        <f t="shared" si="7"/>
        <v>6698</v>
      </c>
      <c r="M31" s="577">
        <f t="shared" si="7"/>
        <v>6698</v>
      </c>
      <c r="N31" s="577">
        <f>N32+N36</f>
        <v>6880</v>
      </c>
      <c r="O31" s="577">
        <f>O32+O36</f>
        <v>6880</v>
      </c>
      <c r="P31" s="742">
        <f t="shared" si="3"/>
        <v>1</v>
      </c>
      <c r="Q31" s="486">
        <f t="shared" si="7"/>
        <v>0</v>
      </c>
      <c r="R31" s="577">
        <f t="shared" si="7"/>
        <v>0</v>
      </c>
      <c r="S31" s="577">
        <f t="shared" si="7"/>
        <v>0</v>
      </c>
      <c r="T31" s="577">
        <f t="shared" si="7"/>
        <v>0</v>
      </c>
      <c r="U31" s="577">
        <f>U32+U36</f>
        <v>0</v>
      </c>
      <c r="V31" s="742"/>
    </row>
    <row r="32" spans="1:22" s="7" customFormat="1" ht="21.75" customHeight="1">
      <c r="A32" s="172"/>
      <c r="B32" s="171" t="s">
        <v>59</v>
      </c>
      <c r="C32" s="843" t="s">
        <v>139</v>
      </c>
      <c r="D32" s="843"/>
      <c r="E32" s="491">
        <f>SUM(E33:E35)</f>
        <v>766</v>
      </c>
      <c r="F32" s="587">
        <f>SUM(F33:F35)</f>
        <v>766</v>
      </c>
      <c r="G32" s="587">
        <f>SUM(G33:G35)</f>
        <v>766</v>
      </c>
      <c r="H32" s="587">
        <f aca="true" t="shared" si="8" ref="H32:T32">SUM(H33:H35)</f>
        <v>948</v>
      </c>
      <c r="I32" s="587">
        <f>SUM(I33:I35)</f>
        <v>972</v>
      </c>
      <c r="J32" s="746">
        <f t="shared" si="1"/>
        <v>1.0253164556962024</v>
      </c>
      <c r="K32" s="491">
        <f t="shared" si="8"/>
        <v>766</v>
      </c>
      <c r="L32" s="587">
        <f t="shared" si="8"/>
        <v>766</v>
      </c>
      <c r="M32" s="587">
        <f t="shared" si="8"/>
        <v>766</v>
      </c>
      <c r="N32" s="587">
        <f>SUM(N33:N35)</f>
        <v>948</v>
      </c>
      <c r="O32" s="587">
        <f>SUM(O33:O35)</f>
        <v>972</v>
      </c>
      <c r="P32" s="746">
        <f t="shared" si="3"/>
        <v>1.0253164556962024</v>
      </c>
      <c r="Q32" s="491">
        <f t="shared" si="8"/>
        <v>0</v>
      </c>
      <c r="R32" s="587">
        <f t="shared" si="8"/>
        <v>0</v>
      </c>
      <c r="S32" s="587">
        <f t="shared" si="8"/>
        <v>0</v>
      </c>
      <c r="T32" s="587">
        <f t="shared" si="8"/>
        <v>0</v>
      </c>
      <c r="U32" s="587">
        <f>SUM(U33:U35)</f>
        <v>0</v>
      </c>
      <c r="V32" s="746"/>
    </row>
    <row r="33" spans="1:22" s="7" customFormat="1" ht="31.5">
      <c r="A33" s="159"/>
      <c r="B33" s="153"/>
      <c r="C33" s="153" t="s">
        <v>140</v>
      </c>
      <c r="D33" s="476" t="s">
        <v>41</v>
      </c>
      <c r="E33" s="492"/>
      <c r="F33" s="583"/>
      <c r="G33" s="583"/>
      <c r="H33" s="583"/>
      <c r="I33" s="583"/>
      <c r="J33" s="741"/>
      <c r="K33" s="492"/>
      <c r="L33" s="583"/>
      <c r="M33" s="583"/>
      <c r="N33" s="583"/>
      <c r="O33" s="583"/>
      <c r="P33" s="741"/>
      <c r="Q33" s="492"/>
      <c r="R33" s="583"/>
      <c r="S33" s="583"/>
      <c r="T33" s="583"/>
      <c r="U33" s="583"/>
      <c r="V33" s="741"/>
    </row>
    <row r="34" spans="1:22" ht="21.75" customHeight="1">
      <c r="A34" s="157"/>
      <c r="B34" s="153"/>
      <c r="C34" s="153" t="s">
        <v>141</v>
      </c>
      <c r="D34" s="476" t="s">
        <v>40</v>
      </c>
      <c r="E34" s="494"/>
      <c r="F34" s="571"/>
      <c r="G34" s="571"/>
      <c r="H34" s="571"/>
      <c r="I34" s="571"/>
      <c r="J34" s="747"/>
      <c r="K34" s="494">
        <v>0</v>
      </c>
      <c r="L34" s="571">
        <v>0</v>
      </c>
      <c r="M34" s="571"/>
      <c r="N34" s="571"/>
      <c r="O34" s="571"/>
      <c r="P34" s="747"/>
      <c r="Q34" s="494"/>
      <c r="R34" s="571"/>
      <c r="S34" s="571"/>
      <c r="T34" s="571"/>
      <c r="U34" s="571"/>
      <c r="V34" s="747"/>
    </row>
    <row r="35" spans="1:22" ht="21.75" customHeight="1">
      <c r="A35" s="157"/>
      <c r="B35" s="153"/>
      <c r="C35" s="153" t="s">
        <v>142</v>
      </c>
      <c r="D35" s="476" t="s">
        <v>42</v>
      </c>
      <c r="E35" s="494">
        <v>766</v>
      </c>
      <c r="F35" s="571">
        <v>766</v>
      </c>
      <c r="G35" s="571">
        <v>766</v>
      </c>
      <c r="H35" s="571">
        <v>948</v>
      </c>
      <c r="I35" s="571">
        <v>972</v>
      </c>
      <c r="J35" s="747">
        <f t="shared" si="1"/>
        <v>1.0253164556962024</v>
      </c>
      <c r="K35" s="494">
        <v>766</v>
      </c>
      <c r="L35" s="571">
        <v>766</v>
      </c>
      <c r="M35" s="571">
        <v>766</v>
      </c>
      <c r="N35" s="571">
        <v>948</v>
      </c>
      <c r="O35" s="571">
        <v>972</v>
      </c>
      <c r="P35" s="747">
        <f t="shared" si="3"/>
        <v>1.0253164556962024</v>
      </c>
      <c r="Q35" s="494"/>
      <c r="R35" s="571"/>
      <c r="S35" s="571"/>
      <c r="T35" s="571"/>
      <c r="U35" s="571"/>
      <c r="V35" s="747"/>
    </row>
    <row r="36" spans="1:22" ht="21.75" customHeight="1">
      <c r="A36" s="157"/>
      <c r="B36" s="153" t="s">
        <v>143</v>
      </c>
      <c r="C36" s="844" t="s">
        <v>144</v>
      </c>
      <c r="D36" s="844"/>
      <c r="E36" s="493">
        <f>SUM(E37:E39)</f>
        <v>5932</v>
      </c>
      <c r="F36" s="588">
        <f>SUM(F37:F39)</f>
        <v>5932</v>
      </c>
      <c r="G36" s="588">
        <f>SUM(G37:G39)</f>
        <v>5932</v>
      </c>
      <c r="H36" s="588">
        <f aca="true" t="shared" si="9" ref="H36:T36">SUM(H37:H39)</f>
        <v>5932</v>
      </c>
      <c r="I36" s="588">
        <f t="shared" si="9"/>
        <v>5908</v>
      </c>
      <c r="J36" s="748">
        <f t="shared" si="1"/>
        <v>0.9959541469993257</v>
      </c>
      <c r="K36" s="493">
        <f t="shared" si="9"/>
        <v>5932</v>
      </c>
      <c r="L36" s="588">
        <f t="shared" si="9"/>
        <v>5932</v>
      </c>
      <c r="M36" s="588">
        <f t="shared" si="9"/>
        <v>5932</v>
      </c>
      <c r="N36" s="588">
        <f>SUM(N37:N39)</f>
        <v>5932</v>
      </c>
      <c r="O36" s="588">
        <f>SUM(O37:O39)</f>
        <v>5908</v>
      </c>
      <c r="P36" s="748">
        <f t="shared" si="3"/>
        <v>0.9959541469993257</v>
      </c>
      <c r="Q36" s="493">
        <f t="shared" si="9"/>
        <v>0</v>
      </c>
      <c r="R36" s="588">
        <f t="shared" si="9"/>
        <v>0</v>
      </c>
      <c r="S36" s="588">
        <f t="shared" si="9"/>
        <v>0</v>
      </c>
      <c r="T36" s="588">
        <f t="shared" si="9"/>
        <v>0</v>
      </c>
      <c r="U36" s="588">
        <f>SUM(U37:U39)</f>
        <v>0</v>
      </c>
      <c r="V36" s="748"/>
    </row>
    <row r="37" spans="1:22" s="7" customFormat="1" ht="36" customHeight="1">
      <c r="A37" s="159"/>
      <c r="B37" s="153"/>
      <c r="C37" s="153" t="s">
        <v>145</v>
      </c>
      <c r="D37" s="476" t="s">
        <v>41</v>
      </c>
      <c r="E37" s="493">
        <v>0</v>
      </c>
      <c r="F37" s="588">
        <v>0</v>
      </c>
      <c r="G37" s="588">
        <v>0</v>
      </c>
      <c r="H37" s="588"/>
      <c r="I37" s="588"/>
      <c r="J37" s="748"/>
      <c r="K37" s="493">
        <v>0</v>
      </c>
      <c r="L37" s="588">
        <v>0</v>
      </c>
      <c r="M37" s="588">
        <v>0</v>
      </c>
      <c r="N37" s="588"/>
      <c r="O37" s="588"/>
      <c r="P37" s="748"/>
      <c r="Q37" s="493"/>
      <c r="R37" s="588"/>
      <c r="S37" s="588"/>
      <c r="T37" s="588"/>
      <c r="U37" s="588"/>
      <c r="V37" s="748"/>
    </row>
    <row r="38" spans="1:22" ht="21.75" customHeight="1">
      <c r="A38" s="157"/>
      <c r="B38" s="153"/>
      <c r="C38" s="153" t="s">
        <v>146</v>
      </c>
      <c r="D38" s="476" t="s">
        <v>40</v>
      </c>
      <c r="E38" s="494">
        <v>5932</v>
      </c>
      <c r="F38" s="571">
        <v>0</v>
      </c>
      <c r="G38" s="571">
        <v>0</v>
      </c>
      <c r="H38" s="571"/>
      <c r="I38" s="571"/>
      <c r="J38" s="747"/>
      <c r="K38" s="494">
        <v>5932</v>
      </c>
      <c r="L38" s="571"/>
      <c r="M38" s="571">
        <v>0</v>
      </c>
      <c r="N38" s="571"/>
      <c r="O38" s="571"/>
      <c r="P38" s="747"/>
      <c r="Q38" s="494"/>
      <c r="R38" s="571"/>
      <c r="S38" s="571"/>
      <c r="T38" s="571"/>
      <c r="U38" s="571"/>
      <c r="V38" s="747"/>
    </row>
    <row r="39" spans="1:22" ht="21.75" customHeight="1" thickBot="1">
      <c r="A39" s="166"/>
      <c r="B39" s="167"/>
      <c r="C39" s="167" t="s">
        <v>147</v>
      </c>
      <c r="D39" s="477" t="s">
        <v>43</v>
      </c>
      <c r="E39" s="495">
        <v>0</v>
      </c>
      <c r="F39" s="575">
        <v>5932</v>
      </c>
      <c r="G39" s="575">
        <v>5932</v>
      </c>
      <c r="H39" s="575">
        <v>5932</v>
      </c>
      <c r="I39" s="575">
        <v>5908</v>
      </c>
      <c r="J39" s="749">
        <f t="shared" si="1"/>
        <v>0.9959541469993257</v>
      </c>
      <c r="K39" s="495">
        <v>0</v>
      </c>
      <c r="L39" s="575">
        <v>5932</v>
      </c>
      <c r="M39" s="575">
        <v>5932</v>
      </c>
      <c r="N39" s="575">
        <v>5932</v>
      </c>
      <c r="O39" s="575">
        <v>5908</v>
      </c>
      <c r="P39" s="749">
        <f t="shared" si="3"/>
        <v>0.9959541469993257</v>
      </c>
      <c r="Q39" s="495"/>
      <c r="R39" s="575"/>
      <c r="S39" s="575"/>
      <c r="T39" s="575"/>
      <c r="U39" s="575"/>
      <c r="V39" s="749"/>
    </row>
    <row r="40" spans="1:22" ht="21.75" customHeight="1" thickBot="1">
      <c r="A40" s="169" t="s">
        <v>14</v>
      </c>
      <c r="B40" s="841" t="s">
        <v>148</v>
      </c>
      <c r="C40" s="841"/>
      <c r="D40" s="841"/>
      <c r="E40" s="496">
        <f>SUM(E41:E42)</f>
        <v>0</v>
      </c>
      <c r="F40" s="568">
        <f>SUM(F41:F42)</f>
        <v>0</v>
      </c>
      <c r="G40" s="568">
        <f>SUM(G41:G42)</f>
        <v>0</v>
      </c>
      <c r="H40" s="568">
        <f aca="true" t="shared" si="10" ref="H40:T40">SUM(H41:H42)</f>
        <v>0</v>
      </c>
      <c r="I40" s="568">
        <f t="shared" si="10"/>
        <v>0</v>
      </c>
      <c r="J40" s="750"/>
      <c r="K40" s="496">
        <f t="shared" si="10"/>
        <v>0</v>
      </c>
      <c r="L40" s="568">
        <f t="shared" si="10"/>
        <v>0</v>
      </c>
      <c r="M40" s="568">
        <f t="shared" si="10"/>
        <v>0</v>
      </c>
      <c r="N40" s="568">
        <f>SUM(N41:N42)</f>
        <v>0</v>
      </c>
      <c r="O40" s="568">
        <f>SUM(O41:O42)</f>
        <v>0</v>
      </c>
      <c r="P40" s="750"/>
      <c r="Q40" s="496">
        <f t="shared" si="10"/>
        <v>0</v>
      </c>
      <c r="R40" s="568">
        <f t="shared" si="10"/>
        <v>0</v>
      </c>
      <c r="S40" s="568">
        <f t="shared" si="10"/>
        <v>0</v>
      </c>
      <c r="T40" s="568">
        <f t="shared" si="10"/>
        <v>0</v>
      </c>
      <c r="U40" s="568">
        <f>SUM(U41:U42)</f>
        <v>0</v>
      </c>
      <c r="V40" s="750"/>
    </row>
    <row r="41" spans="1:22" s="7" customFormat="1" ht="21.75" customHeight="1">
      <c r="A41" s="172"/>
      <c r="B41" s="163" t="s">
        <v>60</v>
      </c>
      <c r="C41" s="843" t="s">
        <v>37</v>
      </c>
      <c r="D41" s="843"/>
      <c r="E41" s="497">
        <v>0</v>
      </c>
      <c r="F41" s="589">
        <v>0</v>
      </c>
      <c r="G41" s="589">
        <v>0</v>
      </c>
      <c r="H41" s="589"/>
      <c r="I41" s="589"/>
      <c r="J41" s="751"/>
      <c r="K41" s="497">
        <v>0</v>
      </c>
      <c r="L41" s="589">
        <v>0</v>
      </c>
      <c r="M41" s="589">
        <v>0</v>
      </c>
      <c r="N41" s="589"/>
      <c r="O41" s="589"/>
      <c r="P41" s="751"/>
      <c r="Q41" s="497"/>
      <c r="R41" s="589"/>
      <c r="S41" s="589"/>
      <c r="T41" s="589"/>
      <c r="U41" s="589"/>
      <c r="V41" s="751"/>
    </row>
    <row r="42" spans="1:22" ht="21.75" customHeight="1" thickBot="1">
      <c r="A42" s="166"/>
      <c r="B42" s="167" t="s">
        <v>84</v>
      </c>
      <c r="C42" s="842" t="s">
        <v>38</v>
      </c>
      <c r="D42" s="842"/>
      <c r="E42" s="495">
        <v>0</v>
      </c>
      <c r="F42" s="575">
        <v>0</v>
      </c>
      <c r="G42" s="575">
        <v>0</v>
      </c>
      <c r="H42" s="575"/>
      <c r="I42" s="575"/>
      <c r="J42" s="749"/>
      <c r="K42" s="495">
        <v>0</v>
      </c>
      <c r="L42" s="575">
        <v>0</v>
      </c>
      <c r="M42" s="575">
        <v>0</v>
      </c>
      <c r="N42" s="575"/>
      <c r="O42" s="575"/>
      <c r="P42" s="749"/>
      <c r="Q42" s="495"/>
      <c r="R42" s="575"/>
      <c r="S42" s="575"/>
      <c r="T42" s="575"/>
      <c r="U42" s="575"/>
      <c r="V42" s="749"/>
    </row>
    <row r="43" spans="1:22" ht="21.75" customHeight="1" thickBot="1">
      <c r="A43" s="164" t="s">
        <v>85</v>
      </c>
      <c r="B43" s="841" t="s">
        <v>149</v>
      </c>
      <c r="C43" s="841"/>
      <c r="D43" s="841"/>
      <c r="E43" s="496">
        <f>SUM(E44:E47)</f>
        <v>0</v>
      </c>
      <c r="F43" s="568">
        <f>SUM(F44:F47)</f>
        <v>2389</v>
      </c>
      <c r="G43" s="568">
        <f>SUM(G44:G47)</f>
        <v>2389</v>
      </c>
      <c r="H43" s="568">
        <f aca="true" t="shared" si="11" ref="H43:T43">SUM(H44:H47)</f>
        <v>191</v>
      </c>
      <c r="I43" s="568">
        <f t="shared" si="11"/>
        <v>191</v>
      </c>
      <c r="J43" s="750">
        <f t="shared" si="1"/>
        <v>1</v>
      </c>
      <c r="K43" s="496">
        <f t="shared" si="11"/>
        <v>0</v>
      </c>
      <c r="L43" s="568">
        <f t="shared" si="11"/>
        <v>2389</v>
      </c>
      <c r="M43" s="568">
        <f t="shared" si="11"/>
        <v>2389</v>
      </c>
      <c r="N43" s="568">
        <f>SUM(N44:N47)</f>
        <v>191</v>
      </c>
      <c r="O43" s="568">
        <f>SUM(O44:O47)</f>
        <v>191</v>
      </c>
      <c r="P43" s="750">
        <f t="shared" si="3"/>
        <v>1</v>
      </c>
      <c r="Q43" s="496">
        <f t="shared" si="11"/>
        <v>0</v>
      </c>
      <c r="R43" s="568">
        <f t="shared" si="11"/>
        <v>0</v>
      </c>
      <c r="S43" s="568">
        <f t="shared" si="11"/>
        <v>0</v>
      </c>
      <c r="T43" s="568">
        <f t="shared" si="11"/>
        <v>0</v>
      </c>
      <c r="U43" s="568">
        <f>SUM(U44:U47)</f>
        <v>0</v>
      </c>
      <c r="V43" s="750"/>
    </row>
    <row r="44" spans="1:22" ht="21.75" customHeight="1">
      <c r="A44" s="162"/>
      <c r="B44" s="163" t="s">
        <v>61</v>
      </c>
      <c r="C44" s="843" t="s">
        <v>35</v>
      </c>
      <c r="D44" s="843"/>
      <c r="E44" s="498">
        <v>0</v>
      </c>
      <c r="F44" s="569">
        <v>0</v>
      </c>
      <c r="G44" s="569">
        <v>0</v>
      </c>
      <c r="H44" s="569"/>
      <c r="I44" s="569"/>
      <c r="J44" s="752"/>
      <c r="K44" s="498">
        <v>0</v>
      </c>
      <c r="L44" s="569">
        <v>0</v>
      </c>
      <c r="M44" s="569">
        <v>0</v>
      </c>
      <c r="N44" s="569"/>
      <c r="O44" s="569"/>
      <c r="P44" s="752"/>
      <c r="Q44" s="498"/>
      <c r="R44" s="569"/>
      <c r="S44" s="569"/>
      <c r="T44" s="569"/>
      <c r="U44" s="569"/>
      <c r="V44" s="752"/>
    </row>
    <row r="45" spans="1:22" s="7" customFormat="1" ht="21.75" customHeight="1">
      <c r="A45" s="159"/>
      <c r="B45" s="153" t="s">
        <v>62</v>
      </c>
      <c r="C45" s="844" t="s">
        <v>46</v>
      </c>
      <c r="D45" s="844"/>
      <c r="E45" s="494">
        <v>0</v>
      </c>
      <c r="F45" s="571">
        <v>0</v>
      </c>
      <c r="G45" s="571">
        <v>0</v>
      </c>
      <c r="H45" s="571"/>
      <c r="I45" s="571"/>
      <c r="J45" s="747"/>
      <c r="K45" s="494">
        <v>0</v>
      </c>
      <c r="L45" s="571">
        <v>0</v>
      </c>
      <c r="M45" s="571">
        <v>0</v>
      </c>
      <c r="N45" s="571"/>
      <c r="O45" s="571"/>
      <c r="P45" s="747"/>
      <c r="Q45" s="494"/>
      <c r="R45" s="571"/>
      <c r="S45" s="571"/>
      <c r="T45" s="571"/>
      <c r="U45" s="571"/>
      <c r="V45" s="747"/>
    </row>
    <row r="46" spans="1:22" ht="21.75" customHeight="1">
      <c r="A46" s="157"/>
      <c r="B46" s="153" t="s">
        <v>150</v>
      </c>
      <c r="C46" s="844" t="s">
        <v>73</v>
      </c>
      <c r="D46" s="844"/>
      <c r="E46" s="494">
        <v>0</v>
      </c>
      <c r="F46" s="571">
        <v>0</v>
      </c>
      <c r="G46" s="571">
        <v>0</v>
      </c>
      <c r="H46" s="571"/>
      <c r="I46" s="571"/>
      <c r="J46" s="747"/>
      <c r="K46" s="494">
        <v>0</v>
      </c>
      <c r="L46" s="571">
        <v>0</v>
      </c>
      <c r="M46" s="571">
        <v>0</v>
      </c>
      <c r="N46" s="571"/>
      <c r="O46" s="571"/>
      <c r="P46" s="747"/>
      <c r="Q46" s="494"/>
      <c r="R46" s="571"/>
      <c r="S46" s="571"/>
      <c r="T46" s="571"/>
      <c r="U46" s="571"/>
      <c r="V46" s="747"/>
    </row>
    <row r="47" spans="1:22" ht="21.75" customHeight="1" thickBot="1">
      <c r="A47" s="166"/>
      <c r="B47" s="167" t="s">
        <v>151</v>
      </c>
      <c r="C47" s="842" t="s">
        <v>36</v>
      </c>
      <c r="D47" s="842"/>
      <c r="E47" s="494"/>
      <c r="F47" s="571">
        <f>1961+237+191</f>
        <v>2389</v>
      </c>
      <c r="G47" s="571">
        <f>1961+237+191</f>
        <v>2389</v>
      </c>
      <c r="H47" s="571">
        <f>191</f>
        <v>191</v>
      </c>
      <c r="I47" s="571">
        <v>191</v>
      </c>
      <c r="J47" s="747">
        <f t="shared" si="1"/>
        <v>1</v>
      </c>
      <c r="K47" s="494"/>
      <c r="L47" s="571">
        <v>2389</v>
      </c>
      <c r="M47" s="571">
        <f>1961+237+191</f>
        <v>2389</v>
      </c>
      <c r="N47" s="571">
        <f>191</f>
        <v>191</v>
      </c>
      <c r="O47" s="571">
        <f>191</f>
        <v>191</v>
      </c>
      <c r="P47" s="747">
        <f t="shared" si="3"/>
        <v>1</v>
      </c>
      <c r="Q47" s="494"/>
      <c r="R47" s="571"/>
      <c r="S47" s="571"/>
      <c r="T47" s="571"/>
      <c r="U47" s="571"/>
      <c r="V47" s="747"/>
    </row>
    <row r="48" spans="1:22" s="24" customFormat="1" ht="21.75" customHeight="1" thickBot="1">
      <c r="A48" s="169" t="s">
        <v>86</v>
      </c>
      <c r="B48" s="841" t="s">
        <v>163</v>
      </c>
      <c r="C48" s="841"/>
      <c r="D48" s="841"/>
      <c r="E48" s="496">
        <v>0</v>
      </c>
      <c r="F48" s="568">
        <v>0</v>
      </c>
      <c r="G48" s="568">
        <v>0</v>
      </c>
      <c r="H48" s="568"/>
      <c r="I48" s="568"/>
      <c r="J48" s="750"/>
      <c r="K48" s="496">
        <v>0</v>
      </c>
      <c r="L48" s="568">
        <v>0</v>
      </c>
      <c r="M48" s="568">
        <v>0</v>
      </c>
      <c r="N48" s="568"/>
      <c r="O48" s="568"/>
      <c r="P48" s="750"/>
      <c r="Q48" s="496">
        <v>0</v>
      </c>
      <c r="R48" s="568">
        <v>0</v>
      </c>
      <c r="S48" s="568">
        <v>0</v>
      </c>
      <c r="T48" s="568">
        <v>0</v>
      </c>
      <c r="U48" s="568">
        <v>0</v>
      </c>
      <c r="V48" s="750"/>
    </row>
    <row r="49" spans="1:22" ht="21.75" customHeight="1" thickBot="1">
      <c r="A49" s="169" t="s">
        <v>87</v>
      </c>
      <c r="B49" s="845" t="s">
        <v>152</v>
      </c>
      <c r="C49" s="845"/>
      <c r="D49" s="845"/>
      <c r="E49" s="496">
        <f aca="true" t="shared" si="12" ref="E49:U49">E7+E15+E23+E31+E40+E43+E48+E22</f>
        <v>19104</v>
      </c>
      <c r="F49" s="568">
        <f t="shared" si="12"/>
        <v>21654</v>
      </c>
      <c r="G49" s="568">
        <f t="shared" si="12"/>
        <v>22023</v>
      </c>
      <c r="H49" s="568">
        <f t="shared" si="12"/>
        <v>21309</v>
      </c>
      <c r="I49" s="568">
        <f t="shared" si="12"/>
        <v>21310</v>
      </c>
      <c r="J49" s="750">
        <f t="shared" si="1"/>
        <v>1.0000469285278522</v>
      </c>
      <c r="K49" s="496">
        <f t="shared" si="12"/>
        <v>19104</v>
      </c>
      <c r="L49" s="568">
        <f t="shared" si="12"/>
        <v>21654</v>
      </c>
      <c r="M49" s="568">
        <f t="shared" si="12"/>
        <v>22023</v>
      </c>
      <c r="N49" s="568">
        <f t="shared" si="12"/>
        <v>21248</v>
      </c>
      <c r="O49" s="568">
        <f t="shared" si="12"/>
        <v>21249</v>
      </c>
      <c r="P49" s="750">
        <f t="shared" si="3"/>
        <v>1.000047063253012</v>
      </c>
      <c r="Q49" s="496">
        <f t="shared" si="12"/>
        <v>0</v>
      </c>
      <c r="R49" s="568">
        <f t="shared" si="12"/>
        <v>0</v>
      </c>
      <c r="S49" s="568">
        <f t="shared" si="12"/>
        <v>0</v>
      </c>
      <c r="T49" s="568">
        <f t="shared" si="12"/>
        <v>61</v>
      </c>
      <c r="U49" s="568">
        <f t="shared" si="12"/>
        <v>61</v>
      </c>
      <c r="V49" s="750">
        <f>U49/T49</f>
        <v>1</v>
      </c>
    </row>
    <row r="50" spans="1:22" ht="24" customHeight="1" thickBot="1">
      <c r="A50" s="164" t="s">
        <v>88</v>
      </c>
      <c r="B50" s="841" t="s">
        <v>335</v>
      </c>
      <c r="C50" s="841"/>
      <c r="D50" s="841"/>
      <c r="E50" s="496">
        <f>E51+E54</f>
        <v>3392</v>
      </c>
      <c r="F50" s="568">
        <f>F51+F54</f>
        <v>3392</v>
      </c>
      <c r="G50" s="568">
        <f>G51+G54</f>
        <v>3392</v>
      </c>
      <c r="H50" s="568">
        <f aca="true" t="shared" si="13" ref="H50:T50">H51+H54</f>
        <v>2663</v>
      </c>
      <c r="I50" s="568">
        <f>I51+I54</f>
        <v>6053</v>
      </c>
      <c r="J50" s="750">
        <f t="shared" si="1"/>
        <v>2.273000375516335</v>
      </c>
      <c r="K50" s="496">
        <f t="shared" si="13"/>
        <v>3392</v>
      </c>
      <c r="L50" s="568">
        <f t="shared" si="13"/>
        <v>3392</v>
      </c>
      <c r="M50" s="568">
        <f t="shared" si="13"/>
        <v>3392</v>
      </c>
      <c r="N50" s="568">
        <f>N51+N54</f>
        <v>2663</v>
      </c>
      <c r="O50" s="568">
        <f>O51+O54</f>
        <v>6053</v>
      </c>
      <c r="P50" s="750">
        <f t="shared" si="3"/>
        <v>2.273000375516335</v>
      </c>
      <c r="Q50" s="496">
        <f t="shared" si="13"/>
        <v>0</v>
      </c>
      <c r="R50" s="568">
        <f t="shared" si="13"/>
        <v>0</v>
      </c>
      <c r="S50" s="568">
        <f t="shared" si="13"/>
        <v>0</v>
      </c>
      <c r="T50" s="568">
        <f t="shared" si="13"/>
        <v>0</v>
      </c>
      <c r="U50" s="568">
        <f>U51+U54</f>
        <v>0</v>
      </c>
      <c r="V50" s="750"/>
    </row>
    <row r="51" spans="1:22" ht="21.75" customHeight="1">
      <c r="A51" s="162"/>
      <c r="B51" s="163" t="s">
        <v>153</v>
      </c>
      <c r="C51" s="843" t="s">
        <v>155</v>
      </c>
      <c r="D51" s="843"/>
      <c r="E51" s="497">
        <f aca="true" t="shared" si="14" ref="E51:R51">SUM(E52:E53)</f>
        <v>2229</v>
      </c>
      <c r="F51" s="589">
        <f t="shared" si="14"/>
        <v>2229</v>
      </c>
      <c r="G51" s="589">
        <f>SUM(G52:G53)</f>
        <v>2229</v>
      </c>
      <c r="H51" s="589">
        <f>SUM(H52:H53)</f>
        <v>2663</v>
      </c>
      <c r="I51" s="589">
        <f>SUM(I52:I53)</f>
        <v>2663</v>
      </c>
      <c r="J51" s="751">
        <f t="shared" si="1"/>
        <v>1</v>
      </c>
      <c r="K51" s="497">
        <f t="shared" si="14"/>
        <v>2229</v>
      </c>
      <c r="L51" s="589">
        <f t="shared" si="14"/>
        <v>2229</v>
      </c>
      <c r="M51" s="589">
        <f t="shared" si="14"/>
        <v>2229</v>
      </c>
      <c r="N51" s="589">
        <f>SUM(N52:N53)</f>
        <v>2663</v>
      </c>
      <c r="O51" s="589">
        <f>SUM(O52:O53)</f>
        <v>2663</v>
      </c>
      <c r="P51" s="751">
        <f t="shared" si="3"/>
        <v>1</v>
      </c>
      <c r="Q51" s="497">
        <f t="shared" si="14"/>
        <v>0</v>
      </c>
      <c r="R51" s="589">
        <f t="shared" si="14"/>
        <v>0</v>
      </c>
      <c r="S51" s="589">
        <f>SUM(S52:S53)</f>
        <v>0</v>
      </c>
      <c r="T51" s="589"/>
      <c r="U51" s="589"/>
      <c r="V51" s="751"/>
    </row>
    <row r="52" spans="1:22" ht="21.75" customHeight="1">
      <c r="A52" s="157"/>
      <c r="B52" s="154"/>
      <c r="C52" s="154" t="s">
        <v>156</v>
      </c>
      <c r="D52" s="476" t="s">
        <v>273</v>
      </c>
      <c r="E52" s="494">
        <v>2229</v>
      </c>
      <c r="F52" s="571">
        <v>2229</v>
      </c>
      <c r="G52" s="571">
        <v>2229</v>
      </c>
      <c r="H52" s="571">
        <v>2663</v>
      </c>
      <c r="I52" s="571">
        <v>2663</v>
      </c>
      <c r="J52" s="747">
        <f t="shared" si="1"/>
        <v>1</v>
      </c>
      <c r="K52" s="494">
        <v>2229</v>
      </c>
      <c r="L52" s="571">
        <v>2229</v>
      </c>
      <c r="M52" s="571">
        <v>2229</v>
      </c>
      <c r="N52" s="571">
        <v>2663</v>
      </c>
      <c r="O52" s="571">
        <v>2663</v>
      </c>
      <c r="P52" s="747">
        <f t="shared" si="3"/>
        <v>1</v>
      </c>
      <c r="Q52" s="494"/>
      <c r="R52" s="571"/>
      <c r="S52" s="571"/>
      <c r="T52" s="571"/>
      <c r="U52" s="571"/>
      <c r="V52" s="747"/>
    </row>
    <row r="53" spans="1:22" ht="21.75" customHeight="1">
      <c r="A53" s="157"/>
      <c r="B53" s="154"/>
      <c r="C53" s="154" t="s">
        <v>157</v>
      </c>
      <c r="D53" s="476" t="s">
        <v>272</v>
      </c>
      <c r="E53" s="494"/>
      <c r="F53" s="571"/>
      <c r="G53" s="571"/>
      <c r="H53" s="571"/>
      <c r="I53" s="571"/>
      <c r="J53" s="747"/>
      <c r="K53" s="494"/>
      <c r="L53" s="571"/>
      <c r="M53" s="571"/>
      <c r="N53" s="571"/>
      <c r="O53" s="571"/>
      <c r="P53" s="747"/>
      <c r="Q53" s="494"/>
      <c r="R53" s="571"/>
      <c r="S53" s="571"/>
      <c r="T53" s="571"/>
      <c r="U53" s="571"/>
      <c r="V53" s="747"/>
    </row>
    <row r="54" spans="1:22" s="39" customFormat="1" ht="21.75" customHeight="1" thickBot="1">
      <c r="A54" s="175"/>
      <c r="B54" s="176" t="s">
        <v>154</v>
      </c>
      <c r="C54" s="842" t="s">
        <v>158</v>
      </c>
      <c r="D54" s="842"/>
      <c r="E54" s="499">
        <v>1163</v>
      </c>
      <c r="F54" s="590">
        <v>1163</v>
      </c>
      <c r="G54" s="590">
        <v>1163</v>
      </c>
      <c r="H54" s="590"/>
      <c r="I54" s="590">
        <v>3390</v>
      </c>
      <c r="J54" s="753"/>
      <c r="K54" s="499">
        <v>1163</v>
      </c>
      <c r="L54" s="590">
        <v>1163</v>
      </c>
      <c r="M54" s="590">
        <v>1163</v>
      </c>
      <c r="N54" s="590"/>
      <c r="O54" s="590">
        <v>3390</v>
      </c>
      <c r="P54" s="753"/>
      <c r="Q54" s="499"/>
      <c r="R54" s="590"/>
      <c r="S54" s="590"/>
      <c r="T54" s="590"/>
      <c r="U54" s="590"/>
      <c r="V54" s="753"/>
    </row>
    <row r="55" spans="1:22" ht="35.25" customHeight="1" thickBot="1">
      <c r="A55" s="169" t="s">
        <v>89</v>
      </c>
      <c r="B55" s="840" t="s">
        <v>159</v>
      </c>
      <c r="C55" s="840"/>
      <c r="D55" s="840"/>
      <c r="E55" s="496">
        <f>E49+E50</f>
        <v>22496</v>
      </c>
      <c r="F55" s="568">
        <f>F49+F50</f>
        <v>25046</v>
      </c>
      <c r="G55" s="568">
        <f>G49+G50</f>
        <v>25415</v>
      </c>
      <c r="H55" s="568">
        <f aca="true" t="shared" si="15" ref="H55:T55">H49+H50</f>
        <v>23972</v>
      </c>
      <c r="I55" s="568">
        <f t="shared" si="15"/>
        <v>27363</v>
      </c>
      <c r="J55" s="750">
        <f t="shared" si="1"/>
        <v>1.1414566994827298</v>
      </c>
      <c r="K55" s="496">
        <f t="shared" si="15"/>
        <v>22496</v>
      </c>
      <c r="L55" s="568">
        <f t="shared" si="15"/>
        <v>25046</v>
      </c>
      <c r="M55" s="568">
        <f t="shared" si="15"/>
        <v>25415</v>
      </c>
      <c r="N55" s="568">
        <f>N49+N50</f>
        <v>23911</v>
      </c>
      <c r="O55" s="568">
        <f>O49+O50</f>
        <v>27302</v>
      </c>
      <c r="P55" s="750">
        <f t="shared" si="3"/>
        <v>1.1418175735017355</v>
      </c>
      <c r="Q55" s="496">
        <f t="shared" si="15"/>
        <v>0</v>
      </c>
      <c r="R55" s="568">
        <f t="shared" si="15"/>
        <v>0</v>
      </c>
      <c r="S55" s="568">
        <f t="shared" si="15"/>
        <v>0</v>
      </c>
      <c r="T55" s="568">
        <f t="shared" si="15"/>
        <v>61</v>
      </c>
      <c r="U55" s="568">
        <f>U49+U50</f>
        <v>61</v>
      </c>
      <c r="V55" s="750">
        <f>U55/T55</f>
        <v>1</v>
      </c>
    </row>
    <row r="56" spans="1:22" ht="21.75" customHeight="1" thickBot="1">
      <c r="A56" s="860" t="s">
        <v>497</v>
      </c>
      <c r="B56" s="860"/>
      <c r="C56" s="860"/>
      <c r="D56" s="860"/>
      <c r="E56" s="754"/>
      <c r="F56" s="755"/>
      <c r="G56" s="755"/>
      <c r="H56" s="755"/>
      <c r="I56" s="755">
        <v>-86</v>
      </c>
      <c r="J56" s="756"/>
      <c r="K56" s="754"/>
      <c r="L56" s="755"/>
      <c r="M56" s="755"/>
      <c r="N56" s="755"/>
      <c r="O56" s="755">
        <v>-86</v>
      </c>
      <c r="P56" s="756"/>
      <c r="Q56" s="754"/>
      <c r="R56" s="755"/>
      <c r="S56" s="755"/>
      <c r="T56" s="755"/>
      <c r="U56" s="755"/>
      <c r="V56" s="756"/>
    </row>
    <row r="57" spans="1:22" ht="35.25" customHeight="1" thickBot="1">
      <c r="A57" s="169"/>
      <c r="B57" s="840" t="s">
        <v>249</v>
      </c>
      <c r="C57" s="840"/>
      <c r="D57" s="840"/>
      <c r="E57" s="496">
        <f>SUM(E55:E56)</f>
        <v>22496</v>
      </c>
      <c r="F57" s="568">
        <f>SUM(F55:F56)</f>
        <v>25046</v>
      </c>
      <c r="G57" s="568">
        <f>SUM(G55:G56)</f>
        <v>25415</v>
      </c>
      <c r="H57" s="568">
        <f>SUM(H55:H56)</f>
        <v>23972</v>
      </c>
      <c r="I57" s="568">
        <f>SUM(I55:I56)</f>
        <v>27277</v>
      </c>
      <c r="J57" s="750">
        <f t="shared" si="1"/>
        <v>1.1378691807108292</v>
      </c>
      <c r="K57" s="496">
        <f>SUM(K55:K56)</f>
        <v>22496</v>
      </c>
      <c r="L57" s="568">
        <f>SUM(L55:L56)</f>
        <v>25046</v>
      </c>
      <c r="M57" s="568">
        <f>SUM(M55:M56)</f>
        <v>25415</v>
      </c>
      <c r="N57" s="568">
        <f>SUM(N55:N56)</f>
        <v>23911</v>
      </c>
      <c r="O57" s="568">
        <f>SUM(O55:O56)</f>
        <v>27216</v>
      </c>
      <c r="P57" s="750">
        <f t="shared" si="3"/>
        <v>1.1382209025134875</v>
      </c>
      <c r="Q57" s="496">
        <f>SUM(Q55:Q56)</f>
        <v>0</v>
      </c>
      <c r="R57" s="568">
        <f>SUM(R55:R56)</f>
        <v>0</v>
      </c>
      <c r="S57" s="568">
        <f>SUM(S55:S56)</f>
        <v>0</v>
      </c>
      <c r="T57" s="568">
        <f>SUM(T55:T56)</f>
        <v>61</v>
      </c>
      <c r="U57" s="568">
        <f>SUM(U55:U56)</f>
        <v>61</v>
      </c>
      <c r="V57" s="750">
        <f>U57/T57</f>
        <v>1</v>
      </c>
    </row>
    <row r="58" spans="1:20" ht="21.75" customHeight="1">
      <c r="A58" s="142"/>
      <c r="B58" s="200"/>
      <c r="C58" s="200"/>
      <c r="D58" s="200"/>
      <c r="E58"/>
      <c r="F58"/>
      <c r="G58"/>
      <c r="H58"/>
      <c r="I58"/>
      <c r="J58"/>
      <c r="K58"/>
      <c r="L58"/>
      <c r="M58"/>
      <c r="N58"/>
      <c r="O58"/>
      <c r="P58"/>
      <c r="R58"/>
      <c r="S58"/>
      <c r="T58"/>
    </row>
    <row r="59" spans="1:20" ht="21.75" customHeight="1">
      <c r="A59" s="142"/>
      <c r="B59" s="200"/>
      <c r="C59" s="200"/>
      <c r="D59" s="200"/>
      <c r="E59"/>
      <c r="F59"/>
      <c r="G59"/>
      <c r="H59"/>
      <c r="I59"/>
      <c r="J59"/>
      <c r="K59"/>
      <c r="L59"/>
      <c r="M59"/>
      <c r="N59"/>
      <c r="O59"/>
      <c r="P59"/>
      <c r="R59"/>
      <c r="S59"/>
      <c r="T59"/>
    </row>
    <row r="60" spans="1:20" ht="35.25" customHeight="1">
      <c r="A60" s="142"/>
      <c r="B60" s="200"/>
      <c r="C60" s="200"/>
      <c r="D60" s="200"/>
      <c r="E60"/>
      <c r="F60"/>
      <c r="G60"/>
      <c r="H60"/>
      <c r="I60"/>
      <c r="J60"/>
      <c r="K60"/>
      <c r="L60"/>
      <c r="M60"/>
      <c r="N60"/>
      <c r="O60"/>
      <c r="P60"/>
      <c r="R60"/>
      <c r="S60"/>
      <c r="T60"/>
    </row>
    <row r="61" spans="1:20" ht="35.25" customHeight="1">
      <c r="A61" s="142"/>
      <c r="B61" s="200"/>
      <c r="C61" s="200"/>
      <c r="D61" s="200"/>
      <c r="E61"/>
      <c r="F61"/>
      <c r="G61"/>
      <c r="H61"/>
      <c r="I61"/>
      <c r="J61"/>
      <c r="K61"/>
      <c r="L61"/>
      <c r="M61"/>
      <c r="N61"/>
      <c r="O61"/>
      <c r="P61"/>
      <c r="R61"/>
      <c r="S61"/>
      <c r="T61"/>
    </row>
    <row r="62" spans="5:20" ht="12.75">
      <c r="E62"/>
      <c r="F62"/>
      <c r="G62"/>
      <c r="H62"/>
      <c r="I62"/>
      <c r="J62"/>
      <c r="K62"/>
      <c r="L62"/>
      <c r="M62"/>
      <c r="N62"/>
      <c r="O62"/>
      <c r="P62"/>
      <c r="R62"/>
      <c r="S62"/>
      <c r="T62"/>
    </row>
    <row r="63" spans="5:20" ht="12.75">
      <c r="E63"/>
      <c r="F63"/>
      <c r="G63"/>
      <c r="H63"/>
      <c r="I63"/>
      <c r="J63"/>
      <c r="K63"/>
      <c r="L63"/>
      <c r="M63"/>
      <c r="N63"/>
      <c r="O63"/>
      <c r="P63"/>
      <c r="R63"/>
      <c r="S63"/>
      <c r="T63"/>
    </row>
    <row r="64" spans="5:20" ht="12.75">
      <c r="E64"/>
      <c r="F64"/>
      <c r="G64"/>
      <c r="H64"/>
      <c r="I64"/>
      <c r="J64"/>
      <c r="K64"/>
      <c r="L64"/>
      <c r="M64"/>
      <c r="N64"/>
      <c r="O64"/>
      <c r="P64"/>
      <c r="R64"/>
      <c r="S64"/>
      <c r="T64"/>
    </row>
    <row r="65" spans="4:20" ht="12.75">
      <c r="D65" s="151"/>
      <c r="E65"/>
      <c r="F65"/>
      <c r="G65"/>
      <c r="H65"/>
      <c r="I65"/>
      <c r="J65"/>
      <c r="K65"/>
      <c r="L65"/>
      <c r="M65"/>
      <c r="N65"/>
      <c r="O65"/>
      <c r="P65"/>
      <c r="R65"/>
      <c r="S65"/>
      <c r="T65"/>
    </row>
    <row r="66" spans="4:20" ht="48.75" customHeight="1">
      <c r="D66" s="151"/>
      <c r="E66"/>
      <c r="F66"/>
      <c r="G66"/>
      <c r="H66"/>
      <c r="I66"/>
      <c r="J66"/>
      <c r="K66"/>
      <c r="L66"/>
      <c r="M66"/>
      <c r="N66"/>
      <c r="O66"/>
      <c r="P66"/>
      <c r="R66"/>
      <c r="S66"/>
      <c r="T66"/>
    </row>
    <row r="67" spans="4:20" ht="46.5" customHeight="1">
      <c r="D67" s="151"/>
      <c r="E67"/>
      <c r="F67"/>
      <c r="G67"/>
      <c r="H67"/>
      <c r="I67"/>
      <c r="J67"/>
      <c r="K67"/>
      <c r="L67"/>
      <c r="M67"/>
      <c r="N67"/>
      <c r="O67"/>
      <c r="P67"/>
      <c r="R67"/>
      <c r="S67"/>
      <c r="T67"/>
    </row>
    <row r="68" spans="5:20" ht="41.25" customHeight="1">
      <c r="E68"/>
      <c r="F68"/>
      <c r="G68"/>
      <c r="H68"/>
      <c r="I68"/>
      <c r="J68"/>
      <c r="K68"/>
      <c r="L68"/>
      <c r="M68"/>
      <c r="N68"/>
      <c r="O68"/>
      <c r="P68"/>
      <c r="R68"/>
      <c r="S68"/>
      <c r="T68"/>
    </row>
    <row r="69" spans="5:20" ht="12.75">
      <c r="E69"/>
      <c r="F69"/>
      <c r="G69"/>
      <c r="H69"/>
      <c r="I69"/>
      <c r="J69"/>
      <c r="K69"/>
      <c r="L69"/>
      <c r="M69"/>
      <c r="N69"/>
      <c r="O69"/>
      <c r="P69"/>
      <c r="R69"/>
      <c r="S69"/>
      <c r="T69"/>
    </row>
    <row r="70" spans="5:20" ht="12.75">
      <c r="E70"/>
      <c r="F70"/>
      <c r="G70"/>
      <c r="H70"/>
      <c r="I70"/>
      <c r="J70"/>
      <c r="K70"/>
      <c r="L70"/>
      <c r="M70"/>
      <c r="N70"/>
      <c r="O70"/>
      <c r="P70"/>
      <c r="R70"/>
      <c r="S70"/>
      <c r="T70"/>
    </row>
    <row r="71" spans="5:20" ht="12.75">
      <c r="E71"/>
      <c r="F71"/>
      <c r="G71"/>
      <c r="H71"/>
      <c r="I71"/>
      <c r="J71"/>
      <c r="K71"/>
      <c r="L71"/>
      <c r="M71"/>
      <c r="N71"/>
      <c r="O71"/>
      <c r="P71"/>
      <c r="R71"/>
      <c r="S71"/>
      <c r="T71"/>
    </row>
    <row r="72" spans="5:20" ht="12.75">
      <c r="E72"/>
      <c r="F72"/>
      <c r="G72"/>
      <c r="H72"/>
      <c r="I72"/>
      <c r="J72"/>
      <c r="K72"/>
      <c r="L72"/>
      <c r="M72"/>
      <c r="N72"/>
      <c r="O72"/>
      <c r="P72"/>
      <c r="R72"/>
      <c r="S72"/>
      <c r="T72"/>
    </row>
    <row r="73" spans="5:20" ht="12.75">
      <c r="E73"/>
      <c r="F73"/>
      <c r="G73"/>
      <c r="H73"/>
      <c r="I73"/>
      <c r="J73"/>
      <c r="K73"/>
      <c r="L73"/>
      <c r="M73"/>
      <c r="N73"/>
      <c r="O73"/>
      <c r="P73"/>
      <c r="R73"/>
      <c r="S73"/>
      <c r="T73"/>
    </row>
    <row r="74" spans="5:20" ht="12.75">
      <c r="E74"/>
      <c r="F74"/>
      <c r="G74"/>
      <c r="H74"/>
      <c r="I74"/>
      <c r="J74"/>
      <c r="K74"/>
      <c r="L74"/>
      <c r="M74"/>
      <c r="N74"/>
      <c r="O74"/>
      <c r="P74"/>
      <c r="R74"/>
      <c r="S74"/>
      <c r="T74"/>
    </row>
    <row r="75" spans="5:20" ht="12.75">
      <c r="E75"/>
      <c r="F75"/>
      <c r="G75"/>
      <c r="H75"/>
      <c r="I75"/>
      <c r="J75"/>
      <c r="K75"/>
      <c r="L75"/>
      <c r="M75"/>
      <c r="N75"/>
      <c r="O75"/>
      <c r="P75"/>
      <c r="R75"/>
      <c r="S75"/>
      <c r="T75"/>
    </row>
    <row r="76" spans="5:20" ht="12.75">
      <c r="E76"/>
      <c r="F76"/>
      <c r="G76"/>
      <c r="H76"/>
      <c r="I76"/>
      <c r="J76"/>
      <c r="K76"/>
      <c r="L76"/>
      <c r="M76"/>
      <c r="N76"/>
      <c r="O76"/>
      <c r="P76"/>
      <c r="R76"/>
      <c r="S76"/>
      <c r="T76"/>
    </row>
    <row r="77" spans="5:20" ht="12.75">
      <c r="E77"/>
      <c r="F77"/>
      <c r="G77"/>
      <c r="H77"/>
      <c r="I77"/>
      <c r="J77"/>
      <c r="K77"/>
      <c r="L77"/>
      <c r="M77"/>
      <c r="N77"/>
      <c r="O77"/>
      <c r="P77"/>
      <c r="R77"/>
      <c r="S77"/>
      <c r="T77"/>
    </row>
    <row r="78" spans="5:20" ht="12.75">
      <c r="E78"/>
      <c r="F78"/>
      <c r="G78"/>
      <c r="H78"/>
      <c r="I78"/>
      <c r="J78"/>
      <c r="K78"/>
      <c r="L78"/>
      <c r="M78"/>
      <c r="N78"/>
      <c r="O78"/>
      <c r="P78"/>
      <c r="R78"/>
      <c r="S78"/>
      <c r="T78"/>
    </row>
    <row r="79" spans="5:20" ht="12.75">
      <c r="E79"/>
      <c r="F79"/>
      <c r="G79"/>
      <c r="H79"/>
      <c r="I79"/>
      <c r="J79"/>
      <c r="K79"/>
      <c r="L79"/>
      <c r="M79"/>
      <c r="N79"/>
      <c r="O79"/>
      <c r="P79"/>
      <c r="R79"/>
      <c r="S79"/>
      <c r="T79"/>
    </row>
    <row r="80" spans="5:20" ht="12.75">
      <c r="E80"/>
      <c r="F80"/>
      <c r="G80"/>
      <c r="H80"/>
      <c r="I80"/>
      <c r="J80"/>
      <c r="K80"/>
      <c r="L80"/>
      <c r="M80"/>
      <c r="N80"/>
      <c r="O80"/>
      <c r="P80"/>
      <c r="R80"/>
      <c r="S80"/>
      <c r="T80"/>
    </row>
    <row r="81" spans="5:20" ht="12.75">
      <c r="E81"/>
      <c r="F81"/>
      <c r="G81"/>
      <c r="H81"/>
      <c r="I81"/>
      <c r="J81"/>
      <c r="K81"/>
      <c r="L81"/>
      <c r="M81"/>
      <c r="N81"/>
      <c r="O81"/>
      <c r="P81"/>
      <c r="R81"/>
      <c r="S81"/>
      <c r="T81"/>
    </row>
    <row r="82" spans="5:20" ht="12.75">
      <c r="E82"/>
      <c r="F82"/>
      <c r="G82"/>
      <c r="H82"/>
      <c r="I82"/>
      <c r="J82"/>
      <c r="K82"/>
      <c r="L82"/>
      <c r="M82"/>
      <c r="N82"/>
      <c r="O82"/>
      <c r="P82"/>
      <c r="R82"/>
      <c r="S82"/>
      <c r="T82"/>
    </row>
    <row r="83" spans="5:20" ht="12.75">
      <c r="E83"/>
      <c r="F83"/>
      <c r="G83"/>
      <c r="H83"/>
      <c r="I83"/>
      <c r="J83"/>
      <c r="K83"/>
      <c r="L83"/>
      <c r="M83"/>
      <c r="N83"/>
      <c r="O83"/>
      <c r="P83"/>
      <c r="R83"/>
      <c r="S83"/>
      <c r="T83"/>
    </row>
    <row r="84" spans="5:20" ht="12.75">
      <c r="E84"/>
      <c r="F84"/>
      <c r="G84"/>
      <c r="H84"/>
      <c r="I84"/>
      <c r="J84"/>
      <c r="K84"/>
      <c r="L84"/>
      <c r="M84"/>
      <c r="N84"/>
      <c r="O84"/>
      <c r="P84"/>
      <c r="R84"/>
      <c r="S84"/>
      <c r="T84"/>
    </row>
    <row r="85" spans="5:20" ht="12.75">
      <c r="E85"/>
      <c r="F85"/>
      <c r="G85"/>
      <c r="H85"/>
      <c r="I85"/>
      <c r="J85"/>
      <c r="K85"/>
      <c r="L85"/>
      <c r="M85"/>
      <c r="N85"/>
      <c r="O85"/>
      <c r="P85"/>
      <c r="R85"/>
      <c r="S85"/>
      <c r="T85"/>
    </row>
    <row r="86" spans="5:20" ht="12.75">
      <c r="E86"/>
      <c r="F86"/>
      <c r="G86"/>
      <c r="H86"/>
      <c r="I86"/>
      <c r="J86"/>
      <c r="K86"/>
      <c r="L86"/>
      <c r="M86"/>
      <c r="N86"/>
      <c r="O86"/>
      <c r="P86"/>
      <c r="R86"/>
      <c r="S86"/>
      <c r="T86"/>
    </row>
    <row r="87" spans="5:20" ht="12.75">
      <c r="E87"/>
      <c r="F87"/>
      <c r="G87"/>
      <c r="H87"/>
      <c r="I87"/>
      <c r="J87"/>
      <c r="K87"/>
      <c r="L87"/>
      <c r="M87"/>
      <c r="N87"/>
      <c r="O87"/>
      <c r="P87"/>
      <c r="R87"/>
      <c r="S87"/>
      <c r="T87"/>
    </row>
    <row r="88" spans="5:20" ht="12.75">
      <c r="E88"/>
      <c r="F88"/>
      <c r="G88"/>
      <c r="H88"/>
      <c r="I88"/>
      <c r="J88"/>
      <c r="K88"/>
      <c r="L88"/>
      <c r="M88"/>
      <c r="N88"/>
      <c r="O88"/>
      <c r="P88"/>
      <c r="R88"/>
      <c r="S88"/>
      <c r="T88"/>
    </row>
    <row r="89" spans="5:20" ht="12.75">
      <c r="E89"/>
      <c r="F89"/>
      <c r="G89"/>
      <c r="H89"/>
      <c r="I89"/>
      <c r="J89"/>
      <c r="K89"/>
      <c r="L89"/>
      <c r="M89"/>
      <c r="N89"/>
      <c r="O89"/>
      <c r="P89"/>
      <c r="R89"/>
      <c r="S89"/>
      <c r="T89"/>
    </row>
    <row r="90" spans="5:20" ht="12.75">
      <c r="E90"/>
      <c r="F90"/>
      <c r="G90"/>
      <c r="H90"/>
      <c r="I90"/>
      <c r="J90"/>
      <c r="K90"/>
      <c r="L90"/>
      <c r="M90"/>
      <c r="N90"/>
      <c r="O90"/>
      <c r="P90"/>
      <c r="R90"/>
      <c r="S90"/>
      <c r="T90"/>
    </row>
    <row r="91" spans="5:20" ht="12.75">
      <c r="E91"/>
      <c r="F91"/>
      <c r="G91"/>
      <c r="H91"/>
      <c r="I91"/>
      <c r="J91"/>
      <c r="K91"/>
      <c r="L91"/>
      <c r="M91"/>
      <c r="N91"/>
      <c r="O91"/>
      <c r="P91"/>
      <c r="R91"/>
      <c r="S91"/>
      <c r="T91"/>
    </row>
    <row r="92" spans="5:20" ht="12.75">
      <c r="E92"/>
      <c r="F92"/>
      <c r="G92"/>
      <c r="H92"/>
      <c r="I92"/>
      <c r="J92"/>
      <c r="K92"/>
      <c r="L92"/>
      <c r="M92"/>
      <c r="N92"/>
      <c r="O92"/>
      <c r="P92"/>
      <c r="R92"/>
      <c r="S92"/>
      <c r="T92"/>
    </row>
    <row r="93" spans="5:20" ht="12.75">
      <c r="E93"/>
      <c r="F93"/>
      <c r="G93"/>
      <c r="H93"/>
      <c r="I93"/>
      <c r="J93"/>
      <c r="K93"/>
      <c r="L93"/>
      <c r="M93"/>
      <c r="N93"/>
      <c r="O93"/>
      <c r="P93"/>
      <c r="R93"/>
      <c r="S93"/>
      <c r="T93"/>
    </row>
    <row r="94" spans="5:20" ht="12.75">
      <c r="E94"/>
      <c r="F94"/>
      <c r="G94"/>
      <c r="H94"/>
      <c r="I94"/>
      <c r="J94"/>
      <c r="K94"/>
      <c r="L94"/>
      <c r="M94"/>
      <c r="N94"/>
      <c r="O94"/>
      <c r="P94"/>
      <c r="R94"/>
      <c r="S94"/>
      <c r="T94"/>
    </row>
    <row r="95" spans="5:20" ht="12.75">
      <c r="E95"/>
      <c r="F95"/>
      <c r="G95"/>
      <c r="H95"/>
      <c r="I95"/>
      <c r="J95"/>
      <c r="K95"/>
      <c r="L95"/>
      <c r="M95"/>
      <c r="N95"/>
      <c r="O95"/>
      <c r="P95"/>
      <c r="R95"/>
      <c r="S95"/>
      <c r="T95"/>
    </row>
    <row r="96" spans="5:20" ht="12.75">
      <c r="E96"/>
      <c r="F96"/>
      <c r="G96"/>
      <c r="H96"/>
      <c r="I96"/>
      <c r="J96"/>
      <c r="K96"/>
      <c r="L96"/>
      <c r="M96"/>
      <c r="N96"/>
      <c r="O96"/>
      <c r="P96"/>
      <c r="R96"/>
      <c r="S96"/>
      <c r="T96"/>
    </row>
    <row r="97" spans="5:20" ht="12.75">
      <c r="E97"/>
      <c r="F97"/>
      <c r="G97"/>
      <c r="H97"/>
      <c r="I97"/>
      <c r="J97"/>
      <c r="K97"/>
      <c r="L97"/>
      <c r="M97"/>
      <c r="N97"/>
      <c r="O97"/>
      <c r="P97"/>
      <c r="R97"/>
      <c r="S97"/>
      <c r="T97"/>
    </row>
    <row r="98" spans="5:20" ht="12.75">
      <c r="E98"/>
      <c r="F98"/>
      <c r="G98"/>
      <c r="H98"/>
      <c r="I98"/>
      <c r="J98"/>
      <c r="K98"/>
      <c r="L98"/>
      <c r="M98"/>
      <c r="N98"/>
      <c r="O98"/>
      <c r="P98"/>
      <c r="R98"/>
      <c r="S98"/>
      <c r="T98"/>
    </row>
    <row r="99" spans="5:20" ht="12.75">
      <c r="E99"/>
      <c r="F99"/>
      <c r="G99"/>
      <c r="H99"/>
      <c r="I99"/>
      <c r="J99"/>
      <c r="K99"/>
      <c r="L99"/>
      <c r="M99"/>
      <c r="N99"/>
      <c r="O99"/>
      <c r="P99"/>
      <c r="R99"/>
      <c r="S99"/>
      <c r="T99"/>
    </row>
    <row r="100" spans="5:20" ht="12.75">
      <c r="E100"/>
      <c r="F100"/>
      <c r="G100"/>
      <c r="H100"/>
      <c r="I100"/>
      <c r="J100"/>
      <c r="K100"/>
      <c r="L100"/>
      <c r="M100"/>
      <c r="N100"/>
      <c r="O100"/>
      <c r="P100"/>
      <c r="R100"/>
      <c r="S100"/>
      <c r="T100"/>
    </row>
    <row r="101" spans="5:20" ht="12.75">
      <c r="E101"/>
      <c r="F101"/>
      <c r="G101"/>
      <c r="H101"/>
      <c r="I101"/>
      <c r="J101"/>
      <c r="K101"/>
      <c r="L101"/>
      <c r="M101"/>
      <c r="N101"/>
      <c r="O101"/>
      <c r="P101"/>
      <c r="R101"/>
      <c r="S101"/>
      <c r="T101"/>
    </row>
    <row r="102" spans="5:20" ht="12.75">
      <c r="E102"/>
      <c r="F102"/>
      <c r="G102"/>
      <c r="H102"/>
      <c r="I102"/>
      <c r="J102"/>
      <c r="K102"/>
      <c r="L102"/>
      <c r="M102"/>
      <c r="N102"/>
      <c r="O102"/>
      <c r="P102"/>
      <c r="R102"/>
      <c r="S102"/>
      <c r="T102"/>
    </row>
    <row r="103" spans="5:20" ht="12.75">
      <c r="E103"/>
      <c r="F103"/>
      <c r="G103"/>
      <c r="H103"/>
      <c r="I103"/>
      <c r="J103"/>
      <c r="K103"/>
      <c r="L103"/>
      <c r="M103"/>
      <c r="N103"/>
      <c r="O103"/>
      <c r="P103"/>
      <c r="R103"/>
      <c r="S103"/>
      <c r="T103"/>
    </row>
    <row r="104" spans="5:20" ht="12.75">
      <c r="E104"/>
      <c r="F104"/>
      <c r="G104"/>
      <c r="H104"/>
      <c r="I104"/>
      <c r="J104"/>
      <c r="K104"/>
      <c r="L104"/>
      <c r="M104"/>
      <c r="N104"/>
      <c r="O104"/>
      <c r="P104"/>
      <c r="R104"/>
      <c r="S104"/>
      <c r="T104"/>
    </row>
    <row r="105" spans="5:20" ht="12.75">
      <c r="E105"/>
      <c r="F105"/>
      <c r="G105"/>
      <c r="H105"/>
      <c r="I105"/>
      <c r="J105"/>
      <c r="K105"/>
      <c r="L105"/>
      <c r="M105"/>
      <c r="N105"/>
      <c r="O105"/>
      <c r="P105"/>
      <c r="R105"/>
      <c r="S105"/>
      <c r="T105"/>
    </row>
    <row r="106" spans="5:20" ht="12.75">
      <c r="E106"/>
      <c r="F106"/>
      <c r="G106"/>
      <c r="H106"/>
      <c r="I106"/>
      <c r="J106"/>
      <c r="K106"/>
      <c r="L106"/>
      <c r="M106"/>
      <c r="N106"/>
      <c r="O106"/>
      <c r="P106"/>
      <c r="R106"/>
      <c r="S106"/>
      <c r="T106"/>
    </row>
  </sheetData>
  <sheetProtection/>
  <mergeCells count="45">
    <mergeCell ref="A56:D56"/>
    <mergeCell ref="B57:D57"/>
    <mergeCell ref="K4:P4"/>
    <mergeCell ref="Q4:V4"/>
    <mergeCell ref="C8:D8"/>
    <mergeCell ref="B43:D43"/>
    <mergeCell ref="C44:D44"/>
    <mergeCell ref="C20:D20"/>
    <mergeCell ref="C21:D21"/>
    <mergeCell ref="C13:D13"/>
    <mergeCell ref="C14:D14"/>
    <mergeCell ref="B15:D15"/>
    <mergeCell ref="C16:D16"/>
    <mergeCell ref="C17:D17"/>
    <mergeCell ref="A2:Q2"/>
    <mergeCell ref="A4:C4"/>
    <mergeCell ref="B6:D6"/>
    <mergeCell ref="B7:D7"/>
    <mergeCell ref="E4:J4"/>
    <mergeCell ref="C18:D18"/>
    <mergeCell ref="C19:D19"/>
    <mergeCell ref="C32:D32"/>
    <mergeCell ref="C36:D36"/>
    <mergeCell ref="B22:D22"/>
    <mergeCell ref="B23:D23"/>
    <mergeCell ref="C24:D24"/>
    <mergeCell ref="C25:D25"/>
    <mergeCell ref="C30:D30"/>
    <mergeCell ref="B55:D55"/>
    <mergeCell ref="C47:D47"/>
    <mergeCell ref="B48:D48"/>
    <mergeCell ref="B49:D49"/>
    <mergeCell ref="B50:D50"/>
    <mergeCell ref="C51:D51"/>
    <mergeCell ref="C54:D54"/>
    <mergeCell ref="C45:D45"/>
    <mergeCell ref="C46:D46"/>
    <mergeCell ref="C26:D26"/>
    <mergeCell ref="C28:D28"/>
    <mergeCell ref="B31:D31"/>
    <mergeCell ref="B40:D40"/>
    <mergeCell ref="C41:D41"/>
    <mergeCell ref="C42:D42"/>
    <mergeCell ref="C27:D27"/>
    <mergeCell ref="C29:D29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3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8"/>
  <sheetViews>
    <sheetView zoomScale="75" zoomScaleNormal="75" zoomScalePageLayoutView="0" workbookViewId="0" topLeftCell="C16">
      <selection activeCell="B38" sqref="B38"/>
    </sheetView>
  </sheetViews>
  <sheetFormatPr defaultColWidth="9.140625" defaultRowHeight="12.75"/>
  <cols>
    <col min="1" max="1" width="5.8515625" style="182" customWidth="1"/>
    <col min="2" max="2" width="8.140625" style="189" customWidth="1"/>
    <col min="3" max="3" width="6.8515625" style="189" customWidth="1"/>
    <col min="4" max="4" width="56.7109375" style="190" customWidth="1"/>
    <col min="5" max="5" width="17.28125" style="1" customWidth="1"/>
    <col min="6" max="7" width="17.28125" style="1" hidden="1" customWidth="1"/>
    <col min="8" max="10" width="17.28125" style="1" customWidth="1"/>
    <col min="11" max="11" width="17.28125" style="97" customWidth="1"/>
    <col min="12" max="13" width="17.28125" style="97" hidden="1" customWidth="1"/>
    <col min="14" max="17" width="17.28125" style="97" customWidth="1"/>
    <col min="18" max="18" width="13.8515625" style="97" hidden="1" customWidth="1"/>
    <col min="19" max="19" width="0" style="1" hidden="1" customWidth="1"/>
    <col min="20" max="21" width="9.140625" style="1" customWidth="1"/>
    <col min="22" max="22" width="13.28125" style="1" customWidth="1"/>
    <col min="23" max="16384" width="9.140625" style="1" customWidth="1"/>
  </cols>
  <sheetData>
    <row r="1" spans="5:17" ht="15.75">
      <c r="E1" s="905" t="s">
        <v>78</v>
      </c>
      <c r="F1" s="905"/>
      <c r="G1" s="905"/>
      <c r="H1" s="905"/>
      <c r="I1" s="905"/>
      <c r="J1" s="905"/>
      <c r="K1" s="905"/>
      <c r="L1" s="905"/>
      <c r="M1" s="905"/>
      <c r="N1" s="905"/>
      <c r="O1" s="905"/>
      <c r="P1" s="905"/>
      <c r="Q1" s="905"/>
    </row>
    <row r="2" spans="1:18" ht="37.5" customHeight="1">
      <c r="A2" s="906" t="s">
        <v>96</v>
      </c>
      <c r="B2" s="906"/>
      <c r="C2" s="906"/>
      <c r="D2" s="906"/>
      <c r="E2" s="906"/>
      <c r="F2" s="906"/>
      <c r="G2" s="906"/>
      <c r="H2" s="906"/>
      <c r="I2" s="906"/>
      <c r="J2" s="906"/>
      <c r="K2" s="906"/>
      <c r="L2" s="906"/>
      <c r="M2" s="906"/>
      <c r="N2" s="906"/>
      <c r="O2" s="906"/>
      <c r="P2" s="906"/>
      <c r="Q2" s="906"/>
      <c r="R2" s="328"/>
    </row>
    <row r="3" spans="1:17" ht="14.25" customHeight="1" thickBot="1">
      <c r="A3" s="142"/>
      <c r="B3" s="181"/>
      <c r="C3" s="181"/>
      <c r="D3" s="191"/>
      <c r="Q3" s="197" t="s">
        <v>2</v>
      </c>
    </row>
    <row r="4" spans="1:22" s="2" customFormat="1" ht="48.75" customHeight="1" thickBot="1">
      <c r="A4" s="897" t="s">
        <v>4</v>
      </c>
      <c r="B4" s="845"/>
      <c r="C4" s="845"/>
      <c r="D4" s="845"/>
      <c r="E4" s="506" t="s">
        <v>5</v>
      </c>
      <c r="F4" s="611"/>
      <c r="G4" s="611"/>
      <c r="H4" s="611"/>
      <c r="I4" s="611"/>
      <c r="J4" s="507"/>
      <c r="K4" s="506" t="s">
        <v>94</v>
      </c>
      <c r="L4" s="611"/>
      <c r="M4" s="611"/>
      <c r="N4" s="507"/>
      <c r="O4" s="735"/>
      <c r="P4" s="735"/>
      <c r="Q4" s="506" t="s">
        <v>95</v>
      </c>
      <c r="R4" s="769"/>
      <c r="S4" s="770"/>
      <c r="T4" s="770"/>
      <c r="U4" s="770"/>
      <c r="V4" s="770"/>
    </row>
    <row r="5" spans="1:22" s="2" customFormat="1" ht="48.75" customHeight="1" thickBot="1">
      <c r="A5" s="453"/>
      <c r="B5" s="454"/>
      <c r="C5" s="454"/>
      <c r="D5" s="454"/>
      <c r="E5" s="521" t="s">
        <v>103</v>
      </c>
      <c r="F5" s="612" t="s">
        <v>399</v>
      </c>
      <c r="G5" s="612" t="s">
        <v>408</v>
      </c>
      <c r="H5" s="612" t="s">
        <v>413</v>
      </c>
      <c r="I5" s="612" t="s">
        <v>495</v>
      </c>
      <c r="J5" s="522" t="s">
        <v>496</v>
      </c>
      <c r="K5" s="521" t="s">
        <v>103</v>
      </c>
      <c r="L5" s="612" t="s">
        <v>399</v>
      </c>
      <c r="M5" s="612" t="s">
        <v>408</v>
      </c>
      <c r="N5" s="612" t="s">
        <v>429</v>
      </c>
      <c r="O5" s="612" t="s">
        <v>495</v>
      </c>
      <c r="P5" s="522" t="s">
        <v>496</v>
      </c>
      <c r="Q5" s="521" t="s">
        <v>103</v>
      </c>
      <c r="R5" s="612" t="s">
        <v>399</v>
      </c>
      <c r="S5" s="612" t="s">
        <v>408</v>
      </c>
      <c r="T5" s="612" t="s">
        <v>429</v>
      </c>
      <c r="U5" s="612" t="s">
        <v>495</v>
      </c>
      <c r="V5" s="522" t="s">
        <v>496</v>
      </c>
    </row>
    <row r="6" spans="1:22" s="96" customFormat="1" ht="22.5" customHeight="1" thickBot="1">
      <c r="A6" s="169" t="s">
        <v>31</v>
      </c>
      <c r="B6" s="889" t="s">
        <v>164</v>
      </c>
      <c r="C6" s="889"/>
      <c r="D6" s="889"/>
      <c r="E6" s="496">
        <f>SUM(E7:E11)</f>
        <v>14189</v>
      </c>
      <c r="F6" s="568">
        <f>SUM(F7:F11)</f>
        <v>14293</v>
      </c>
      <c r="G6" s="568">
        <f>SUM(G7:G11)</f>
        <v>14297</v>
      </c>
      <c r="H6" s="568">
        <f>SUM(H7:H11)</f>
        <v>14180</v>
      </c>
      <c r="I6" s="568">
        <f>SUM(I7:I11)</f>
        <v>13060</v>
      </c>
      <c r="J6" s="750">
        <f>I6/H6</f>
        <v>0.921015514809591</v>
      </c>
      <c r="K6" s="496">
        <f aca="true" t="shared" si="0" ref="K6:U6">SUM(K7:K11)</f>
        <v>13989</v>
      </c>
      <c r="L6" s="568">
        <f t="shared" si="0"/>
        <v>14093</v>
      </c>
      <c r="M6" s="568">
        <f t="shared" si="0"/>
        <v>14097</v>
      </c>
      <c r="N6" s="568">
        <f t="shared" si="0"/>
        <v>13591</v>
      </c>
      <c r="O6" s="568">
        <f t="shared" si="0"/>
        <v>12618</v>
      </c>
      <c r="P6" s="750">
        <f>O6/N6</f>
        <v>0.9284085056287249</v>
      </c>
      <c r="Q6" s="496">
        <f t="shared" si="0"/>
        <v>200</v>
      </c>
      <c r="R6" s="568">
        <f t="shared" si="0"/>
        <v>200</v>
      </c>
      <c r="S6" s="568">
        <f t="shared" si="0"/>
        <v>200</v>
      </c>
      <c r="T6" s="568">
        <f t="shared" si="0"/>
        <v>589</v>
      </c>
      <c r="U6" s="568">
        <f t="shared" si="0"/>
        <v>442</v>
      </c>
      <c r="V6" s="750">
        <f>U6/T6</f>
        <v>0.7504244482173175</v>
      </c>
    </row>
    <row r="7" spans="1:22" s="5" customFormat="1" ht="22.5" customHeight="1">
      <c r="A7" s="168"/>
      <c r="B7" s="178" t="s">
        <v>49</v>
      </c>
      <c r="C7" s="178"/>
      <c r="D7" s="501" t="s">
        <v>0</v>
      </c>
      <c r="E7" s="498">
        <v>3984</v>
      </c>
      <c r="F7" s="569">
        <f>3984+6</f>
        <v>3990</v>
      </c>
      <c r="G7" s="569">
        <v>3993</v>
      </c>
      <c r="H7" s="569">
        <v>3951</v>
      </c>
      <c r="I7" s="569">
        <v>3885</v>
      </c>
      <c r="J7" s="752">
        <f>I7/H7</f>
        <v>0.9832953682611997</v>
      </c>
      <c r="K7" s="498">
        <v>3984</v>
      </c>
      <c r="L7" s="569">
        <v>3990</v>
      </c>
      <c r="M7" s="569">
        <v>3993</v>
      </c>
      <c r="N7" s="569">
        <v>3951</v>
      </c>
      <c r="O7" s="569">
        <v>3885</v>
      </c>
      <c r="P7" s="752">
        <f>O7/N7</f>
        <v>0.9832953682611997</v>
      </c>
      <c r="Q7" s="498"/>
      <c r="R7" s="569"/>
      <c r="S7" s="569"/>
      <c r="T7" s="569"/>
      <c r="U7" s="569"/>
      <c r="V7" s="752"/>
    </row>
    <row r="8" spans="1:22" s="5" customFormat="1" ht="22.5" customHeight="1">
      <c r="A8" s="146"/>
      <c r="B8" s="155" t="s">
        <v>50</v>
      </c>
      <c r="C8" s="155"/>
      <c r="D8" s="502" t="s">
        <v>165</v>
      </c>
      <c r="E8" s="523">
        <v>798</v>
      </c>
      <c r="F8" s="570">
        <f>798+1</f>
        <v>799</v>
      </c>
      <c r="G8" s="570">
        <v>800</v>
      </c>
      <c r="H8" s="570">
        <v>848</v>
      </c>
      <c r="I8" s="570">
        <v>842</v>
      </c>
      <c r="J8" s="757">
        <f aca="true" t="shared" si="1" ref="J8:J37">I8/H8</f>
        <v>0.9929245283018868</v>
      </c>
      <c r="K8" s="523">
        <v>798</v>
      </c>
      <c r="L8" s="570">
        <v>799</v>
      </c>
      <c r="M8" s="570">
        <v>800</v>
      </c>
      <c r="N8" s="570">
        <v>848</v>
      </c>
      <c r="O8" s="570">
        <v>842</v>
      </c>
      <c r="P8" s="757">
        <f aca="true" t="shared" si="2" ref="P8:P37">O8/N8</f>
        <v>0.9929245283018868</v>
      </c>
      <c r="Q8" s="523"/>
      <c r="R8" s="570"/>
      <c r="S8" s="570"/>
      <c r="T8" s="570"/>
      <c r="U8" s="570"/>
      <c r="V8" s="757"/>
    </row>
    <row r="9" spans="1:22" s="5" customFormat="1" ht="22.5" customHeight="1">
      <c r="A9" s="146"/>
      <c r="B9" s="155" t="s">
        <v>51</v>
      </c>
      <c r="C9" s="155"/>
      <c r="D9" s="502" t="s">
        <v>166</v>
      </c>
      <c r="E9" s="523">
        <v>5931</v>
      </c>
      <c r="F9" s="570">
        <f>5931+76+21</f>
        <v>6028</v>
      </c>
      <c r="G9" s="570">
        <f>5931+76+21</f>
        <v>6028</v>
      </c>
      <c r="H9" s="570">
        <v>5714</v>
      </c>
      <c r="I9" s="570">
        <v>4851</v>
      </c>
      <c r="J9" s="757">
        <f t="shared" si="1"/>
        <v>0.8489674483724187</v>
      </c>
      <c r="K9" s="523">
        <v>5931</v>
      </c>
      <c r="L9" s="570">
        <v>6028</v>
      </c>
      <c r="M9" s="570">
        <v>6028</v>
      </c>
      <c r="N9" s="570">
        <v>5714</v>
      </c>
      <c r="O9" s="570">
        <v>4851</v>
      </c>
      <c r="P9" s="757">
        <f t="shared" si="2"/>
        <v>0.8489674483724187</v>
      </c>
      <c r="Q9" s="523"/>
      <c r="R9" s="570"/>
      <c r="S9" s="570"/>
      <c r="T9" s="570"/>
      <c r="U9" s="570"/>
      <c r="V9" s="757"/>
    </row>
    <row r="10" spans="1:22" s="5" customFormat="1" ht="22.5" customHeight="1">
      <c r="A10" s="146"/>
      <c r="B10" s="155" t="s">
        <v>66</v>
      </c>
      <c r="C10" s="155"/>
      <c r="D10" s="502" t="s">
        <v>167</v>
      </c>
      <c r="E10" s="494">
        <v>689</v>
      </c>
      <c r="F10" s="571">
        <v>689</v>
      </c>
      <c r="G10" s="571">
        <v>689</v>
      </c>
      <c r="H10" s="571">
        <v>878</v>
      </c>
      <c r="I10" s="571">
        <v>694</v>
      </c>
      <c r="J10" s="747">
        <f t="shared" si="1"/>
        <v>0.7904328018223234</v>
      </c>
      <c r="K10" s="494">
        <v>509</v>
      </c>
      <c r="L10" s="571">
        <v>509</v>
      </c>
      <c r="M10" s="571">
        <v>509</v>
      </c>
      <c r="N10" s="571">
        <v>353</v>
      </c>
      <c r="O10" s="571">
        <v>315</v>
      </c>
      <c r="P10" s="747">
        <f t="shared" si="2"/>
        <v>0.8923512747875354</v>
      </c>
      <c r="Q10" s="494">
        <v>180</v>
      </c>
      <c r="R10" s="571">
        <v>180</v>
      </c>
      <c r="S10" s="571">
        <v>180</v>
      </c>
      <c r="T10" s="571">
        <v>525</v>
      </c>
      <c r="U10" s="571">
        <v>379</v>
      </c>
      <c r="V10" s="747">
        <f>U10/T10</f>
        <v>0.7219047619047619</v>
      </c>
    </row>
    <row r="11" spans="1:22" s="5" customFormat="1" ht="22.5" customHeight="1">
      <c r="A11" s="146"/>
      <c r="B11" s="155" t="s">
        <v>67</v>
      </c>
      <c r="C11" s="155"/>
      <c r="D11" s="503" t="s">
        <v>169</v>
      </c>
      <c r="E11" s="523">
        <f>SUM(E12:E16)</f>
        <v>2787</v>
      </c>
      <c r="F11" s="570">
        <f>SUM(F12:F16)</f>
        <v>2787</v>
      </c>
      <c r="G11" s="570">
        <f>SUM(G12:G16)</f>
        <v>2787</v>
      </c>
      <c r="H11" s="570">
        <f aca="true" t="shared" si="3" ref="H11:U11">SUM(H12:H16)</f>
        <v>2789</v>
      </c>
      <c r="I11" s="570">
        <f t="shared" si="3"/>
        <v>2788</v>
      </c>
      <c r="J11" s="757">
        <f t="shared" si="1"/>
        <v>0.9996414485478666</v>
      </c>
      <c r="K11" s="523">
        <f t="shared" si="3"/>
        <v>2767</v>
      </c>
      <c r="L11" s="570">
        <f t="shared" si="3"/>
        <v>2767</v>
      </c>
      <c r="M11" s="570">
        <f t="shared" si="3"/>
        <v>2767</v>
      </c>
      <c r="N11" s="570">
        <f t="shared" si="3"/>
        <v>2725</v>
      </c>
      <c r="O11" s="570">
        <f t="shared" si="3"/>
        <v>2725</v>
      </c>
      <c r="P11" s="757">
        <f t="shared" si="2"/>
        <v>1</v>
      </c>
      <c r="Q11" s="523">
        <f t="shared" si="3"/>
        <v>20</v>
      </c>
      <c r="R11" s="570">
        <f t="shared" si="3"/>
        <v>20</v>
      </c>
      <c r="S11" s="570">
        <f t="shared" si="3"/>
        <v>20</v>
      </c>
      <c r="T11" s="570">
        <f t="shared" si="3"/>
        <v>64</v>
      </c>
      <c r="U11" s="570">
        <f t="shared" si="3"/>
        <v>63</v>
      </c>
      <c r="V11" s="757">
        <f>U11/T11</f>
        <v>0.984375</v>
      </c>
    </row>
    <row r="12" spans="1:22" s="5" customFormat="1" ht="22.5" customHeight="1">
      <c r="A12" s="146"/>
      <c r="B12" s="188"/>
      <c r="C12" s="155" t="s">
        <v>168</v>
      </c>
      <c r="D12" s="504" t="s">
        <v>170</v>
      </c>
      <c r="E12" s="494"/>
      <c r="F12" s="571"/>
      <c r="G12" s="571"/>
      <c r="H12" s="571"/>
      <c r="I12" s="571"/>
      <c r="J12" s="747"/>
      <c r="K12" s="494"/>
      <c r="L12" s="571"/>
      <c r="M12" s="571"/>
      <c r="N12" s="571"/>
      <c r="O12" s="571"/>
      <c r="P12" s="747"/>
      <c r="Q12" s="494"/>
      <c r="R12" s="571"/>
      <c r="S12" s="571"/>
      <c r="T12" s="571"/>
      <c r="U12" s="571"/>
      <c r="V12" s="747"/>
    </row>
    <row r="13" spans="1:22" s="5" customFormat="1" ht="22.5" customHeight="1">
      <c r="A13" s="146"/>
      <c r="B13" s="155"/>
      <c r="C13" s="155" t="s">
        <v>171</v>
      </c>
      <c r="D13" s="502" t="s">
        <v>173</v>
      </c>
      <c r="E13" s="494">
        <v>20</v>
      </c>
      <c r="F13" s="571">
        <v>20</v>
      </c>
      <c r="G13" s="571">
        <v>20</v>
      </c>
      <c r="H13" s="571">
        <v>30</v>
      </c>
      <c r="I13" s="571">
        <v>29</v>
      </c>
      <c r="J13" s="747">
        <f t="shared" si="1"/>
        <v>0.9666666666666667</v>
      </c>
      <c r="K13" s="494"/>
      <c r="L13" s="571"/>
      <c r="M13" s="571"/>
      <c r="N13" s="571"/>
      <c r="O13" s="571"/>
      <c r="P13" s="747"/>
      <c r="Q13" s="494">
        <v>20</v>
      </c>
      <c r="R13" s="571">
        <v>20</v>
      </c>
      <c r="S13" s="571">
        <v>20</v>
      </c>
      <c r="T13" s="571">
        <v>30</v>
      </c>
      <c r="U13" s="571">
        <v>29</v>
      </c>
      <c r="V13" s="747">
        <f>U13/T13</f>
        <v>0.9666666666666667</v>
      </c>
    </row>
    <row r="14" spans="1:22" s="5" customFormat="1" ht="22.5" customHeight="1">
      <c r="A14" s="184"/>
      <c r="B14" s="185"/>
      <c r="C14" s="155" t="s">
        <v>172</v>
      </c>
      <c r="D14" s="185" t="s">
        <v>174</v>
      </c>
      <c r="E14" s="494">
        <v>2767</v>
      </c>
      <c r="F14" s="571">
        <v>2767</v>
      </c>
      <c r="G14" s="571">
        <v>2767</v>
      </c>
      <c r="H14" s="571">
        <v>2759</v>
      </c>
      <c r="I14" s="571">
        <v>2759</v>
      </c>
      <c r="J14" s="747">
        <f t="shared" si="1"/>
        <v>1</v>
      </c>
      <c r="K14" s="494">
        <v>2767</v>
      </c>
      <c r="L14" s="571">
        <v>2767</v>
      </c>
      <c r="M14" s="571">
        <v>2767</v>
      </c>
      <c r="N14" s="571">
        <v>2725</v>
      </c>
      <c r="O14" s="571">
        <v>2725</v>
      </c>
      <c r="P14" s="747">
        <f t="shared" si="2"/>
        <v>1</v>
      </c>
      <c r="Q14" s="494"/>
      <c r="R14" s="571"/>
      <c r="S14" s="571"/>
      <c r="T14" s="571">
        <v>34</v>
      </c>
      <c r="U14" s="571">
        <v>34</v>
      </c>
      <c r="V14" s="747">
        <f>U14/T14</f>
        <v>1</v>
      </c>
    </row>
    <row r="15" spans="1:22" s="5" customFormat="1" ht="22.5" customHeight="1">
      <c r="A15" s="146"/>
      <c r="B15" s="155"/>
      <c r="C15" s="155" t="s">
        <v>175</v>
      </c>
      <c r="D15" s="502" t="s">
        <v>177</v>
      </c>
      <c r="E15" s="523"/>
      <c r="F15" s="570"/>
      <c r="G15" s="570"/>
      <c r="H15" s="570"/>
      <c r="I15" s="570"/>
      <c r="J15" s="757"/>
      <c r="K15" s="523"/>
      <c r="L15" s="570"/>
      <c r="M15" s="570"/>
      <c r="N15" s="570"/>
      <c r="O15" s="570"/>
      <c r="P15" s="757"/>
      <c r="Q15" s="523"/>
      <c r="R15" s="570"/>
      <c r="S15" s="570"/>
      <c r="T15" s="570"/>
      <c r="U15" s="570"/>
      <c r="V15" s="757"/>
    </row>
    <row r="16" spans="1:22" s="5" customFormat="1" ht="22.5" customHeight="1" thickBot="1">
      <c r="A16" s="192"/>
      <c r="B16" s="179"/>
      <c r="C16" s="179" t="s">
        <v>176</v>
      </c>
      <c r="D16" s="505" t="s">
        <v>178</v>
      </c>
      <c r="E16" s="511"/>
      <c r="F16" s="572"/>
      <c r="G16" s="572"/>
      <c r="H16" s="572"/>
      <c r="I16" s="572"/>
      <c r="J16" s="758"/>
      <c r="K16" s="511"/>
      <c r="L16" s="572"/>
      <c r="M16" s="572"/>
      <c r="N16" s="572"/>
      <c r="O16" s="572"/>
      <c r="P16" s="758"/>
      <c r="Q16" s="511"/>
      <c r="R16" s="572"/>
      <c r="S16" s="572"/>
      <c r="T16" s="572"/>
      <c r="U16" s="572"/>
      <c r="V16" s="758"/>
    </row>
    <row r="17" spans="1:22" s="5" customFormat="1" ht="22.5" customHeight="1" thickBot="1">
      <c r="A17" s="169" t="s">
        <v>32</v>
      </c>
      <c r="B17" s="889" t="s">
        <v>179</v>
      </c>
      <c r="C17" s="889"/>
      <c r="D17" s="889"/>
      <c r="E17" s="508">
        <f>SUM(E18:E20)</f>
        <v>663</v>
      </c>
      <c r="F17" s="573">
        <f>SUM(F18:F20)</f>
        <v>3052</v>
      </c>
      <c r="G17" s="573">
        <f>SUM(G18:G20)</f>
        <v>3052</v>
      </c>
      <c r="H17" s="573">
        <f aca="true" t="shared" si="4" ref="H17:U17">SUM(H18:H20)</f>
        <v>3360</v>
      </c>
      <c r="I17" s="573">
        <f t="shared" si="4"/>
        <v>3350</v>
      </c>
      <c r="J17" s="759">
        <f t="shared" si="1"/>
        <v>0.9970238095238095</v>
      </c>
      <c r="K17" s="508">
        <f t="shared" si="4"/>
        <v>363</v>
      </c>
      <c r="L17" s="573">
        <f t="shared" si="4"/>
        <v>2515</v>
      </c>
      <c r="M17" s="573">
        <f t="shared" si="4"/>
        <v>2515</v>
      </c>
      <c r="N17" s="573">
        <f t="shared" si="4"/>
        <v>2760</v>
      </c>
      <c r="O17" s="573">
        <f t="shared" si="4"/>
        <v>2750</v>
      </c>
      <c r="P17" s="759">
        <f t="shared" si="2"/>
        <v>0.9963768115942029</v>
      </c>
      <c r="Q17" s="508">
        <f t="shared" si="4"/>
        <v>300</v>
      </c>
      <c r="R17" s="573">
        <f t="shared" si="4"/>
        <v>537</v>
      </c>
      <c r="S17" s="573">
        <f t="shared" si="4"/>
        <v>537</v>
      </c>
      <c r="T17" s="573">
        <f t="shared" si="4"/>
        <v>600</v>
      </c>
      <c r="U17" s="573">
        <f t="shared" si="4"/>
        <v>600</v>
      </c>
      <c r="V17" s="759">
        <f>U17/T17</f>
        <v>1</v>
      </c>
    </row>
    <row r="18" spans="1:22" s="5" customFormat="1" ht="22.5" customHeight="1">
      <c r="A18" s="168"/>
      <c r="B18" s="178" t="s">
        <v>52</v>
      </c>
      <c r="C18" s="890" t="s">
        <v>180</v>
      </c>
      <c r="D18" s="890"/>
      <c r="E18" s="498">
        <v>300</v>
      </c>
      <c r="F18" s="569">
        <v>300</v>
      </c>
      <c r="G18" s="569">
        <v>300</v>
      </c>
      <c r="H18" s="569">
        <v>300</v>
      </c>
      <c r="I18" s="569">
        <v>290</v>
      </c>
      <c r="J18" s="752">
        <f t="shared" si="1"/>
        <v>0.9666666666666667</v>
      </c>
      <c r="K18" s="498">
        <v>300</v>
      </c>
      <c r="L18" s="569">
        <v>300</v>
      </c>
      <c r="M18" s="569">
        <v>300</v>
      </c>
      <c r="N18" s="569">
        <v>300</v>
      </c>
      <c r="O18" s="569">
        <v>290</v>
      </c>
      <c r="P18" s="752">
        <f t="shared" si="2"/>
        <v>0.9666666666666667</v>
      </c>
      <c r="Q18" s="498"/>
      <c r="R18" s="569"/>
      <c r="S18" s="569"/>
      <c r="T18" s="569"/>
      <c r="U18" s="569"/>
      <c r="V18" s="752"/>
    </row>
    <row r="19" spans="1:22" s="5" customFormat="1" ht="22.5" customHeight="1">
      <c r="A19" s="146"/>
      <c r="B19" s="155" t="s">
        <v>53</v>
      </c>
      <c r="C19" s="891" t="s">
        <v>181</v>
      </c>
      <c r="D19" s="891"/>
      <c r="E19" s="494"/>
      <c r="F19" s="571">
        <f>1544+417</f>
        <v>1961</v>
      </c>
      <c r="G19" s="571">
        <f>1544+417</f>
        <v>1961</v>
      </c>
      <c r="H19" s="571">
        <v>1961</v>
      </c>
      <c r="I19" s="571">
        <v>1961</v>
      </c>
      <c r="J19" s="747">
        <f t="shared" si="1"/>
        <v>1</v>
      </c>
      <c r="K19" s="494"/>
      <c r="L19" s="571">
        <v>1961</v>
      </c>
      <c r="M19" s="571">
        <v>1961</v>
      </c>
      <c r="N19" s="571">
        <v>1961</v>
      </c>
      <c r="O19" s="571">
        <v>1961</v>
      </c>
      <c r="P19" s="747">
        <f t="shared" si="2"/>
        <v>1</v>
      </c>
      <c r="Q19" s="494"/>
      <c r="R19" s="571"/>
      <c r="S19" s="571"/>
      <c r="T19" s="571"/>
      <c r="U19" s="571"/>
      <c r="V19" s="747"/>
    </row>
    <row r="20" spans="1:22" s="5" customFormat="1" ht="22.5" customHeight="1">
      <c r="A20" s="186"/>
      <c r="B20" s="155" t="s">
        <v>54</v>
      </c>
      <c r="C20" s="892" t="s">
        <v>182</v>
      </c>
      <c r="D20" s="892"/>
      <c r="E20" s="523">
        <f>SUM(E21:E24)</f>
        <v>363</v>
      </c>
      <c r="F20" s="570">
        <f>SUM(F21:F24)</f>
        <v>791</v>
      </c>
      <c r="G20" s="570">
        <f>SUM(G21:G24)</f>
        <v>791</v>
      </c>
      <c r="H20" s="570">
        <f aca="true" t="shared" si="5" ref="H20:S20">SUM(H21:H24)</f>
        <v>1099</v>
      </c>
      <c r="I20" s="570">
        <f t="shared" si="5"/>
        <v>1099</v>
      </c>
      <c r="J20" s="757">
        <f t="shared" si="1"/>
        <v>1</v>
      </c>
      <c r="K20" s="523">
        <f t="shared" si="5"/>
        <v>63</v>
      </c>
      <c r="L20" s="570">
        <f t="shared" si="5"/>
        <v>254</v>
      </c>
      <c r="M20" s="570">
        <f t="shared" si="5"/>
        <v>254</v>
      </c>
      <c r="N20" s="570">
        <f t="shared" si="5"/>
        <v>499</v>
      </c>
      <c r="O20" s="570">
        <f t="shared" si="5"/>
        <v>499</v>
      </c>
      <c r="P20" s="757">
        <f t="shared" si="2"/>
        <v>1</v>
      </c>
      <c r="Q20" s="523">
        <f t="shared" si="5"/>
        <v>300</v>
      </c>
      <c r="R20" s="570">
        <f t="shared" si="5"/>
        <v>537</v>
      </c>
      <c r="S20" s="570">
        <f t="shared" si="5"/>
        <v>537</v>
      </c>
      <c r="T20" s="570">
        <v>600</v>
      </c>
      <c r="U20" s="570">
        <v>600</v>
      </c>
      <c r="V20" s="757">
        <f>U20/T20</f>
        <v>1</v>
      </c>
    </row>
    <row r="21" spans="1:22" s="5" customFormat="1" ht="22.5" customHeight="1">
      <c r="A21" s="152"/>
      <c r="B21" s="156"/>
      <c r="C21" s="156" t="s">
        <v>183</v>
      </c>
      <c r="D21" s="338" t="s">
        <v>173</v>
      </c>
      <c r="E21" s="494">
        <v>363</v>
      </c>
      <c r="F21" s="571">
        <f>363+191+237</f>
        <v>791</v>
      </c>
      <c r="G21" s="571">
        <f>363+191+237</f>
        <v>791</v>
      </c>
      <c r="H21" s="571">
        <v>1099</v>
      </c>
      <c r="I21" s="571">
        <v>1099</v>
      </c>
      <c r="J21" s="747">
        <f t="shared" si="1"/>
        <v>1</v>
      </c>
      <c r="K21" s="494">
        <v>63</v>
      </c>
      <c r="L21" s="571">
        <f>63+191</f>
        <v>254</v>
      </c>
      <c r="M21" s="571">
        <f>63+191</f>
        <v>254</v>
      </c>
      <c r="N21" s="571">
        <v>499</v>
      </c>
      <c r="O21" s="571">
        <v>499</v>
      </c>
      <c r="P21" s="747">
        <f t="shared" si="2"/>
        <v>1</v>
      </c>
      <c r="Q21" s="494">
        <f>300</f>
        <v>300</v>
      </c>
      <c r="R21" s="571">
        <f>300+237</f>
        <v>537</v>
      </c>
      <c r="S21" s="571">
        <f>300+237</f>
        <v>537</v>
      </c>
      <c r="T21" s="571">
        <v>600</v>
      </c>
      <c r="U21" s="571">
        <v>600</v>
      </c>
      <c r="V21" s="747">
        <f>U21/T21</f>
        <v>1</v>
      </c>
    </row>
    <row r="22" spans="1:22" s="5" customFormat="1" ht="22.5" customHeight="1">
      <c r="A22" s="152"/>
      <c r="B22" s="156"/>
      <c r="C22" s="156" t="s">
        <v>184</v>
      </c>
      <c r="D22" s="338" t="s">
        <v>174</v>
      </c>
      <c r="E22" s="494">
        <v>0</v>
      </c>
      <c r="F22" s="571">
        <v>0</v>
      </c>
      <c r="G22" s="571">
        <v>0</v>
      </c>
      <c r="H22" s="571"/>
      <c r="I22" s="571"/>
      <c r="J22" s="747"/>
      <c r="K22" s="494">
        <v>0</v>
      </c>
      <c r="L22" s="571">
        <v>0</v>
      </c>
      <c r="M22" s="571">
        <v>0</v>
      </c>
      <c r="N22" s="571"/>
      <c r="O22" s="571"/>
      <c r="P22" s="747"/>
      <c r="Q22" s="494">
        <v>0</v>
      </c>
      <c r="R22" s="571">
        <v>0</v>
      </c>
      <c r="S22" s="571">
        <v>0</v>
      </c>
      <c r="T22" s="571"/>
      <c r="U22" s="571"/>
      <c r="V22" s="747"/>
    </row>
    <row r="23" spans="1:22" s="5" customFormat="1" ht="22.5" customHeight="1">
      <c r="A23" s="186"/>
      <c r="B23" s="338"/>
      <c r="C23" s="156" t="s">
        <v>185</v>
      </c>
      <c r="D23" s="338" t="s">
        <v>177</v>
      </c>
      <c r="E23" s="523">
        <v>0</v>
      </c>
      <c r="F23" s="570">
        <v>0</v>
      </c>
      <c r="G23" s="570">
        <v>0</v>
      </c>
      <c r="H23" s="570"/>
      <c r="I23" s="570"/>
      <c r="J23" s="757"/>
      <c r="K23" s="523">
        <v>0</v>
      </c>
      <c r="L23" s="570">
        <v>0</v>
      </c>
      <c r="M23" s="570">
        <v>0</v>
      </c>
      <c r="N23" s="570"/>
      <c r="O23" s="570"/>
      <c r="P23" s="757"/>
      <c r="Q23" s="523">
        <v>0</v>
      </c>
      <c r="R23" s="570">
        <v>0</v>
      </c>
      <c r="S23" s="570">
        <v>0</v>
      </c>
      <c r="T23" s="570"/>
      <c r="U23" s="570"/>
      <c r="V23" s="757"/>
    </row>
    <row r="24" spans="1:22" s="5" customFormat="1" ht="22.5" customHeight="1" thickBot="1">
      <c r="A24" s="374"/>
      <c r="B24" s="375"/>
      <c r="C24" s="376" t="s">
        <v>333</v>
      </c>
      <c r="D24" s="375" t="s">
        <v>334</v>
      </c>
      <c r="E24" s="524">
        <v>0</v>
      </c>
      <c r="F24" s="574">
        <v>0</v>
      </c>
      <c r="G24" s="574">
        <v>0</v>
      </c>
      <c r="H24" s="574"/>
      <c r="I24" s="574"/>
      <c r="J24" s="760"/>
      <c r="K24" s="524">
        <v>0</v>
      </c>
      <c r="L24" s="574">
        <v>0</v>
      </c>
      <c r="M24" s="574">
        <v>0</v>
      </c>
      <c r="N24" s="574"/>
      <c r="O24" s="574"/>
      <c r="P24" s="760"/>
      <c r="Q24" s="524">
        <v>0</v>
      </c>
      <c r="R24" s="574">
        <v>0</v>
      </c>
      <c r="S24" s="574">
        <v>0</v>
      </c>
      <c r="T24" s="574"/>
      <c r="U24" s="574"/>
      <c r="V24" s="760"/>
    </row>
    <row r="25" spans="1:22" s="5" customFormat="1" ht="22.5" customHeight="1" thickBot="1">
      <c r="A25" s="169" t="s">
        <v>10</v>
      </c>
      <c r="B25" s="889" t="s">
        <v>186</v>
      </c>
      <c r="C25" s="889"/>
      <c r="D25" s="889"/>
      <c r="E25" s="508">
        <f>SUM(E26:E28)</f>
        <v>1212</v>
      </c>
      <c r="F25" s="573">
        <f>SUM(F26:F28)</f>
        <v>1269</v>
      </c>
      <c r="G25" s="573">
        <f>SUM(G26:G28)</f>
        <v>1634</v>
      </c>
      <c r="H25" s="573">
        <f aca="true" t="shared" si="6" ref="H25:T25">SUM(H26:H28)</f>
        <v>0</v>
      </c>
      <c r="I25" s="573">
        <f t="shared" si="6"/>
        <v>0</v>
      </c>
      <c r="J25" s="759"/>
      <c r="K25" s="508">
        <f t="shared" si="6"/>
        <v>1212</v>
      </c>
      <c r="L25" s="573">
        <f t="shared" si="6"/>
        <v>1269</v>
      </c>
      <c r="M25" s="573">
        <f t="shared" si="6"/>
        <v>1634</v>
      </c>
      <c r="N25" s="573">
        <f t="shared" si="6"/>
        <v>0</v>
      </c>
      <c r="O25" s="573"/>
      <c r="P25" s="759"/>
      <c r="Q25" s="508">
        <f t="shared" si="6"/>
        <v>0</v>
      </c>
      <c r="R25" s="573">
        <f t="shared" si="6"/>
        <v>0</v>
      </c>
      <c r="S25" s="573">
        <f t="shared" si="6"/>
        <v>0</v>
      </c>
      <c r="T25" s="573">
        <f t="shared" si="6"/>
        <v>0</v>
      </c>
      <c r="U25" s="573"/>
      <c r="V25" s="759"/>
    </row>
    <row r="26" spans="1:22" s="5" customFormat="1" ht="22.5" customHeight="1">
      <c r="A26" s="168"/>
      <c r="B26" s="178" t="s">
        <v>55</v>
      </c>
      <c r="C26" s="890" t="s">
        <v>3</v>
      </c>
      <c r="D26" s="890"/>
      <c r="E26" s="498">
        <v>1212</v>
      </c>
      <c r="F26" s="569">
        <f>1212-45+102</f>
        <v>1269</v>
      </c>
      <c r="G26" s="569">
        <v>1634</v>
      </c>
      <c r="H26" s="569"/>
      <c r="I26" s="569"/>
      <c r="J26" s="752"/>
      <c r="K26" s="498">
        <v>1212</v>
      </c>
      <c r="L26" s="569">
        <v>1269</v>
      </c>
      <c r="M26" s="569">
        <v>1634</v>
      </c>
      <c r="N26" s="569"/>
      <c r="O26" s="569"/>
      <c r="P26" s="752"/>
      <c r="Q26" s="498">
        <v>0</v>
      </c>
      <c r="R26" s="569">
        <v>0</v>
      </c>
      <c r="S26" s="569">
        <v>0</v>
      </c>
      <c r="T26" s="569"/>
      <c r="U26" s="569"/>
      <c r="V26" s="752"/>
    </row>
    <row r="27" spans="1:22" s="10" customFormat="1" ht="22.5" customHeight="1">
      <c r="A27" s="187"/>
      <c r="B27" s="155" t="s">
        <v>56</v>
      </c>
      <c r="C27" s="887" t="s">
        <v>187</v>
      </c>
      <c r="D27" s="887"/>
      <c r="E27" s="494">
        <v>0</v>
      </c>
      <c r="F27" s="571">
        <v>0</v>
      </c>
      <c r="G27" s="571">
        <v>0</v>
      </c>
      <c r="H27" s="571"/>
      <c r="I27" s="571"/>
      <c r="J27" s="747"/>
      <c r="K27" s="494">
        <v>0</v>
      </c>
      <c r="L27" s="571">
        <v>0</v>
      </c>
      <c r="M27" s="571">
        <v>0</v>
      </c>
      <c r="N27" s="571"/>
      <c r="O27" s="571"/>
      <c r="P27" s="747"/>
      <c r="Q27" s="494">
        <v>0</v>
      </c>
      <c r="R27" s="571">
        <v>0</v>
      </c>
      <c r="S27" s="571">
        <v>0</v>
      </c>
      <c r="T27" s="571"/>
      <c r="U27" s="571"/>
      <c r="V27" s="747"/>
    </row>
    <row r="28" spans="1:22" s="10" customFormat="1" ht="22.5" customHeight="1" thickBot="1">
      <c r="A28" s="193"/>
      <c r="B28" s="179" t="s">
        <v>122</v>
      </c>
      <c r="C28" s="194" t="s">
        <v>188</v>
      </c>
      <c r="D28" s="194"/>
      <c r="E28" s="495">
        <v>0</v>
      </c>
      <c r="F28" s="575">
        <v>0</v>
      </c>
      <c r="G28" s="575">
        <v>0</v>
      </c>
      <c r="H28" s="575"/>
      <c r="I28" s="575"/>
      <c r="J28" s="749"/>
      <c r="K28" s="495">
        <v>0</v>
      </c>
      <c r="L28" s="575">
        <v>0</v>
      </c>
      <c r="M28" s="575">
        <v>0</v>
      </c>
      <c r="N28" s="575"/>
      <c r="O28" s="575"/>
      <c r="P28" s="749"/>
      <c r="Q28" s="495">
        <v>0</v>
      </c>
      <c r="R28" s="575">
        <v>0</v>
      </c>
      <c r="S28" s="575">
        <v>0</v>
      </c>
      <c r="T28" s="575"/>
      <c r="U28" s="575"/>
      <c r="V28" s="749"/>
    </row>
    <row r="29" spans="1:22" s="10" customFormat="1" ht="22.5" customHeight="1" thickBot="1">
      <c r="A29" s="143" t="s">
        <v>11</v>
      </c>
      <c r="B29" s="180" t="s">
        <v>189</v>
      </c>
      <c r="C29" s="180"/>
      <c r="D29" s="180"/>
      <c r="E29" s="509">
        <v>0</v>
      </c>
      <c r="F29" s="576">
        <v>0</v>
      </c>
      <c r="G29" s="576">
        <v>0</v>
      </c>
      <c r="H29" s="576"/>
      <c r="I29" s="576"/>
      <c r="J29" s="761"/>
      <c r="K29" s="509">
        <v>0</v>
      </c>
      <c r="L29" s="576">
        <v>0</v>
      </c>
      <c r="M29" s="576">
        <v>0</v>
      </c>
      <c r="N29" s="576"/>
      <c r="O29" s="576"/>
      <c r="P29" s="761"/>
      <c r="Q29" s="509">
        <v>0</v>
      </c>
      <c r="R29" s="576">
        <v>0</v>
      </c>
      <c r="S29" s="576">
        <v>0</v>
      </c>
      <c r="T29" s="576">
        <v>0</v>
      </c>
      <c r="U29" s="576"/>
      <c r="V29" s="761"/>
    </row>
    <row r="30" spans="1:22" s="10" customFormat="1" ht="22.5" customHeight="1" thickBot="1">
      <c r="A30" s="169" t="s">
        <v>12</v>
      </c>
      <c r="B30" s="889" t="s">
        <v>190</v>
      </c>
      <c r="C30" s="889"/>
      <c r="D30" s="889"/>
      <c r="E30" s="496"/>
      <c r="F30" s="568"/>
      <c r="G30" s="568"/>
      <c r="H30" s="568"/>
      <c r="I30" s="568"/>
      <c r="J30" s="750"/>
      <c r="K30" s="496"/>
      <c r="L30" s="568"/>
      <c r="M30" s="568"/>
      <c r="N30" s="568"/>
      <c r="O30" s="568"/>
      <c r="P30" s="750"/>
      <c r="Q30" s="496">
        <v>0</v>
      </c>
      <c r="R30" s="568">
        <v>0</v>
      </c>
      <c r="S30" s="568">
        <v>0</v>
      </c>
      <c r="T30" s="568">
        <v>0</v>
      </c>
      <c r="U30" s="568"/>
      <c r="V30" s="750"/>
    </row>
    <row r="31" spans="1:22" s="10" customFormat="1" ht="22.5" customHeight="1" thickBot="1">
      <c r="A31" s="169" t="s">
        <v>13</v>
      </c>
      <c r="B31" s="877" t="s">
        <v>191</v>
      </c>
      <c r="C31" s="877"/>
      <c r="D31" s="877"/>
      <c r="E31" s="496">
        <f aca="true" t="shared" si="7" ref="E31:U31">E6+E17+E25+E29+E30</f>
        <v>16064</v>
      </c>
      <c r="F31" s="568">
        <f t="shared" si="7"/>
        <v>18614</v>
      </c>
      <c r="G31" s="568">
        <f t="shared" si="7"/>
        <v>18983</v>
      </c>
      <c r="H31" s="568">
        <f t="shared" si="7"/>
        <v>17540</v>
      </c>
      <c r="I31" s="568">
        <f t="shared" si="7"/>
        <v>16410</v>
      </c>
      <c r="J31" s="750">
        <f t="shared" si="1"/>
        <v>0.93557582668187</v>
      </c>
      <c r="K31" s="496">
        <f t="shared" si="7"/>
        <v>15564</v>
      </c>
      <c r="L31" s="568">
        <f t="shared" si="7"/>
        <v>17877</v>
      </c>
      <c r="M31" s="568">
        <f t="shared" si="7"/>
        <v>18246</v>
      </c>
      <c r="N31" s="568">
        <f t="shared" si="7"/>
        <v>16351</v>
      </c>
      <c r="O31" s="568">
        <f t="shared" si="7"/>
        <v>15368</v>
      </c>
      <c r="P31" s="750">
        <f t="shared" si="2"/>
        <v>0.9398813528224573</v>
      </c>
      <c r="Q31" s="496">
        <f t="shared" si="7"/>
        <v>500</v>
      </c>
      <c r="R31" s="568">
        <f t="shared" si="7"/>
        <v>737</v>
      </c>
      <c r="S31" s="568">
        <f t="shared" si="7"/>
        <v>737</v>
      </c>
      <c r="T31" s="568">
        <f t="shared" si="7"/>
        <v>1189</v>
      </c>
      <c r="U31" s="568">
        <f t="shared" si="7"/>
        <v>1042</v>
      </c>
      <c r="V31" s="750">
        <f aca="true" t="shared" si="8" ref="V31:V37">U31/T31</f>
        <v>0.8763666947014298</v>
      </c>
    </row>
    <row r="32" spans="1:22" s="10" customFormat="1" ht="22.5" customHeight="1" thickBot="1">
      <c r="A32" s="141" t="s">
        <v>14</v>
      </c>
      <c r="B32" s="888" t="s">
        <v>192</v>
      </c>
      <c r="C32" s="888"/>
      <c r="D32" s="888"/>
      <c r="E32" s="486">
        <f>SUM(E33:E34)</f>
        <v>6432</v>
      </c>
      <c r="F32" s="577">
        <f>SUM(F33:F34)</f>
        <v>6432</v>
      </c>
      <c r="G32" s="577">
        <f>SUM(G33:G34)</f>
        <v>6432</v>
      </c>
      <c r="H32" s="577">
        <f aca="true" t="shared" si="9" ref="H32:S32">SUM(H33:H34)</f>
        <v>6432</v>
      </c>
      <c r="I32" s="577">
        <f>SUM(I33:I34)</f>
        <v>9822</v>
      </c>
      <c r="J32" s="742">
        <f t="shared" si="1"/>
        <v>1.5270522388059702</v>
      </c>
      <c r="K32" s="486">
        <f t="shared" si="9"/>
        <v>6432</v>
      </c>
      <c r="L32" s="577">
        <f t="shared" si="9"/>
        <v>6432</v>
      </c>
      <c r="M32" s="577">
        <f t="shared" si="9"/>
        <v>6432</v>
      </c>
      <c r="N32" s="577">
        <f t="shared" si="9"/>
        <v>6432</v>
      </c>
      <c r="O32" s="577">
        <f>SUM(O33:O34)</f>
        <v>9822</v>
      </c>
      <c r="P32" s="742">
        <f t="shared" si="2"/>
        <v>1.5270522388059702</v>
      </c>
      <c r="Q32" s="486">
        <f t="shared" si="9"/>
        <v>0</v>
      </c>
      <c r="R32" s="577">
        <f t="shared" si="9"/>
        <v>0</v>
      </c>
      <c r="S32" s="577">
        <f t="shared" si="9"/>
        <v>0</v>
      </c>
      <c r="T32" s="577">
        <f>SUM(T33:T34)</f>
        <v>0</v>
      </c>
      <c r="U32" s="577"/>
      <c r="V32" s="742"/>
    </row>
    <row r="33" spans="1:22" s="5" customFormat="1" ht="22.5" customHeight="1">
      <c r="A33" s="195"/>
      <c r="B33" s="178" t="s">
        <v>60</v>
      </c>
      <c r="C33" s="893" t="s">
        <v>193</v>
      </c>
      <c r="D33" s="893"/>
      <c r="E33" s="498"/>
      <c r="F33" s="569"/>
      <c r="G33" s="569"/>
      <c r="H33" s="569"/>
      <c r="I33" s="569">
        <v>3390</v>
      </c>
      <c r="J33" s="752"/>
      <c r="K33" s="498"/>
      <c r="L33" s="569"/>
      <c r="M33" s="569"/>
      <c r="N33" s="569"/>
      <c r="O33" s="569">
        <v>3390</v>
      </c>
      <c r="P33" s="752"/>
      <c r="Q33" s="498"/>
      <c r="R33" s="569"/>
      <c r="S33" s="569"/>
      <c r="T33" s="569"/>
      <c r="U33" s="569"/>
      <c r="V33" s="752"/>
    </row>
    <row r="34" spans="1:22" s="5" customFormat="1" ht="22.5" customHeight="1" thickBot="1">
      <c r="A34" s="192"/>
      <c r="B34" s="179" t="s">
        <v>84</v>
      </c>
      <c r="C34" s="876" t="s">
        <v>195</v>
      </c>
      <c r="D34" s="876"/>
      <c r="E34" s="511">
        <v>6432</v>
      </c>
      <c r="F34" s="572">
        <v>6432</v>
      </c>
      <c r="G34" s="572">
        <v>6432</v>
      </c>
      <c r="H34" s="572">
        <v>6432</v>
      </c>
      <c r="I34" s="572">
        <v>6432</v>
      </c>
      <c r="J34" s="758">
        <f t="shared" si="1"/>
        <v>1</v>
      </c>
      <c r="K34" s="511">
        <v>6432</v>
      </c>
      <c r="L34" s="572">
        <v>6432</v>
      </c>
      <c r="M34" s="572">
        <v>6432</v>
      </c>
      <c r="N34" s="572">
        <v>6432</v>
      </c>
      <c r="O34" s="572">
        <v>6432</v>
      </c>
      <c r="P34" s="758">
        <f t="shared" si="2"/>
        <v>1</v>
      </c>
      <c r="Q34" s="511"/>
      <c r="R34" s="572"/>
      <c r="S34" s="572"/>
      <c r="T34" s="572"/>
      <c r="U34" s="572"/>
      <c r="V34" s="758"/>
    </row>
    <row r="35" spans="1:22" s="5" customFormat="1" ht="22.5" customHeight="1" thickBot="1">
      <c r="A35" s="169" t="s">
        <v>85</v>
      </c>
      <c r="B35" s="877" t="s">
        <v>194</v>
      </c>
      <c r="C35" s="877"/>
      <c r="D35" s="877"/>
      <c r="E35" s="508">
        <f>E31+E32</f>
        <v>22496</v>
      </c>
      <c r="F35" s="573">
        <f>F31+F32</f>
        <v>25046</v>
      </c>
      <c r="G35" s="573">
        <f>G31+G32</f>
        <v>25415</v>
      </c>
      <c r="H35" s="573">
        <f aca="true" t="shared" si="10" ref="H35:S35">H31+H32</f>
        <v>23972</v>
      </c>
      <c r="I35" s="573">
        <f t="shared" si="10"/>
        <v>26232</v>
      </c>
      <c r="J35" s="759">
        <f t="shared" si="1"/>
        <v>1.094276656098782</v>
      </c>
      <c r="K35" s="508">
        <f t="shared" si="10"/>
        <v>21996</v>
      </c>
      <c r="L35" s="573">
        <f t="shared" si="10"/>
        <v>24309</v>
      </c>
      <c r="M35" s="573">
        <f t="shared" si="10"/>
        <v>24678</v>
      </c>
      <c r="N35" s="573">
        <f t="shared" si="10"/>
        <v>22783</v>
      </c>
      <c r="O35" s="573">
        <f t="shared" si="10"/>
        <v>25190</v>
      </c>
      <c r="P35" s="759">
        <f t="shared" si="2"/>
        <v>1.1056489487775973</v>
      </c>
      <c r="Q35" s="508">
        <f t="shared" si="10"/>
        <v>500</v>
      </c>
      <c r="R35" s="573">
        <f t="shared" si="10"/>
        <v>737</v>
      </c>
      <c r="S35" s="573">
        <f t="shared" si="10"/>
        <v>737</v>
      </c>
      <c r="T35" s="573">
        <f>T31+T32</f>
        <v>1189</v>
      </c>
      <c r="U35" s="573">
        <f>U31+U32</f>
        <v>1042</v>
      </c>
      <c r="V35" s="759">
        <f t="shared" si="8"/>
        <v>0.8763666947014298</v>
      </c>
    </row>
    <row r="36" spans="1:22" ht="21.75" customHeight="1" thickBot="1">
      <c r="A36" s="860" t="s">
        <v>503</v>
      </c>
      <c r="B36" s="860"/>
      <c r="C36" s="860"/>
      <c r="D36" s="860"/>
      <c r="E36" s="754"/>
      <c r="F36" s="755"/>
      <c r="G36" s="755"/>
      <c r="H36" s="755"/>
      <c r="I36" s="755">
        <v>-10</v>
      </c>
      <c r="J36" s="756"/>
      <c r="K36" s="754"/>
      <c r="L36" s="755"/>
      <c r="M36" s="755"/>
      <c r="N36" s="755"/>
      <c r="O36" s="755">
        <v>-10</v>
      </c>
      <c r="P36" s="756"/>
      <c r="Q36" s="754"/>
      <c r="R36" s="755"/>
      <c r="S36" s="755"/>
      <c r="T36" s="755"/>
      <c r="U36" s="755"/>
      <c r="V36" s="756"/>
    </row>
    <row r="37" spans="1:22" ht="35.25" customHeight="1" thickBot="1">
      <c r="A37" s="169"/>
      <c r="B37" s="840" t="s">
        <v>194</v>
      </c>
      <c r="C37" s="840"/>
      <c r="D37" s="840"/>
      <c r="E37" s="496">
        <f>SUM(E35:E36)</f>
        <v>22496</v>
      </c>
      <c r="F37" s="568">
        <f>SUM(F35:F36)</f>
        <v>25046</v>
      </c>
      <c r="G37" s="568">
        <f>SUM(G35:G36)</f>
        <v>25415</v>
      </c>
      <c r="H37" s="568">
        <f>SUM(H35:H36)</f>
        <v>23972</v>
      </c>
      <c r="I37" s="568">
        <f>SUM(I35:I36)</f>
        <v>26222</v>
      </c>
      <c r="J37" s="750">
        <f t="shared" si="1"/>
        <v>1.093859502753212</v>
      </c>
      <c r="K37" s="496">
        <f>SUM(K35:K36)</f>
        <v>21996</v>
      </c>
      <c r="L37" s="568">
        <f>SUM(L35:L36)</f>
        <v>24309</v>
      </c>
      <c r="M37" s="568">
        <f>SUM(M35:M36)</f>
        <v>24678</v>
      </c>
      <c r="N37" s="568">
        <f>SUM(N35:N36)</f>
        <v>22783</v>
      </c>
      <c r="O37" s="568">
        <f>SUM(O35:O36)</f>
        <v>25180</v>
      </c>
      <c r="P37" s="750">
        <f t="shared" si="2"/>
        <v>1.1052100250186543</v>
      </c>
      <c r="Q37" s="496">
        <f>SUM(Q35:Q36)</f>
        <v>500</v>
      </c>
      <c r="R37" s="568">
        <f>SUM(R35:R36)</f>
        <v>737</v>
      </c>
      <c r="S37" s="568">
        <f>SUM(S35:S36)</f>
        <v>737</v>
      </c>
      <c r="T37" s="568">
        <f>SUM(T35:T36)</f>
        <v>1189</v>
      </c>
      <c r="U37" s="568">
        <f>SUM(U35:U36)</f>
        <v>1042</v>
      </c>
      <c r="V37" s="750">
        <f t="shared" si="8"/>
        <v>0.8763666947014298</v>
      </c>
    </row>
    <row r="38" spans="1:18" s="5" customFormat="1" ht="19.5" customHeight="1">
      <c r="A38" s="66"/>
      <c r="B38" s="181"/>
      <c r="C38" s="66"/>
      <c r="D38" s="66"/>
      <c r="E38" s="6"/>
      <c r="F38" s="6"/>
      <c r="G38" s="6"/>
      <c r="H38" s="6"/>
      <c r="I38" s="6"/>
      <c r="J38" s="6"/>
      <c r="K38" s="198"/>
      <c r="L38" s="198"/>
      <c r="M38" s="198"/>
      <c r="N38" s="198"/>
      <c r="O38" s="198"/>
      <c r="P38" s="198"/>
      <c r="Q38" s="198"/>
      <c r="R38" s="198"/>
    </row>
    <row r="39" spans="1:18" s="5" customFormat="1" ht="19.5" customHeight="1">
      <c r="A39" s="66"/>
      <c r="B39" s="67"/>
      <c r="C39" s="67"/>
      <c r="D39" s="40"/>
      <c r="E39" s="6"/>
      <c r="F39" s="6"/>
      <c r="G39" s="6"/>
      <c r="H39" s="6"/>
      <c r="I39" s="6"/>
      <c r="J39" s="6"/>
      <c r="K39" s="198"/>
      <c r="L39" s="198"/>
      <c r="M39" s="198"/>
      <c r="N39" s="198"/>
      <c r="O39" s="198"/>
      <c r="P39" s="198"/>
      <c r="Q39" s="198"/>
      <c r="R39" s="198"/>
    </row>
    <row r="40" spans="1:10" ht="15.75">
      <c r="A40" s="183"/>
      <c r="B40" s="65"/>
      <c r="C40" s="65"/>
      <c r="D40" s="40"/>
      <c r="E40" s="4"/>
      <c r="F40" s="4"/>
      <c r="G40" s="4"/>
      <c r="H40" s="4"/>
      <c r="I40" s="4"/>
      <c r="J40" s="4"/>
    </row>
    <row r="41" spans="1:10" ht="15.75">
      <c r="A41" s="183"/>
      <c r="B41" s="65"/>
      <c r="C41" s="65"/>
      <c r="D41" s="40"/>
      <c r="E41" s="4"/>
      <c r="F41" s="4"/>
      <c r="G41" s="4"/>
      <c r="H41" s="4"/>
      <c r="I41" s="4"/>
      <c r="J41" s="4"/>
    </row>
    <row r="42" spans="1:18" ht="15.75">
      <c r="A42" s="183"/>
      <c r="B42" s="1"/>
      <c r="C42" s="1"/>
      <c r="D42" s="1"/>
      <c r="K42" s="1"/>
      <c r="L42" s="1"/>
      <c r="M42" s="1"/>
      <c r="N42" s="1"/>
      <c r="O42" s="1"/>
      <c r="P42" s="1"/>
      <c r="Q42" s="1"/>
      <c r="R42" s="1"/>
    </row>
    <row r="43" spans="1:18" ht="15.75">
      <c r="A43" s="183"/>
      <c r="B43" s="1"/>
      <c r="C43" s="1"/>
      <c r="D43" s="1"/>
      <c r="K43" s="1"/>
      <c r="L43" s="1"/>
      <c r="M43" s="1"/>
      <c r="N43" s="1"/>
      <c r="O43" s="1"/>
      <c r="P43" s="1"/>
      <c r="Q43" s="1"/>
      <c r="R43" s="1"/>
    </row>
    <row r="44" spans="1:18" ht="15.75">
      <c r="A44" s="183"/>
      <c r="B44" s="1"/>
      <c r="C44" s="1"/>
      <c r="D44" s="1"/>
      <c r="K44" s="1"/>
      <c r="L44" s="1"/>
      <c r="M44" s="1"/>
      <c r="N44" s="1"/>
      <c r="O44" s="1"/>
      <c r="P44" s="1"/>
      <c r="Q44" s="1"/>
      <c r="R44" s="1"/>
    </row>
    <row r="45" spans="1:18" ht="15.75">
      <c r="A45" s="183"/>
      <c r="B45" s="1"/>
      <c r="C45" s="1"/>
      <c r="D45" s="1"/>
      <c r="K45" s="1"/>
      <c r="L45" s="1"/>
      <c r="M45" s="1"/>
      <c r="N45" s="1"/>
      <c r="O45" s="1"/>
      <c r="P45" s="1"/>
      <c r="Q45" s="1"/>
      <c r="R45" s="1"/>
    </row>
    <row r="46" spans="1:18" ht="15.75">
      <c r="A46" s="183"/>
      <c r="B46" s="1"/>
      <c r="C46" s="1"/>
      <c r="D46" s="1"/>
      <c r="K46" s="1"/>
      <c r="L46" s="1"/>
      <c r="M46" s="1"/>
      <c r="N46" s="1"/>
      <c r="O46" s="1"/>
      <c r="P46" s="1"/>
      <c r="Q46" s="1"/>
      <c r="R46" s="1"/>
    </row>
    <row r="47" spans="1:18" ht="15.75">
      <c r="A47" s="183"/>
      <c r="B47" s="1"/>
      <c r="C47" s="1"/>
      <c r="D47" s="1"/>
      <c r="K47" s="1"/>
      <c r="L47" s="1"/>
      <c r="M47" s="1"/>
      <c r="N47" s="1"/>
      <c r="O47" s="1"/>
      <c r="P47" s="1"/>
      <c r="Q47" s="1"/>
      <c r="R47" s="1"/>
    </row>
    <row r="48" spans="1:18" ht="15.75">
      <c r="A48" s="183"/>
      <c r="B48" s="1"/>
      <c r="C48" s="1"/>
      <c r="D48" s="1"/>
      <c r="K48" s="1"/>
      <c r="L48" s="1"/>
      <c r="M48" s="1"/>
      <c r="N48" s="1"/>
      <c r="O48" s="1"/>
      <c r="P48" s="1"/>
      <c r="Q48" s="1"/>
      <c r="R48" s="1"/>
    </row>
    <row r="49" spans="1:10" ht="15.75">
      <c r="A49" s="183"/>
      <c r="B49" s="65"/>
      <c r="C49" s="65"/>
      <c r="D49" s="40"/>
      <c r="E49" s="3"/>
      <c r="F49" s="3"/>
      <c r="G49" s="3"/>
      <c r="H49" s="3"/>
      <c r="I49" s="3"/>
      <c r="J49" s="3"/>
    </row>
    <row r="50" spans="1:10" ht="15.75">
      <c r="A50" s="183"/>
      <c r="B50" s="65"/>
      <c r="C50" s="65"/>
      <c r="D50" s="40"/>
      <c r="E50" s="3"/>
      <c r="F50" s="3"/>
      <c r="G50" s="3"/>
      <c r="H50" s="3"/>
      <c r="I50" s="3"/>
      <c r="J50" s="3"/>
    </row>
    <row r="51" spans="1:10" ht="15.75">
      <c r="A51" s="183"/>
      <c r="B51" s="65"/>
      <c r="C51" s="65"/>
      <c r="D51" s="40"/>
      <c r="E51" s="3"/>
      <c r="F51" s="3"/>
      <c r="G51" s="3"/>
      <c r="H51" s="3"/>
      <c r="I51" s="3"/>
      <c r="J51" s="3"/>
    </row>
    <row r="52" spans="1:10" ht="15.75">
      <c r="A52" s="183"/>
      <c r="B52" s="65"/>
      <c r="C52" s="65"/>
      <c r="D52" s="40"/>
      <c r="E52" s="3"/>
      <c r="F52" s="3"/>
      <c r="G52" s="3"/>
      <c r="H52" s="3"/>
      <c r="I52" s="3"/>
      <c r="J52" s="3"/>
    </row>
    <row r="53" spans="1:10" ht="15.75">
      <c r="A53" s="183"/>
      <c r="B53" s="65"/>
      <c r="C53" s="65"/>
      <c r="D53" s="40"/>
      <c r="E53" s="3"/>
      <c r="F53" s="3"/>
      <c r="G53" s="3"/>
      <c r="H53" s="3"/>
      <c r="I53" s="3"/>
      <c r="J53" s="3"/>
    </row>
    <row r="54" spans="1:10" ht="15.75">
      <c r="A54" s="183"/>
      <c r="B54" s="65"/>
      <c r="C54" s="65"/>
      <c r="D54" s="40"/>
      <c r="E54" s="3"/>
      <c r="F54" s="3"/>
      <c r="G54" s="3"/>
      <c r="H54" s="3"/>
      <c r="I54" s="3"/>
      <c r="J54" s="3"/>
    </row>
    <row r="55" spans="1:10" ht="15.75">
      <c r="A55" s="183"/>
      <c r="B55" s="65"/>
      <c r="C55" s="65"/>
      <c r="D55" s="40"/>
      <c r="E55" s="3"/>
      <c r="F55" s="3"/>
      <c r="G55" s="3"/>
      <c r="H55" s="3"/>
      <c r="I55" s="3"/>
      <c r="J55" s="3"/>
    </row>
    <row r="56" spans="1:10" ht="15.75">
      <c r="A56" s="183"/>
      <c r="B56" s="65"/>
      <c r="C56" s="65"/>
      <c r="D56" s="40"/>
      <c r="E56" s="3"/>
      <c r="F56" s="3"/>
      <c r="G56" s="3"/>
      <c r="H56" s="3"/>
      <c r="I56" s="3"/>
      <c r="J56" s="3"/>
    </row>
    <row r="57" spans="1:10" ht="15.75">
      <c r="A57" s="183"/>
      <c r="B57" s="65"/>
      <c r="C57" s="65"/>
      <c r="D57" s="40"/>
      <c r="E57" s="3"/>
      <c r="F57" s="3"/>
      <c r="G57" s="3"/>
      <c r="H57" s="3"/>
      <c r="I57" s="3"/>
      <c r="J57" s="3"/>
    </row>
    <row r="58" spans="1:10" ht="15.75">
      <c r="A58" s="183"/>
      <c r="B58" s="65"/>
      <c r="C58" s="65"/>
      <c r="D58" s="40"/>
      <c r="E58" s="3"/>
      <c r="F58" s="3"/>
      <c r="G58" s="3"/>
      <c r="H58" s="3"/>
      <c r="I58" s="3"/>
      <c r="J58" s="3"/>
    </row>
  </sheetData>
  <sheetProtection/>
  <mergeCells count="19">
    <mergeCell ref="A4:D4"/>
    <mergeCell ref="A2:Q2"/>
    <mergeCell ref="C18:D18"/>
    <mergeCell ref="C19:D19"/>
    <mergeCell ref="A36:D36"/>
    <mergeCell ref="B37:D37"/>
    <mergeCell ref="B25:D25"/>
    <mergeCell ref="B6:D6"/>
    <mergeCell ref="C20:D20"/>
    <mergeCell ref="E1:Q1"/>
    <mergeCell ref="B35:D35"/>
    <mergeCell ref="C27:D27"/>
    <mergeCell ref="B30:D30"/>
    <mergeCell ref="B31:D31"/>
    <mergeCell ref="B32:D32"/>
    <mergeCell ref="C33:D33"/>
    <mergeCell ref="C34:D34"/>
    <mergeCell ref="C26:D26"/>
    <mergeCell ref="B17:D17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PageLayoutView="0" workbookViewId="0" topLeftCell="A1">
      <selection activeCell="I15" sqref="I15"/>
    </sheetView>
  </sheetViews>
  <sheetFormatPr defaultColWidth="9.140625" defaultRowHeight="12.75"/>
  <cols>
    <col min="1" max="1" width="9.140625" style="42" customWidth="1"/>
    <col min="2" max="2" width="54.28125" style="42" customWidth="1"/>
    <col min="3" max="3" width="5.57421875" style="81" customWidth="1"/>
    <col min="4" max="7" width="14.140625" style="90" customWidth="1"/>
    <col min="8" max="11" width="15.28125" style="42" customWidth="1"/>
    <col min="12" max="12" width="15.140625" style="42" customWidth="1"/>
    <col min="13" max="13" width="10.57421875" style="42" bestFit="1" customWidth="1"/>
    <col min="14" max="16384" width="9.140625" style="42" customWidth="1"/>
  </cols>
  <sheetData>
    <row r="1" spans="1:13" ht="15.75">
      <c r="A1" s="912" t="s">
        <v>90</v>
      </c>
      <c r="B1" s="912"/>
      <c r="C1" s="912"/>
      <c r="D1" s="912"/>
      <c r="E1" s="912"/>
      <c r="F1" s="912"/>
      <c r="G1" s="912"/>
      <c r="H1" s="912"/>
      <c r="I1" s="912"/>
      <c r="J1" s="912"/>
      <c r="K1" s="912"/>
      <c r="L1" s="912"/>
      <c r="M1" s="62"/>
    </row>
    <row r="2" spans="1:13" ht="16.5" thickBot="1">
      <c r="A2" s="70"/>
      <c r="B2" s="62"/>
      <c r="C2" s="62"/>
      <c r="D2" s="71"/>
      <c r="E2" s="71"/>
      <c r="F2" s="71"/>
      <c r="G2" s="71"/>
      <c r="H2" s="62"/>
      <c r="I2" s="62"/>
      <c r="J2" s="62"/>
      <c r="K2" s="62"/>
      <c r="L2" s="62" t="s">
        <v>2</v>
      </c>
      <c r="M2" s="62"/>
    </row>
    <row r="3" spans="1:13" s="72" customFormat="1" ht="31.5" customHeight="1" thickBot="1">
      <c r="A3" s="31" t="s">
        <v>6</v>
      </c>
      <c r="B3" s="32" t="s">
        <v>47</v>
      </c>
      <c r="C3" s="32"/>
      <c r="D3" s="913" t="s">
        <v>5</v>
      </c>
      <c r="E3" s="915"/>
      <c r="F3" s="915"/>
      <c r="G3" s="914"/>
      <c r="H3" s="909" t="s">
        <v>196</v>
      </c>
      <c r="I3" s="910"/>
      <c r="J3" s="814"/>
      <c r="K3" s="814"/>
      <c r="L3" s="909" t="s">
        <v>98</v>
      </c>
      <c r="M3" s="911"/>
    </row>
    <row r="4" spans="1:13" s="72" customFormat="1" ht="45" customHeight="1" thickBot="1">
      <c r="A4" s="460"/>
      <c r="B4" s="461"/>
      <c r="C4" s="462"/>
      <c r="D4" s="606" t="s">
        <v>103</v>
      </c>
      <c r="E4" s="606" t="s">
        <v>413</v>
      </c>
      <c r="F4" s="606" t="s">
        <v>495</v>
      </c>
      <c r="G4" s="606" t="s">
        <v>496</v>
      </c>
      <c r="H4" s="606" t="s">
        <v>103</v>
      </c>
      <c r="I4" s="606" t="s">
        <v>413</v>
      </c>
      <c r="J4" s="606" t="s">
        <v>495</v>
      </c>
      <c r="K4" s="606" t="s">
        <v>496</v>
      </c>
      <c r="L4" s="607" t="s">
        <v>501</v>
      </c>
      <c r="M4" s="610" t="s">
        <v>495</v>
      </c>
    </row>
    <row r="5" spans="1:14" ht="29.25" customHeight="1" thickBot="1">
      <c r="A5" s="82">
        <v>1</v>
      </c>
      <c r="B5" s="135" t="s">
        <v>386</v>
      </c>
      <c r="C5" s="83" t="s">
        <v>15</v>
      </c>
      <c r="D5" s="105">
        <v>300</v>
      </c>
      <c r="E5" s="105">
        <v>300</v>
      </c>
      <c r="F5" s="105">
        <v>290</v>
      </c>
      <c r="G5" s="817">
        <f>F5/E5</f>
        <v>0.9666666666666667</v>
      </c>
      <c r="H5" s="84">
        <v>300</v>
      </c>
      <c r="I5" s="105">
        <v>300</v>
      </c>
      <c r="J5" s="105">
        <v>290</v>
      </c>
      <c r="K5" s="817">
        <f>J5/I5</f>
        <v>0.9666666666666667</v>
      </c>
      <c r="L5" s="463"/>
      <c r="M5" s="87"/>
      <c r="N5" s="43"/>
    </row>
    <row r="6" spans="1:14" ht="29.25" customHeight="1" hidden="1">
      <c r="A6" s="60">
        <v>2</v>
      </c>
      <c r="B6" s="136"/>
      <c r="C6" s="102" t="s">
        <v>15</v>
      </c>
      <c r="D6" s="86"/>
      <c r="E6" s="86"/>
      <c r="F6" s="86"/>
      <c r="G6" s="818"/>
      <c r="H6" s="103"/>
      <c r="I6" s="86"/>
      <c r="J6" s="86"/>
      <c r="K6" s="818"/>
      <c r="L6" s="78"/>
      <c r="M6" s="79"/>
      <c r="N6" s="43"/>
    </row>
    <row r="7" spans="1:14" ht="29.25" customHeight="1" hidden="1">
      <c r="A7" s="60">
        <v>3</v>
      </c>
      <c r="B7" s="134"/>
      <c r="C7" s="76" t="s">
        <v>15</v>
      </c>
      <c r="D7" s="78"/>
      <c r="E7" s="78"/>
      <c r="F7" s="78"/>
      <c r="G7" s="819"/>
      <c r="H7" s="77"/>
      <c r="I7" s="78"/>
      <c r="J7" s="78"/>
      <c r="K7" s="819"/>
      <c r="L7" s="78"/>
      <c r="M7" s="79"/>
      <c r="N7" s="43"/>
    </row>
    <row r="8" spans="1:14" ht="29.25" customHeight="1" hidden="1" thickBot="1">
      <c r="A8" s="60">
        <v>4</v>
      </c>
      <c r="B8" s="133"/>
      <c r="C8" s="75" t="s">
        <v>15</v>
      </c>
      <c r="D8" s="73"/>
      <c r="E8" s="73"/>
      <c r="F8" s="73"/>
      <c r="G8" s="820"/>
      <c r="H8" s="77"/>
      <c r="I8" s="73"/>
      <c r="J8" s="815"/>
      <c r="K8" s="820"/>
      <c r="L8" s="87"/>
      <c r="M8" s="87"/>
      <c r="N8" s="43"/>
    </row>
    <row r="9" spans="1:14" ht="29.25" customHeight="1" hidden="1">
      <c r="A9" s="60">
        <v>5</v>
      </c>
      <c r="B9" s="133"/>
      <c r="C9" s="75" t="s">
        <v>15</v>
      </c>
      <c r="D9" s="73"/>
      <c r="E9" s="73"/>
      <c r="F9" s="73"/>
      <c r="G9" s="820"/>
      <c r="H9" s="77"/>
      <c r="I9" s="73"/>
      <c r="J9" s="815"/>
      <c r="K9" s="820"/>
      <c r="L9" s="87"/>
      <c r="M9" s="87"/>
      <c r="N9" s="43"/>
    </row>
    <row r="10" spans="1:14" ht="29.25" customHeight="1" hidden="1">
      <c r="A10" s="60">
        <v>6</v>
      </c>
      <c r="B10" s="133"/>
      <c r="C10" s="88" t="s">
        <v>15</v>
      </c>
      <c r="D10" s="73"/>
      <c r="E10" s="73"/>
      <c r="F10" s="73"/>
      <c r="G10" s="820"/>
      <c r="H10" s="74"/>
      <c r="I10" s="73"/>
      <c r="J10" s="815"/>
      <c r="K10" s="820"/>
      <c r="L10" s="87"/>
      <c r="M10" s="87"/>
      <c r="N10" s="43"/>
    </row>
    <row r="11" spans="1:14" ht="29.25" customHeight="1" hidden="1">
      <c r="A11" s="60">
        <v>7</v>
      </c>
      <c r="B11" s="133"/>
      <c r="C11" s="88" t="s">
        <v>15</v>
      </c>
      <c r="D11" s="73"/>
      <c r="E11" s="73"/>
      <c r="F11" s="73"/>
      <c r="G11" s="820"/>
      <c r="H11" s="74"/>
      <c r="I11" s="73"/>
      <c r="J11" s="815"/>
      <c r="K11" s="820"/>
      <c r="L11" s="87"/>
      <c r="M11" s="87"/>
      <c r="N11" s="80"/>
    </row>
    <row r="12" spans="1:14" ht="29.25" customHeight="1" hidden="1">
      <c r="A12" s="60">
        <v>8</v>
      </c>
      <c r="B12" s="133"/>
      <c r="C12" s="88" t="s">
        <v>15</v>
      </c>
      <c r="D12" s="73"/>
      <c r="E12" s="73"/>
      <c r="F12" s="73"/>
      <c r="G12" s="820"/>
      <c r="H12" s="74"/>
      <c r="I12" s="73"/>
      <c r="J12" s="815"/>
      <c r="K12" s="820"/>
      <c r="L12" s="87"/>
      <c r="M12" s="87"/>
      <c r="N12" s="80"/>
    </row>
    <row r="13" spans="1:14" ht="29.25" customHeight="1" hidden="1">
      <c r="A13" s="60">
        <v>9</v>
      </c>
      <c r="B13" s="133"/>
      <c r="C13" s="88" t="s">
        <v>15</v>
      </c>
      <c r="D13" s="73"/>
      <c r="E13" s="73"/>
      <c r="F13" s="73"/>
      <c r="G13" s="820"/>
      <c r="H13" s="74"/>
      <c r="I13" s="73"/>
      <c r="J13" s="816"/>
      <c r="K13" s="820"/>
      <c r="L13" s="89"/>
      <c r="M13" s="89"/>
      <c r="N13" s="43"/>
    </row>
    <row r="14" spans="1:14" ht="29.25" customHeight="1" hidden="1" thickBot="1">
      <c r="A14" s="60">
        <v>10</v>
      </c>
      <c r="B14" s="137"/>
      <c r="C14" s="75" t="s">
        <v>15</v>
      </c>
      <c r="D14" s="73"/>
      <c r="E14" s="73"/>
      <c r="F14" s="73"/>
      <c r="G14" s="820"/>
      <c r="H14" s="74"/>
      <c r="I14" s="73"/>
      <c r="J14" s="816"/>
      <c r="K14" s="820"/>
      <c r="L14" s="89"/>
      <c r="M14" s="89"/>
      <c r="N14" s="43"/>
    </row>
    <row r="15" spans="1:14" ht="31.5" customHeight="1" thickBot="1">
      <c r="A15" s="907" t="s">
        <v>1</v>
      </c>
      <c r="B15" s="908"/>
      <c r="C15" s="30" t="s">
        <v>15</v>
      </c>
      <c r="D15" s="12">
        <f>SUM(D5:D14)</f>
        <v>300</v>
      </c>
      <c r="E15" s="12">
        <v>300</v>
      </c>
      <c r="F15" s="12">
        <v>290</v>
      </c>
      <c r="G15" s="821">
        <f>F15/E15</f>
        <v>0.9666666666666667</v>
      </c>
      <c r="H15" s="12">
        <f>SUM(H5:H14)</f>
        <v>300</v>
      </c>
      <c r="I15" s="12">
        <v>300</v>
      </c>
      <c r="J15" s="12">
        <v>290</v>
      </c>
      <c r="K15" s="821">
        <f>J15/I15</f>
        <v>0.9666666666666667</v>
      </c>
      <c r="L15" s="12"/>
      <c r="M15" s="451"/>
      <c r="N15" s="43"/>
    </row>
    <row r="16" spans="1:12" ht="15.75">
      <c r="A16" s="62"/>
      <c r="B16" s="62"/>
      <c r="C16" s="63"/>
      <c r="D16" s="64"/>
      <c r="E16" s="64"/>
      <c r="F16" s="64"/>
      <c r="G16" s="64"/>
      <c r="H16" s="64"/>
      <c r="I16" s="64"/>
      <c r="J16" s="64"/>
      <c r="K16" s="64"/>
      <c r="L16" s="64"/>
    </row>
    <row r="17" spans="1:12" ht="14.25" hidden="1">
      <c r="A17" s="912" t="s">
        <v>91</v>
      </c>
      <c r="B17" s="912"/>
      <c r="C17" s="912"/>
      <c r="D17" s="912"/>
      <c r="E17" s="912"/>
      <c r="F17" s="912"/>
      <c r="G17" s="912"/>
      <c r="H17" s="912"/>
      <c r="I17" s="912"/>
      <c r="J17" s="912"/>
      <c r="K17" s="912"/>
      <c r="L17" s="912"/>
    </row>
    <row r="18" spans="1:12" ht="13.5" hidden="1" thickBot="1">
      <c r="A18" s="81"/>
      <c r="B18" s="81"/>
      <c r="D18" s="81"/>
      <c r="E18" s="81"/>
      <c r="F18" s="81"/>
      <c r="G18" s="81"/>
      <c r="H18" s="81"/>
      <c r="I18" s="81"/>
      <c r="J18" s="81"/>
      <c r="K18" s="81"/>
      <c r="L18" s="81"/>
    </row>
    <row r="19" spans="1:12" ht="29.25" customHeight="1" hidden="1" thickBot="1">
      <c r="A19" s="31" t="s">
        <v>6</v>
      </c>
      <c r="B19" s="32" t="s">
        <v>39</v>
      </c>
      <c r="C19" s="32"/>
      <c r="D19" s="33" t="s">
        <v>5</v>
      </c>
      <c r="E19" s="33"/>
      <c r="F19" s="33"/>
      <c r="G19" s="33"/>
      <c r="H19" s="32" t="s">
        <v>196</v>
      </c>
      <c r="I19" s="459"/>
      <c r="J19" s="459"/>
      <c r="K19" s="459"/>
      <c r="L19" s="34" t="s">
        <v>98</v>
      </c>
    </row>
    <row r="20" spans="1:14" ht="29.25" customHeight="1" hidden="1">
      <c r="A20" s="82">
        <v>1</v>
      </c>
      <c r="B20" s="135"/>
      <c r="C20" s="83" t="s">
        <v>16</v>
      </c>
      <c r="D20" s="105"/>
      <c r="E20" s="105"/>
      <c r="F20" s="105"/>
      <c r="G20" s="105"/>
      <c r="H20" s="84"/>
      <c r="I20" s="466"/>
      <c r="J20" s="466"/>
      <c r="K20" s="466"/>
      <c r="L20" s="85"/>
      <c r="N20" s="43"/>
    </row>
    <row r="21" spans="1:14" ht="29.25" customHeight="1" hidden="1">
      <c r="A21" s="60">
        <v>2</v>
      </c>
      <c r="B21" s="136"/>
      <c r="C21" s="102" t="s">
        <v>16</v>
      </c>
      <c r="D21" s="86"/>
      <c r="E21" s="86"/>
      <c r="F21" s="86"/>
      <c r="G21" s="86"/>
      <c r="H21" s="103"/>
      <c r="I21" s="467"/>
      <c r="J21" s="467"/>
      <c r="K21" s="467"/>
      <c r="L21" s="87"/>
      <c r="N21" s="43"/>
    </row>
    <row r="22" spans="1:14" ht="29.25" customHeight="1" hidden="1" thickBot="1">
      <c r="A22" s="60">
        <v>3</v>
      </c>
      <c r="B22" s="134"/>
      <c r="C22" s="76" t="s">
        <v>16</v>
      </c>
      <c r="D22" s="78"/>
      <c r="E22" s="78"/>
      <c r="F22" s="78"/>
      <c r="G22" s="78"/>
      <c r="H22" s="77"/>
      <c r="I22" s="465"/>
      <c r="J22" s="465"/>
      <c r="K22" s="465"/>
      <c r="L22" s="87"/>
      <c r="N22" s="43"/>
    </row>
    <row r="23" spans="1:14" ht="29.25" customHeight="1" hidden="1">
      <c r="A23" s="60">
        <v>4</v>
      </c>
      <c r="B23" s="133"/>
      <c r="C23" s="75" t="s">
        <v>16</v>
      </c>
      <c r="D23" s="73"/>
      <c r="E23" s="73"/>
      <c r="F23" s="73"/>
      <c r="G23" s="73"/>
      <c r="H23" s="77"/>
      <c r="I23" s="465"/>
      <c r="J23" s="465"/>
      <c r="K23" s="465"/>
      <c r="L23" s="87"/>
      <c r="N23" s="43"/>
    </row>
    <row r="24" spans="1:14" ht="29.25" customHeight="1" hidden="1">
      <c r="A24" s="60">
        <v>5</v>
      </c>
      <c r="B24" s="133"/>
      <c r="C24" s="75" t="s">
        <v>16</v>
      </c>
      <c r="D24" s="73"/>
      <c r="E24" s="73"/>
      <c r="F24" s="73"/>
      <c r="G24" s="73"/>
      <c r="H24" s="77"/>
      <c r="I24" s="465"/>
      <c r="J24" s="465"/>
      <c r="K24" s="465"/>
      <c r="L24" s="87"/>
      <c r="N24" s="43"/>
    </row>
    <row r="25" spans="1:12" ht="29.25" customHeight="1" hidden="1">
      <c r="A25" s="60">
        <v>6</v>
      </c>
      <c r="B25" s="133"/>
      <c r="C25" s="88" t="s">
        <v>16</v>
      </c>
      <c r="D25" s="73"/>
      <c r="E25" s="73"/>
      <c r="F25" s="73"/>
      <c r="G25" s="73"/>
      <c r="H25" s="74"/>
      <c r="I25" s="464"/>
      <c r="J25" s="464"/>
      <c r="K25" s="464"/>
      <c r="L25" s="87"/>
    </row>
    <row r="26" spans="1:12" ht="29.25" customHeight="1" hidden="1">
      <c r="A26" s="60">
        <v>7</v>
      </c>
      <c r="B26" s="133"/>
      <c r="C26" s="88" t="s">
        <v>16</v>
      </c>
      <c r="D26" s="73"/>
      <c r="E26" s="73"/>
      <c r="F26" s="73"/>
      <c r="G26" s="73"/>
      <c r="H26" s="74"/>
      <c r="I26" s="464"/>
      <c r="J26" s="464"/>
      <c r="K26" s="464"/>
      <c r="L26" s="87"/>
    </row>
    <row r="27" spans="1:12" ht="29.25" customHeight="1" hidden="1">
      <c r="A27" s="60">
        <v>8</v>
      </c>
      <c r="B27" s="133"/>
      <c r="C27" s="88" t="s">
        <v>16</v>
      </c>
      <c r="D27" s="73"/>
      <c r="E27" s="73"/>
      <c r="F27" s="73"/>
      <c r="G27" s="73"/>
      <c r="H27" s="74"/>
      <c r="I27" s="464"/>
      <c r="J27" s="464"/>
      <c r="K27" s="464"/>
      <c r="L27" s="87"/>
    </row>
    <row r="28" spans="1:12" ht="29.25" customHeight="1" hidden="1">
      <c r="A28" s="60">
        <v>9</v>
      </c>
      <c r="B28" s="133"/>
      <c r="C28" s="88" t="s">
        <v>16</v>
      </c>
      <c r="D28" s="73"/>
      <c r="E28" s="73"/>
      <c r="F28" s="73"/>
      <c r="G28" s="73"/>
      <c r="H28" s="74"/>
      <c r="I28" s="468"/>
      <c r="J28" s="468"/>
      <c r="K28" s="468"/>
      <c r="L28" s="89"/>
    </row>
    <row r="29" spans="1:12" ht="29.25" customHeight="1" hidden="1" thickBot="1">
      <c r="A29" s="60">
        <v>10</v>
      </c>
      <c r="B29" s="137"/>
      <c r="C29" s="75" t="s">
        <v>16</v>
      </c>
      <c r="D29" s="73"/>
      <c r="E29" s="73"/>
      <c r="F29" s="73"/>
      <c r="G29" s="73"/>
      <c r="H29" s="74"/>
      <c r="I29" s="468"/>
      <c r="J29" s="468"/>
      <c r="K29" s="468"/>
      <c r="L29" s="89"/>
    </row>
    <row r="30" spans="1:12" ht="29.25" customHeight="1" hidden="1" thickBot="1">
      <c r="A30" s="907" t="s">
        <v>1</v>
      </c>
      <c r="B30" s="908"/>
      <c r="C30" s="30" t="s">
        <v>16</v>
      </c>
      <c r="D30" s="12">
        <f>SUM(D20:D29)</f>
        <v>0</v>
      </c>
      <c r="E30" s="12"/>
      <c r="F30" s="12"/>
      <c r="G30" s="12"/>
      <c r="H30" s="12">
        <f>SUM(H20:H29)</f>
        <v>0</v>
      </c>
      <c r="I30" s="469"/>
      <c r="J30" s="469"/>
      <c r="K30" s="469"/>
      <c r="L30" s="451"/>
    </row>
    <row r="32" spans="8:12" ht="12.75">
      <c r="H32" s="90"/>
      <c r="I32" s="90"/>
      <c r="J32" s="90"/>
      <c r="K32" s="90"/>
      <c r="L32" s="90"/>
    </row>
    <row r="33" spans="1:12" ht="14.25">
      <c r="A33" s="912" t="s">
        <v>91</v>
      </c>
      <c r="B33" s="912"/>
      <c r="C33" s="912"/>
      <c r="D33" s="912"/>
      <c r="E33" s="912"/>
      <c r="F33" s="912"/>
      <c r="G33" s="912"/>
      <c r="H33" s="912"/>
      <c r="I33" s="912"/>
      <c r="J33" s="912"/>
      <c r="K33" s="912"/>
      <c r="L33" s="912"/>
    </row>
    <row r="34" spans="1:12" ht="13.5" thickBot="1">
      <c r="A34" s="81"/>
      <c r="B34" s="81"/>
      <c r="D34" s="81"/>
      <c r="E34" s="81"/>
      <c r="F34" s="81"/>
      <c r="G34" s="81"/>
      <c r="H34" s="81"/>
      <c r="I34" s="81"/>
      <c r="J34" s="81"/>
      <c r="K34" s="81"/>
      <c r="L34" s="81"/>
    </row>
    <row r="35" spans="1:13" ht="21" customHeight="1" thickBot="1">
      <c r="A35" s="31" t="s">
        <v>6</v>
      </c>
      <c r="B35" s="32" t="s">
        <v>39</v>
      </c>
      <c r="C35" s="32"/>
      <c r="D35" s="913" t="s">
        <v>5</v>
      </c>
      <c r="E35" s="914"/>
      <c r="F35" s="813"/>
      <c r="G35" s="813"/>
      <c r="H35" s="909" t="s">
        <v>196</v>
      </c>
      <c r="I35" s="910"/>
      <c r="J35" s="814"/>
      <c r="K35" s="814"/>
      <c r="L35" s="909" t="s">
        <v>98</v>
      </c>
      <c r="M35" s="911"/>
    </row>
    <row r="36" spans="1:13" ht="30.75" thickBot="1">
      <c r="A36" s="460"/>
      <c r="B36" s="461"/>
      <c r="C36" s="462"/>
      <c r="D36" s="606" t="s">
        <v>103</v>
      </c>
      <c r="E36" s="606" t="s">
        <v>413</v>
      </c>
      <c r="F36" s="606" t="s">
        <v>495</v>
      </c>
      <c r="G36" s="606" t="s">
        <v>496</v>
      </c>
      <c r="H36" s="606" t="s">
        <v>103</v>
      </c>
      <c r="I36" s="606" t="s">
        <v>413</v>
      </c>
      <c r="J36" s="606" t="s">
        <v>495</v>
      </c>
      <c r="K36" s="606" t="s">
        <v>496</v>
      </c>
      <c r="L36" s="607" t="s">
        <v>501</v>
      </c>
      <c r="M36" s="610" t="s">
        <v>495</v>
      </c>
    </row>
    <row r="37" spans="1:13" ht="21" customHeight="1" thickBot="1">
      <c r="A37" s="82">
        <v>1</v>
      </c>
      <c r="B37" s="135" t="s">
        <v>403</v>
      </c>
      <c r="C37" s="83" t="s">
        <v>16</v>
      </c>
      <c r="D37" s="105">
        <v>0</v>
      </c>
      <c r="E37" s="105">
        <f>1544+417</f>
        <v>1961</v>
      </c>
      <c r="F37" s="105">
        <v>1961</v>
      </c>
      <c r="G37" s="817">
        <f>F37/E37</f>
        <v>1</v>
      </c>
      <c r="H37" s="84">
        <v>0</v>
      </c>
      <c r="I37" s="105">
        <v>1961</v>
      </c>
      <c r="J37" s="105">
        <v>1961</v>
      </c>
      <c r="K37" s="817">
        <f>J37/I37</f>
        <v>1</v>
      </c>
      <c r="L37" s="463"/>
      <c r="M37" s="87"/>
    </row>
    <row r="38" spans="1:13" ht="21" customHeight="1" hidden="1">
      <c r="A38" s="60">
        <v>2</v>
      </c>
      <c r="B38" s="136"/>
      <c r="C38" s="102" t="s">
        <v>16</v>
      </c>
      <c r="D38" s="86"/>
      <c r="E38" s="86"/>
      <c r="F38" s="86"/>
      <c r="G38" s="818"/>
      <c r="H38" s="103"/>
      <c r="I38" s="86"/>
      <c r="J38" s="86"/>
      <c r="K38" s="818"/>
      <c r="L38" s="78"/>
      <c r="M38" s="79"/>
    </row>
    <row r="39" spans="1:13" ht="21" customHeight="1" hidden="1">
      <c r="A39" s="60">
        <v>3</v>
      </c>
      <c r="B39" s="134"/>
      <c r="C39" s="76" t="s">
        <v>16</v>
      </c>
      <c r="D39" s="78"/>
      <c r="E39" s="78"/>
      <c r="F39" s="78"/>
      <c r="G39" s="819"/>
      <c r="H39" s="77"/>
      <c r="I39" s="78"/>
      <c r="J39" s="78"/>
      <c r="K39" s="819"/>
      <c r="L39" s="78"/>
      <c r="M39" s="79"/>
    </row>
    <row r="40" spans="1:13" ht="21" customHeight="1" hidden="1">
      <c r="A40" s="60">
        <v>4</v>
      </c>
      <c r="B40" s="133"/>
      <c r="C40" s="75" t="s">
        <v>16</v>
      </c>
      <c r="D40" s="73"/>
      <c r="E40" s="73"/>
      <c r="F40" s="73"/>
      <c r="G40" s="820"/>
      <c r="H40" s="77"/>
      <c r="I40" s="73"/>
      <c r="J40" s="815"/>
      <c r="K40" s="820"/>
      <c r="L40" s="87"/>
      <c r="M40" s="87"/>
    </row>
    <row r="41" spans="1:13" ht="21" customHeight="1" hidden="1">
      <c r="A41" s="60">
        <v>5</v>
      </c>
      <c r="B41" s="133"/>
      <c r="C41" s="75" t="s">
        <v>16</v>
      </c>
      <c r="D41" s="73"/>
      <c r="E41" s="73"/>
      <c r="F41" s="73"/>
      <c r="G41" s="820"/>
      <c r="H41" s="77"/>
      <c r="I41" s="73"/>
      <c r="J41" s="815"/>
      <c r="K41" s="820"/>
      <c r="L41" s="87"/>
      <c r="M41" s="87"/>
    </row>
    <row r="42" spans="1:13" ht="21" customHeight="1" hidden="1">
      <c r="A42" s="60">
        <v>6</v>
      </c>
      <c r="B42" s="133"/>
      <c r="C42" s="88" t="s">
        <v>16</v>
      </c>
      <c r="D42" s="73"/>
      <c r="E42" s="73"/>
      <c r="F42" s="73"/>
      <c r="G42" s="820"/>
      <c r="H42" s="74"/>
      <c r="I42" s="73"/>
      <c r="J42" s="815"/>
      <c r="K42" s="820"/>
      <c r="L42" s="87"/>
      <c r="M42" s="87"/>
    </row>
    <row r="43" spans="1:13" ht="21" customHeight="1" hidden="1">
      <c r="A43" s="60">
        <v>7</v>
      </c>
      <c r="B43" s="133"/>
      <c r="C43" s="88" t="s">
        <v>16</v>
      </c>
      <c r="D43" s="73"/>
      <c r="E43" s="73"/>
      <c r="F43" s="73"/>
      <c r="G43" s="820"/>
      <c r="H43" s="74"/>
      <c r="I43" s="73"/>
      <c r="J43" s="815"/>
      <c r="K43" s="820"/>
      <c r="L43" s="87"/>
      <c r="M43" s="87"/>
    </row>
    <row r="44" spans="1:13" ht="21" customHeight="1" hidden="1">
      <c r="A44" s="60">
        <v>8</v>
      </c>
      <c r="B44" s="133"/>
      <c r="C44" s="88" t="s">
        <v>16</v>
      </c>
      <c r="D44" s="73"/>
      <c r="E44" s="73"/>
      <c r="F44" s="73"/>
      <c r="G44" s="820"/>
      <c r="H44" s="74"/>
      <c r="I44" s="73"/>
      <c r="J44" s="815"/>
      <c r="K44" s="820"/>
      <c r="L44" s="87"/>
      <c r="M44" s="87"/>
    </row>
    <row r="45" spans="1:13" ht="21" customHeight="1" hidden="1">
      <c r="A45" s="60">
        <v>9</v>
      </c>
      <c r="B45" s="133"/>
      <c r="C45" s="88" t="s">
        <v>16</v>
      </c>
      <c r="D45" s="73"/>
      <c r="E45" s="73"/>
      <c r="F45" s="73"/>
      <c r="G45" s="820"/>
      <c r="H45" s="74"/>
      <c r="I45" s="73"/>
      <c r="J45" s="816"/>
      <c r="K45" s="820"/>
      <c r="L45" s="89"/>
      <c r="M45" s="89"/>
    </row>
    <row r="46" spans="1:13" ht="21" customHeight="1" hidden="1" thickBot="1">
      <c r="A46" s="60">
        <v>10</v>
      </c>
      <c r="B46" s="137"/>
      <c r="C46" s="75" t="s">
        <v>16</v>
      </c>
      <c r="D46" s="73"/>
      <c r="E46" s="73"/>
      <c r="F46" s="73"/>
      <c r="G46" s="820"/>
      <c r="H46" s="74"/>
      <c r="I46" s="73"/>
      <c r="J46" s="816"/>
      <c r="K46" s="820"/>
      <c r="L46" s="89"/>
      <c r="M46" s="89"/>
    </row>
    <row r="47" spans="1:13" ht="21" customHeight="1" thickBot="1">
      <c r="A47" s="907" t="s">
        <v>1</v>
      </c>
      <c r="B47" s="908"/>
      <c r="C47" s="30" t="s">
        <v>16</v>
      </c>
      <c r="D47" s="12">
        <f>SUM(D37:D46)</f>
        <v>0</v>
      </c>
      <c r="E47" s="12">
        <f>SUM(E37:E46)</f>
        <v>1961</v>
      </c>
      <c r="F47" s="12">
        <v>1961</v>
      </c>
      <c r="G47" s="821">
        <f>F47/E47</f>
        <v>1</v>
      </c>
      <c r="H47" s="12">
        <f>SUM(H37:H46)</f>
        <v>0</v>
      </c>
      <c r="I47" s="12">
        <f>SUM(I37:I46)</f>
        <v>1961</v>
      </c>
      <c r="J47" s="12">
        <v>1961</v>
      </c>
      <c r="K47" s="821">
        <f>J47/I47</f>
        <v>1</v>
      </c>
      <c r="L47" s="12"/>
      <c r="M47" s="451"/>
    </row>
  </sheetData>
  <sheetProtection/>
  <mergeCells count="12">
    <mergeCell ref="A1:L1"/>
    <mergeCell ref="A15:B15"/>
    <mergeCell ref="A30:B30"/>
    <mergeCell ref="A17:L17"/>
    <mergeCell ref="D3:G3"/>
    <mergeCell ref="A47:B47"/>
    <mergeCell ref="H3:I3"/>
    <mergeCell ref="L3:M3"/>
    <mergeCell ref="A33:L33"/>
    <mergeCell ref="D35:E35"/>
    <mergeCell ref="H35:I35"/>
    <mergeCell ref="L35:M35"/>
  </mergeCells>
  <printOptions horizontalCentered="1"/>
  <pageMargins left="0.5905511811023623" right="0.5905511811023623" top="0.7874015748031497" bottom="0.7874015748031497" header="0.5118110236220472" footer="0.31496062992125984"/>
  <pageSetup fitToHeight="1" fitToWidth="1" horizontalDpi="300" verticalDpi="300" orientation="landscape" paperSize="9" scale="64" r:id="rId1"/>
  <headerFooter alignWithMargins="0">
    <oddHeader>&amp;CÖNKORMÁNYZATI BERUHÁZÁSOK ÉS FELÚJÍTÁSOK
2013
&amp;R&amp;"Arial CE,Félkövér dőlt"5. számú melléklet&amp;"Arial CE,Normál"
</oddHeader>
  </headerFooter>
  <colBreaks count="1" manualBreakCount="1">
    <brk id="12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PageLayoutView="0" workbookViewId="0" topLeftCell="B1">
      <selection activeCell="A2" sqref="A2:N2"/>
    </sheetView>
  </sheetViews>
  <sheetFormatPr defaultColWidth="9.140625" defaultRowHeight="12.75"/>
  <cols>
    <col min="1" max="1" width="9.140625" style="11" customWidth="1"/>
    <col min="2" max="2" width="12.00390625" style="11" customWidth="1"/>
    <col min="3" max="3" width="41.7109375" style="11" bestFit="1" customWidth="1"/>
    <col min="4" max="4" width="12.7109375" style="45" customWidth="1"/>
    <col min="5" max="5" width="12.7109375" style="45" hidden="1" customWidth="1"/>
    <col min="6" max="8" width="12.7109375" style="45" customWidth="1"/>
    <col min="9" max="9" width="15.7109375" style="101" customWidth="1"/>
    <col min="10" max="10" width="15.7109375" style="101" hidden="1" customWidth="1"/>
    <col min="11" max="13" width="15.7109375" style="101" customWidth="1"/>
    <col min="14" max="14" width="15.28125" style="101" customWidth="1"/>
    <col min="15" max="16384" width="9.140625" style="11" customWidth="1"/>
  </cols>
  <sheetData>
    <row r="1" spans="4:14" ht="12.75">
      <c r="D1" s="144"/>
      <c r="E1" s="144"/>
      <c r="F1" s="144"/>
      <c r="G1" s="144"/>
      <c r="H1" s="144"/>
      <c r="I1" s="923" t="s">
        <v>847</v>
      </c>
      <c r="J1" s="923"/>
      <c r="K1" s="923"/>
      <c r="L1" s="923"/>
      <c r="M1" s="923"/>
      <c r="N1" s="923"/>
    </row>
    <row r="2" spans="1:14" ht="16.5" customHeight="1">
      <c r="A2" s="918" t="s">
        <v>45</v>
      </c>
      <c r="B2" s="918"/>
      <c r="C2" s="918"/>
      <c r="D2" s="918"/>
      <c r="E2" s="918"/>
      <c r="F2" s="918"/>
      <c r="G2" s="918"/>
      <c r="H2" s="918"/>
      <c r="I2" s="918"/>
      <c r="J2" s="918"/>
      <c r="K2" s="918"/>
      <c r="L2" s="918"/>
      <c r="M2" s="918"/>
      <c r="N2" s="918"/>
    </row>
    <row r="3" spans="1:14" ht="15" customHeight="1">
      <c r="A3" s="919" t="s">
        <v>99</v>
      </c>
      <c r="B3" s="919"/>
      <c r="C3" s="919"/>
      <c r="D3" s="919"/>
      <c r="E3" s="919"/>
      <c r="F3" s="919"/>
      <c r="G3" s="919"/>
      <c r="H3" s="919"/>
      <c r="I3" s="919"/>
      <c r="J3" s="919"/>
      <c r="K3" s="919"/>
      <c r="L3" s="919"/>
      <c r="M3" s="919"/>
      <c r="N3" s="919"/>
    </row>
    <row r="4" spans="1:14" ht="15" customHeight="1">
      <c r="A4" s="924" t="s">
        <v>306</v>
      </c>
      <c r="B4" s="924"/>
      <c r="C4" s="924"/>
      <c r="D4" s="924"/>
      <c r="E4" s="924"/>
      <c r="F4" s="924"/>
      <c r="G4" s="924"/>
      <c r="H4" s="924"/>
      <c r="I4" s="924"/>
      <c r="J4" s="924"/>
      <c r="K4" s="924"/>
      <c r="L4" s="924"/>
      <c r="M4" s="924"/>
      <c r="N4" s="924"/>
    </row>
    <row r="5" spans="2:3" ht="13.5" thickBot="1">
      <c r="B5" s="14"/>
      <c r="C5" s="14"/>
    </row>
    <row r="6" spans="1:15" s="203" customFormat="1" ht="41.25" customHeight="1" thickBot="1">
      <c r="A6" s="202" t="s">
        <v>6</v>
      </c>
      <c r="B6" s="917" t="s">
        <v>4</v>
      </c>
      <c r="C6" s="917"/>
      <c r="D6" s="921" t="s">
        <v>5</v>
      </c>
      <c r="E6" s="925"/>
      <c r="F6" s="925"/>
      <c r="G6" s="925"/>
      <c r="H6" s="926"/>
      <c r="I6" s="921" t="s">
        <v>97</v>
      </c>
      <c r="J6" s="925"/>
      <c r="K6" s="925"/>
      <c r="L6" s="925"/>
      <c r="M6" s="926"/>
      <c r="N6" s="921" t="s">
        <v>98</v>
      </c>
      <c r="O6" s="922"/>
    </row>
    <row r="7" spans="1:15" s="203" customFormat="1" ht="41.25" customHeight="1" thickBot="1">
      <c r="A7" s="470"/>
      <c r="B7" s="471"/>
      <c r="C7" s="471"/>
      <c r="D7" s="472" t="s">
        <v>103</v>
      </c>
      <c r="E7" s="472" t="s">
        <v>402</v>
      </c>
      <c r="F7" s="472" t="s">
        <v>413</v>
      </c>
      <c r="G7" s="472" t="s">
        <v>495</v>
      </c>
      <c r="H7" s="472" t="s">
        <v>496</v>
      </c>
      <c r="I7" s="472" t="s">
        <v>103</v>
      </c>
      <c r="J7" s="472" t="s">
        <v>402</v>
      </c>
      <c r="K7" s="472" t="s">
        <v>413</v>
      </c>
      <c r="L7" s="472" t="s">
        <v>495</v>
      </c>
      <c r="M7" s="472" t="s">
        <v>496</v>
      </c>
      <c r="N7" s="517" t="s">
        <v>501</v>
      </c>
      <c r="O7" s="334" t="s">
        <v>495</v>
      </c>
    </row>
    <row r="8" spans="1:15" ht="27.75" customHeight="1">
      <c r="A8" s="60">
        <v>1</v>
      </c>
      <c r="B8" s="920" t="s">
        <v>341</v>
      </c>
      <c r="C8" s="920"/>
      <c r="D8" s="139">
        <v>348</v>
      </c>
      <c r="E8" s="139">
        <v>348</v>
      </c>
      <c r="F8" s="139">
        <v>348</v>
      </c>
      <c r="G8" s="139">
        <v>350</v>
      </c>
      <c r="H8" s="771">
        <f>G8/F8</f>
        <v>1.0057471264367817</v>
      </c>
      <c r="I8" s="139">
        <v>348</v>
      </c>
      <c r="J8" s="139">
        <v>348</v>
      </c>
      <c r="K8" s="139">
        <v>348</v>
      </c>
      <c r="L8" s="139">
        <v>350</v>
      </c>
      <c r="M8" s="771">
        <f>L8/K8</f>
        <v>1.0057471264367817</v>
      </c>
      <c r="N8" s="518"/>
      <c r="O8" s="516"/>
    </row>
    <row r="9" spans="1:15" ht="27.75" customHeight="1">
      <c r="A9" s="61">
        <v>2</v>
      </c>
      <c r="B9" s="916" t="s">
        <v>394</v>
      </c>
      <c r="C9" s="916"/>
      <c r="D9" s="98">
        <v>1408</v>
      </c>
      <c r="E9" s="98">
        <v>1408</v>
      </c>
      <c r="F9" s="98">
        <v>1342</v>
      </c>
      <c r="G9" s="98">
        <v>987</v>
      </c>
      <c r="H9" s="772">
        <f aca="true" t="shared" si="0" ref="H9:H20">G9/F9</f>
        <v>0.7354694485842027</v>
      </c>
      <c r="I9" s="98">
        <v>1408</v>
      </c>
      <c r="J9" s="98">
        <v>1408</v>
      </c>
      <c r="K9" s="98">
        <v>1342</v>
      </c>
      <c r="L9" s="98">
        <v>987</v>
      </c>
      <c r="M9" s="772">
        <f aca="true" t="shared" si="1" ref="M9:M17">L9/K9</f>
        <v>0.7354694485842027</v>
      </c>
      <c r="N9" s="519"/>
      <c r="O9" s="335"/>
    </row>
    <row r="10" spans="1:15" ht="27.75" customHeight="1">
      <c r="A10" s="61">
        <v>3</v>
      </c>
      <c r="B10" s="916" t="s">
        <v>342</v>
      </c>
      <c r="C10" s="916"/>
      <c r="D10" s="98">
        <v>94</v>
      </c>
      <c r="E10" s="98">
        <v>94</v>
      </c>
      <c r="F10" s="98">
        <v>94</v>
      </c>
      <c r="G10" s="98"/>
      <c r="H10" s="772">
        <f t="shared" si="0"/>
        <v>0</v>
      </c>
      <c r="I10" s="98">
        <v>94</v>
      </c>
      <c r="J10" s="98">
        <v>94</v>
      </c>
      <c r="K10" s="98">
        <v>94</v>
      </c>
      <c r="L10" s="98"/>
      <c r="M10" s="772">
        <f t="shared" si="1"/>
        <v>0</v>
      </c>
      <c r="N10" s="519"/>
      <c r="O10" s="335"/>
    </row>
    <row r="11" spans="1:15" ht="27.75" customHeight="1">
      <c r="A11" s="61">
        <v>4</v>
      </c>
      <c r="B11" s="916" t="s">
        <v>395</v>
      </c>
      <c r="C11" s="916"/>
      <c r="D11" s="98">
        <v>25</v>
      </c>
      <c r="E11" s="98">
        <v>25</v>
      </c>
      <c r="F11" s="98">
        <v>25</v>
      </c>
      <c r="G11" s="98">
        <v>8</v>
      </c>
      <c r="H11" s="772">
        <f t="shared" si="0"/>
        <v>0.32</v>
      </c>
      <c r="I11" s="98">
        <v>25</v>
      </c>
      <c r="J11" s="98">
        <v>25</v>
      </c>
      <c r="K11" s="98">
        <v>25</v>
      </c>
      <c r="L11" s="98">
        <v>8</v>
      </c>
      <c r="M11" s="772">
        <f t="shared" si="1"/>
        <v>0.32</v>
      </c>
      <c r="N11" s="519"/>
      <c r="O11" s="335"/>
    </row>
    <row r="12" spans="1:15" ht="27.75" customHeight="1">
      <c r="A12" s="61">
        <v>5</v>
      </c>
      <c r="B12" s="916" t="s">
        <v>17</v>
      </c>
      <c r="C12" s="916"/>
      <c r="D12" s="98">
        <v>368</v>
      </c>
      <c r="E12" s="98">
        <v>368</v>
      </c>
      <c r="F12" s="98">
        <v>368</v>
      </c>
      <c r="G12" s="98">
        <v>390</v>
      </c>
      <c r="H12" s="772">
        <f t="shared" si="0"/>
        <v>1.059782608695652</v>
      </c>
      <c r="I12" s="98">
        <v>368</v>
      </c>
      <c r="J12" s="98">
        <v>368</v>
      </c>
      <c r="K12" s="98">
        <v>368</v>
      </c>
      <c r="L12" s="98">
        <v>390</v>
      </c>
      <c r="M12" s="772">
        <f t="shared" si="1"/>
        <v>1.059782608695652</v>
      </c>
      <c r="N12" s="519"/>
      <c r="O12" s="335"/>
    </row>
    <row r="13" spans="1:15" ht="27.75" customHeight="1">
      <c r="A13" s="61">
        <v>6</v>
      </c>
      <c r="B13" s="916" t="s">
        <v>343</v>
      </c>
      <c r="C13" s="916"/>
      <c r="D13" s="98">
        <v>2436</v>
      </c>
      <c r="E13" s="98">
        <v>2436</v>
      </c>
      <c r="F13" s="98">
        <v>2276</v>
      </c>
      <c r="G13" s="98">
        <v>1993</v>
      </c>
      <c r="H13" s="772">
        <f t="shared" si="0"/>
        <v>0.8756590509666081</v>
      </c>
      <c r="I13" s="98">
        <v>2436</v>
      </c>
      <c r="J13" s="98">
        <v>2436</v>
      </c>
      <c r="K13" s="98">
        <v>2276</v>
      </c>
      <c r="L13" s="98">
        <v>1993</v>
      </c>
      <c r="M13" s="772">
        <f t="shared" si="1"/>
        <v>0.8756590509666081</v>
      </c>
      <c r="N13" s="519"/>
      <c r="O13" s="335"/>
    </row>
    <row r="14" spans="1:15" ht="27.75" customHeight="1">
      <c r="A14" s="61">
        <v>7</v>
      </c>
      <c r="B14" s="138" t="s">
        <v>344</v>
      </c>
      <c r="C14" s="138"/>
      <c r="D14" s="98">
        <v>90</v>
      </c>
      <c r="E14" s="98">
        <f>90+97</f>
        <v>187</v>
      </c>
      <c r="F14" s="98">
        <v>187</v>
      </c>
      <c r="G14" s="98">
        <v>235</v>
      </c>
      <c r="H14" s="772">
        <f t="shared" si="0"/>
        <v>1.2566844919786095</v>
      </c>
      <c r="I14" s="98">
        <v>90</v>
      </c>
      <c r="J14" s="98">
        <v>187</v>
      </c>
      <c r="K14" s="98">
        <v>187</v>
      </c>
      <c r="L14" s="98">
        <v>235</v>
      </c>
      <c r="M14" s="772">
        <f t="shared" si="1"/>
        <v>1.2566844919786095</v>
      </c>
      <c r="N14" s="519"/>
      <c r="O14" s="335"/>
    </row>
    <row r="15" spans="1:15" ht="27.75" customHeight="1">
      <c r="A15" s="61">
        <v>8</v>
      </c>
      <c r="B15" s="916" t="s">
        <v>392</v>
      </c>
      <c r="C15" s="916"/>
      <c r="D15" s="98">
        <v>279</v>
      </c>
      <c r="E15" s="98">
        <v>279</v>
      </c>
      <c r="F15" s="98">
        <v>279</v>
      </c>
      <c r="G15" s="98">
        <v>168</v>
      </c>
      <c r="H15" s="772">
        <f t="shared" si="0"/>
        <v>0.6021505376344086</v>
      </c>
      <c r="I15" s="98">
        <v>279</v>
      </c>
      <c r="J15" s="98">
        <v>279</v>
      </c>
      <c r="K15" s="98">
        <v>279</v>
      </c>
      <c r="L15" s="98">
        <v>168</v>
      </c>
      <c r="M15" s="772">
        <f t="shared" si="1"/>
        <v>0.6021505376344086</v>
      </c>
      <c r="N15" s="519"/>
      <c r="O15" s="335"/>
    </row>
    <row r="16" spans="1:15" ht="27.75" customHeight="1">
      <c r="A16" s="61">
        <v>9</v>
      </c>
      <c r="B16" s="916" t="s">
        <v>393</v>
      </c>
      <c r="C16" s="916"/>
      <c r="D16" s="98">
        <v>789</v>
      </c>
      <c r="E16" s="98">
        <v>789</v>
      </c>
      <c r="F16" s="98">
        <v>701</v>
      </c>
      <c r="G16" s="98">
        <v>621</v>
      </c>
      <c r="H16" s="772">
        <f t="shared" si="0"/>
        <v>0.8858773181169758</v>
      </c>
      <c r="I16" s="98">
        <v>789</v>
      </c>
      <c r="J16" s="98">
        <v>789</v>
      </c>
      <c r="K16" s="98">
        <v>701</v>
      </c>
      <c r="L16" s="98">
        <v>621</v>
      </c>
      <c r="M16" s="772">
        <f t="shared" si="1"/>
        <v>0.8858773181169758</v>
      </c>
      <c r="N16" s="519"/>
      <c r="O16" s="335"/>
    </row>
    <row r="17" spans="1:15" ht="27.75" customHeight="1">
      <c r="A17" s="61">
        <v>10</v>
      </c>
      <c r="B17" s="928" t="s">
        <v>345</v>
      </c>
      <c r="C17" s="928"/>
      <c r="D17" s="140">
        <v>94</v>
      </c>
      <c r="E17" s="140">
        <v>94</v>
      </c>
      <c r="F17" s="140">
        <v>94</v>
      </c>
      <c r="G17" s="140">
        <v>90</v>
      </c>
      <c r="H17" s="773">
        <f t="shared" si="0"/>
        <v>0.9574468085106383</v>
      </c>
      <c r="I17" s="140">
        <v>94</v>
      </c>
      <c r="J17" s="140">
        <v>94</v>
      </c>
      <c r="K17" s="140">
        <v>94</v>
      </c>
      <c r="L17" s="140">
        <v>90</v>
      </c>
      <c r="M17" s="773">
        <f t="shared" si="1"/>
        <v>0.9574468085106383</v>
      </c>
      <c r="N17" s="519"/>
      <c r="O17" s="335"/>
    </row>
    <row r="18" spans="1:15" ht="27.75" customHeight="1">
      <c r="A18" s="61">
        <v>11</v>
      </c>
      <c r="B18" s="138" t="s">
        <v>499</v>
      </c>
      <c r="C18" s="138"/>
      <c r="D18" s="98"/>
      <c r="E18" s="98"/>
      <c r="F18" s="98"/>
      <c r="G18" s="98">
        <v>4</v>
      </c>
      <c r="H18" s="772"/>
      <c r="I18" s="98"/>
      <c r="J18" s="98"/>
      <c r="K18" s="98"/>
      <c r="L18" s="98">
        <v>4</v>
      </c>
      <c r="M18" s="772"/>
      <c r="N18" s="519"/>
      <c r="O18" s="335"/>
    </row>
    <row r="19" spans="1:15" ht="27.75" customHeight="1" thickBot="1">
      <c r="A19" s="61"/>
      <c r="B19" s="928" t="s">
        <v>500</v>
      </c>
      <c r="C19" s="928"/>
      <c r="D19" s="140"/>
      <c r="E19" s="140"/>
      <c r="F19" s="140"/>
      <c r="G19" s="140">
        <v>5</v>
      </c>
      <c r="H19" s="773"/>
      <c r="I19" s="140"/>
      <c r="J19" s="140"/>
      <c r="K19" s="140"/>
      <c r="L19" s="140">
        <v>5</v>
      </c>
      <c r="M19" s="773"/>
      <c r="N19" s="519"/>
      <c r="O19" s="335"/>
    </row>
    <row r="20" spans="1:15" ht="32.25" customHeight="1" thickBot="1">
      <c r="A20" s="336"/>
      <c r="B20" s="927" t="s">
        <v>18</v>
      </c>
      <c r="C20" s="927"/>
      <c r="D20" s="99">
        <f aca="true" t="shared" si="2" ref="D20:O20">SUM(D8:D19)</f>
        <v>5931</v>
      </c>
      <c r="E20" s="99">
        <f t="shared" si="2"/>
        <v>6028</v>
      </c>
      <c r="F20" s="99">
        <f t="shared" si="2"/>
        <v>5714</v>
      </c>
      <c r="G20" s="99">
        <f t="shared" si="2"/>
        <v>4851</v>
      </c>
      <c r="H20" s="774">
        <f t="shared" si="0"/>
        <v>0.8489674483724187</v>
      </c>
      <c r="I20" s="99">
        <f t="shared" si="2"/>
        <v>5931</v>
      </c>
      <c r="J20" s="99">
        <f t="shared" si="2"/>
        <v>6028</v>
      </c>
      <c r="K20" s="99">
        <f t="shared" si="2"/>
        <v>5714</v>
      </c>
      <c r="L20" s="99">
        <f>SUM(L8:L19)</f>
        <v>4851</v>
      </c>
      <c r="M20" s="774">
        <f>L20/K20</f>
        <v>0.8489674483724187</v>
      </c>
      <c r="N20" s="520">
        <f t="shared" si="2"/>
        <v>0</v>
      </c>
      <c r="O20" s="337">
        <f t="shared" si="2"/>
        <v>0</v>
      </c>
    </row>
    <row r="22" spans="4:14" ht="12.75"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4:14" ht="12.75"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4:14" ht="12.75"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4:14" ht="12.75"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4:14" ht="12.75"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4:14" ht="12.75"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4:14" ht="12.75"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4:14" ht="12.75"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4:14" ht="12.75"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4:14" ht="12.75"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4:14" ht="12.75"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4:14" ht="12.75"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4:14" ht="12.75"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4:14" ht="12.75"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4:14" ht="12.75"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spans="4:14" ht="12.75"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</sheetData>
  <sheetProtection/>
  <mergeCells count="19">
    <mergeCell ref="B12:C12"/>
    <mergeCell ref="B20:C20"/>
    <mergeCell ref="B13:C13"/>
    <mergeCell ref="B15:C15"/>
    <mergeCell ref="B19:C19"/>
    <mergeCell ref="B16:C16"/>
    <mergeCell ref="B17:C17"/>
    <mergeCell ref="I1:N1"/>
    <mergeCell ref="A4:N4"/>
    <mergeCell ref="B9:C9"/>
    <mergeCell ref="B10:C10"/>
    <mergeCell ref="D6:H6"/>
    <mergeCell ref="I6:M6"/>
    <mergeCell ref="B11:C11"/>
    <mergeCell ref="B6:C6"/>
    <mergeCell ref="A2:N2"/>
    <mergeCell ref="A3:N3"/>
    <mergeCell ref="B8:C8"/>
    <mergeCell ref="N6:O6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portrait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PageLayoutView="0" workbookViewId="0" topLeftCell="A1">
      <selection activeCell="F28" sqref="F28"/>
    </sheetView>
  </sheetViews>
  <sheetFormatPr defaultColWidth="9.140625" defaultRowHeight="12.75"/>
  <cols>
    <col min="1" max="1" width="40.00390625" style="16" customWidth="1"/>
    <col min="2" max="2" width="13.28125" style="16" customWidth="1"/>
    <col min="3" max="3" width="8.421875" style="41" bestFit="1" customWidth="1"/>
    <col min="4" max="4" width="17.00390625" style="41" hidden="1" customWidth="1"/>
    <col min="5" max="5" width="8.8515625" style="41" bestFit="1" customWidth="1"/>
    <col min="6" max="6" width="11.00390625" style="41" bestFit="1" customWidth="1"/>
    <col min="7" max="7" width="20.8515625" style="41" bestFit="1" customWidth="1"/>
    <col min="8" max="8" width="8.421875" style="41" bestFit="1" customWidth="1"/>
    <col min="9" max="9" width="10.57421875" style="41" hidden="1" customWidth="1"/>
    <col min="10" max="10" width="8.8515625" style="41" bestFit="1" customWidth="1"/>
    <col min="11" max="11" width="11.00390625" style="41" bestFit="1" customWidth="1"/>
    <col min="12" max="12" width="13.28125" style="41" customWidth="1"/>
    <col min="13" max="13" width="8.7109375" style="41" bestFit="1" customWidth="1"/>
    <col min="14" max="14" width="10.57421875" style="16" hidden="1" customWidth="1"/>
    <col min="15" max="15" width="8.8515625" style="16" bestFit="1" customWidth="1"/>
    <col min="16" max="16" width="11.00390625" style="16" bestFit="1" customWidth="1"/>
    <col min="17" max="17" width="20.8515625" style="16" bestFit="1" customWidth="1"/>
    <col min="18" max="18" width="17.7109375" style="16" customWidth="1"/>
    <col min="19" max="19" width="9.140625" style="16" customWidth="1"/>
    <col min="20" max="20" width="13.28125" style="16" bestFit="1" customWidth="1"/>
    <col min="21" max="21" width="15.57421875" style="16" bestFit="1" customWidth="1"/>
    <col min="22" max="16384" width="9.140625" style="16" customWidth="1"/>
  </cols>
  <sheetData>
    <row r="1" spans="8:13" ht="24.75" customHeight="1">
      <c r="H1" s="938" t="s">
        <v>391</v>
      </c>
      <c r="I1" s="938"/>
      <c r="J1" s="938"/>
      <c r="K1" s="938"/>
      <c r="L1" s="938"/>
      <c r="M1" s="938"/>
    </row>
    <row r="2" spans="1:13" ht="37.5" customHeight="1">
      <c r="A2" s="942" t="s">
        <v>331</v>
      </c>
      <c r="B2" s="942"/>
      <c r="C2" s="943"/>
      <c r="D2" s="943"/>
      <c r="E2" s="943"/>
      <c r="F2" s="943"/>
      <c r="G2" s="943"/>
      <c r="H2" s="943"/>
      <c r="I2" s="943"/>
      <c r="J2" s="943"/>
      <c r="K2" s="943"/>
      <c r="L2" s="943"/>
      <c r="M2" s="943"/>
    </row>
    <row r="3" spans="1:13" ht="18.75" customHeight="1">
      <c r="A3" s="944" t="s">
        <v>99</v>
      </c>
      <c r="B3" s="944"/>
      <c r="C3" s="944"/>
      <c r="D3" s="944"/>
      <c r="E3" s="944"/>
      <c r="F3" s="944"/>
      <c r="G3" s="944"/>
      <c r="H3" s="944"/>
      <c r="I3" s="944"/>
      <c r="J3" s="944"/>
      <c r="K3" s="944"/>
      <c r="L3" s="944"/>
      <c r="M3" s="944"/>
    </row>
    <row r="4" spans="1:13" ht="15.75">
      <c r="A4" s="948" t="s">
        <v>92</v>
      </c>
      <c r="B4" s="948"/>
      <c r="C4" s="948"/>
      <c r="D4" s="948"/>
      <c r="E4" s="948"/>
      <c r="F4" s="948"/>
      <c r="G4" s="948"/>
      <c r="H4" s="948"/>
      <c r="I4" s="948"/>
      <c r="J4" s="948"/>
      <c r="K4" s="948"/>
      <c r="L4" s="948"/>
      <c r="M4" s="948"/>
    </row>
    <row r="5" spans="1:13" ht="19.5" thickBot="1">
      <c r="A5" s="46"/>
      <c r="B5" s="46"/>
      <c r="M5" s="119" t="s">
        <v>2</v>
      </c>
    </row>
    <row r="6" spans="1:18" ht="19.5" customHeight="1">
      <c r="A6" s="945" t="s">
        <v>28</v>
      </c>
      <c r="B6" s="939" t="s">
        <v>329</v>
      </c>
      <c r="C6" s="929" t="s">
        <v>5</v>
      </c>
      <c r="D6" s="930"/>
      <c r="E6" s="930"/>
      <c r="F6" s="930"/>
      <c r="G6" s="931"/>
      <c r="H6" s="929" t="s">
        <v>419</v>
      </c>
      <c r="I6" s="930"/>
      <c r="J6" s="930"/>
      <c r="K6" s="930"/>
      <c r="L6" s="931"/>
      <c r="M6" s="929" t="s">
        <v>29</v>
      </c>
      <c r="N6" s="930"/>
      <c r="O6" s="930"/>
      <c r="P6" s="930"/>
      <c r="Q6" s="931"/>
      <c r="R6" s="47"/>
    </row>
    <row r="7" spans="1:17" ht="12.75" customHeight="1">
      <c r="A7" s="946"/>
      <c r="B7" s="940"/>
      <c r="C7" s="932"/>
      <c r="D7" s="933"/>
      <c r="E7" s="933"/>
      <c r="F7" s="933"/>
      <c r="G7" s="934"/>
      <c r="H7" s="932"/>
      <c r="I7" s="933"/>
      <c r="J7" s="933"/>
      <c r="K7" s="933"/>
      <c r="L7" s="934"/>
      <c r="M7" s="932"/>
      <c r="N7" s="933"/>
      <c r="O7" s="933"/>
      <c r="P7" s="933"/>
      <c r="Q7" s="934"/>
    </row>
    <row r="8" spans="1:17" ht="20.25" customHeight="1" thickBot="1">
      <c r="A8" s="947"/>
      <c r="B8" s="941"/>
      <c r="C8" s="935"/>
      <c r="D8" s="936"/>
      <c r="E8" s="936"/>
      <c r="F8" s="936"/>
      <c r="G8" s="937"/>
      <c r="H8" s="935"/>
      <c r="I8" s="936"/>
      <c r="J8" s="936"/>
      <c r="K8" s="936"/>
      <c r="L8" s="937"/>
      <c r="M8" s="935"/>
      <c r="N8" s="936"/>
      <c r="O8" s="936"/>
      <c r="P8" s="936"/>
      <c r="Q8" s="937"/>
    </row>
    <row r="9" spans="1:17" ht="27" customHeight="1" hidden="1" thickTop="1">
      <c r="A9" s="513" t="s">
        <v>104</v>
      </c>
      <c r="B9" s="514" t="s">
        <v>330</v>
      </c>
      <c r="C9" s="515"/>
      <c r="D9" s="515"/>
      <c r="E9" s="515"/>
      <c r="F9" s="515"/>
      <c r="G9" s="515"/>
      <c r="H9" s="515">
        <v>0</v>
      </c>
      <c r="I9" s="515"/>
      <c r="J9" s="515"/>
      <c r="K9" s="515"/>
      <c r="L9" s="515"/>
      <c r="M9" s="515">
        <f>C9+H9</f>
        <v>0</v>
      </c>
      <c r="N9" s="515"/>
      <c r="O9" s="515"/>
      <c r="P9" s="515"/>
      <c r="Q9" s="515"/>
    </row>
    <row r="10" spans="1:17" ht="27" customHeight="1">
      <c r="A10" s="107"/>
      <c r="B10" s="368"/>
      <c r="C10" s="512" t="s">
        <v>102</v>
      </c>
      <c r="D10" s="512" t="s">
        <v>402</v>
      </c>
      <c r="E10" s="512" t="s">
        <v>413</v>
      </c>
      <c r="F10" s="512" t="s">
        <v>495</v>
      </c>
      <c r="G10" s="512" t="s">
        <v>496</v>
      </c>
      <c r="H10" s="512" t="s">
        <v>102</v>
      </c>
      <c r="I10" s="512" t="s">
        <v>402</v>
      </c>
      <c r="J10" s="512" t="s">
        <v>413</v>
      </c>
      <c r="K10" s="512" t="s">
        <v>495</v>
      </c>
      <c r="L10" s="512" t="s">
        <v>496</v>
      </c>
      <c r="M10" s="512" t="s">
        <v>102</v>
      </c>
      <c r="N10" s="512" t="s">
        <v>402</v>
      </c>
      <c r="O10" s="512" t="s">
        <v>413</v>
      </c>
      <c r="P10" s="512" t="s">
        <v>495</v>
      </c>
      <c r="Q10" s="512" t="s">
        <v>496</v>
      </c>
    </row>
    <row r="11" spans="1:17" ht="15">
      <c r="A11" s="107" t="s">
        <v>346</v>
      </c>
      <c r="B11" s="368" t="s">
        <v>330</v>
      </c>
      <c r="C11" s="35">
        <v>100</v>
      </c>
      <c r="D11" s="35">
        <v>100</v>
      </c>
      <c r="E11" s="35">
        <v>338</v>
      </c>
      <c r="F11" s="35">
        <v>212</v>
      </c>
      <c r="G11" s="764">
        <f>F11/E11</f>
        <v>0.6272189349112426</v>
      </c>
      <c r="H11" s="35">
        <v>0</v>
      </c>
      <c r="I11" s="35">
        <v>0</v>
      </c>
      <c r="J11" s="35">
        <v>0</v>
      </c>
      <c r="K11" s="35">
        <v>0</v>
      </c>
      <c r="L11" s="764"/>
      <c r="M11" s="35">
        <f>C11+H11</f>
        <v>100</v>
      </c>
      <c r="N11" s="35">
        <f>D11+I11</f>
        <v>100</v>
      </c>
      <c r="O11" s="35">
        <v>338</v>
      </c>
      <c r="P11" s="35">
        <f>F11-K11</f>
        <v>212</v>
      </c>
      <c r="Q11" s="764">
        <f>P11/O11</f>
        <v>0.6272189349112426</v>
      </c>
    </row>
    <row r="12" spans="1:17" ht="15">
      <c r="A12" s="107" t="s">
        <v>421</v>
      </c>
      <c r="B12" s="368" t="s">
        <v>330</v>
      </c>
      <c r="C12" s="35"/>
      <c r="D12" s="35"/>
      <c r="E12" s="35">
        <v>107</v>
      </c>
      <c r="F12" s="35">
        <v>107</v>
      </c>
      <c r="G12" s="764">
        <f aca="true" t="shared" si="0" ref="G12:G18">F12/E12</f>
        <v>1</v>
      </c>
      <c r="H12" s="35"/>
      <c r="I12" s="35"/>
      <c r="J12" s="35">
        <v>61</v>
      </c>
      <c r="K12" s="35">
        <v>61</v>
      </c>
      <c r="L12" s="764">
        <f aca="true" t="shared" si="1" ref="L12:L18">K12/J12</f>
        <v>1</v>
      </c>
      <c r="M12" s="35"/>
      <c r="N12" s="35"/>
      <c r="O12" s="35">
        <v>46</v>
      </c>
      <c r="P12" s="35">
        <f>F12-K12</f>
        <v>46</v>
      </c>
      <c r="Q12" s="764">
        <f aca="true" t="shared" si="2" ref="Q12:Q18">P12/O12</f>
        <v>1</v>
      </c>
    </row>
    <row r="13" spans="1:17" ht="27" customHeight="1" thickBot="1">
      <c r="A13" s="107" t="s">
        <v>44</v>
      </c>
      <c r="B13" s="368" t="s">
        <v>330</v>
      </c>
      <c r="C13" s="35">
        <v>80</v>
      </c>
      <c r="D13" s="35">
        <v>80</v>
      </c>
      <c r="E13" s="35">
        <v>80</v>
      </c>
      <c r="F13" s="35">
        <v>60</v>
      </c>
      <c r="G13" s="764">
        <f t="shared" si="0"/>
        <v>0.75</v>
      </c>
      <c r="H13" s="35">
        <v>0</v>
      </c>
      <c r="I13" s="35">
        <v>0</v>
      </c>
      <c r="J13" s="35">
        <v>0</v>
      </c>
      <c r="K13" s="35">
        <v>0</v>
      </c>
      <c r="L13" s="764"/>
      <c r="M13" s="35">
        <f aca="true" t="shared" si="3" ref="M13:N15">C13+H13</f>
        <v>80</v>
      </c>
      <c r="N13" s="35">
        <f t="shared" si="3"/>
        <v>80</v>
      </c>
      <c r="O13" s="35">
        <v>80</v>
      </c>
      <c r="P13" s="35">
        <f>F13-K13</f>
        <v>60</v>
      </c>
      <c r="Q13" s="764">
        <f t="shared" si="2"/>
        <v>0.75</v>
      </c>
    </row>
    <row r="14" spans="1:17" ht="28.5" customHeight="1" hidden="1">
      <c r="A14" s="107" t="s">
        <v>105</v>
      </c>
      <c r="B14" s="368" t="s">
        <v>330</v>
      </c>
      <c r="C14" s="35"/>
      <c r="D14" s="35"/>
      <c r="E14" s="35"/>
      <c r="F14" s="35"/>
      <c r="G14" s="764" t="e">
        <f t="shared" si="0"/>
        <v>#DIV/0!</v>
      </c>
      <c r="H14" s="35">
        <v>0</v>
      </c>
      <c r="I14" s="35">
        <v>0</v>
      </c>
      <c r="J14" s="35"/>
      <c r="K14" s="35"/>
      <c r="L14" s="764" t="e">
        <f t="shared" si="1"/>
        <v>#DIV/0!</v>
      </c>
      <c r="M14" s="35">
        <f t="shared" si="3"/>
        <v>0</v>
      </c>
      <c r="N14" s="35">
        <f t="shared" si="3"/>
        <v>0</v>
      </c>
      <c r="O14" s="35"/>
      <c r="P14" s="35"/>
      <c r="Q14" s="764" t="e">
        <f t="shared" si="2"/>
        <v>#DIV/0!</v>
      </c>
    </row>
    <row r="15" spans="1:17" ht="32.25" customHeight="1" hidden="1" thickBot="1">
      <c r="A15" s="107" t="s">
        <v>106</v>
      </c>
      <c r="B15" s="368" t="s">
        <v>330</v>
      </c>
      <c r="C15" s="35"/>
      <c r="D15" s="35"/>
      <c r="E15" s="35"/>
      <c r="F15" s="35"/>
      <c r="G15" s="765" t="e">
        <f t="shared" si="0"/>
        <v>#DIV/0!</v>
      </c>
      <c r="H15" s="35">
        <v>0</v>
      </c>
      <c r="I15" s="35"/>
      <c r="J15" s="35"/>
      <c r="K15" s="35"/>
      <c r="L15" s="765" t="e">
        <f t="shared" si="1"/>
        <v>#DIV/0!</v>
      </c>
      <c r="M15" s="35">
        <f t="shared" si="3"/>
        <v>0</v>
      </c>
      <c r="N15" s="35">
        <f t="shared" si="3"/>
        <v>0</v>
      </c>
      <c r="O15" s="35"/>
      <c r="P15" s="35"/>
      <c r="Q15" s="765" t="e">
        <f t="shared" si="2"/>
        <v>#DIV/0!</v>
      </c>
    </row>
    <row r="16" spans="1:17" ht="33" customHeight="1" hidden="1" thickBot="1" thickTop="1">
      <c r="A16" s="124" t="s">
        <v>64</v>
      </c>
      <c r="B16" s="366"/>
      <c r="C16" s="116"/>
      <c r="D16" s="116"/>
      <c r="E16" s="116"/>
      <c r="F16" s="116"/>
      <c r="G16" s="766" t="e">
        <f t="shared" si="0"/>
        <v>#DIV/0!</v>
      </c>
      <c r="H16" s="116"/>
      <c r="I16" s="116"/>
      <c r="J16" s="116"/>
      <c r="K16" s="116"/>
      <c r="L16" s="766" t="e">
        <f t="shared" si="1"/>
        <v>#DIV/0!</v>
      </c>
      <c r="M16" s="116"/>
      <c r="N16" s="116"/>
      <c r="O16" s="116"/>
      <c r="P16" s="116"/>
      <c r="Q16" s="766" t="e">
        <f t="shared" si="2"/>
        <v>#DIV/0!</v>
      </c>
    </row>
    <row r="17" spans="1:17" ht="33" customHeight="1" hidden="1" thickBot="1" thickTop="1">
      <c r="A17" s="107" t="s">
        <v>109</v>
      </c>
      <c r="B17" s="368" t="s">
        <v>332</v>
      </c>
      <c r="C17" s="117"/>
      <c r="D17" s="117"/>
      <c r="E17" s="117"/>
      <c r="F17" s="117"/>
      <c r="G17" s="767" t="e">
        <f t="shared" si="0"/>
        <v>#DIV/0!</v>
      </c>
      <c r="H17" s="117"/>
      <c r="I17" s="117">
        <f>SUM(I8:I16)</f>
        <v>0</v>
      </c>
      <c r="J17" s="117"/>
      <c r="K17" s="117"/>
      <c r="L17" s="767" t="e">
        <f t="shared" si="1"/>
        <v>#DIV/0!</v>
      </c>
      <c r="M17" s="117">
        <v>0</v>
      </c>
      <c r="N17" s="117">
        <v>0</v>
      </c>
      <c r="O17" s="117"/>
      <c r="P17" s="117"/>
      <c r="Q17" s="767" t="e">
        <f t="shared" si="2"/>
        <v>#DIV/0!</v>
      </c>
    </row>
    <row r="18" spans="1:17" ht="39" customHeight="1" thickBot="1" thickTop="1">
      <c r="A18" s="122" t="s">
        <v>20</v>
      </c>
      <c r="B18" s="367"/>
      <c r="C18" s="123">
        <f>SUM(C9:C17)</f>
        <v>180</v>
      </c>
      <c r="D18" s="123">
        <f>SUM(D9:D17)</f>
        <v>180</v>
      </c>
      <c r="E18" s="123">
        <f>SUM(E11:E17)</f>
        <v>525</v>
      </c>
      <c r="F18" s="123">
        <f>SUM(F11:F17)</f>
        <v>379</v>
      </c>
      <c r="G18" s="768">
        <f t="shared" si="0"/>
        <v>0.7219047619047619</v>
      </c>
      <c r="H18" s="123">
        <f>SUM(H9:H17)</f>
        <v>0</v>
      </c>
      <c r="I18" s="123">
        <f>SUM(I9:I17)</f>
        <v>0</v>
      </c>
      <c r="J18" s="123">
        <f>SUM(J9:J17)</f>
        <v>61</v>
      </c>
      <c r="K18" s="123">
        <f>SUM(K9:K17)</f>
        <v>61</v>
      </c>
      <c r="L18" s="768">
        <f t="shared" si="1"/>
        <v>1</v>
      </c>
      <c r="M18" s="123">
        <f>SUM(M9:M17)</f>
        <v>180</v>
      </c>
      <c r="N18" s="123">
        <f>SUM(N9:N17)</f>
        <v>180</v>
      </c>
      <c r="O18" s="123">
        <f>SUM(O9:O17)</f>
        <v>464</v>
      </c>
      <c r="P18" s="123">
        <f>SUM(P9:P17)</f>
        <v>318</v>
      </c>
      <c r="Q18" s="768">
        <f t="shared" si="2"/>
        <v>0.6853448275862069</v>
      </c>
    </row>
    <row r="19" spans="1:18" ht="19.5" customHeight="1">
      <c r="A19" s="108"/>
      <c r="B19" s="108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R19" s="47"/>
    </row>
    <row r="20" spans="1:13" ht="66" customHeight="1" thickBot="1">
      <c r="A20" s="942"/>
      <c r="B20" s="942"/>
      <c r="C20" s="943"/>
      <c r="D20" s="943"/>
      <c r="E20" s="943"/>
      <c r="F20" s="943"/>
      <c r="G20" s="943"/>
      <c r="H20" s="943"/>
      <c r="I20" s="943"/>
      <c r="J20" s="943"/>
      <c r="K20" s="943"/>
      <c r="L20" s="943"/>
      <c r="M20" s="943"/>
    </row>
    <row r="21" spans="1:17" ht="19.5" customHeight="1">
      <c r="A21" s="945" t="s">
        <v>28</v>
      </c>
      <c r="B21" s="939" t="s">
        <v>329</v>
      </c>
      <c r="C21" s="929" t="s">
        <v>5</v>
      </c>
      <c r="D21" s="930"/>
      <c r="E21" s="930"/>
      <c r="F21" s="930"/>
      <c r="G21" s="931"/>
      <c r="H21" s="929" t="s">
        <v>420</v>
      </c>
      <c r="I21" s="930"/>
      <c r="J21" s="930"/>
      <c r="K21" s="930"/>
      <c r="L21" s="931"/>
      <c r="M21" s="929" t="s">
        <v>29</v>
      </c>
      <c r="N21" s="930"/>
      <c r="O21" s="930"/>
      <c r="P21" s="930"/>
      <c r="Q21" s="931"/>
    </row>
    <row r="22" spans="1:17" s="112" customFormat="1" ht="19.5" customHeight="1">
      <c r="A22" s="946"/>
      <c r="B22" s="940"/>
      <c r="C22" s="932"/>
      <c r="D22" s="933"/>
      <c r="E22" s="933"/>
      <c r="F22" s="933"/>
      <c r="G22" s="934"/>
      <c r="H22" s="932"/>
      <c r="I22" s="933"/>
      <c r="J22" s="933"/>
      <c r="K22" s="933"/>
      <c r="L22" s="934"/>
      <c r="M22" s="932"/>
      <c r="N22" s="933"/>
      <c r="O22" s="933"/>
      <c r="P22" s="933"/>
      <c r="Q22" s="934"/>
    </row>
    <row r="23" spans="1:17" s="112" customFormat="1" ht="19.5" customHeight="1" thickBot="1">
      <c r="A23" s="947"/>
      <c r="B23" s="941"/>
      <c r="C23" s="935"/>
      <c r="D23" s="936"/>
      <c r="E23" s="936"/>
      <c r="F23" s="936"/>
      <c r="G23" s="937"/>
      <c r="H23" s="935"/>
      <c r="I23" s="936"/>
      <c r="J23" s="936"/>
      <c r="K23" s="936"/>
      <c r="L23" s="937"/>
      <c r="M23" s="935"/>
      <c r="N23" s="936"/>
      <c r="O23" s="936"/>
      <c r="P23" s="936"/>
      <c r="Q23" s="937"/>
    </row>
    <row r="24" spans="1:17" s="112" customFormat="1" ht="34.5" customHeight="1" hidden="1">
      <c r="A24" s="125" t="s">
        <v>107</v>
      </c>
      <c r="B24" s="369" t="s">
        <v>332</v>
      </c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>
        <f>C24-H24</f>
        <v>0</v>
      </c>
      <c r="N24" s="111"/>
      <c r="O24" s="111"/>
      <c r="P24" s="111"/>
      <c r="Q24" s="111"/>
    </row>
    <row r="25" spans="1:17" s="112" customFormat="1" ht="30" customHeight="1" hidden="1">
      <c r="A25" s="125" t="s">
        <v>347</v>
      </c>
      <c r="B25" s="369" t="s">
        <v>332</v>
      </c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>
        <f>C25-H25</f>
        <v>0</v>
      </c>
      <c r="N25" s="111"/>
      <c r="O25" s="111"/>
      <c r="P25" s="111"/>
      <c r="Q25" s="111"/>
    </row>
    <row r="26" spans="1:17" s="112" customFormat="1" ht="15">
      <c r="A26" s="125"/>
      <c r="B26" s="512"/>
      <c r="C26" s="512" t="s">
        <v>102</v>
      </c>
      <c r="D26" s="512" t="s">
        <v>402</v>
      </c>
      <c r="E26" s="512" t="s">
        <v>413</v>
      </c>
      <c r="F26" s="512" t="s">
        <v>495</v>
      </c>
      <c r="G26" s="512" t="s">
        <v>496</v>
      </c>
      <c r="H26" s="512" t="s">
        <v>102</v>
      </c>
      <c r="I26" s="512" t="s">
        <v>402</v>
      </c>
      <c r="J26" s="512" t="s">
        <v>413</v>
      </c>
      <c r="K26" s="512" t="s">
        <v>495</v>
      </c>
      <c r="L26" s="512" t="s">
        <v>496</v>
      </c>
      <c r="M26" s="512" t="s">
        <v>102</v>
      </c>
      <c r="N26" s="512" t="s">
        <v>402</v>
      </c>
      <c r="O26" s="512" t="s">
        <v>413</v>
      </c>
      <c r="P26" s="512" t="s">
        <v>495</v>
      </c>
      <c r="Q26" s="512" t="s">
        <v>496</v>
      </c>
    </row>
    <row r="27" spans="1:17" s="112" customFormat="1" ht="30.75" customHeight="1">
      <c r="A27" s="113" t="s">
        <v>348</v>
      </c>
      <c r="B27" s="370" t="s">
        <v>332</v>
      </c>
      <c r="C27" s="114">
        <v>365</v>
      </c>
      <c r="D27" s="114">
        <v>365</v>
      </c>
      <c r="E27" s="114">
        <v>248</v>
      </c>
      <c r="F27" s="114">
        <v>214</v>
      </c>
      <c r="G27" s="764">
        <f aca="true" t="shared" si="4" ref="G27:G33">F27/E27</f>
        <v>0.8629032258064516</v>
      </c>
      <c r="H27" s="114">
        <v>292</v>
      </c>
      <c r="I27" s="114">
        <v>292</v>
      </c>
      <c r="J27" s="114">
        <v>175</v>
      </c>
      <c r="K27" s="114">
        <v>175</v>
      </c>
      <c r="L27" s="764">
        <f aca="true" t="shared" si="5" ref="L27:L33">K27/J27</f>
        <v>1</v>
      </c>
      <c r="M27" s="114">
        <f>C27-H27</f>
        <v>73</v>
      </c>
      <c r="N27" s="114">
        <f>D27-I27</f>
        <v>73</v>
      </c>
      <c r="O27" s="114">
        <v>73</v>
      </c>
      <c r="P27" s="35">
        <f>F27-K27</f>
        <v>39</v>
      </c>
      <c r="Q27" s="764">
        <f aca="true" t="shared" si="6" ref="Q27:Q33">P27/O27</f>
        <v>0.5342465753424658</v>
      </c>
    </row>
    <row r="28" spans="1:17" s="112" customFormat="1" ht="31.5" customHeight="1" thickBot="1">
      <c r="A28" s="115" t="s">
        <v>63</v>
      </c>
      <c r="B28" s="371" t="s">
        <v>332</v>
      </c>
      <c r="C28" s="114">
        <v>144</v>
      </c>
      <c r="D28" s="114">
        <v>144</v>
      </c>
      <c r="E28" s="114">
        <v>105</v>
      </c>
      <c r="F28" s="114">
        <v>101</v>
      </c>
      <c r="G28" s="764">
        <f t="shared" si="4"/>
        <v>0.9619047619047619</v>
      </c>
      <c r="H28" s="114">
        <v>129</v>
      </c>
      <c r="I28" s="114">
        <v>129</v>
      </c>
      <c r="J28" s="114">
        <v>91</v>
      </c>
      <c r="K28" s="114">
        <v>91</v>
      </c>
      <c r="L28" s="764">
        <f t="shared" si="5"/>
        <v>1</v>
      </c>
      <c r="M28" s="114">
        <f>C28-H28</f>
        <v>15</v>
      </c>
      <c r="N28" s="114">
        <f>D28-I28</f>
        <v>15</v>
      </c>
      <c r="O28" s="114">
        <v>14</v>
      </c>
      <c r="P28" s="35">
        <f>F28-K28</f>
        <v>10</v>
      </c>
      <c r="Q28" s="764">
        <f t="shared" si="6"/>
        <v>0.7142857142857143</v>
      </c>
    </row>
    <row r="29" spans="1:17" s="112" customFormat="1" ht="31.5" customHeight="1" hidden="1" thickBot="1" thickTop="1">
      <c r="A29" s="124" t="s">
        <v>64</v>
      </c>
      <c r="B29" s="366"/>
      <c r="C29" s="116"/>
      <c r="D29" s="116"/>
      <c r="E29" s="116"/>
      <c r="F29" s="116"/>
      <c r="G29" s="764" t="e">
        <f t="shared" si="4"/>
        <v>#DIV/0!</v>
      </c>
      <c r="H29" s="116"/>
      <c r="I29" s="116"/>
      <c r="J29" s="116"/>
      <c r="K29" s="116"/>
      <c r="L29" s="764" t="e">
        <f t="shared" si="5"/>
        <v>#DIV/0!</v>
      </c>
      <c r="M29" s="116"/>
      <c r="N29" s="116"/>
      <c r="O29" s="116"/>
      <c r="P29" s="116"/>
      <c r="Q29" s="764" t="e">
        <f t="shared" si="6"/>
        <v>#DIV/0!</v>
      </c>
    </row>
    <row r="30" spans="1:17" s="112" customFormat="1" ht="31.5" customHeight="1" hidden="1" thickTop="1">
      <c r="A30" s="110" t="s">
        <v>65</v>
      </c>
      <c r="B30" s="372" t="s">
        <v>332</v>
      </c>
      <c r="C30" s="120"/>
      <c r="D30" s="120"/>
      <c r="E30" s="120"/>
      <c r="F30" s="120"/>
      <c r="G30" s="765" t="e">
        <f t="shared" si="4"/>
        <v>#DIV/0!</v>
      </c>
      <c r="H30" s="120"/>
      <c r="I30" s="120"/>
      <c r="J30" s="120"/>
      <c r="K30" s="120"/>
      <c r="L30" s="765" t="e">
        <f t="shared" si="5"/>
        <v>#DIV/0!</v>
      </c>
      <c r="M30" s="120"/>
      <c r="N30" s="120"/>
      <c r="O30" s="120"/>
      <c r="P30" s="120"/>
      <c r="Q30" s="765" t="e">
        <f t="shared" si="6"/>
        <v>#DIV/0!</v>
      </c>
    </row>
    <row r="31" spans="1:17" s="112" customFormat="1" ht="27.75" customHeight="1" hidden="1">
      <c r="A31" s="125" t="s">
        <v>108</v>
      </c>
      <c r="B31" s="369" t="s">
        <v>332</v>
      </c>
      <c r="C31" s="121"/>
      <c r="D31" s="121"/>
      <c r="E31" s="121"/>
      <c r="F31" s="121"/>
      <c r="G31" s="766" t="e">
        <f t="shared" si="4"/>
        <v>#DIV/0!</v>
      </c>
      <c r="H31" s="121"/>
      <c r="I31" s="121"/>
      <c r="J31" s="121"/>
      <c r="K31" s="121"/>
      <c r="L31" s="766" t="e">
        <f t="shared" si="5"/>
        <v>#DIV/0!</v>
      </c>
      <c r="M31" s="121"/>
      <c r="N31" s="121"/>
      <c r="O31" s="121"/>
      <c r="P31" s="121"/>
      <c r="Q31" s="766" t="e">
        <f t="shared" si="6"/>
        <v>#DIV/0!</v>
      </c>
    </row>
    <row r="32" spans="1:17" ht="33" customHeight="1" hidden="1" thickBot="1">
      <c r="A32" s="126" t="s">
        <v>110</v>
      </c>
      <c r="B32" s="373" t="s">
        <v>332</v>
      </c>
      <c r="C32" s="118"/>
      <c r="D32" s="118"/>
      <c r="E32" s="118"/>
      <c r="F32" s="118"/>
      <c r="G32" s="767" t="e">
        <f t="shared" si="4"/>
        <v>#DIV/0!</v>
      </c>
      <c r="H32" s="118"/>
      <c r="I32" s="118"/>
      <c r="J32" s="118"/>
      <c r="K32" s="118"/>
      <c r="L32" s="767" t="e">
        <f t="shared" si="5"/>
        <v>#DIV/0!</v>
      </c>
      <c r="M32" s="118"/>
      <c r="N32" s="118"/>
      <c r="O32" s="118"/>
      <c r="P32" s="118"/>
      <c r="Q32" s="767" t="e">
        <f t="shared" si="6"/>
        <v>#DIV/0!</v>
      </c>
    </row>
    <row r="33" spans="1:17" ht="33" customHeight="1" thickBot="1" thickTop="1">
      <c r="A33" s="122" t="s">
        <v>20</v>
      </c>
      <c r="B33" s="367"/>
      <c r="C33" s="123">
        <f aca="true" t="shared" si="7" ref="C33:P33">SUM(C24:C32)</f>
        <v>509</v>
      </c>
      <c r="D33" s="123">
        <f t="shared" si="7"/>
        <v>509</v>
      </c>
      <c r="E33" s="123">
        <f t="shared" si="7"/>
        <v>353</v>
      </c>
      <c r="F33" s="123">
        <f t="shared" si="7"/>
        <v>315</v>
      </c>
      <c r="G33" s="768">
        <f t="shared" si="4"/>
        <v>0.8923512747875354</v>
      </c>
      <c r="H33" s="123">
        <f t="shared" si="7"/>
        <v>421</v>
      </c>
      <c r="I33" s="123">
        <f t="shared" si="7"/>
        <v>421</v>
      </c>
      <c r="J33" s="123">
        <f t="shared" si="7"/>
        <v>266</v>
      </c>
      <c r="K33" s="123">
        <f t="shared" si="7"/>
        <v>266</v>
      </c>
      <c r="L33" s="768">
        <f t="shared" si="5"/>
        <v>1</v>
      </c>
      <c r="M33" s="123">
        <f t="shared" si="7"/>
        <v>88</v>
      </c>
      <c r="N33" s="123">
        <f t="shared" si="7"/>
        <v>88</v>
      </c>
      <c r="O33" s="123">
        <f t="shared" si="7"/>
        <v>87</v>
      </c>
      <c r="P33" s="123">
        <f t="shared" si="7"/>
        <v>49</v>
      </c>
      <c r="Q33" s="768">
        <f t="shared" si="6"/>
        <v>0.5632183908045977</v>
      </c>
    </row>
    <row r="39" ht="12.75">
      <c r="E39" s="41">
        <v>878</v>
      </c>
    </row>
  </sheetData>
  <sheetProtection/>
  <mergeCells count="15">
    <mergeCell ref="B6:B8"/>
    <mergeCell ref="B21:B23"/>
    <mergeCell ref="A2:M2"/>
    <mergeCell ref="A3:M3"/>
    <mergeCell ref="A21:A23"/>
    <mergeCell ref="A4:M4"/>
    <mergeCell ref="A20:M20"/>
    <mergeCell ref="A6:A8"/>
    <mergeCell ref="H6:L8"/>
    <mergeCell ref="C6:G8"/>
    <mergeCell ref="C21:G23"/>
    <mergeCell ref="M6:Q8"/>
    <mergeCell ref="H21:L23"/>
    <mergeCell ref="M21:Q23"/>
    <mergeCell ref="H1:M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88" r:id="rId1"/>
  <headerFooter alignWithMargins="0">
    <oddFooter>&amp;R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zoomScale="75" zoomScaleNormal="75" zoomScalePageLayoutView="0" workbookViewId="0" topLeftCell="A1">
      <selection activeCell="A2" sqref="A2:Q2"/>
    </sheetView>
  </sheetViews>
  <sheetFormatPr defaultColWidth="9.140625" defaultRowHeight="12.75"/>
  <cols>
    <col min="1" max="1" width="37.8515625" style="20" customWidth="1"/>
    <col min="2" max="2" width="14.57421875" style="11" customWidth="1"/>
    <col min="3" max="3" width="14.57421875" style="11" hidden="1" customWidth="1"/>
    <col min="4" max="7" width="14.57421875" style="11" customWidth="1"/>
    <col min="8" max="8" width="14.57421875" style="11" hidden="1" customWidth="1"/>
    <col min="9" max="11" width="14.57421875" style="11" customWidth="1"/>
    <col min="12" max="12" width="12.28125" style="11" customWidth="1"/>
    <col min="13" max="13" width="12.28125" style="11" hidden="1" customWidth="1"/>
    <col min="14" max="17" width="12.28125" style="11" customWidth="1"/>
    <col min="18" max="18" width="12.28125" style="11" hidden="1" customWidth="1"/>
    <col min="19" max="19" width="17.140625" style="11" customWidth="1"/>
    <col min="20" max="20" width="9.140625" style="11" customWidth="1"/>
    <col min="21" max="21" width="13.00390625" style="11" customWidth="1"/>
    <col min="22" max="16384" width="9.140625" style="11" customWidth="1"/>
  </cols>
  <sheetData>
    <row r="1" spans="12:17" ht="12.75" customHeight="1">
      <c r="L1" s="954" t="s">
        <v>313</v>
      </c>
      <c r="M1" s="954"/>
      <c r="N1" s="954"/>
      <c r="O1" s="954"/>
      <c r="P1" s="954"/>
      <c r="Q1" s="954"/>
    </row>
    <row r="2" spans="1:17" ht="19.5">
      <c r="A2" s="951" t="s">
        <v>22</v>
      </c>
      <c r="B2" s="951"/>
      <c r="C2" s="951"/>
      <c r="D2" s="951"/>
      <c r="E2" s="951"/>
      <c r="F2" s="951"/>
      <c r="G2" s="951"/>
      <c r="H2" s="951"/>
      <c r="I2" s="951"/>
      <c r="J2" s="951"/>
      <c r="K2" s="951"/>
      <c r="L2" s="951"/>
      <c r="M2" s="951"/>
      <c r="N2" s="951"/>
      <c r="O2" s="951"/>
      <c r="P2" s="951"/>
      <c r="Q2" s="951"/>
    </row>
    <row r="3" spans="1:17" ht="15.75">
      <c r="A3" s="952" t="s">
        <v>99</v>
      </c>
      <c r="B3" s="952"/>
      <c r="C3" s="952"/>
      <c r="D3" s="952"/>
      <c r="E3" s="952"/>
      <c r="F3" s="952"/>
      <c r="G3" s="952"/>
      <c r="H3" s="952"/>
      <c r="I3" s="952"/>
      <c r="J3" s="952"/>
      <c r="K3" s="952"/>
      <c r="L3" s="952"/>
      <c r="M3" s="952"/>
      <c r="N3" s="952"/>
      <c r="O3" s="952"/>
      <c r="P3" s="952"/>
      <c r="Q3" s="952"/>
    </row>
    <row r="4" spans="1:17" ht="14.25">
      <c r="A4" s="953" t="s">
        <v>307</v>
      </c>
      <c r="B4" s="953"/>
      <c r="C4" s="953"/>
      <c r="D4" s="953"/>
      <c r="E4" s="953"/>
      <c r="F4" s="953"/>
      <c r="G4" s="953"/>
      <c r="H4" s="953"/>
      <c r="I4" s="953"/>
      <c r="J4" s="953"/>
      <c r="K4" s="953"/>
      <c r="L4" s="953"/>
      <c r="M4" s="953"/>
      <c r="N4" s="953"/>
      <c r="O4" s="953"/>
      <c r="P4" s="953"/>
      <c r="Q4" s="953"/>
    </row>
    <row r="5" ht="13.5" thickBot="1">
      <c r="Q5" s="13" t="s">
        <v>2</v>
      </c>
    </row>
    <row r="6" spans="1:21" ht="24.75" customHeight="1">
      <c r="A6" s="949" t="s">
        <v>23</v>
      </c>
      <c r="B6" s="959" t="s">
        <v>24</v>
      </c>
      <c r="C6" s="960"/>
      <c r="D6" s="960"/>
      <c r="E6" s="960"/>
      <c r="F6" s="960"/>
      <c r="G6" s="960"/>
      <c r="H6" s="960"/>
      <c r="I6" s="960"/>
      <c r="J6" s="960"/>
      <c r="K6" s="961"/>
      <c r="L6" s="959" t="s">
        <v>25</v>
      </c>
      <c r="M6" s="960"/>
      <c r="N6" s="960"/>
      <c r="O6" s="960"/>
      <c r="P6" s="960"/>
      <c r="Q6" s="960"/>
      <c r="R6" s="960"/>
      <c r="S6" s="960"/>
      <c r="T6" s="960"/>
      <c r="U6" s="961"/>
    </row>
    <row r="7" spans="1:21" ht="24.75" customHeight="1">
      <c r="A7" s="950"/>
      <c r="B7" s="956" t="s">
        <v>100</v>
      </c>
      <c r="C7" s="957"/>
      <c r="D7" s="957"/>
      <c r="E7" s="957"/>
      <c r="F7" s="958"/>
      <c r="G7" s="956" t="s">
        <v>101</v>
      </c>
      <c r="H7" s="957"/>
      <c r="I7" s="957"/>
      <c r="J7" s="957"/>
      <c r="K7" s="958"/>
      <c r="L7" s="956" t="s">
        <v>100</v>
      </c>
      <c r="M7" s="957"/>
      <c r="N7" s="957"/>
      <c r="O7" s="957"/>
      <c r="P7" s="958"/>
      <c r="Q7" s="956" t="s">
        <v>101</v>
      </c>
      <c r="R7" s="957"/>
      <c r="S7" s="957"/>
      <c r="T7" s="957"/>
      <c r="U7" s="958"/>
    </row>
    <row r="8" spans="1:21" ht="24.75" customHeight="1">
      <c r="A8" s="473"/>
      <c r="B8" s="474" t="s">
        <v>103</v>
      </c>
      <c r="C8" s="474" t="s">
        <v>402</v>
      </c>
      <c r="D8" s="474" t="s">
        <v>413</v>
      </c>
      <c r="E8" s="474" t="s">
        <v>495</v>
      </c>
      <c r="F8" s="474" t="s">
        <v>496</v>
      </c>
      <c r="G8" s="474" t="s">
        <v>103</v>
      </c>
      <c r="H8" s="474" t="s">
        <v>402</v>
      </c>
      <c r="I8" s="474" t="s">
        <v>413</v>
      </c>
      <c r="J8" s="474" t="s">
        <v>495</v>
      </c>
      <c r="K8" s="474" t="s">
        <v>496</v>
      </c>
      <c r="L8" s="474" t="s">
        <v>103</v>
      </c>
      <c r="M8" s="474" t="s">
        <v>402</v>
      </c>
      <c r="N8" s="474" t="s">
        <v>413</v>
      </c>
      <c r="O8" s="474" t="s">
        <v>495</v>
      </c>
      <c r="P8" s="474" t="s">
        <v>496</v>
      </c>
      <c r="Q8" s="474" t="s">
        <v>103</v>
      </c>
      <c r="R8" s="474" t="s">
        <v>402</v>
      </c>
      <c r="S8" s="474" t="s">
        <v>413</v>
      </c>
      <c r="T8" s="474" t="s">
        <v>495</v>
      </c>
      <c r="U8" s="474" t="s">
        <v>496</v>
      </c>
    </row>
    <row r="9" spans="1:21" ht="18">
      <c r="A9" s="51" t="s">
        <v>349</v>
      </c>
      <c r="B9" s="55"/>
      <c r="C9" s="55"/>
      <c r="D9" s="55"/>
      <c r="E9" s="55"/>
      <c r="F9" s="55"/>
      <c r="G9" s="55"/>
      <c r="H9" s="55"/>
      <c r="I9" s="55">
        <v>30</v>
      </c>
      <c r="J9" s="55">
        <v>29</v>
      </c>
      <c r="K9" s="805">
        <f>J9/I9</f>
        <v>0.9666666666666667</v>
      </c>
      <c r="L9" s="55">
        <v>63</v>
      </c>
      <c r="M9" s="55">
        <v>63</v>
      </c>
      <c r="N9" s="55">
        <v>308</v>
      </c>
      <c r="O9" s="55">
        <v>308</v>
      </c>
      <c r="P9" s="55">
        <f>O9/N9</f>
        <v>1</v>
      </c>
      <c r="Q9" s="55"/>
      <c r="R9" s="55"/>
      <c r="S9" s="55"/>
      <c r="T9" s="55"/>
      <c r="U9" s="805"/>
    </row>
    <row r="10" spans="1:21" ht="18" customHeight="1" hidden="1">
      <c r="A10" s="52" t="s">
        <v>350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 t="e">
        <f>O10/N10</f>
        <v>#DIV/0!</v>
      </c>
      <c r="Q10" s="55"/>
      <c r="R10" s="55"/>
      <c r="S10" s="55"/>
      <c r="T10" s="55"/>
      <c r="U10" s="55"/>
    </row>
    <row r="11" spans="1:22" ht="18" customHeight="1" hidden="1">
      <c r="A11" s="52" t="s">
        <v>351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 t="e">
        <f>O11/N11</f>
        <v>#DIV/0!</v>
      </c>
      <c r="Q11" s="55"/>
      <c r="R11" s="55"/>
      <c r="S11" s="55"/>
      <c r="T11" s="55"/>
      <c r="U11" s="55"/>
      <c r="V11" s="38"/>
    </row>
    <row r="12" spans="1:22" ht="18">
      <c r="A12" s="52" t="s">
        <v>404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>
        <v>191</v>
      </c>
      <c r="N12" s="55">
        <v>191</v>
      </c>
      <c r="O12" s="55">
        <v>191</v>
      </c>
      <c r="P12" s="55">
        <f>O12/N12</f>
        <v>1</v>
      </c>
      <c r="Q12" s="55"/>
      <c r="R12" s="55"/>
      <c r="S12" s="55"/>
      <c r="T12" s="55"/>
      <c r="U12" s="55"/>
      <c r="V12" s="38"/>
    </row>
    <row r="13" spans="1:21" ht="18">
      <c r="A13" s="52" t="s">
        <v>352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>
        <v>300</v>
      </c>
      <c r="R13" s="55">
        <v>537</v>
      </c>
      <c r="S13" s="55">
        <v>600</v>
      </c>
      <c r="T13" s="55">
        <v>600</v>
      </c>
      <c r="U13" s="55">
        <f>T13/S13</f>
        <v>1</v>
      </c>
    </row>
    <row r="14" spans="1:21" ht="17.25" customHeight="1">
      <c r="A14" s="52" t="s">
        <v>353</v>
      </c>
      <c r="B14" s="55"/>
      <c r="C14" s="55"/>
      <c r="D14" s="55"/>
      <c r="E14" s="55"/>
      <c r="F14" s="55"/>
      <c r="G14" s="55">
        <v>20</v>
      </c>
      <c r="H14" s="55">
        <v>20</v>
      </c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</row>
    <row r="15" spans="1:21" s="104" customFormat="1" ht="18" customHeight="1" hidden="1">
      <c r="A15" s="52" t="s">
        <v>354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</row>
    <row r="16" spans="1:21" ht="18" customHeight="1" hidden="1">
      <c r="A16" s="51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</row>
    <row r="17" spans="1:21" ht="18" customHeight="1" hidden="1">
      <c r="A17" s="51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</row>
    <row r="18" spans="1:21" ht="23.25" customHeight="1" thickBot="1">
      <c r="A18" s="53" t="s">
        <v>1</v>
      </c>
      <c r="B18" s="57">
        <f>SUM(B9:B17)</f>
        <v>0</v>
      </c>
      <c r="C18" s="57">
        <v>0</v>
      </c>
      <c r="D18" s="57">
        <v>0</v>
      </c>
      <c r="E18" s="57">
        <v>0</v>
      </c>
      <c r="F18" s="57"/>
      <c r="G18" s="57">
        <f>SUM(G9:G17)</f>
        <v>20</v>
      </c>
      <c r="H18" s="57">
        <v>20</v>
      </c>
      <c r="I18" s="57">
        <v>30</v>
      </c>
      <c r="J18" s="57">
        <v>29</v>
      </c>
      <c r="K18" s="807">
        <f>J18/I18</f>
        <v>0.9666666666666667</v>
      </c>
      <c r="L18" s="57">
        <f aca="true" t="shared" si="0" ref="L18:T18">SUM(L9:L17)</f>
        <v>63</v>
      </c>
      <c r="M18" s="57">
        <f t="shared" si="0"/>
        <v>254</v>
      </c>
      <c r="N18" s="57">
        <f t="shared" si="0"/>
        <v>499</v>
      </c>
      <c r="O18" s="57">
        <f t="shared" si="0"/>
        <v>499</v>
      </c>
      <c r="P18" s="57">
        <f>O18/N18</f>
        <v>1</v>
      </c>
      <c r="Q18" s="57">
        <f t="shared" si="0"/>
        <v>300</v>
      </c>
      <c r="R18" s="57">
        <f t="shared" si="0"/>
        <v>537</v>
      </c>
      <c r="S18" s="57">
        <f t="shared" si="0"/>
        <v>600</v>
      </c>
      <c r="T18" s="57">
        <f t="shared" si="0"/>
        <v>600</v>
      </c>
      <c r="U18" s="807">
        <f>T18/S18</f>
        <v>1</v>
      </c>
    </row>
    <row r="19" spans="1:17" ht="15">
      <c r="A19" s="49"/>
      <c r="B19" s="17"/>
      <c r="C19" s="17"/>
      <c r="D19" s="17"/>
      <c r="E19" s="17"/>
      <c r="F19" s="17"/>
      <c r="G19" s="387"/>
      <c r="H19" s="387"/>
      <c r="I19" s="387"/>
      <c r="J19" s="387"/>
      <c r="K19" s="387"/>
      <c r="L19" s="17"/>
      <c r="M19" s="17"/>
      <c r="N19" s="17"/>
      <c r="O19" s="17"/>
      <c r="P19" s="17"/>
      <c r="Q19" s="387"/>
    </row>
    <row r="20" spans="1:17" ht="14.25">
      <c r="A20" s="955" t="s">
        <v>381</v>
      </c>
      <c r="B20" s="955"/>
      <c r="C20" s="955"/>
      <c r="D20" s="955"/>
      <c r="E20" s="955"/>
      <c r="F20" s="955"/>
      <c r="G20" s="955"/>
      <c r="H20" s="955"/>
      <c r="I20" s="955"/>
      <c r="J20" s="955"/>
      <c r="K20" s="955"/>
      <c r="L20" s="955"/>
      <c r="M20" s="955"/>
      <c r="N20" s="955"/>
      <c r="O20" s="955"/>
      <c r="P20" s="955"/>
      <c r="Q20" s="955"/>
    </row>
    <row r="21" ht="13.5" thickBot="1">
      <c r="Q21" s="13"/>
    </row>
    <row r="22" spans="1:21" ht="29.25" customHeight="1">
      <c r="A22" s="949" t="s">
        <v>380</v>
      </c>
      <c r="B22" s="959" t="s">
        <v>24</v>
      </c>
      <c r="C22" s="960"/>
      <c r="D22" s="960"/>
      <c r="E22" s="960"/>
      <c r="F22" s="960"/>
      <c r="G22" s="960"/>
      <c r="H22" s="960"/>
      <c r="I22" s="960"/>
      <c r="J22" s="960"/>
      <c r="K22" s="961"/>
      <c r="L22" s="959" t="s">
        <v>25</v>
      </c>
      <c r="M22" s="960"/>
      <c r="N22" s="960"/>
      <c r="O22" s="960"/>
      <c r="P22" s="960"/>
      <c r="Q22" s="960"/>
      <c r="R22" s="960"/>
      <c r="S22" s="960"/>
      <c r="T22" s="960"/>
      <c r="U22" s="961"/>
    </row>
    <row r="23" spans="1:21" ht="29.25" customHeight="1">
      <c r="A23" s="950"/>
      <c r="B23" s="956" t="s">
        <v>100</v>
      </c>
      <c r="C23" s="957"/>
      <c r="D23" s="957"/>
      <c r="E23" s="957"/>
      <c r="F23" s="958"/>
      <c r="G23" s="956" t="s">
        <v>101</v>
      </c>
      <c r="H23" s="957"/>
      <c r="I23" s="957"/>
      <c r="J23" s="957"/>
      <c r="K23" s="958"/>
      <c r="L23" s="956" t="s">
        <v>100</v>
      </c>
      <c r="M23" s="957"/>
      <c r="N23" s="957"/>
      <c r="O23" s="957"/>
      <c r="P23" s="958"/>
      <c r="Q23" s="956" t="s">
        <v>101</v>
      </c>
      <c r="R23" s="957"/>
      <c r="S23" s="957"/>
      <c r="T23" s="957"/>
      <c r="U23" s="958"/>
    </row>
    <row r="24" spans="1:21" ht="29.25" customHeight="1">
      <c r="A24" s="473"/>
      <c r="B24" s="474" t="s">
        <v>103</v>
      </c>
      <c r="C24" s="474" t="s">
        <v>402</v>
      </c>
      <c r="D24" s="474" t="s">
        <v>413</v>
      </c>
      <c r="E24" s="474" t="s">
        <v>495</v>
      </c>
      <c r="F24" s="474" t="s">
        <v>496</v>
      </c>
      <c r="G24" s="474" t="s">
        <v>103</v>
      </c>
      <c r="H24" s="474" t="s">
        <v>402</v>
      </c>
      <c r="I24" s="474" t="s">
        <v>413</v>
      </c>
      <c r="J24" s="474" t="s">
        <v>495</v>
      </c>
      <c r="K24" s="474" t="s">
        <v>496</v>
      </c>
      <c r="L24" s="474" t="s">
        <v>103</v>
      </c>
      <c r="M24" s="474" t="s">
        <v>402</v>
      </c>
      <c r="N24" s="474" t="s">
        <v>413</v>
      </c>
      <c r="O24" s="474" t="s">
        <v>495</v>
      </c>
      <c r="P24" s="474" t="s">
        <v>496</v>
      </c>
      <c r="Q24" s="474" t="s">
        <v>103</v>
      </c>
      <c r="R24" s="474" t="s">
        <v>402</v>
      </c>
      <c r="S24" s="474" t="s">
        <v>413</v>
      </c>
      <c r="T24" s="474" t="s">
        <v>495</v>
      </c>
      <c r="U24" s="474" t="s">
        <v>496</v>
      </c>
    </row>
    <row r="25" spans="1:21" ht="18">
      <c r="A25" s="51" t="s">
        <v>389</v>
      </c>
      <c r="B25" s="56">
        <v>2425</v>
      </c>
      <c r="C25" s="56">
        <v>2425</v>
      </c>
      <c r="D25" s="56">
        <v>2425</v>
      </c>
      <c r="E25" s="56">
        <v>2425</v>
      </c>
      <c r="F25" s="805">
        <f>E25/D25</f>
        <v>1</v>
      </c>
      <c r="G25" s="56"/>
      <c r="H25" s="56"/>
      <c r="I25" s="56"/>
      <c r="J25" s="56"/>
      <c r="K25" s="56"/>
      <c r="L25" s="56"/>
      <c r="M25" s="56"/>
      <c r="N25" s="56"/>
      <c r="O25" s="56"/>
      <c r="P25" s="805"/>
      <c r="Q25" s="56"/>
      <c r="R25" s="56"/>
      <c r="S25" s="56"/>
      <c r="T25" s="56"/>
      <c r="U25" s="56"/>
    </row>
    <row r="26" spans="1:21" ht="18">
      <c r="A26" s="132" t="s">
        <v>388</v>
      </c>
      <c r="B26" s="130">
        <v>15</v>
      </c>
      <c r="C26" s="130">
        <v>15</v>
      </c>
      <c r="D26" s="130"/>
      <c r="E26" s="130"/>
      <c r="F26" s="806"/>
      <c r="G26" s="130"/>
      <c r="H26" s="130"/>
      <c r="I26" s="130"/>
      <c r="J26" s="130"/>
      <c r="K26" s="130"/>
      <c r="L26" s="130"/>
      <c r="M26" s="130"/>
      <c r="N26" s="130"/>
      <c r="O26" s="130"/>
      <c r="P26" s="806"/>
      <c r="Q26" s="130"/>
      <c r="R26" s="130"/>
      <c r="S26" s="130"/>
      <c r="T26" s="130"/>
      <c r="U26" s="130"/>
    </row>
    <row r="27" spans="1:21" ht="18">
      <c r="A27" s="132" t="s">
        <v>382</v>
      </c>
      <c r="B27" s="130">
        <v>2</v>
      </c>
      <c r="C27" s="130">
        <v>2</v>
      </c>
      <c r="D27" s="130"/>
      <c r="E27" s="130"/>
      <c r="F27" s="806"/>
      <c r="G27" s="130"/>
      <c r="H27" s="130"/>
      <c r="I27" s="130">
        <v>2</v>
      </c>
      <c r="J27" s="130">
        <v>2</v>
      </c>
      <c r="K27" s="805">
        <f>J27/I27</f>
        <v>1</v>
      </c>
      <c r="L27" s="130"/>
      <c r="M27" s="130"/>
      <c r="N27" s="130"/>
      <c r="O27" s="130"/>
      <c r="P27" s="806"/>
      <c r="Q27" s="130"/>
      <c r="R27" s="130"/>
      <c r="S27" s="130"/>
      <c r="T27" s="130"/>
      <c r="U27" s="805"/>
    </row>
    <row r="28" spans="1:21" ht="18">
      <c r="A28" s="132" t="s">
        <v>383</v>
      </c>
      <c r="B28" s="130">
        <v>14</v>
      </c>
      <c r="C28" s="130">
        <v>14</v>
      </c>
      <c r="D28" s="130"/>
      <c r="E28" s="130"/>
      <c r="F28" s="806"/>
      <c r="G28" s="130"/>
      <c r="H28" s="130"/>
      <c r="I28" s="130">
        <v>14</v>
      </c>
      <c r="J28" s="130">
        <v>14</v>
      </c>
      <c r="K28" s="805">
        <f>J28/I28</f>
        <v>1</v>
      </c>
      <c r="L28" s="130"/>
      <c r="M28" s="130"/>
      <c r="N28" s="130"/>
      <c r="O28" s="130"/>
      <c r="P28" s="806"/>
      <c r="Q28" s="130"/>
      <c r="R28" s="130"/>
      <c r="S28" s="130"/>
      <c r="T28" s="130"/>
      <c r="U28" s="805"/>
    </row>
    <row r="29" spans="1:21" ht="18">
      <c r="A29" s="132" t="s">
        <v>390</v>
      </c>
      <c r="B29" s="130">
        <v>3</v>
      </c>
      <c r="C29" s="130">
        <v>3</v>
      </c>
      <c r="D29" s="130"/>
      <c r="E29" s="130"/>
      <c r="F29" s="806"/>
      <c r="G29" s="130"/>
      <c r="H29" s="130"/>
      <c r="I29" s="130">
        <v>3</v>
      </c>
      <c r="J29" s="130">
        <v>3</v>
      </c>
      <c r="K29" s="805">
        <f>J29/I29</f>
        <v>1</v>
      </c>
      <c r="L29" s="130"/>
      <c r="M29" s="130"/>
      <c r="N29" s="130"/>
      <c r="O29" s="130"/>
      <c r="P29" s="806"/>
      <c r="Q29" s="130"/>
      <c r="R29" s="130"/>
      <c r="S29" s="130"/>
      <c r="T29" s="130"/>
      <c r="U29" s="805"/>
    </row>
    <row r="30" spans="1:21" ht="18" customHeight="1">
      <c r="A30" s="132" t="s">
        <v>422</v>
      </c>
      <c r="B30" s="130"/>
      <c r="C30" s="130"/>
      <c r="D30" s="130"/>
      <c r="E30" s="130"/>
      <c r="F30" s="806"/>
      <c r="G30" s="130"/>
      <c r="H30" s="130"/>
      <c r="I30" s="130">
        <v>12</v>
      </c>
      <c r="J30" s="130">
        <v>12</v>
      </c>
      <c r="K30" s="805">
        <f>J30/I30</f>
        <v>1</v>
      </c>
      <c r="L30" s="130"/>
      <c r="M30" s="130"/>
      <c r="N30" s="130"/>
      <c r="O30" s="130"/>
      <c r="P30" s="806"/>
      <c r="Q30" s="130"/>
      <c r="R30" s="130"/>
      <c r="S30" s="130"/>
      <c r="T30" s="130"/>
      <c r="U30" s="805"/>
    </row>
    <row r="31" spans="1:21" ht="18">
      <c r="A31" s="132" t="s">
        <v>384</v>
      </c>
      <c r="B31" s="130">
        <v>4</v>
      </c>
      <c r="C31" s="130">
        <v>4</v>
      </c>
      <c r="D31" s="130"/>
      <c r="E31" s="130"/>
      <c r="F31" s="806"/>
      <c r="G31" s="130"/>
      <c r="H31" s="130"/>
      <c r="I31" s="130">
        <v>3</v>
      </c>
      <c r="J31" s="130">
        <v>3</v>
      </c>
      <c r="K31" s="805">
        <f>J31/I31</f>
        <v>1</v>
      </c>
      <c r="L31" s="130"/>
      <c r="M31" s="130"/>
      <c r="N31" s="130"/>
      <c r="O31" s="130"/>
      <c r="P31" s="806"/>
      <c r="Q31" s="130"/>
      <c r="R31" s="130"/>
      <c r="S31" s="130"/>
      <c r="T31" s="130"/>
      <c r="U31" s="805"/>
    </row>
    <row r="32" spans="1:21" ht="18">
      <c r="A32" s="132" t="s">
        <v>385</v>
      </c>
      <c r="B32" s="130">
        <v>4</v>
      </c>
      <c r="C32" s="130">
        <v>4</v>
      </c>
      <c r="D32" s="130"/>
      <c r="E32" s="130"/>
      <c r="F32" s="806"/>
      <c r="G32" s="130"/>
      <c r="H32" s="130"/>
      <c r="I32" s="130"/>
      <c r="J32" s="130"/>
      <c r="K32" s="130"/>
      <c r="L32" s="130"/>
      <c r="M32" s="130"/>
      <c r="N32" s="130"/>
      <c r="O32" s="130"/>
      <c r="P32" s="806"/>
      <c r="Q32" s="130"/>
      <c r="R32" s="130"/>
      <c r="S32" s="130"/>
      <c r="T32" s="130"/>
      <c r="U32" s="130"/>
    </row>
    <row r="33" spans="1:21" ht="18">
      <c r="A33" s="132" t="s">
        <v>387</v>
      </c>
      <c r="B33" s="130">
        <v>300</v>
      </c>
      <c r="C33" s="130">
        <v>300</v>
      </c>
      <c r="D33" s="130">
        <v>300</v>
      </c>
      <c r="E33" s="130">
        <v>300</v>
      </c>
      <c r="F33" s="805">
        <f>E33/D33</f>
        <v>1</v>
      </c>
      <c r="G33" s="130"/>
      <c r="H33" s="130"/>
      <c r="I33" s="130"/>
      <c r="J33" s="130"/>
      <c r="K33" s="130"/>
      <c r="L33" s="130"/>
      <c r="M33" s="130"/>
      <c r="N33" s="130"/>
      <c r="O33" s="130"/>
      <c r="P33" s="805"/>
      <c r="Q33" s="130"/>
      <c r="R33" s="130"/>
      <c r="S33" s="130"/>
      <c r="T33" s="130"/>
      <c r="U33" s="130"/>
    </row>
    <row r="34" spans="1:21" ht="39" customHeight="1" hidden="1">
      <c r="A34" s="132"/>
      <c r="B34" s="130"/>
      <c r="C34" s="130"/>
      <c r="D34" s="130"/>
      <c r="E34" s="130"/>
      <c r="F34" s="806"/>
      <c r="G34" s="130"/>
      <c r="H34" s="130"/>
      <c r="I34" s="130"/>
      <c r="J34" s="130"/>
      <c r="K34" s="130"/>
      <c r="L34" s="130"/>
      <c r="M34" s="130"/>
      <c r="N34" s="130"/>
      <c r="O34" s="130"/>
      <c r="P34" s="806"/>
      <c r="Q34" s="130"/>
      <c r="R34" s="130"/>
      <c r="S34" s="130"/>
      <c r="T34" s="130"/>
      <c r="U34" s="130"/>
    </row>
    <row r="35" spans="1:21" ht="47.25" customHeight="1" hidden="1">
      <c r="A35" s="132"/>
      <c r="B35" s="130"/>
      <c r="C35" s="130"/>
      <c r="D35" s="130"/>
      <c r="E35" s="130"/>
      <c r="F35" s="806"/>
      <c r="G35" s="130"/>
      <c r="H35" s="130"/>
      <c r="I35" s="130"/>
      <c r="J35" s="130"/>
      <c r="K35" s="130"/>
      <c r="L35" s="130"/>
      <c r="M35" s="130"/>
      <c r="N35" s="130"/>
      <c r="O35" s="130"/>
      <c r="P35" s="806"/>
      <c r="Q35" s="130"/>
      <c r="R35" s="130"/>
      <c r="S35" s="130"/>
      <c r="T35" s="130"/>
      <c r="U35" s="130"/>
    </row>
    <row r="36" spans="1:21" ht="39" customHeight="1" hidden="1">
      <c r="A36" s="339"/>
      <c r="B36" s="130"/>
      <c r="C36" s="130"/>
      <c r="D36" s="130"/>
      <c r="E36" s="130"/>
      <c r="F36" s="806"/>
      <c r="G36" s="130"/>
      <c r="H36" s="130"/>
      <c r="I36" s="130"/>
      <c r="J36" s="130"/>
      <c r="K36" s="130"/>
      <c r="L36" s="130"/>
      <c r="M36" s="130"/>
      <c r="N36" s="130"/>
      <c r="O36" s="130"/>
      <c r="P36" s="806"/>
      <c r="Q36" s="130"/>
      <c r="R36" s="130"/>
      <c r="S36" s="130"/>
      <c r="T36" s="130"/>
      <c r="U36" s="130"/>
    </row>
    <row r="37" spans="1:22" s="18" customFormat="1" ht="27" customHeight="1" thickBot="1">
      <c r="A37" s="54" t="s">
        <v>1</v>
      </c>
      <c r="B37" s="58">
        <f aca="true" t="shared" si="1" ref="B37:J37">SUM(B25:B36)</f>
        <v>2767</v>
      </c>
      <c r="C37" s="58">
        <f t="shared" si="1"/>
        <v>2767</v>
      </c>
      <c r="D37" s="58">
        <f t="shared" si="1"/>
        <v>2725</v>
      </c>
      <c r="E37" s="58">
        <f t="shared" si="1"/>
        <v>2725</v>
      </c>
      <c r="F37" s="807">
        <f>E37/D37</f>
        <v>1</v>
      </c>
      <c r="G37" s="58">
        <f t="shared" si="1"/>
        <v>0</v>
      </c>
      <c r="H37" s="58">
        <f t="shared" si="1"/>
        <v>0</v>
      </c>
      <c r="I37" s="58">
        <f t="shared" si="1"/>
        <v>34</v>
      </c>
      <c r="J37" s="58">
        <f t="shared" si="1"/>
        <v>34</v>
      </c>
      <c r="K37" s="807">
        <f>J37/I37</f>
        <v>1</v>
      </c>
      <c r="L37" s="58"/>
      <c r="M37" s="58"/>
      <c r="N37" s="58"/>
      <c r="O37" s="58"/>
      <c r="P37" s="807"/>
      <c r="Q37" s="58"/>
      <c r="R37" s="58"/>
      <c r="S37" s="58"/>
      <c r="T37" s="58"/>
      <c r="U37" s="807"/>
      <c r="V37" s="106"/>
    </row>
    <row r="41" ht="12.75">
      <c r="A41" s="50"/>
    </row>
  </sheetData>
  <sheetProtection/>
  <mergeCells count="19">
    <mergeCell ref="L6:U6"/>
    <mergeCell ref="L7:P7"/>
    <mergeCell ref="Q7:U7"/>
    <mergeCell ref="G23:K23"/>
    <mergeCell ref="B22:K22"/>
    <mergeCell ref="B23:F23"/>
    <mergeCell ref="L22:U22"/>
    <mergeCell ref="L23:P23"/>
    <mergeCell ref="Q23:U23"/>
    <mergeCell ref="A22:A23"/>
    <mergeCell ref="A2:Q2"/>
    <mergeCell ref="A3:Q3"/>
    <mergeCell ref="A4:Q4"/>
    <mergeCell ref="L1:Q1"/>
    <mergeCell ref="A20:Q20"/>
    <mergeCell ref="A6:A7"/>
    <mergeCell ref="B7:F7"/>
    <mergeCell ref="G7:K7"/>
    <mergeCell ref="B6:K6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59" r:id="rId1"/>
  <headerFooter alignWithMargins="0">
    <oddFooter>&amp;R
</oddFooter>
  </headerFooter>
  <colBreaks count="1" manualBreakCount="1">
    <brk id="22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Áder Tibor</dc:creator>
  <cp:keywords/>
  <dc:description/>
  <cp:lastModifiedBy>takacs</cp:lastModifiedBy>
  <cp:lastPrinted>2014-05-29T13:15:20Z</cp:lastPrinted>
  <dcterms:created xsi:type="dcterms:W3CDTF">2000-01-07T08:44:52Z</dcterms:created>
  <dcterms:modified xsi:type="dcterms:W3CDTF">2014-05-30T08:02:14Z</dcterms:modified>
  <cp:category/>
  <cp:version/>
  <cp:contentType/>
  <cp:contentStatus/>
</cp:coreProperties>
</file>