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480" windowHeight="7935" tabRatio="901" activeTab="7"/>
  </bookViews>
  <sheets>
    <sheet name="1_mell_összesített" sheetId="24" r:id="rId1"/>
    <sheet name="2_mell_önk" sheetId="20" r:id="rId2"/>
    <sheet name="3_mell_ovoda" sheetId="21" r:id="rId3"/>
    <sheet name="4_mell_könyvtár" sheetId="22" r:id="rId4"/>
    <sheet name="5_mell_hivatal" sheetId="25" r:id="rId5"/>
    <sheet name="6. melléklet" sheetId="6" r:id="rId6"/>
    <sheet name="7.melléklet" sheetId="7" r:id="rId7"/>
    <sheet name="8.melléklet " sheetId="30" r:id="rId8"/>
    <sheet name="9.melléklet" sheetId="12" r:id="rId9"/>
    <sheet name="10_melléklet" sheetId="29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_____fgl1" localSheetId="9">[1]flag_1!#REF!</definedName>
    <definedName name="______fgl1" localSheetId="7">[1]flag_1!#REF!</definedName>
    <definedName name="______fgl1">[1]flag_1!#REF!</definedName>
    <definedName name="______KSZ1" localSheetId="9">[1]flag_1!#REF!</definedName>
    <definedName name="______KSZ1" localSheetId="7">[1]flag_1!#REF!</definedName>
    <definedName name="______KSZ1">[1]flag_1!#REF!</definedName>
    <definedName name="______ksz11" localSheetId="9">[1]flag_1!#REF!</definedName>
    <definedName name="______ksz11" localSheetId="7">[1]flag_1!#REF!</definedName>
    <definedName name="______ksz11">[1]flag_1!#REF!</definedName>
    <definedName name="_____fgl1" localSheetId="9">[1]flag_1!#REF!</definedName>
    <definedName name="_____fgl1" localSheetId="7">[1]flag_1!#REF!</definedName>
    <definedName name="_____fgl1">[1]flag_1!#REF!</definedName>
    <definedName name="_____KSZ1" localSheetId="9">[1]flag_1!#REF!</definedName>
    <definedName name="_____KSZ1" localSheetId="7">[1]flag_1!#REF!</definedName>
    <definedName name="_____KSZ1">[1]flag_1!#REF!</definedName>
    <definedName name="_____ksz11" localSheetId="9">[1]flag_1!#REF!</definedName>
    <definedName name="_____ksz11" localSheetId="7">[1]flag_1!#REF!</definedName>
    <definedName name="_____ksz11">[1]flag_1!#REF!</definedName>
    <definedName name="____fgl1" localSheetId="9">[1]flag_1!#REF!</definedName>
    <definedName name="____fgl1" localSheetId="7">[1]flag_1!#REF!</definedName>
    <definedName name="____fgl1">[1]flag_1!#REF!</definedName>
    <definedName name="____KSZ1" localSheetId="9">[1]flag_1!#REF!</definedName>
    <definedName name="____KSZ1" localSheetId="7">[1]flag_1!#REF!</definedName>
    <definedName name="____KSZ1">[1]flag_1!#REF!</definedName>
    <definedName name="____ksz11" localSheetId="9">[1]flag_1!#REF!</definedName>
    <definedName name="____ksz11" localSheetId="7">[1]flag_1!#REF!</definedName>
    <definedName name="____ksz11">[1]flag_1!#REF!</definedName>
    <definedName name="___fgl1" localSheetId="9">[1]flag_1!#REF!</definedName>
    <definedName name="___fgl1" localSheetId="7">[1]flag_1!#REF!</definedName>
    <definedName name="___fgl1">[1]flag_1!#REF!</definedName>
    <definedName name="___KSZ1" localSheetId="9">[1]flag_1!#REF!</definedName>
    <definedName name="___KSZ1" localSheetId="7">[1]flag_1!#REF!</definedName>
    <definedName name="___KSZ1">[1]flag_1!#REF!</definedName>
    <definedName name="___ksz11" localSheetId="9">[1]flag_1!#REF!</definedName>
    <definedName name="___ksz11" localSheetId="7">[1]flag_1!#REF!</definedName>
    <definedName name="___ksz11">[1]flag_1!#REF!</definedName>
    <definedName name="__fgl1" localSheetId="9">[1]flag_1!#REF!</definedName>
    <definedName name="__fgl1" localSheetId="7">[1]flag_1!#REF!</definedName>
    <definedName name="__fgl1">[1]flag_1!#REF!</definedName>
    <definedName name="__KSZ1" localSheetId="9">[1]flag_1!#REF!</definedName>
    <definedName name="__KSZ1" localSheetId="7">[1]flag_1!#REF!</definedName>
    <definedName name="__KSZ1">[1]flag_1!#REF!</definedName>
    <definedName name="__ksz11" localSheetId="9">[1]flag_1!#REF!</definedName>
    <definedName name="__ksz11" localSheetId="7">[1]flag_1!#REF!</definedName>
    <definedName name="__ksz11">[1]flag_1!#REF!</definedName>
    <definedName name="_fgl1" localSheetId="9">[1]flag_1!#REF!</definedName>
    <definedName name="_fgl1" localSheetId="7">[1]flag_1!#REF!</definedName>
    <definedName name="_fgl1">[1]flag_1!#REF!</definedName>
    <definedName name="_xlnm._FilterDatabase" localSheetId="5" hidden="1">'6. melléklet'!$A$86:$H$310</definedName>
    <definedName name="_KSZ1" localSheetId="9">[1]flag_1!#REF!</definedName>
    <definedName name="_KSZ1" localSheetId="7">[1]flag_1!#REF!</definedName>
    <definedName name="_KSZ1">[1]flag_1!#REF!</definedName>
    <definedName name="_ksz11" localSheetId="9">[1]flag_1!#REF!</definedName>
    <definedName name="_ksz11" localSheetId="7">[1]flag_1!#REF!</definedName>
    <definedName name="_ksz11">[1]flag_1!#REF!</definedName>
    <definedName name="_xlnm.Database" localSheetId="9">#REF!</definedName>
    <definedName name="_xlnm.Database" localSheetId="7">#REF!</definedName>
    <definedName name="_xlnm.Database">#REF!</definedName>
    <definedName name="css" localSheetId="9">#REF!</definedName>
    <definedName name="css">#REF!</definedName>
    <definedName name="css_k">[2]Családsegítés!$C$27:$C$86</definedName>
    <definedName name="css_k_" localSheetId="9">#REF!</definedName>
    <definedName name="css_k_">#REF!</definedName>
    <definedName name="FEJ" localSheetId="9">#REF!</definedName>
    <definedName name="FEJ">#REF!</definedName>
    <definedName name="FGL" localSheetId="9">[1]flag_1!#REF!</definedName>
    <definedName name="FGL">[1]flag_1!#REF!</definedName>
    <definedName name="fl" localSheetId="9">[1]flag_1!#REF!</definedName>
    <definedName name="fl">[1]flag_1!#REF!</definedName>
    <definedName name="FLAG" localSheetId="9">[1]flag_1!#REF!</definedName>
    <definedName name="FLAG">[1]flag_1!#REF!</definedName>
    <definedName name="flag1" localSheetId="9">[1]flag_1!#REF!</definedName>
    <definedName name="flag1">[1]flag_1!#REF!</definedName>
    <definedName name="gyj" localSheetId="9">#REF!</definedName>
    <definedName name="gyj">#REF!</definedName>
    <definedName name="gyj_k">[2]Gyermekjóléti!$C$27:$C$86</definedName>
    <definedName name="gyj_k_" localSheetId="9">#REF!</definedName>
    <definedName name="gyj_k_">#REF!</definedName>
    <definedName name="K_LSZA_BECS_1" localSheetId="9">#REF!</definedName>
    <definedName name="K_LSZA_BECS_1">#REF!</definedName>
    <definedName name="K_LSZA_BECS_2" localSheetId="9">#REF!</definedName>
    <definedName name="K_LSZA_BECS_2">#REF!</definedName>
    <definedName name="kjz" localSheetId="9">#REF!</definedName>
    <definedName name="kjz">#REF!</definedName>
    <definedName name="kjz_k">[2]körjegyzőség!$C$9:$C$28</definedName>
    <definedName name="kjz_k_" localSheetId="9">#REF!</definedName>
    <definedName name="kjz_k_">#REF!</definedName>
    <definedName name="kjz_sz">[3]kd!$Q$2:$Q$3152</definedName>
    <definedName name="KSH_R" localSheetId="9">#REF!</definedName>
    <definedName name="KSH_R">#REF!</definedName>
    <definedName name="nev_c" localSheetId="9">#REF!</definedName>
    <definedName name="nev_c">#REF!</definedName>
    <definedName name="nev_g" localSheetId="9">#REF!</definedName>
    <definedName name="nev_g">#REF!</definedName>
    <definedName name="nev_k" localSheetId="9">#REF!</definedName>
    <definedName name="nev_k">#REF!</definedName>
    <definedName name="_xlnm.Print_Titles" localSheetId="5">'6. melléklet'!$3:$4</definedName>
    <definedName name="_xlnm.Print_Area" localSheetId="5">'6. melléklet'!$A$1:$H$335</definedName>
    <definedName name="_xlnm.Print_Area" localSheetId="8">'9.melléklet'!$A$1:$N$26</definedName>
    <definedName name="okod">[3]kd!$F$2:$I$3368</definedName>
    <definedName name="önk">[3]kd!$F$2:$F$3176</definedName>
    <definedName name="PUK" localSheetId="9">#REF!</definedName>
    <definedName name="PUK">#REF!</definedName>
    <definedName name="TAM_jogc_feldkod">[4]NATUR_select!$C$16:$D$287</definedName>
    <definedName name="URSZ" localSheetId="9">#REF!</definedName>
    <definedName name="URSZ" localSheetId="7">#REF!</definedName>
    <definedName name="URSZ">#REF!</definedName>
  </definedNames>
  <calcPr calcId="145621"/>
</workbook>
</file>

<file path=xl/calcChain.xml><?xml version="1.0" encoding="utf-8"?>
<calcChain xmlns="http://schemas.openxmlformats.org/spreadsheetml/2006/main">
  <c r="C65" i="29" l="1"/>
  <c r="C25" i="29"/>
  <c r="C19" i="29"/>
  <c r="C9" i="29"/>
  <c r="C14" i="29"/>
  <c r="C22" i="29"/>
  <c r="C8" i="29"/>
  <c r="D10" i="30"/>
  <c r="G114" i="6"/>
  <c r="E21" i="6"/>
  <c r="G307" i="6"/>
  <c r="E9" i="6"/>
  <c r="F70" i="21"/>
  <c r="G70" i="21"/>
  <c r="D70" i="21"/>
  <c r="D71" i="21" s="1"/>
  <c r="F66" i="21"/>
  <c r="G66" i="21"/>
  <c r="F60" i="21"/>
  <c r="G60" i="21"/>
  <c r="D54" i="21"/>
  <c r="D68" i="21"/>
  <c r="E68" i="21"/>
  <c r="F71" i="21"/>
  <c r="F50" i="21"/>
  <c r="G50" i="21"/>
  <c r="D50" i="21"/>
  <c r="D60" i="21" s="1"/>
  <c r="D66" i="21" s="1"/>
  <c r="E54" i="21"/>
  <c r="E50" i="21" s="1"/>
  <c r="E60" i="21" s="1"/>
  <c r="E66" i="21" s="1"/>
  <c r="E22" i="20"/>
  <c r="D22" i="20"/>
  <c r="D23" i="20"/>
  <c r="E23" i="20" s="1"/>
  <c r="E19" i="20"/>
  <c r="F19" i="20"/>
  <c r="E14" i="20"/>
  <c r="F14" i="20"/>
  <c r="G14" i="20"/>
  <c r="D8" i="20"/>
  <c r="C8" i="24"/>
  <c r="E71" i="21" l="1"/>
  <c r="E70" i="21"/>
  <c r="G71" i="21"/>
  <c r="G252" i="6"/>
  <c r="G154" i="6"/>
  <c r="G241" i="6"/>
  <c r="D310" i="6" l="1"/>
  <c r="F310" i="6"/>
  <c r="E310" i="6"/>
  <c r="E309" i="6"/>
  <c r="G93" i="6"/>
  <c r="G300" i="6"/>
  <c r="G290" i="6"/>
  <c r="D11" i="30" l="1"/>
  <c r="E6" i="20" l="1"/>
  <c r="E8" i="20"/>
  <c r="D8" i="24" s="1"/>
  <c r="D6" i="20"/>
  <c r="D72" i="20" l="1"/>
  <c r="E72" i="20"/>
  <c r="D66" i="20"/>
  <c r="E66" i="20"/>
  <c r="E50" i="20"/>
  <c r="E60" i="20" s="1"/>
  <c r="E52" i="20"/>
  <c r="E53" i="20"/>
  <c r="E54" i="20"/>
  <c r="E55" i="20"/>
  <c r="E56" i="20"/>
  <c r="E57" i="20"/>
  <c r="E58" i="20"/>
  <c r="E51" i="20"/>
  <c r="D60" i="20"/>
  <c r="D35" i="20"/>
  <c r="E35" i="20"/>
  <c r="E41" i="20"/>
  <c r="E42" i="20"/>
  <c r="F66" i="20"/>
  <c r="F72" i="20"/>
  <c r="F35" i="20"/>
  <c r="F60" i="20"/>
  <c r="F41" i="20"/>
  <c r="F50" i="20"/>
  <c r="E12" i="20"/>
  <c r="E11" i="20"/>
  <c r="G26" i="20"/>
  <c r="E25" i="20"/>
  <c r="F25" i="20"/>
  <c r="G25" i="20"/>
  <c r="D25" i="20"/>
  <c r="D19" i="20"/>
  <c r="E18" i="20"/>
  <c r="D14" i="20"/>
  <c r="D20" i="20" s="1"/>
  <c r="F9" i="20"/>
  <c r="F20" i="20" s="1"/>
  <c r="F26" i="20" s="1"/>
  <c r="E9" i="20"/>
  <c r="E20" i="20" s="1"/>
  <c r="D9" i="20"/>
  <c r="E26" i="20" l="1"/>
  <c r="D26" i="20"/>
  <c r="C69" i="24"/>
  <c r="C68" i="24"/>
  <c r="C68" i="29" s="1"/>
  <c r="C71" i="29" s="1"/>
  <c r="E26" i="21" l="1"/>
  <c r="E20" i="21"/>
  <c r="E14" i="21"/>
  <c r="E6" i="21"/>
  <c r="E303" i="6"/>
  <c r="E89" i="6"/>
  <c r="E118" i="6"/>
  <c r="C70" i="24"/>
  <c r="D70" i="24" s="1"/>
  <c r="C30" i="24"/>
  <c r="D30" i="24"/>
  <c r="E30" i="24"/>
  <c r="F30" i="24"/>
  <c r="D29" i="24"/>
  <c r="E29" i="24"/>
  <c r="F29" i="24"/>
  <c r="C29" i="24"/>
  <c r="D28" i="24"/>
  <c r="E28" i="24"/>
  <c r="F28" i="24"/>
  <c r="C28" i="24"/>
  <c r="C7" i="7" l="1"/>
  <c r="B33" i="7"/>
  <c r="G316" i="6"/>
  <c r="G94" i="6" s="1"/>
  <c r="E333" i="6"/>
  <c r="G317" i="6"/>
  <c r="G332" i="6"/>
  <c r="F332" i="6"/>
  <c r="D309" i="6" l="1"/>
  <c r="G309" i="6"/>
  <c r="F309" i="6"/>
  <c r="E296" i="6"/>
  <c r="F296" i="6"/>
  <c r="G296" i="6"/>
  <c r="D296" i="6"/>
  <c r="G286" i="6"/>
  <c r="G281" i="6"/>
  <c r="G274" i="6"/>
  <c r="G269" i="6"/>
  <c r="G138" i="6"/>
  <c r="F138" i="6"/>
  <c r="E252" i="6"/>
  <c r="F252" i="6"/>
  <c r="H252" i="6"/>
  <c r="D252" i="6"/>
  <c r="G327" i="6"/>
  <c r="G261" i="6"/>
  <c r="G233" i="6"/>
  <c r="E129" i="6"/>
  <c r="F129" i="6"/>
  <c r="G129" i="6"/>
  <c r="D129" i="6"/>
  <c r="G321" i="6"/>
  <c r="F321" i="6"/>
  <c r="H321" i="6"/>
  <c r="E243" i="6"/>
  <c r="F243" i="6"/>
  <c r="G243" i="6"/>
  <c r="H243" i="6"/>
  <c r="G209" i="6"/>
  <c r="E201" i="6"/>
  <c r="F201" i="6"/>
  <c r="G201" i="6"/>
  <c r="D201" i="6"/>
  <c r="E228" i="6"/>
  <c r="F228" i="6"/>
  <c r="G228" i="6"/>
  <c r="H228" i="6"/>
  <c r="D228" i="6"/>
  <c r="E218" i="6"/>
  <c r="F218" i="6"/>
  <c r="G218" i="6"/>
  <c r="H218" i="6"/>
  <c r="D218" i="6"/>
  <c r="G194" i="6"/>
  <c r="G186" i="6"/>
  <c r="G174" i="6"/>
  <c r="G165" i="6"/>
  <c r="G156" i="6"/>
  <c r="G144" i="6"/>
  <c r="G115" i="6"/>
  <c r="G111" i="6"/>
  <c r="G107" i="6"/>
  <c r="E286" i="6"/>
  <c r="E281" i="6"/>
  <c r="E269" i="6"/>
  <c r="E261" i="6"/>
  <c r="E209" i="6"/>
  <c r="E194" i="6"/>
  <c r="E186" i="6"/>
  <c r="E174" i="6"/>
  <c r="E156" i="6"/>
  <c r="E144" i="6"/>
  <c r="E119" i="6"/>
  <c r="E121" i="6" s="1"/>
  <c r="E107" i="6"/>
  <c r="G310" i="6" l="1"/>
  <c r="G334" i="6" s="1"/>
  <c r="E334" i="6"/>
  <c r="G333" i="6"/>
  <c r="G76" i="6"/>
  <c r="G75" i="6"/>
  <c r="G74" i="6"/>
  <c r="G82" i="6" l="1"/>
  <c r="G83" i="6" s="1"/>
  <c r="D82" i="6"/>
  <c r="D83" i="6" s="1"/>
  <c r="F82" i="6"/>
  <c r="F83" i="6" s="1"/>
  <c r="E80" i="6"/>
  <c r="E82" i="6" s="1"/>
  <c r="C5" i="24"/>
  <c r="B17" i="12" s="1"/>
  <c r="D5" i="24"/>
  <c r="E5" i="24"/>
  <c r="F5" i="24"/>
  <c r="C6" i="24"/>
  <c r="B18" i="12" s="1"/>
  <c r="D6" i="24"/>
  <c r="E6" i="24"/>
  <c r="F6" i="24"/>
  <c r="C7" i="24"/>
  <c r="D7" i="24"/>
  <c r="E7" i="24"/>
  <c r="F7" i="24"/>
  <c r="B19" i="12"/>
  <c r="E8" i="24"/>
  <c r="F8" i="24"/>
  <c r="C9" i="24"/>
  <c r="B20" i="12" s="1"/>
  <c r="F9" i="24"/>
  <c r="C10" i="24"/>
  <c r="D10" i="24"/>
  <c r="E10" i="24"/>
  <c r="F10" i="24"/>
  <c r="C11" i="24"/>
  <c r="D11" i="24"/>
  <c r="E11" i="24"/>
  <c r="F11" i="24"/>
  <c r="C12" i="24"/>
  <c r="F12" i="24"/>
  <c r="C13" i="24"/>
  <c r="D13" i="24"/>
  <c r="E13" i="24"/>
  <c r="F13" i="24"/>
  <c r="D4" i="24"/>
  <c r="E4" i="24"/>
  <c r="F4" i="24"/>
  <c r="D55" i="24"/>
  <c r="D69" i="24"/>
  <c r="E69" i="24"/>
  <c r="F69" i="24"/>
  <c r="D68" i="24"/>
  <c r="D71" i="24" s="1"/>
  <c r="E68" i="24"/>
  <c r="F68" i="24"/>
  <c r="F71" i="24" s="1"/>
  <c r="D66" i="24"/>
  <c r="E66" i="24"/>
  <c r="F66" i="24"/>
  <c r="D64" i="24"/>
  <c r="E64" i="24"/>
  <c r="F64" i="24"/>
  <c r="D63" i="24"/>
  <c r="E63" i="24"/>
  <c r="F63" i="24"/>
  <c r="D62" i="24"/>
  <c r="E62" i="24"/>
  <c r="F62" i="24"/>
  <c r="D59" i="24"/>
  <c r="E59" i="24"/>
  <c r="F59" i="24"/>
  <c r="D58" i="24"/>
  <c r="E58" i="24"/>
  <c r="F58" i="24"/>
  <c r="D57" i="24"/>
  <c r="E57" i="24"/>
  <c r="F57" i="24"/>
  <c r="D56" i="24"/>
  <c r="E56" i="24"/>
  <c r="F56" i="24"/>
  <c r="E55" i="24"/>
  <c r="F55" i="24"/>
  <c r="D54" i="24"/>
  <c r="E54" i="24"/>
  <c r="F54" i="24"/>
  <c r="D53" i="24"/>
  <c r="E53" i="24"/>
  <c r="F53" i="24"/>
  <c r="D52" i="24"/>
  <c r="E52" i="24"/>
  <c r="F52" i="24"/>
  <c r="F51" i="24"/>
  <c r="D51" i="24"/>
  <c r="E51" i="24"/>
  <c r="D50" i="24"/>
  <c r="E50" i="24"/>
  <c r="F50" i="24"/>
  <c r="D49" i="24"/>
  <c r="E49" i="24"/>
  <c r="F49" i="24"/>
  <c r="D48" i="24"/>
  <c r="E48" i="24"/>
  <c r="F48" i="24"/>
  <c r="D47" i="24"/>
  <c r="E47" i="24"/>
  <c r="F47" i="24"/>
  <c r="D46" i="24"/>
  <c r="E46" i="24"/>
  <c r="F46" i="24"/>
  <c r="D45" i="24"/>
  <c r="E45" i="24"/>
  <c r="F45" i="24"/>
  <c r="D44" i="24"/>
  <c r="E44" i="24"/>
  <c r="F44" i="24"/>
  <c r="D43" i="24"/>
  <c r="E43" i="24"/>
  <c r="F43" i="24"/>
  <c r="D42" i="24"/>
  <c r="E42" i="24"/>
  <c r="F42" i="24"/>
  <c r="D41" i="24"/>
  <c r="E41" i="24"/>
  <c r="F41" i="24"/>
  <c r="D39" i="24"/>
  <c r="E39" i="24"/>
  <c r="F39" i="24"/>
  <c r="D38" i="24"/>
  <c r="E38" i="24"/>
  <c r="F38" i="24"/>
  <c r="D37" i="24"/>
  <c r="E37" i="24"/>
  <c r="F37" i="24"/>
  <c r="C31" i="24"/>
  <c r="D31" i="24"/>
  <c r="E31" i="24"/>
  <c r="F31" i="24"/>
  <c r="C32" i="24"/>
  <c r="D32" i="24"/>
  <c r="E32" i="24"/>
  <c r="F32" i="24"/>
  <c r="C33" i="24"/>
  <c r="D33" i="24"/>
  <c r="E33" i="24"/>
  <c r="F33" i="24"/>
  <c r="C34" i="24"/>
  <c r="D34" i="24"/>
  <c r="E34" i="24"/>
  <c r="F34" i="24"/>
  <c r="C14" i="24"/>
  <c r="C36" i="24"/>
  <c r="D36" i="24"/>
  <c r="E36" i="24"/>
  <c r="F36" i="24"/>
  <c r="C37" i="24"/>
  <c r="C38" i="24"/>
  <c r="C39" i="24"/>
  <c r="C40" i="24"/>
  <c r="D40" i="24"/>
  <c r="E40" i="24"/>
  <c r="F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4" i="29" s="1"/>
  <c r="C50" i="29" s="1"/>
  <c r="C60" i="29" s="1"/>
  <c r="C66" i="29" s="1"/>
  <c r="C72" i="29" s="1"/>
  <c r="C55" i="24"/>
  <c r="C56" i="24"/>
  <c r="C57" i="24"/>
  <c r="C58" i="24"/>
  <c r="C59" i="24"/>
  <c r="B7" i="12" s="1"/>
  <c r="C61" i="24"/>
  <c r="D61" i="24"/>
  <c r="E61" i="24"/>
  <c r="F61" i="24"/>
  <c r="C62" i="24"/>
  <c r="C63" i="24"/>
  <c r="C64" i="24"/>
  <c r="C67" i="24"/>
  <c r="D67" i="24"/>
  <c r="E67" i="24"/>
  <c r="F67" i="24"/>
  <c r="C71" i="24"/>
  <c r="C23" i="24"/>
  <c r="D23" i="24"/>
  <c r="E23" i="24"/>
  <c r="C24" i="24"/>
  <c r="D24" i="24"/>
  <c r="E24" i="24"/>
  <c r="D22" i="24"/>
  <c r="E22" i="24"/>
  <c r="C22" i="24"/>
  <c r="C17" i="24"/>
  <c r="B22" i="12" s="1"/>
  <c r="D17" i="24"/>
  <c r="E17" i="24"/>
  <c r="F17" i="24"/>
  <c r="C18" i="24"/>
  <c r="B23" i="12" s="1"/>
  <c r="D18" i="24"/>
  <c r="E18" i="24"/>
  <c r="F18" i="24"/>
  <c r="D16" i="24"/>
  <c r="E16" i="24"/>
  <c r="F16" i="24"/>
  <c r="C16" i="24"/>
  <c r="B21" i="12" s="1"/>
  <c r="C4" i="24"/>
  <c r="B16" i="12" s="1"/>
  <c r="C15" i="24"/>
  <c r="C21" i="24"/>
  <c r="C27" i="24"/>
  <c r="G60" i="6"/>
  <c r="D59" i="6" s="1"/>
  <c r="E60" i="6"/>
  <c r="F60" i="6"/>
  <c r="G49" i="6"/>
  <c r="E47" i="6"/>
  <c r="E40" i="6"/>
  <c r="D40" i="6"/>
  <c r="D35" i="6"/>
  <c r="F43" i="6"/>
  <c r="F42" i="6"/>
  <c r="F41" i="6"/>
  <c r="E71" i="24" l="1"/>
  <c r="F49" i="6"/>
  <c r="G61" i="6"/>
  <c r="F19" i="24"/>
  <c r="E25" i="24"/>
  <c r="C25" i="24"/>
  <c r="B24" i="12" s="1"/>
  <c r="C35" i="24"/>
  <c r="C60" i="24" s="1"/>
  <c r="C74" i="24" s="1"/>
  <c r="F35" i="24"/>
  <c r="F60" i="24" s="1"/>
  <c r="F65" i="24"/>
  <c r="F14" i="24"/>
  <c r="D19" i="24"/>
  <c r="D35" i="24"/>
  <c r="D60" i="24" s="1"/>
  <c r="E35" i="24"/>
  <c r="E60" i="24" s="1"/>
  <c r="D65" i="24"/>
  <c r="E72" i="24"/>
  <c r="D72" i="24"/>
  <c r="F72" i="24"/>
  <c r="F61" i="6"/>
  <c r="C19" i="24"/>
  <c r="C20" i="24" s="1"/>
  <c r="E65" i="24"/>
  <c r="E19" i="24"/>
  <c r="D25" i="24"/>
  <c r="C65" i="24"/>
  <c r="C75" i="24" s="1"/>
  <c r="E49" i="6"/>
  <c r="E61" i="6" s="1"/>
  <c r="D60" i="6"/>
  <c r="D47" i="6"/>
  <c r="D49" i="6" s="1"/>
  <c r="D23" i="6"/>
  <c r="E23" i="6"/>
  <c r="E26" i="6"/>
  <c r="E35" i="6" s="1"/>
  <c r="F23" i="6"/>
  <c r="G35" i="6"/>
  <c r="F20" i="24" l="1"/>
  <c r="C66" i="24"/>
  <c r="C73" i="24" s="1"/>
  <c r="C26" i="24"/>
  <c r="E36" i="6"/>
  <c r="D61" i="6"/>
  <c r="G23" i="6"/>
  <c r="G36" i="6" s="1"/>
  <c r="C72" i="24" l="1"/>
  <c r="F97" i="6"/>
  <c r="D72" i="29" l="1"/>
  <c r="E72" i="29" s="1"/>
  <c r="F72" i="29" s="1"/>
  <c r="D71" i="29"/>
  <c r="E71" i="29" s="1"/>
  <c r="F71" i="29" s="1"/>
  <c r="D69" i="29"/>
  <c r="E69" i="29" s="1"/>
  <c r="F69" i="29" s="1"/>
  <c r="D68" i="29"/>
  <c r="E68" i="29" s="1"/>
  <c r="F68" i="29" s="1"/>
  <c r="D67" i="29"/>
  <c r="E67" i="29" s="1"/>
  <c r="F67" i="29" s="1"/>
  <c r="D66" i="29"/>
  <c r="E66" i="29" s="1"/>
  <c r="F66" i="29" s="1"/>
  <c r="D65" i="29"/>
  <c r="E65" i="29" s="1"/>
  <c r="F65" i="29" s="1"/>
  <c r="D64" i="29"/>
  <c r="E64" i="29" s="1"/>
  <c r="F64" i="29" s="1"/>
  <c r="D63" i="29"/>
  <c r="E63" i="29" s="1"/>
  <c r="F63" i="29" s="1"/>
  <c r="D62" i="29"/>
  <c r="E62" i="29" s="1"/>
  <c r="F62" i="29" s="1"/>
  <c r="D61" i="29"/>
  <c r="E61" i="29" s="1"/>
  <c r="F61" i="29" s="1"/>
  <c r="D60" i="29"/>
  <c r="E60" i="29" s="1"/>
  <c r="F60" i="29" s="1"/>
  <c r="D59" i="29"/>
  <c r="E59" i="29" s="1"/>
  <c r="F59" i="29" s="1"/>
  <c r="D58" i="29"/>
  <c r="E58" i="29" s="1"/>
  <c r="F58" i="29" s="1"/>
  <c r="D57" i="29"/>
  <c r="E57" i="29" s="1"/>
  <c r="F57" i="29" s="1"/>
  <c r="D56" i="29"/>
  <c r="E56" i="29" s="1"/>
  <c r="F56" i="29" s="1"/>
  <c r="D55" i="29"/>
  <c r="E55" i="29" s="1"/>
  <c r="F55" i="29" s="1"/>
  <c r="D54" i="29"/>
  <c r="E54" i="29" s="1"/>
  <c r="F54" i="29" s="1"/>
  <c r="D53" i="29"/>
  <c r="E53" i="29" s="1"/>
  <c r="F53" i="29" s="1"/>
  <c r="D52" i="29"/>
  <c r="E52" i="29" s="1"/>
  <c r="F52" i="29" s="1"/>
  <c r="D51" i="29"/>
  <c r="E51" i="29" s="1"/>
  <c r="F51" i="29" s="1"/>
  <c r="D50" i="29"/>
  <c r="E50" i="29" s="1"/>
  <c r="F50" i="29" s="1"/>
  <c r="D49" i="29"/>
  <c r="E49" i="29" s="1"/>
  <c r="F49" i="29" s="1"/>
  <c r="D48" i="29"/>
  <c r="E48" i="29" s="1"/>
  <c r="F48" i="29" s="1"/>
  <c r="D47" i="29"/>
  <c r="E47" i="29" s="1"/>
  <c r="F47" i="29" s="1"/>
  <c r="D46" i="29"/>
  <c r="E46" i="29" s="1"/>
  <c r="F46" i="29" s="1"/>
  <c r="D45" i="29"/>
  <c r="E45" i="29" s="1"/>
  <c r="F45" i="29" s="1"/>
  <c r="D44" i="29"/>
  <c r="E44" i="29" s="1"/>
  <c r="F44" i="29" s="1"/>
  <c r="D43" i="29"/>
  <c r="E43" i="29" s="1"/>
  <c r="F43" i="29" s="1"/>
  <c r="D42" i="29"/>
  <c r="E42" i="29" s="1"/>
  <c r="F42" i="29" s="1"/>
  <c r="D41" i="29"/>
  <c r="E41" i="29" s="1"/>
  <c r="F41" i="29" s="1"/>
  <c r="D40" i="29"/>
  <c r="E40" i="29" s="1"/>
  <c r="F40" i="29" s="1"/>
  <c r="D39" i="29"/>
  <c r="E39" i="29" s="1"/>
  <c r="F39" i="29" s="1"/>
  <c r="D38" i="29"/>
  <c r="E38" i="29" s="1"/>
  <c r="F38" i="29" s="1"/>
  <c r="D37" i="29"/>
  <c r="E37" i="29" s="1"/>
  <c r="F37" i="29" s="1"/>
  <c r="D36" i="29"/>
  <c r="E36" i="29" s="1"/>
  <c r="F36" i="29" s="1"/>
  <c r="D35" i="29"/>
  <c r="E35" i="29" s="1"/>
  <c r="F35" i="29" s="1"/>
  <c r="D34" i="29"/>
  <c r="E34" i="29" s="1"/>
  <c r="F34" i="29" s="1"/>
  <c r="D33" i="29"/>
  <c r="E33" i="29" s="1"/>
  <c r="F33" i="29" s="1"/>
  <c r="D32" i="29"/>
  <c r="E32" i="29" s="1"/>
  <c r="F32" i="29" s="1"/>
  <c r="D31" i="29"/>
  <c r="E31" i="29" s="1"/>
  <c r="F31" i="29" s="1"/>
  <c r="D30" i="29"/>
  <c r="E30" i="29" s="1"/>
  <c r="F30" i="29" s="1"/>
  <c r="D29" i="29"/>
  <c r="E29" i="29" s="1"/>
  <c r="F29" i="29" s="1"/>
  <c r="D28" i="29"/>
  <c r="E28" i="29" s="1"/>
  <c r="F28" i="29" s="1"/>
  <c r="D27" i="29"/>
  <c r="E27" i="29" s="1"/>
  <c r="F27" i="29" s="1"/>
  <c r="D26" i="29"/>
  <c r="E26" i="29" s="1"/>
  <c r="F26" i="29" s="1"/>
  <c r="D25" i="29"/>
  <c r="E25" i="29" s="1"/>
  <c r="F25" i="29" s="1"/>
  <c r="D24" i="29"/>
  <c r="E24" i="29" s="1"/>
  <c r="F24" i="29" s="1"/>
  <c r="D23" i="29"/>
  <c r="E23" i="29" s="1"/>
  <c r="F23" i="29" s="1"/>
  <c r="D22" i="29"/>
  <c r="E22" i="29" s="1"/>
  <c r="F22" i="29" s="1"/>
  <c r="D21" i="29"/>
  <c r="E21" i="29" s="1"/>
  <c r="F21" i="29" s="1"/>
  <c r="D20" i="29"/>
  <c r="E20" i="29" s="1"/>
  <c r="F20" i="29" s="1"/>
  <c r="D19" i="29"/>
  <c r="E19" i="29" s="1"/>
  <c r="F19" i="29" s="1"/>
  <c r="D18" i="29"/>
  <c r="E18" i="29" s="1"/>
  <c r="F18" i="29" s="1"/>
  <c r="D17" i="29"/>
  <c r="E17" i="29" s="1"/>
  <c r="F17" i="29" s="1"/>
  <c r="D16" i="29"/>
  <c r="E16" i="29" s="1"/>
  <c r="F16" i="29" s="1"/>
  <c r="D15" i="29"/>
  <c r="E15" i="29" s="1"/>
  <c r="F15" i="29" s="1"/>
  <c r="D14" i="29"/>
  <c r="E14" i="29" s="1"/>
  <c r="F14" i="29" s="1"/>
  <c r="D13" i="29"/>
  <c r="E13" i="29" s="1"/>
  <c r="F13" i="29" s="1"/>
  <c r="D12" i="29"/>
  <c r="E12" i="29" s="1"/>
  <c r="F12" i="29" s="1"/>
  <c r="D11" i="29"/>
  <c r="E11" i="29" s="1"/>
  <c r="F11" i="29" s="1"/>
  <c r="D10" i="29"/>
  <c r="E10" i="29" s="1"/>
  <c r="F10" i="29" s="1"/>
  <c r="D9" i="29"/>
  <c r="E9" i="29" s="1"/>
  <c r="F9" i="29" s="1"/>
  <c r="D8" i="29"/>
  <c r="E8" i="29" s="1"/>
  <c r="F8" i="29" s="1"/>
  <c r="D7" i="29"/>
  <c r="E7" i="29" s="1"/>
  <c r="F7" i="29" s="1"/>
  <c r="D6" i="29"/>
  <c r="E6" i="29" s="1"/>
  <c r="F6" i="29" s="1"/>
  <c r="D5" i="29"/>
  <c r="E5" i="29" s="1"/>
  <c r="F5" i="29" s="1"/>
  <c r="D4" i="29"/>
  <c r="E4" i="29" s="1"/>
  <c r="F4" i="29" s="1"/>
  <c r="C22" i="7" l="1"/>
  <c r="B13" i="7"/>
  <c r="C9" i="7" s="1"/>
  <c r="B17" i="7"/>
  <c r="B14" i="7"/>
  <c r="B20" i="7"/>
  <c r="B19" i="7"/>
  <c r="B18" i="7"/>
  <c r="B16" i="7"/>
  <c r="B15" i="7"/>
  <c r="B5" i="7"/>
  <c r="C4" i="7" s="1"/>
  <c r="D144" i="6"/>
  <c r="D281" i="6"/>
  <c r="F281" i="6"/>
  <c r="F261" i="6"/>
  <c r="F233" i="6"/>
  <c r="F156" i="6" l="1"/>
  <c r="F144" i="6"/>
  <c r="H310" i="6"/>
  <c r="D119" i="6"/>
  <c r="D121" i="6" s="1"/>
  <c r="F115" i="6"/>
  <c r="F94" i="6"/>
  <c r="D15" i="24"/>
  <c r="E15" i="24"/>
  <c r="F15" i="24"/>
  <c r="D21" i="24"/>
  <c r="E21" i="24"/>
  <c r="F21" i="24"/>
  <c r="F22" i="24"/>
  <c r="F23" i="24"/>
  <c r="F24" i="24"/>
  <c r="D27" i="24"/>
  <c r="E27" i="24"/>
  <c r="F27" i="24"/>
  <c r="B3" i="12"/>
  <c r="B5" i="12"/>
  <c r="B6" i="12"/>
  <c r="B8" i="12"/>
  <c r="B9" i="12"/>
  <c r="B10" i="12"/>
  <c r="C77" i="24"/>
  <c r="B11" i="12"/>
  <c r="N11" i="12" s="1"/>
  <c r="C2" i="7"/>
  <c r="C36" i="7" s="1"/>
  <c r="F25" i="24" l="1"/>
  <c r="F26" i="24" s="1"/>
  <c r="H11" i="12"/>
  <c r="D11" i="12"/>
  <c r="F11" i="12"/>
  <c r="K5" i="12"/>
  <c r="E5" i="12"/>
  <c r="L11" i="12"/>
  <c r="M11" i="12"/>
  <c r="E11" i="12"/>
  <c r="K11" i="12"/>
  <c r="C11" i="12"/>
  <c r="I11" i="12"/>
  <c r="G11" i="12"/>
  <c r="J11" i="12"/>
  <c r="F16" i="12"/>
  <c r="D24" i="12"/>
  <c r="E24" i="12"/>
  <c r="F24" i="12"/>
  <c r="G24" i="12"/>
  <c r="H24" i="12"/>
  <c r="I24" i="12"/>
  <c r="J24" i="12"/>
  <c r="K24" i="12"/>
  <c r="L24" i="12"/>
  <c r="M24" i="12"/>
  <c r="N24" i="12"/>
  <c r="C24" i="12"/>
  <c r="I22" i="12"/>
  <c r="F22" i="12"/>
  <c r="E21" i="12"/>
  <c r="G21" i="12" s="1"/>
  <c r="J21" i="12" s="1"/>
  <c r="L21" i="12" s="1"/>
  <c r="D20" i="12"/>
  <c r="E20" i="12"/>
  <c r="F20" i="12"/>
  <c r="G20" i="12"/>
  <c r="H20" i="12"/>
  <c r="I20" i="12"/>
  <c r="J20" i="12"/>
  <c r="K20" i="12"/>
  <c r="L20" i="12"/>
  <c r="M20" i="12"/>
  <c r="N20" i="12"/>
  <c r="C20" i="12"/>
  <c r="G19" i="12"/>
  <c r="H19" i="12"/>
  <c r="I19" i="12"/>
  <c r="J19" i="12"/>
  <c r="K19" i="12"/>
  <c r="L19" i="12"/>
  <c r="M19" i="12"/>
  <c r="N19" i="12"/>
  <c r="F19" i="12"/>
  <c r="N18" i="12"/>
  <c r="D18" i="12"/>
  <c r="E18" i="12"/>
  <c r="F18" i="12"/>
  <c r="G18" i="12"/>
  <c r="H18" i="12"/>
  <c r="I18" i="12"/>
  <c r="J18" i="12"/>
  <c r="K18" i="12"/>
  <c r="L18" i="12"/>
  <c r="M18" i="12"/>
  <c r="C18" i="12"/>
  <c r="D17" i="12"/>
  <c r="E17" i="12"/>
  <c r="F17" i="12"/>
  <c r="G17" i="12"/>
  <c r="H17" i="12"/>
  <c r="I17" i="12"/>
  <c r="J17" i="12"/>
  <c r="K17" i="12"/>
  <c r="L17" i="12"/>
  <c r="M17" i="12"/>
  <c r="C17" i="12"/>
  <c r="D6" i="12"/>
  <c r="E6" i="12"/>
  <c r="F6" i="12"/>
  <c r="G6" i="12"/>
  <c r="H6" i="12"/>
  <c r="I6" i="12"/>
  <c r="J6" i="12"/>
  <c r="K6" i="12"/>
  <c r="L6" i="12"/>
  <c r="M6" i="12"/>
  <c r="N6" i="12"/>
  <c r="C6" i="12"/>
  <c r="D3" i="12"/>
  <c r="E3" i="12"/>
  <c r="F3" i="12"/>
  <c r="G3" i="12"/>
  <c r="H3" i="12"/>
  <c r="I3" i="12"/>
  <c r="J3" i="12"/>
  <c r="K3" i="12"/>
  <c r="L3" i="12"/>
  <c r="M3" i="12"/>
  <c r="N3" i="12"/>
  <c r="N12" i="12" s="1"/>
  <c r="C3" i="12"/>
  <c r="C4" i="12"/>
  <c r="B12" i="12"/>
  <c r="D321" i="6"/>
  <c r="F165" i="6"/>
  <c r="F174" i="6"/>
  <c r="D186" i="6"/>
  <c r="F186" i="6"/>
  <c r="D286" i="6"/>
  <c r="F286" i="6"/>
  <c r="D261" i="6"/>
  <c r="F327" i="6"/>
  <c r="F333" i="6" s="1"/>
  <c r="F269" i="6"/>
  <c r="F107" i="6"/>
  <c r="F209" i="6"/>
  <c r="D243" i="6"/>
  <c r="D107" i="6"/>
  <c r="M12" i="12" l="1"/>
  <c r="I12" i="12"/>
  <c r="L12" i="12"/>
  <c r="D12" i="12"/>
  <c r="F12" i="12"/>
  <c r="C12" i="12"/>
  <c r="C13" i="12" s="1"/>
  <c r="E12" i="12"/>
  <c r="M16" i="12"/>
  <c r="M25" i="12" s="1"/>
  <c r="I16" i="12"/>
  <c r="I25" i="12" s="1"/>
  <c r="J12" i="12"/>
  <c r="E16" i="12"/>
  <c r="E25" i="12" s="1"/>
  <c r="H16" i="12"/>
  <c r="H25" i="12" s="1"/>
  <c r="B25" i="12"/>
  <c r="H12" i="12"/>
  <c r="K16" i="12"/>
  <c r="K25" i="12" s="1"/>
  <c r="G16" i="12"/>
  <c r="G25" i="12" s="1"/>
  <c r="L16" i="12"/>
  <c r="L25" i="12" s="1"/>
  <c r="D16" i="12"/>
  <c r="D25" i="12" s="1"/>
  <c r="K12" i="12"/>
  <c r="C16" i="12"/>
  <c r="C25" i="12" s="1"/>
  <c r="C26" i="12" s="1"/>
  <c r="J16" i="12"/>
  <c r="J25" i="12" s="1"/>
  <c r="G12" i="12"/>
  <c r="F25" i="12"/>
  <c r="N25" i="12"/>
  <c r="H334" i="6"/>
  <c r="H335" i="6"/>
  <c r="D194" i="6"/>
  <c r="D327" i="6"/>
  <c r="D333" i="6" s="1"/>
  <c r="H49" i="6"/>
  <c r="F274" i="6"/>
  <c r="F194" i="6"/>
  <c r="D269" i="6"/>
  <c r="D209" i="6"/>
  <c r="D174" i="6"/>
  <c r="D156" i="6"/>
  <c r="F111" i="6"/>
  <c r="E83" i="6"/>
  <c r="F334" i="6" l="1"/>
  <c r="D334" i="6"/>
  <c r="D13" i="12"/>
  <c r="E13" i="12" s="1"/>
  <c r="F13" i="12" s="1"/>
  <c r="G13" i="12" s="1"/>
  <c r="H13" i="12" s="1"/>
  <c r="I13" i="12" s="1"/>
  <c r="J13" i="12" s="1"/>
  <c r="K13" i="12" s="1"/>
  <c r="L13" i="12" s="1"/>
  <c r="M13" i="12" s="1"/>
  <c r="N13" i="12" s="1"/>
  <c r="D26" i="12"/>
  <c r="E26" i="12" s="1"/>
  <c r="F26" i="12" s="1"/>
  <c r="G26" i="12" s="1"/>
  <c r="H26" i="12" s="1"/>
  <c r="I26" i="12" s="1"/>
  <c r="J26" i="12" s="1"/>
  <c r="K26" i="12" s="1"/>
  <c r="L26" i="12" s="1"/>
  <c r="M26" i="12" s="1"/>
  <c r="N26" i="12" s="1"/>
  <c r="E63" i="6"/>
  <c r="E335" i="6" s="1"/>
  <c r="G63" i="6"/>
  <c r="G335" i="6" s="1"/>
  <c r="F35" i="6" l="1"/>
  <c r="F36" i="6" s="1"/>
  <c r="F63" i="6" l="1"/>
  <c r="F335" i="6" s="1"/>
  <c r="D36" i="6"/>
  <c r="D63" i="6" l="1"/>
  <c r="D335" i="6" s="1"/>
  <c r="E9" i="24" l="1"/>
  <c r="E14" i="24" s="1"/>
  <c r="E20" i="24" s="1"/>
  <c r="E26" i="24" s="1"/>
  <c r="E12" i="24"/>
  <c r="D12" i="24" l="1"/>
  <c r="D9" i="24" l="1"/>
  <c r="D14" i="24" s="1"/>
  <c r="D20" i="24" s="1"/>
  <c r="D26" i="24" s="1"/>
</calcChain>
</file>

<file path=xl/comments1.xml><?xml version="1.0" encoding="utf-8"?>
<comments xmlns="http://schemas.openxmlformats.org/spreadsheetml/2006/main">
  <authors>
    <author>Kriszta</author>
  </authors>
  <commentList>
    <comment ref="G316" authorId="0">
      <text>
        <r>
          <rPr>
            <b/>
            <sz val="9"/>
            <color indexed="81"/>
            <rFont val="Tahoma"/>
            <family val="2"/>
            <charset val="238"/>
          </rPr>
          <t>Kriszta:</t>
        </r>
        <r>
          <rPr>
            <sz val="9"/>
            <color indexed="81"/>
            <rFont val="Tahoma"/>
            <family val="2"/>
            <charset val="238"/>
          </rPr>
          <t xml:space="preserve">
Időskorúak tart. Bent kiadás-bevétel:55.983-24718=31.265+ 1. rend mód +4905=36.284</t>
        </r>
      </text>
    </comment>
  </commentList>
</comments>
</file>

<file path=xl/sharedStrings.xml><?xml version="1.0" encoding="utf-8"?>
<sst xmlns="http://schemas.openxmlformats.org/spreadsheetml/2006/main" count="992" uniqueCount="331">
  <si>
    <t>Kötelező feladatok</t>
  </si>
  <si>
    <t>Államigazgatási feladatok</t>
  </si>
  <si>
    <t>I</t>
  </si>
  <si>
    <t>Költségvetési működési kiadások</t>
  </si>
  <si>
    <t>K1</t>
  </si>
  <si>
    <t>Személyi juttatások</t>
  </si>
  <si>
    <t>K2</t>
  </si>
  <si>
    <t xml:space="preserve">Munkaadókat terhelő járulékok és szociális hozzájárulási adó       </t>
  </si>
  <si>
    <t>K3</t>
  </si>
  <si>
    <t>Dologi kiadások</t>
  </si>
  <si>
    <t xml:space="preserve">    kamat kiadás</t>
  </si>
  <si>
    <t>K4</t>
  </si>
  <si>
    <t>Ellátottak pénzbeli juttatásai</t>
  </si>
  <si>
    <t>K5</t>
  </si>
  <si>
    <t>Egyéb működési célú kiadások</t>
  </si>
  <si>
    <t xml:space="preserve">       Egyéb m. c. támogatások államháztartáson belülre</t>
  </si>
  <si>
    <t xml:space="preserve">       Egyéb m. c. támogatások államháztartáson kívülre</t>
  </si>
  <si>
    <t>Költségvetési működési kiadások összesen</t>
  </si>
  <si>
    <t>Költségvetési felhalmozási kiadások</t>
  </si>
  <si>
    <t>K6</t>
  </si>
  <si>
    <t>Beruházások</t>
  </si>
  <si>
    <t>K7</t>
  </si>
  <si>
    <t>Felújítások</t>
  </si>
  <si>
    <t>K8</t>
  </si>
  <si>
    <t>Egyéb felhalmozású célú kiadások</t>
  </si>
  <si>
    <t>Költségvetési felhalmozási kiadások összesen</t>
  </si>
  <si>
    <t>KÖLTSÉGVETÉSI KIADÁSOK ÖSSZESEN</t>
  </si>
  <si>
    <t>K9</t>
  </si>
  <si>
    <t>Finanszírozási kiadások</t>
  </si>
  <si>
    <t>Központi, irányító szervi támogatások folyósítása</t>
  </si>
  <si>
    <t>Hosszú lejáratú hitelek, kölcsönök törlesztése</t>
  </si>
  <si>
    <t>FINANSZÍROZÁSI KIADÁSOK ÖSSZESEN</t>
  </si>
  <si>
    <t>KIADÁSOK ÖSSZESEN (I+II)</t>
  </si>
  <si>
    <t>Költségvetési működési bevételek</t>
  </si>
  <si>
    <t>B1</t>
  </si>
  <si>
    <t>Működési célú támogatások államháztartáson belülről</t>
  </si>
  <si>
    <t xml:space="preserve"> Önkormányzatok működési támogatásai</t>
  </si>
  <si>
    <t xml:space="preserve"> Egyéb működési célú támogatások bevételei  államháztartáson belülről</t>
  </si>
  <si>
    <t xml:space="preserve">   OEP</t>
  </si>
  <si>
    <t xml:space="preserve">   Munkaügyi központ</t>
  </si>
  <si>
    <t xml:space="preserve">  önkormányzattól, táruslástól</t>
  </si>
  <si>
    <t>B3</t>
  </si>
  <si>
    <t>Közhatalmi bevételek</t>
  </si>
  <si>
    <t>B311 Magánszemélyek jövedelemadói</t>
  </si>
  <si>
    <t>B34 Vagyoni tipusú adók</t>
  </si>
  <si>
    <t xml:space="preserve">         építményadó</t>
  </si>
  <si>
    <t xml:space="preserve">         magánszemélyek kommunális adója</t>
  </si>
  <si>
    <t xml:space="preserve">         telekadó</t>
  </si>
  <si>
    <t>B35 Termékek és szolgáltatások adói</t>
  </si>
  <si>
    <t xml:space="preserve">         állandó jelleggel végzett iparűzési adó</t>
  </si>
  <si>
    <t xml:space="preserve">         tartózkodás után fizetett idegenforgalmi adót</t>
  </si>
  <si>
    <t xml:space="preserve">         gépjárműadó</t>
  </si>
  <si>
    <t>B36   Egyéb közhatalmi bevételek</t>
  </si>
  <si>
    <t xml:space="preserve">          igazgatási szolgáltatási díj</t>
  </si>
  <si>
    <t xml:space="preserve">          bírság</t>
  </si>
  <si>
    <t xml:space="preserve">          késedelmi pótlék</t>
  </si>
  <si>
    <t>B4</t>
  </si>
  <si>
    <t>Működési bevételek</t>
  </si>
  <si>
    <t xml:space="preserve">          Tulajdonosi bevétel</t>
  </si>
  <si>
    <t xml:space="preserve">          Szolgáltatások ellenérték</t>
  </si>
  <si>
    <t xml:space="preserve">          Ellátási díjak</t>
  </si>
  <si>
    <t>B6</t>
  </si>
  <si>
    <t>Működési célú átvett pénzeszközök</t>
  </si>
  <si>
    <t>Működési költségvetési bevételek összesen</t>
  </si>
  <si>
    <t>Költségvetési felhalmozási bevételek</t>
  </si>
  <si>
    <t>B2</t>
  </si>
  <si>
    <t>Felhalmozási célú támogatások államháztartáson belülről</t>
  </si>
  <si>
    <t>B5</t>
  </si>
  <si>
    <t>Felhalmozási bevételek</t>
  </si>
  <si>
    <t>B7</t>
  </si>
  <si>
    <t>Felhalmozási célú átvett pénzeszközök</t>
  </si>
  <si>
    <t>Felhalmozási költségvetési bevételek összesen</t>
  </si>
  <si>
    <t>III</t>
  </si>
  <si>
    <t>KÖLTSÉGVETÉSI BEVÉTELEK ÖSSZESEN</t>
  </si>
  <si>
    <t>B8</t>
  </si>
  <si>
    <t>Finanszírozási bevételek</t>
  </si>
  <si>
    <t>IV</t>
  </si>
  <si>
    <t>FINANSZÍROZÁSI BEVÉTELEK ÖSSZESEN</t>
  </si>
  <si>
    <t>BEVÉTELEK ÖSSZESEN</t>
  </si>
  <si>
    <t>Költségvetési hiány</t>
  </si>
  <si>
    <t>Működési hiány- /többlet +</t>
  </si>
  <si>
    <t>Felhalmozási hiány- /többlet +</t>
  </si>
  <si>
    <t>Hiányok belső finanszírozása</t>
  </si>
  <si>
    <t>Megnevezés</t>
  </si>
  <si>
    <t>Bevétel</t>
  </si>
  <si>
    <t>Kiadás</t>
  </si>
  <si>
    <t xml:space="preserve">eredet eir. </t>
  </si>
  <si>
    <t>mód. Eir.</t>
  </si>
  <si>
    <t>eredeti eir</t>
  </si>
  <si>
    <t>Intézmények</t>
  </si>
  <si>
    <t>KÖTELEZŐ FELADAT</t>
  </si>
  <si>
    <t>Müködési költségvetés</t>
  </si>
  <si>
    <t>támogatásértékű mük.célú bevétel</t>
  </si>
  <si>
    <t>végleges műk, c. pénzeszköz átvétel áth.kiv.</t>
  </si>
  <si>
    <t>irányító szervtől kapott támogatás</t>
  </si>
  <si>
    <t>személyi juttatások</t>
  </si>
  <si>
    <t>munkaadót terhelő járulékok</t>
  </si>
  <si>
    <t>Felhalmozási költségvetés</t>
  </si>
  <si>
    <t>beruházás</t>
  </si>
  <si>
    <t>KÖTLEZŐ FELADAT ÖSSZESEN</t>
  </si>
  <si>
    <t>ÖNKÉNT VÁLLALT FELADAT</t>
  </si>
  <si>
    <t>Működési költségvetés</t>
  </si>
  <si>
    <t>ÖNKÉNT VÁLLALT FELADAT ÖSSZESEN</t>
  </si>
  <si>
    <t>Mese-Vár Óvoda összesen</t>
  </si>
  <si>
    <t xml:space="preserve">dologi és egyéb folyó kiadások </t>
  </si>
  <si>
    <t>Floriana Könyvtár összesen</t>
  </si>
  <si>
    <t>Önkormányzat igazgatási tevékenysége</t>
  </si>
  <si>
    <t>ÁLLAMIGAZGATÁSI FELADATOK</t>
  </si>
  <si>
    <t>személyi juttatás</t>
  </si>
  <si>
    <t>dologi és egyéb folyó kiadások</t>
  </si>
  <si>
    <t>ÁLLAMIGAZGATÁSI FELADATOK ÖSSZESEN</t>
  </si>
  <si>
    <t>működési célú kamatkiadások</t>
  </si>
  <si>
    <t>működési tartalék</t>
  </si>
  <si>
    <t>beruházási célú pe.átvét vállalkozástól</t>
  </si>
  <si>
    <t>felhalmozási és tőkejellegű bevétel</t>
  </si>
  <si>
    <t>felhalmozási célú kamat kiadások</t>
  </si>
  <si>
    <t>felhalmozási tartalék</t>
  </si>
  <si>
    <t>Önkormányzati jogalkotás összesen</t>
  </si>
  <si>
    <t>támogatásértékű működési bevétel</t>
  </si>
  <si>
    <t>pénzforgalom nélküli bevétel (pénzmaradv.)</t>
  </si>
  <si>
    <t>helyi adók</t>
  </si>
  <si>
    <t>pótlék, birság , egyéb sajátos bevételek</t>
  </si>
  <si>
    <t>gépjárműadó</t>
  </si>
  <si>
    <t>állami támogatás</t>
  </si>
  <si>
    <t>működési költségvetés</t>
  </si>
  <si>
    <t>pénzforgalomnélküli bevétel (pénzmaradv.)</t>
  </si>
  <si>
    <t>Közutak, hidak üzemeltetése összesen</t>
  </si>
  <si>
    <t>Út, autópálya építés</t>
  </si>
  <si>
    <t>Út, autópálya építés összesen</t>
  </si>
  <si>
    <t>támogatásért.működési bevétel</t>
  </si>
  <si>
    <t>Város és községgazd. össz.</t>
  </si>
  <si>
    <t>dologi kiadások</t>
  </si>
  <si>
    <t>felhalmozási célú pe. átadás</t>
  </si>
  <si>
    <t>Háziorvosi ügyeleti ellátás</t>
  </si>
  <si>
    <t>Működési c. pénzeszköz átadás</t>
  </si>
  <si>
    <t>Háziorvosi ügyeleti ellátás összesen</t>
  </si>
  <si>
    <t>munkaadót terhelő járulék</t>
  </si>
  <si>
    <t>munkaadókat terhelő járulék</t>
  </si>
  <si>
    <t>müködési költségvetés</t>
  </si>
  <si>
    <t>Eü.és más veszélyes hulladék gyüjt.össz.</t>
  </si>
  <si>
    <t>Víztermelés,-kezelés,-ellátás</t>
  </si>
  <si>
    <t>üzelemtetésből származó bevétel</t>
  </si>
  <si>
    <t>felújítás</t>
  </si>
  <si>
    <t>Viztermelé,-kezelés,-ellátás összesen</t>
  </si>
  <si>
    <t>Szennyvíz gyűjtése, tiszt.,elhelyezése</t>
  </si>
  <si>
    <t>felhalmozási célú pénzeszköz átvétel lakosságtól</t>
  </si>
  <si>
    <t>Szennyvíz gyűjtése, tiszt.,elhelyez.össz</t>
  </si>
  <si>
    <t>Civil szervezetek működési támogatása</t>
  </si>
  <si>
    <t>működési c.pénzeszköz átadás</t>
  </si>
  <si>
    <t>Civil szervezetek műk. támogatása össz</t>
  </si>
  <si>
    <t>Működési célú támogatásértékű bevétel</t>
  </si>
  <si>
    <t>Sportlétesítmények működtetése, fejleszétse</t>
  </si>
  <si>
    <t>Sportlétesítmények működtetése, fejlesztése össz.</t>
  </si>
  <si>
    <t>Iskolai intézményi étkeztetés</t>
  </si>
  <si>
    <t>Iskolai intézményi étkeztetés összesen</t>
  </si>
  <si>
    <t>Támogatások folyósítása költségv.szerveknek</t>
  </si>
  <si>
    <t>részletezve</t>
  </si>
  <si>
    <t>előirányzat ezer Ft-ban</t>
  </si>
  <si>
    <t>Vízrendszer felújítása</t>
  </si>
  <si>
    <t>Szennyvízrendszer felújítása</t>
  </si>
  <si>
    <t>összesen</t>
  </si>
  <si>
    <t xml:space="preserve"> működési bevétel</t>
  </si>
  <si>
    <t>működési bevétel</t>
  </si>
  <si>
    <t>egyéb működési célú kiadás</t>
  </si>
  <si>
    <t xml:space="preserve">Működési célú támogatások államháztartáson belülről </t>
  </si>
  <si>
    <t>Közutak, hidak, alagutak üzemeltetése</t>
  </si>
  <si>
    <t>Város-, községgazdálkodási egyéb szolgáltatások</t>
  </si>
  <si>
    <t>dologi kiadás</t>
  </si>
  <si>
    <t>Fogorvosi alapellátás összesen</t>
  </si>
  <si>
    <t>Általános iskolai tanulók nappali rendszerû nevelése, oktatása (1-4. évfolyam)</t>
  </si>
  <si>
    <t>Általános iskolai tanulók nappali rendszerû nevelése, oktatása (1-4. évfolyam) összesen</t>
  </si>
  <si>
    <t>Általános iskolai tanulók nappali rendszerû nevelése, oktatása (5-8. évfolyam)</t>
  </si>
  <si>
    <t>Általános iskolai tanulók nappali rendszerû nevelése, oktatása (5-8. évfolyam) összesen</t>
  </si>
  <si>
    <t>ÖNKÉNT VÁLLAT FELADAT</t>
  </si>
  <si>
    <t>ÖNKÉNT VÁLLAT FELADAT ÖSSZESEN</t>
  </si>
  <si>
    <t>működési bevételek</t>
  </si>
  <si>
    <t>Csákvár Város Kötelező összesen</t>
  </si>
  <si>
    <t xml:space="preserve"> 6/AÖnállóan működő intézmények</t>
  </si>
  <si>
    <t>6/A Önállóan működő intézmények összesen</t>
  </si>
  <si>
    <t>6/B Csákvári Közös Önkormányzati Hivatal</t>
  </si>
  <si>
    <t>6/B Önkormányzat igazgatási tevékenysége  összesen</t>
  </si>
  <si>
    <t>6/C Csákvár Város Önkormányzat  KÖTELEZŐ feladatai</t>
  </si>
  <si>
    <t>6/C Csákvár Város Önként vállalt összesen</t>
  </si>
  <si>
    <t>Csákvár Város összesen</t>
  </si>
  <si>
    <t>Közvilágítás összesen</t>
  </si>
  <si>
    <t>Közvilágítás</t>
  </si>
  <si>
    <t>Háziorvosi  alapellátás</t>
  </si>
  <si>
    <t>Háziorvosi alapellátás összesen</t>
  </si>
  <si>
    <t>Fogorvosi alapellátás</t>
  </si>
  <si>
    <t>Nem veszélyes hulladék kezelése, ártalmatlanítása összesen</t>
  </si>
  <si>
    <t>5/C Csákvár Város Önkormányzat  ÖNKÉNT VÁLLALT feladatai</t>
  </si>
  <si>
    <t>előző évi működési.célú pénzmaradv.igénybev.</t>
  </si>
  <si>
    <t>egyéb működési célú kiadás áht-belülre</t>
  </si>
  <si>
    <t>egyéb működési célú kiadás áht-kívülre</t>
  </si>
  <si>
    <t>közhatlami bevétel</t>
  </si>
  <si>
    <t>Önkormányzatok és önk. Hivatalok jogalkotó és ált. ig. tev</t>
  </si>
  <si>
    <t>Beruházás</t>
  </si>
  <si>
    <t>Költségvetési maradvány</t>
  </si>
  <si>
    <t>Veszélyes hulladék begyűjtése, szállítása, átrakása</t>
  </si>
  <si>
    <t>Nem veszélyes (települési) hulladék vegyes (ömlesztett) begyűjtés a száll.</t>
  </si>
  <si>
    <t>Önkormányzati vagyonnal való gazdálkodással kapcs. Feladatok</t>
  </si>
  <si>
    <t>Hosszú időtartamú közfoglalkoztatás</t>
  </si>
  <si>
    <t>Mese-Vár Óvoda és Bölcsőde Csákvár</t>
  </si>
  <si>
    <t>Floriana Könyvtár és Közösségi Tér</t>
  </si>
  <si>
    <t xml:space="preserve">        Tartalékok</t>
  </si>
  <si>
    <t xml:space="preserve"> egyéb </t>
  </si>
  <si>
    <t xml:space="preserve">       maradványának igénybevétele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</si>
  <si>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</si>
  <si>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</si>
  <si>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</si>
  <si>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</si>
  <si>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</si>
  <si>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</si>
  <si>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</si>
  <si>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</si>
  <si>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</si>
  <si>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</si>
  <si>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</si>
  <si>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</si>
  <si>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</t>
  </si>
  <si>
    <t>Bevételek összesen</t>
  </si>
  <si>
    <t>Göngyölített</t>
  </si>
  <si>
    <t>KIADÁSOK</t>
  </si>
  <si>
    <t>Munkaadót terhelő járulékok</t>
  </si>
  <si>
    <t>Egyéb felhalmozási célú kiadások</t>
  </si>
  <si>
    <t>Kiadások összesen</t>
  </si>
  <si>
    <t xml:space="preserve">       Elvonások és befizetések</t>
  </si>
  <si>
    <t>Felhalmozási célú visszatérítenő támogatások</t>
  </si>
  <si>
    <t>Egyéb működési célú támogatások Áht-belülre</t>
  </si>
  <si>
    <t>Egyéb működési célú támogatások Áht-kívülre</t>
  </si>
  <si>
    <t>Önkormányzatok és önk. Hivatalok jogalkotó és ált. ig. tev összesen</t>
  </si>
  <si>
    <t>Működési célú tám. ÁH-kívülre</t>
  </si>
  <si>
    <t>felhalmozási bevétel (ingatlanok ért.)</t>
  </si>
  <si>
    <t>Önkormányzat beruházása</t>
  </si>
  <si>
    <t>Önkormányzat felújítása</t>
  </si>
  <si>
    <t>Önként vállalt feladatok</t>
  </si>
  <si>
    <t>Mese-Vár Óvoda udvari játékok, berend, felszerelés</t>
  </si>
  <si>
    <t xml:space="preserve">Csákvári Közös Önkormányzati Hivatal beruházása </t>
  </si>
  <si>
    <t>Mese-Vár Óvoda és Bölcsőde beruházása</t>
  </si>
  <si>
    <t>2016. évi előirányzat</t>
  </si>
  <si>
    <t>Államháztartáson belüli megelőlegezés visszafizetése</t>
  </si>
  <si>
    <t xml:space="preserve">         tealajterhelési díj</t>
  </si>
  <si>
    <t xml:space="preserve">          Közvetített szolgáltatások ellenértéke</t>
  </si>
  <si>
    <t xml:space="preserve">          Kiszámlázott általános forgalmi adó</t>
  </si>
  <si>
    <t xml:space="preserve">         Általános adó vissztérítése</t>
  </si>
  <si>
    <t xml:space="preserve">         Kamatbevételek</t>
  </si>
  <si>
    <t xml:space="preserve">         Egyéb működési bevételek</t>
  </si>
  <si>
    <t xml:space="preserve">       Intézményfinanszírozás</t>
  </si>
  <si>
    <t>Egyéb szociális és természetbeni ellátások, támogatások (Települési támogatás)</t>
  </si>
  <si>
    <t>Egyéb szociális és természetbeni ellátások, támogatások (Települési támogatás) összesen</t>
  </si>
  <si>
    <t>Gyermekvédelmi pénzbeni természetbeni támogatás</t>
  </si>
  <si>
    <t>Gyermekvédelmi pénzbeni természetbeni támogatás összesen</t>
  </si>
  <si>
    <t>Adó, Vám és jövedéki igazgatás</t>
  </si>
  <si>
    <t>Adó, Vám és jövedéki igazgatás összesen</t>
  </si>
  <si>
    <t>Önkormányzatok elszámolásai központi költségvetéssel</t>
  </si>
  <si>
    <t>Önkormányzatok elszámolásai központi költségvetéssel összesen</t>
  </si>
  <si>
    <t>falújítás</t>
  </si>
  <si>
    <t>Egyéb működési célú támogatások bevételei ÁH-t belülről</t>
  </si>
  <si>
    <t xml:space="preserve"> Ifjúság-egészségügyi gondozás</t>
  </si>
  <si>
    <t xml:space="preserve"> Ifjúság-egészségügyi gondozás összesen</t>
  </si>
  <si>
    <t>Támogatási célú finanszírozási műveletek</t>
  </si>
  <si>
    <t>Támogatási célú finanszírozási műveletek összesen</t>
  </si>
  <si>
    <t>müködés bevétel</t>
  </si>
  <si>
    <t>Felhalmozási célú önkormányzati támogatások</t>
  </si>
  <si>
    <t>informatikai eszköz beszerzés</t>
  </si>
  <si>
    <t xml:space="preserve">Integrált Településfejlesztési Stratégia </t>
  </si>
  <si>
    <t>Petőfi , Gánti u. Csapadékvíz II. ütem-tervezés</t>
  </si>
  <si>
    <t>párakapu beszerzés</t>
  </si>
  <si>
    <t>kézi szerszámok</t>
  </si>
  <si>
    <t>gázterv elkészítés könyvtárnak</t>
  </si>
  <si>
    <t>kocsiszín beruházás</t>
  </si>
  <si>
    <t>iskolai pad beszerzés</t>
  </si>
  <si>
    <t>tehergépjármű vásárlás</t>
  </si>
  <si>
    <t>Orvosi rendelő felújítás-végszla</t>
  </si>
  <si>
    <t xml:space="preserve">Fűtés korszerűsítés könyvtár, óvoda </t>
  </si>
  <si>
    <t>Tetőtéri ablak csere (13 db), Gondozási központ</t>
  </si>
  <si>
    <t xml:space="preserve">Homokozó fellújítás óvoda, bölcsőde </t>
  </si>
  <si>
    <t>Csatornázás Óvoda Szabadság tér</t>
  </si>
  <si>
    <t>Buszmegálló felújítások</t>
  </si>
  <si>
    <t>2017. évi előirányzat</t>
  </si>
  <si>
    <t>2018 évi előirányzat</t>
  </si>
  <si>
    <t>2019. évi előirányzat</t>
  </si>
  <si>
    <t xml:space="preserve">         talajterhelési díj</t>
  </si>
  <si>
    <t>sószoró beszerzés</t>
  </si>
  <si>
    <t>traktorkerék beszerzés</t>
  </si>
  <si>
    <t>Csákvári Közös Önkormányzati Hivatal részére számítógépek, nyomtatók, egyéb szám. technikai eszközök, egyéb tárgyi eszköz beszerzés</t>
  </si>
  <si>
    <t>Hivatal épületének csap. Víz elvezetés</t>
  </si>
  <si>
    <t>közfoglalkoztatás keretében eszközbeszerzés</t>
  </si>
  <si>
    <t>kerítés bölcsődének</t>
  </si>
  <si>
    <t>előző évi költségvetési maradvány</t>
  </si>
  <si>
    <t xml:space="preserve">         Általános adó visszatérítése</t>
  </si>
  <si>
    <t>maradványának igénybevétele</t>
  </si>
  <si>
    <t>Finaszírozási költségvetés</t>
  </si>
  <si>
    <t>Egyéb m. c. támogatások államháztartáson belülre</t>
  </si>
  <si>
    <t>működési célú kiadás</t>
  </si>
  <si>
    <t>Egyéb felhalmozási célú tám. Áh belülre</t>
  </si>
  <si>
    <t>Elvonások és befizeték</t>
  </si>
  <si>
    <t>Államháztartáson belüli megelőlegezés visszafiz.</t>
  </si>
  <si>
    <t>Közfoglalkoztatás</t>
  </si>
  <si>
    <t>Egyéb civil, vagy más nonprofit szervezettől működési célú átvett pénzeszközök bevételei</t>
  </si>
  <si>
    <t>Időskorúak tartós bentlakásos ellátása</t>
  </si>
  <si>
    <t>Időskorúak tartós bentlakásos ellátása összesen</t>
  </si>
  <si>
    <t>járda felújítás Szabadság tér óvoda előtt</t>
  </si>
  <si>
    <t>Út, iskola előtti járda felújítás</t>
  </si>
  <si>
    <t>Egyéb felhalmozási célú kiadás</t>
  </si>
  <si>
    <t>Floriana Könyvtár beruházása</t>
  </si>
  <si>
    <t>ezer Ft</t>
  </si>
  <si>
    <t>Ifjúság-egészségügyi gondozás</t>
  </si>
  <si>
    <t>Államháztartáson belüli megelőlegezések</t>
  </si>
  <si>
    <t xml:space="preserve">       Államháztartáson belüli megelőlegezések</t>
  </si>
  <si>
    <t>felhalmozási költségvetés</t>
  </si>
  <si>
    <t>Központi költségvetési befizetések</t>
  </si>
  <si>
    <t>s.szm</t>
  </si>
  <si>
    <t>összeg  ezer forintban</t>
  </si>
  <si>
    <t>Települési támogatás</t>
  </si>
  <si>
    <t>Természetben nyújtott átmeneti segély</t>
  </si>
  <si>
    <t>Rendkívüli szoc. Segély</t>
  </si>
  <si>
    <t>Egyéb pénzbeli juttatás (ösztöndíjak)</t>
  </si>
  <si>
    <t>Temetési segély</t>
  </si>
  <si>
    <t>Lakásfenntartási támogatás</t>
  </si>
  <si>
    <t>Rendkívüli gyermekvédelmi támogatás</t>
  </si>
  <si>
    <t>Egyéb, az önkormányzat rendeletében megáll.juttatások</t>
  </si>
  <si>
    <t>Csákvár Város Önkormányzata és Intézményeinek gördülő tervezése</t>
  </si>
  <si>
    <t>Intézményen kívüli gyermekétkeztetés</t>
  </si>
  <si>
    <t>Múzeumi közművelődési, közönségkapcsolati tevékenység</t>
  </si>
  <si>
    <t>üzemeltetésből származó bevétel</t>
  </si>
  <si>
    <t>Kiemelt állami és önkorm. rendezvények</t>
  </si>
  <si>
    <t>Kiemelt állami és önkorm. rendezvények összesen</t>
  </si>
  <si>
    <t>Csákvár Város Önkormányzata és intézményei  összesen</t>
  </si>
  <si>
    <t>Ingatalnvásárlás miatt- Bicske Város Önk.-nak Pénzeszköz átadás</t>
  </si>
  <si>
    <t>Köztemetés előirányzata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</si>
</sst>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_(* #,##0.00_);_(* \(#,##0.00\);_(* &quot;-&quot;??_);_(@_)"/>
    <numFmt numFmtId="165" formatCode="mmmm"/>
    <numFmt numFmtId="166" formatCode="_(* #,##0_);_(* \(#,##0\);_(* &quot;-&quot;??_);_(@_)"/>
  </numFmts>
  <fonts count="3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i/>
      <sz val="6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4">
    <xf numFmtId="0" fontId="0" fillId="0" borderId="0"/>
    <xf numFmtId="0" fontId="7" fillId="0" borderId="0"/>
    <xf numFmtId="9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9" fillId="0" borderId="0"/>
    <xf numFmtId="0" fontId="18" fillId="0" borderId="0"/>
    <xf numFmtId="0" fontId="18" fillId="0" borderId="0"/>
    <xf numFmtId="0" fontId="6" fillId="0" borderId="0"/>
    <xf numFmtId="0" fontId="19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8" fillId="0" borderId="4" xfId="1" applyFont="1" applyBorder="1"/>
    <xf numFmtId="3" fontId="0" fillId="0" borderId="0" xfId="0" applyNumberFormat="1"/>
    <xf numFmtId="0" fontId="20" fillId="0" borderId="0" xfId="9" applyFont="1" applyBorder="1"/>
    <xf numFmtId="0" fontId="12" fillId="0" borderId="0" xfId="9" applyFont="1" applyBorder="1"/>
    <xf numFmtId="0" fontId="12" fillId="0" borderId="0" xfId="9" applyFont="1" applyBorder="1" applyAlignment="1"/>
    <xf numFmtId="0" fontId="22" fillId="3" borderId="4" xfId="10" applyFont="1" applyFill="1" applyBorder="1"/>
    <xf numFmtId="3" fontId="22" fillId="3" borderId="4" xfId="10" applyNumberFormat="1" applyFont="1" applyFill="1" applyBorder="1" applyAlignment="1">
      <alignment horizontal="center" wrapText="1"/>
    </xf>
    <xf numFmtId="0" fontId="22" fillId="0" borderId="0" xfId="10" applyFont="1"/>
    <xf numFmtId="0" fontId="23" fillId="0" borderId="4" xfId="10" applyFont="1" applyBorder="1"/>
    <xf numFmtId="3" fontId="23" fillId="0" borderId="4" xfId="10" applyNumberFormat="1" applyFont="1" applyBorder="1"/>
    <xf numFmtId="0" fontId="23" fillId="0" borderId="0" xfId="10" applyFont="1"/>
    <xf numFmtId="0" fontId="22" fillId="0" borderId="4" xfId="10" applyFont="1" applyBorder="1" applyAlignment="1">
      <alignment wrapText="1"/>
    </xf>
    <xf numFmtId="0" fontId="22" fillId="0" borderId="4" xfId="10" applyFont="1" applyBorder="1"/>
    <xf numFmtId="3" fontId="22" fillId="0" borderId="4" xfId="10" applyNumberFormat="1" applyFont="1" applyBorder="1"/>
    <xf numFmtId="0" fontId="24" fillId="0" borderId="4" xfId="10" applyFont="1" applyBorder="1" applyAlignment="1">
      <alignment wrapText="1"/>
    </xf>
    <xf numFmtId="3" fontId="24" fillId="0" borderId="4" xfId="10" applyNumberFormat="1" applyFont="1" applyBorder="1"/>
    <xf numFmtId="0" fontId="24" fillId="0" borderId="4" xfId="10" applyFont="1" applyBorder="1"/>
    <xf numFmtId="3" fontId="24" fillId="3" borderId="4" xfId="10" applyNumberFormat="1" applyFont="1" applyFill="1" applyBorder="1"/>
    <xf numFmtId="3" fontId="22" fillId="0" borderId="0" xfId="10" applyNumberFormat="1" applyFont="1"/>
    <xf numFmtId="0" fontId="20" fillId="0" borderId="0" xfId="9" applyFont="1" applyBorder="1" applyAlignment="1">
      <alignment horizontal="right"/>
    </xf>
    <xf numFmtId="0" fontId="20" fillId="0" borderId="0" xfId="9" applyFont="1" applyFill="1" applyBorder="1"/>
    <xf numFmtId="0" fontId="20" fillId="0" borderId="4" xfId="9" applyFont="1" applyBorder="1"/>
    <xf numFmtId="0" fontId="12" fillId="0" borderId="4" xfId="9" applyFont="1" applyBorder="1" applyAlignment="1">
      <alignment horizontal="right"/>
    </xf>
    <xf numFmtId="0" fontId="12" fillId="0" borderId="4" xfId="9" applyFont="1" applyBorder="1"/>
    <xf numFmtId="0" fontId="12" fillId="0" borderId="4" xfId="9" applyFont="1" applyBorder="1" applyAlignment="1">
      <alignment horizontal="center"/>
    </xf>
    <xf numFmtId="0" fontId="20" fillId="0" borderId="4" xfId="9" applyFont="1" applyBorder="1" applyAlignment="1">
      <alignment horizontal="right"/>
    </xf>
    <xf numFmtId="0" fontId="20" fillId="0" borderId="4" xfId="9" applyFont="1" applyFill="1" applyBorder="1"/>
    <xf numFmtId="0" fontId="12" fillId="0" borderId="4" xfId="9" applyFont="1" applyFill="1" applyBorder="1"/>
    <xf numFmtId="0" fontId="12" fillId="2" borderId="4" xfId="9" applyFont="1" applyFill="1" applyBorder="1" applyAlignment="1">
      <alignment horizontal="right"/>
    </xf>
    <xf numFmtId="0" fontId="12" fillId="2" borderId="4" xfId="9" applyFont="1" applyFill="1" applyBorder="1"/>
    <xf numFmtId="3" fontId="20" fillId="0" borderId="4" xfId="9" applyNumberFormat="1" applyFont="1" applyFill="1" applyBorder="1" applyAlignment="1">
      <alignment horizontal="centerContinuous"/>
    </xf>
    <xf numFmtId="3" fontId="20" fillId="0" borderId="4" xfId="9" applyNumberFormat="1" applyFont="1" applyFill="1" applyBorder="1" applyAlignment="1">
      <alignment horizontal="center" wrapText="1"/>
    </xf>
    <xf numFmtId="3" fontId="20" fillId="0" borderId="4" xfId="9" applyNumberFormat="1" applyFont="1" applyFill="1" applyBorder="1" applyAlignment="1">
      <alignment horizontal="center"/>
    </xf>
    <xf numFmtId="3" fontId="20" fillId="0" borderId="4" xfId="9" applyNumberFormat="1" applyFont="1" applyFill="1" applyBorder="1"/>
    <xf numFmtId="3" fontId="20" fillId="0" borderId="4" xfId="9" applyNumberFormat="1" applyFont="1" applyFill="1" applyBorder="1" applyAlignment="1"/>
    <xf numFmtId="0" fontId="8" fillId="0" borderId="4" xfId="10" applyFont="1" applyFill="1" applyBorder="1"/>
    <xf numFmtId="0" fontId="12" fillId="0" borderId="4" xfId="9" applyFont="1" applyFill="1" applyBorder="1" applyAlignment="1">
      <alignment horizontal="right"/>
    </xf>
    <xf numFmtId="3" fontId="12" fillId="0" borderId="4" xfId="9" applyNumberFormat="1" applyFont="1" applyFill="1" applyBorder="1"/>
    <xf numFmtId="0" fontId="21" fillId="0" borderId="4" xfId="9" applyFont="1" applyFill="1" applyBorder="1"/>
    <xf numFmtId="0" fontId="12" fillId="0" borderId="4" xfId="9" applyFont="1" applyFill="1" applyBorder="1" applyAlignment="1">
      <alignment horizontal="right" wrapText="1"/>
    </xf>
    <xf numFmtId="3" fontId="12" fillId="0" borderId="4" xfId="9" applyNumberFormat="1" applyFont="1" applyFill="1" applyBorder="1" applyAlignment="1">
      <alignment horizontal="right"/>
    </xf>
    <xf numFmtId="3" fontId="20" fillId="0" borderId="0" xfId="9" applyNumberFormat="1" applyFont="1" applyFill="1" applyBorder="1"/>
    <xf numFmtId="0" fontId="20" fillId="0" borderId="0" xfId="9" applyFont="1" applyFill="1" applyBorder="1" applyAlignment="1">
      <alignment horizontal="right" vertical="center"/>
    </xf>
    <xf numFmtId="0" fontId="12" fillId="3" borderId="4" xfId="9" applyFont="1" applyFill="1" applyBorder="1"/>
    <xf numFmtId="3" fontId="12" fillId="3" borderId="4" xfId="9" applyNumberFormat="1" applyFont="1" applyFill="1" applyBorder="1"/>
    <xf numFmtId="0" fontId="20" fillId="3" borderId="4" xfId="9" applyFont="1" applyFill="1" applyBorder="1" applyAlignment="1">
      <alignment horizontal="right"/>
    </xf>
    <xf numFmtId="0" fontId="20" fillId="3" borderId="4" xfId="9" applyFont="1" applyFill="1" applyBorder="1"/>
    <xf numFmtId="0" fontId="20" fillId="2" borderId="4" xfId="9" applyFont="1" applyFill="1" applyBorder="1" applyAlignment="1">
      <alignment horizontal="right"/>
    </xf>
    <xf numFmtId="0" fontId="20" fillId="2" borderId="4" xfId="9" applyFont="1" applyFill="1" applyBorder="1"/>
    <xf numFmtId="0" fontId="20" fillId="0" borderId="4" xfId="9" applyFont="1" applyBorder="1" applyAlignment="1">
      <alignment horizontal="right"/>
    </xf>
    <xf numFmtId="0" fontId="22" fillId="0" borderId="4" xfId="1" applyFont="1" applyFill="1" applyBorder="1" applyAlignment="1" applyProtection="1">
      <alignment horizontal="left"/>
      <protection locked="0"/>
    </xf>
    <xf numFmtId="0" fontId="26" fillId="2" borderId="4" xfId="7" applyNumberFormat="1" applyFont="1" applyFill="1" applyBorder="1" applyAlignment="1" applyProtection="1">
      <alignment horizontal="center" vertical="center"/>
      <protection locked="0"/>
    </xf>
    <xf numFmtId="165" fontId="25" fillId="2" borderId="4" xfId="7" applyNumberFormat="1" applyFont="1" applyFill="1" applyBorder="1" applyAlignment="1" applyProtection="1">
      <alignment horizontal="right"/>
      <protection locked="0"/>
    </xf>
    <xf numFmtId="0" fontId="26" fillId="2" borderId="4" xfId="7" applyFont="1" applyFill="1" applyBorder="1" applyAlignment="1">
      <alignment horizontal="right"/>
    </xf>
    <xf numFmtId="0" fontId="26" fillId="2" borderId="0" xfId="7" applyFont="1" applyFill="1" applyAlignment="1">
      <alignment horizontal="right"/>
    </xf>
    <xf numFmtId="0" fontId="25" fillId="0" borderId="4" xfId="7" applyNumberFormat="1" applyFont="1" applyFill="1" applyBorder="1" applyAlignment="1" applyProtection="1">
      <protection locked="0"/>
    </xf>
    <xf numFmtId="166" fontId="25" fillId="0" borderId="4" xfId="13" applyNumberFormat="1" applyFont="1" applyFill="1" applyBorder="1"/>
    <xf numFmtId="166" fontId="25" fillId="0" borderId="4" xfId="13" applyNumberFormat="1" applyFont="1" applyBorder="1"/>
    <xf numFmtId="0" fontId="25" fillId="0" borderId="0" xfId="7" applyFont="1"/>
    <xf numFmtId="0" fontId="22" fillId="0" borderId="4" xfId="11" applyFont="1" applyFill="1" applyBorder="1" applyAlignment="1"/>
    <xf numFmtId="166" fontId="22" fillId="0" borderId="4" xfId="13" applyNumberFormat="1" applyFont="1" applyBorder="1"/>
    <xf numFmtId="0" fontId="26" fillId="0" borderId="0" xfId="7" applyFont="1"/>
    <xf numFmtId="0" fontId="22" fillId="0" borderId="4" xfId="11" applyFont="1" applyBorder="1" applyAlignment="1"/>
    <xf numFmtId="0" fontId="24" fillId="0" borderId="4" xfId="11" applyFont="1" applyBorder="1"/>
    <xf numFmtId="0" fontId="22" fillId="0" borderId="4" xfId="11" applyFont="1" applyBorder="1"/>
    <xf numFmtId="0" fontId="25" fillId="3" borderId="4" xfId="7" applyNumberFormat="1" applyFont="1" applyFill="1" applyBorder="1" applyAlignment="1" applyProtection="1">
      <protection locked="0"/>
    </xf>
    <xf numFmtId="166" fontId="25" fillId="3" borderId="4" xfId="13" applyNumberFormat="1" applyFont="1" applyFill="1" applyBorder="1"/>
    <xf numFmtId="166" fontId="24" fillId="3" borderId="4" xfId="13" applyNumberFormat="1" applyFont="1" applyFill="1" applyBorder="1"/>
    <xf numFmtId="0" fontId="26" fillId="0" borderId="4" xfId="7" applyNumberFormat="1" applyFont="1" applyFill="1" applyBorder="1" applyAlignment="1" applyProtection="1">
      <protection locked="0"/>
    </xf>
    <xf numFmtId="166" fontId="26" fillId="0" borderId="4" xfId="13" applyNumberFormat="1" applyFont="1" applyBorder="1"/>
    <xf numFmtId="0" fontId="22" fillId="0" borderId="4" xfId="11" applyFont="1" applyBorder="1" applyAlignment="1">
      <alignment wrapText="1"/>
    </xf>
    <xf numFmtId="166" fontId="25" fillId="0" borderId="0" xfId="13" applyNumberFormat="1" applyFont="1" applyFill="1"/>
    <xf numFmtId="166" fontId="22" fillId="0" borderId="0" xfId="13" applyNumberFormat="1" applyFont="1"/>
    <xf numFmtId="166" fontId="26" fillId="0" borderId="0" xfId="13" applyNumberFormat="1" applyFont="1"/>
    <xf numFmtId="0" fontId="26" fillId="0" borderId="0" xfId="7" applyNumberFormat="1" applyFont="1" applyFill="1" applyBorder="1" applyAlignment="1" applyProtection="1">
      <protection locked="0"/>
    </xf>
    <xf numFmtId="0" fontId="25" fillId="0" borderId="0" xfId="7" applyFont="1" applyFill="1"/>
    <xf numFmtId="3" fontId="12" fillId="0" borderId="0" xfId="9" applyNumberFormat="1" applyFont="1" applyBorder="1"/>
    <xf numFmtId="3" fontId="26" fillId="3" borderId="4" xfId="10" applyNumberFormat="1" applyFont="1" applyFill="1" applyBorder="1"/>
    <xf numFmtId="3" fontId="27" fillId="0" borderId="4" xfId="10" applyNumberFormat="1" applyFont="1" applyBorder="1"/>
    <xf numFmtId="3" fontId="26" fillId="0" borderId="4" xfId="10" applyNumberFormat="1" applyFont="1" applyBorder="1"/>
    <xf numFmtId="3" fontId="26" fillId="0" borderId="4" xfId="10" applyNumberFormat="1" applyFont="1" applyFill="1" applyBorder="1"/>
    <xf numFmtId="3" fontId="26" fillId="0" borderId="0" xfId="10" applyNumberFormat="1" applyFont="1"/>
    <xf numFmtId="0" fontId="8" fillId="0" borderId="1" xfId="14" applyFont="1" applyBorder="1"/>
    <xf numFmtId="0" fontId="8" fillId="0" borderId="2" xfId="14" applyFont="1" applyBorder="1"/>
    <xf numFmtId="3" fontId="8" fillId="0" borderId="2" xfId="14" applyNumberFormat="1" applyFont="1" applyFill="1" applyBorder="1" applyAlignment="1">
      <alignment horizontal="center" wrapText="1"/>
    </xf>
    <xf numFmtId="0" fontId="10" fillId="0" borderId="3" xfId="14" applyFont="1" applyBorder="1"/>
    <xf numFmtId="0" fontId="10" fillId="0" borderId="4" xfId="14" applyFont="1" applyBorder="1"/>
    <xf numFmtId="3" fontId="8" fillId="0" borderId="4" xfId="14" applyNumberFormat="1" applyFont="1" applyFill="1" applyBorder="1"/>
    <xf numFmtId="0" fontId="8" fillId="0" borderId="3" xfId="14" applyFont="1" applyBorder="1"/>
    <xf numFmtId="0" fontId="8" fillId="0" borderId="4" xfId="14" applyFont="1" applyBorder="1"/>
    <xf numFmtId="0" fontId="11" fillId="0" borderId="4" xfId="14" applyFont="1" applyBorder="1"/>
    <xf numFmtId="3" fontId="11" fillId="0" borderId="4" xfId="14" applyNumberFormat="1" applyFont="1" applyFill="1" applyBorder="1"/>
    <xf numFmtId="3" fontId="11" fillId="0" borderId="4" xfId="14" applyNumberFormat="1" applyFont="1" applyBorder="1"/>
    <xf numFmtId="0" fontId="10" fillId="0" borderId="3" xfId="14" applyFont="1" applyFill="1" applyBorder="1"/>
    <xf numFmtId="0" fontId="10" fillId="2" borderId="4" xfId="14" applyFont="1" applyFill="1" applyBorder="1" applyAlignment="1">
      <alignment horizontal="right"/>
    </xf>
    <xf numFmtId="3" fontId="10" fillId="2" borderId="4" xfId="14" applyNumberFormat="1" applyFont="1" applyFill="1" applyBorder="1"/>
    <xf numFmtId="3" fontId="10" fillId="0" borderId="4" xfId="14" applyNumberFormat="1" applyFont="1" applyFill="1" applyBorder="1"/>
    <xf numFmtId="0" fontId="8" fillId="0" borderId="3" xfId="14" applyFont="1" applyFill="1" applyBorder="1"/>
    <xf numFmtId="0" fontId="10" fillId="3" borderId="4" xfId="14" applyFont="1" applyFill="1" applyBorder="1"/>
    <xf numFmtId="3" fontId="10" fillId="3" borderId="4" xfId="14" applyNumberFormat="1" applyFont="1" applyFill="1" applyBorder="1"/>
    <xf numFmtId="3" fontId="12" fillId="0" borderId="4" xfId="14" applyNumberFormat="1" applyFont="1" applyFill="1" applyBorder="1"/>
    <xf numFmtId="0" fontId="8" fillId="4" borderId="3" xfId="14" applyFont="1" applyFill="1" applyBorder="1"/>
    <xf numFmtId="0" fontId="10" fillId="4" borderId="4" xfId="14" applyFont="1" applyFill="1" applyBorder="1"/>
    <xf numFmtId="3" fontId="10" fillId="4" borderId="4" xfId="14" applyNumberFormat="1" applyFont="1" applyFill="1" applyBorder="1"/>
    <xf numFmtId="0" fontId="8" fillId="0" borderId="4" xfId="14" applyFont="1" applyFill="1" applyBorder="1" applyAlignment="1">
      <alignment wrapText="1"/>
    </xf>
    <xf numFmtId="0" fontId="13" fillId="0" borderId="4" xfId="14" applyFont="1" applyBorder="1"/>
    <xf numFmtId="0" fontId="14" fillId="0" borderId="4" xfId="14" applyFont="1" applyBorder="1"/>
    <xf numFmtId="3" fontId="15" fillId="0" borderId="4" xfId="14" applyNumberFormat="1" applyFont="1" applyFill="1" applyBorder="1"/>
    <xf numFmtId="0" fontId="8" fillId="0" borderId="4" xfId="14" applyFont="1" applyFill="1" applyBorder="1"/>
    <xf numFmtId="3" fontId="10" fillId="5" borderId="4" xfId="14" applyNumberFormat="1" applyFont="1" applyFill="1" applyBorder="1"/>
    <xf numFmtId="0" fontId="8" fillId="0" borderId="4" xfId="14" applyFont="1" applyBorder="1" applyAlignment="1">
      <alignment wrapText="1"/>
    </xf>
    <xf numFmtId="3" fontId="16" fillId="0" borderId="4" xfId="14" applyNumberFormat="1" applyFont="1" applyFill="1" applyBorder="1"/>
    <xf numFmtId="9" fontId="8" fillId="6" borderId="3" xfId="15" applyFont="1" applyFill="1" applyBorder="1"/>
    <xf numFmtId="9" fontId="10" fillId="6" borderId="4" xfId="15" applyFont="1" applyFill="1" applyBorder="1"/>
    <xf numFmtId="3" fontId="10" fillId="6" borderId="4" xfId="15" applyNumberFormat="1" applyFont="1" applyFill="1" applyBorder="1"/>
    <xf numFmtId="3" fontId="8" fillId="0" borderId="4" xfId="14" applyNumberFormat="1" applyFont="1" applyBorder="1"/>
    <xf numFmtId="0" fontId="0" fillId="0" borderId="0" xfId="0" applyAlignment="1">
      <alignment wrapText="1"/>
    </xf>
    <xf numFmtId="0" fontId="8" fillId="0" borderId="2" xfId="14" applyFont="1" applyBorder="1" applyAlignment="1">
      <alignment wrapText="1"/>
    </xf>
    <xf numFmtId="0" fontId="10" fillId="0" borderId="4" xfId="14" applyFont="1" applyBorder="1" applyAlignment="1">
      <alignment wrapText="1"/>
    </xf>
    <xf numFmtId="0" fontId="11" fillId="0" borderId="4" xfId="14" applyFont="1" applyBorder="1" applyAlignment="1">
      <alignment wrapText="1"/>
    </xf>
    <xf numFmtId="0" fontId="10" fillId="2" borderId="4" xfId="14" applyFont="1" applyFill="1" applyBorder="1" applyAlignment="1">
      <alignment horizontal="right" wrapText="1"/>
    </xf>
    <xf numFmtId="0" fontId="10" fillId="3" borderId="4" xfId="14" applyFont="1" applyFill="1" applyBorder="1" applyAlignment="1">
      <alignment wrapText="1"/>
    </xf>
    <xf numFmtId="0" fontId="10" fillId="4" borderId="4" xfId="14" applyFont="1" applyFill="1" applyBorder="1" applyAlignment="1">
      <alignment wrapText="1"/>
    </xf>
    <xf numFmtId="0" fontId="13" fillId="0" borderId="4" xfId="14" applyFont="1" applyBorder="1" applyAlignment="1">
      <alignment wrapText="1"/>
    </xf>
    <xf numFmtId="0" fontId="14" fillId="0" borderId="4" xfId="14" applyFont="1" applyBorder="1" applyAlignment="1">
      <alignment wrapText="1"/>
    </xf>
    <xf numFmtId="9" fontId="10" fillId="6" borderId="4" xfId="15" applyFont="1" applyFill="1" applyBorder="1" applyAlignment="1">
      <alignment wrapText="1"/>
    </xf>
    <xf numFmtId="3" fontId="12" fillId="2" borderId="4" xfId="9" applyNumberFormat="1" applyFont="1" applyFill="1" applyBorder="1"/>
    <xf numFmtId="0" fontId="12" fillId="3" borderId="4" xfId="9" applyFont="1" applyFill="1" applyBorder="1" applyAlignment="1">
      <alignment horizontal="right"/>
    </xf>
    <xf numFmtId="3" fontId="26" fillId="0" borderId="6" xfId="10" applyNumberFormat="1" applyFont="1" applyBorder="1"/>
    <xf numFmtId="3" fontId="8" fillId="0" borderId="4" xfId="14" applyNumberFormat="1" applyFont="1" applyFill="1" applyBorder="1" applyAlignment="1">
      <alignment horizontal="center" wrapText="1"/>
    </xf>
    <xf numFmtId="0" fontId="10" fillId="0" borderId="4" xfId="14" applyFont="1" applyFill="1" applyBorder="1"/>
    <xf numFmtId="0" fontId="8" fillId="4" borderId="4" xfId="14" applyFont="1" applyFill="1" applyBorder="1"/>
    <xf numFmtId="9" fontId="8" fillId="6" borderId="4" xfId="15" applyFont="1" applyFill="1" applyBorder="1"/>
    <xf numFmtId="0" fontId="20" fillId="0" borderId="4" xfId="9" applyFont="1" applyBorder="1" applyAlignment="1">
      <alignment horizontal="right"/>
    </xf>
    <xf numFmtId="0" fontId="20" fillId="0" borderId="4" xfId="9" applyFont="1" applyBorder="1" applyAlignment="1">
      <alignment horizontal="right"/>
    </xf>
    <xf numFmtId="0" fontId="8" fillId="0" borderId="1" xfId="1" applyFont="1" applyBorder="1"/>
    <xf numFmtId="0" fontId="8" fillId="0" borderId="2" xfId="1" applyFont="1" applyBorder="1"/>
    <xf numFmtId="3" fontId="8" fillId="0" borderId="2" xfId="1" applyNumberFormat="1" applyFont="1" applyFill="1" applyBorder="1"/>
    <xf numFmtId="3" fontId="8" fillId="0" borderId="2" xfId="1" applyNumberFormat="1" applyFont="1" applyFill="1" applyBorder="1" applyAlignment="1">
      <alignment horizontal="center" wrapText="1"/>
    </xf>
    <xf numFmtId="0" fontId="10" fillId="0" borderId="3" xfId="1" applyFont="1" applyBorder="1"/>
    <xf numFmtId="0" fontId="10" fillId="0" borderId="4" xfId="1" applyFont="1" applyBorder="1"/>
    <xf numFmtId="3" fontId="8" fillId="0" borderId="4" xfId="1" applyNumberFormat="1" applyFont="1" applyFill="1" applyBorder="1"/>
    <xf numFmtId="0" fontId="8" fillId="0" borderId="3" xfId="1" applyFont="1" applyBorder="1"/>
    <xf numFmtId="0" fontId="11" fillId="0" borderId="4" xfId="1" applyFont="1" applyBorder="1"/>
    <xf numFmtId="3" fontId="11" fillId="0" borderId="4" xfId="1" applyNumberFormat="1" applyFont="1" applyFill="1" applyBorder="1"/>
    <xf numFmtId="3" fontId="11" fillId="0" borderId="4" xfId="1" applyNumberFormat="1" applyFont="1" applyBorder="1"/>
    <xf numFmtId="0" fontId="10" fillId="0" borderId="3" xfId="1" applyFont="1" applyFill="1" applyBorder="1"/>
    <xf numFmtId="0" fontId="10" fillId="2" borderId="4" xfId="1" applyFont="1" applyFill="1" applyBorder="1" applyAlignment="1">
      <alignment horizontal="right"/>
    </xf>
    <xf numFmtId="3" fontId="10" fillId="2" borderId="4" xfId="1" applyNumberFormat="1" applyFont="1" applyFill="1" applyBorder="1"/>
    <xf numFmtId="3" fontId="10" fillId="0" borderId="4" xfId="1" applyNumberFormat="1" applyFont="1" applyFill="1" applyBorder="1"/>
    <xf numFmtId="0" fontId="8" fillId="0" borderId="3" xfId="1" applyFont="1" applyFill="1" applyBorder="1"/>
    <xf numFmtId="0" fontId="10" fillId="3" borderId="4" xfId="1" applyFont="1" applyFill="1" applyBorder="1"/>
    <xf numFmtId="3" fontId="10" fillId="3" borderId="4" xfId="1" applyNumberFormat="1" applyFont="1" applyFill="1" applyBorder="1"/>
    <xf numFmtId="3" fontId="12" fillId="0" borderId="4" xfId="1" applyNumberFormat="1" applyFont="1" applyFill="1" applyBorder="1"/>
    <xf numFmtId="0" fontId="8" fillId="4" borderId="3" xfId="1" applyFont="1" applyFill="1" applyBorder="1"/>
    <xf numFmtId="0" fontId="10" fillId="4" borderId="4" xfId="1" applyFont="1" applyFill="1" applyBorder="1"/>
    <xf numFmtId="3" fontId="10" fillId="4" borderId="4" xfId="1" applyNumberFormat="1" applyFont="1" applyFill="1" applyBorder="1"/>
    <xf numFmtId="0" fontId="8" fillId="0" borderId="4" xfId="1" applyFont="1" applyFill="1" applyBorder="1" applyAlignment="1">
      <alignment wrapText="1"/>
    </xf>
    <xf numFmtId="0" fontId="13" fillId="0" borderId="4" xfId="1" applyFont="1" applyBorder="1"/>
    <xf numFmtId="0" fontId="14" fillId="0" borderId="4" xfId="1" applyFont="1" applyBorder="1"/>
    <xf numFmtId="3" fontId="15" fillId="0" borderId="4" xfId="1" applyNumberFormat="1" applyFont="1" applyFill="1" applyBorder="1"/>
    <xf numFmtId="0" fontId="8" fillId="0" borderId="4" xfId="1" applyFont="1" applyFill="1" applyBorder="1"/>
    <xf numFmtId="3" fontId="10" fillId="5" borderId="4" xfId="1" applyNumberFormat="1" applyFont="1" applyFill="1" applyBorder="1"/>
    <xf numFmtId="0" fontId="8" fillId="0" borderId="4" xfId="1" applyFont="1" applyBorder="1" applyAlignment="1">
      <alignment wrapText="1"/>
    </xf>
    <xf numFmtId="3" fontId="16" fillId="0" borderId="4" xfId="1" applyNumberFormat="1" applyFont="1" applyFill="1" applyBorder="1"/>
    <xf numFmtId="9" fontId="8" fillId="6" borderId="3" xfId="2" applyFont="1" applyFill="1" applyBorder="1"/>
    <xf numFmtId="9" fontId="10" fillId="6" borderId="4" xfId="2" applyFont="1" applyFill="1" applyBorder="1"/>
    <xf numFmtId="3" fontId="10" fillId="6" borderId="4" xfId="2" applyNumberFormat="1" applyFont="1" applyFill="1" applyBorder="1"/>
    <xf numFmtId="0" fontId="12" fillId="0" borderId="4" xfId="9" applyFont="1" applyFill="1" applyBorder="1" applyAlignment="1">
      <alignment horizontal="left"/>
    </xf>
    <xf numFmtId="0" fontId="12" fillId="0" borderId="4" xfId="9" applyFont="1" applyFill="1" applyBorder="1" applyAlignment="1">
      <alignment wrapText="1"/>
    </xf>
    <xf numFmtId="0" fontId="20" fillId="0" borderId="4" xfId="9" applyFont="1" applyFill="1" applyBorder="1" applyAlignment="1">
      <alignment horizontal="right"/>
    </xf>
    <xf numFmtId="0" fontId="12" fillId="0" borderId="0" xfId="9" applyFont="1" applyFill="1" applyBorder="1"/>
    <xf numFmtId="0" fontId="12" fillId="0" borderId="4" xfId="9" applyFont="1" applyFill="1" applyBorder="1" applyAlignment="1">
      <alignment horizontal="left" wrapText="1"/>
    </xf>
    <xf numFmtId="0" fontId="12" fillId="0" borderId="4" xfId="9" applyFont="1" applyFill="1" applyBorder="1" applyAlignment="1">
      <alignment horizontal="center"/>
    </xf>
    <xf numFmtId="0" fontId="21" fillId="0" borderId="4" xfId="9" applyFont="1" applyFill="1" applyBorder="1" applyAlignment="1">
      <alignment horizontal="right"/>
    </xf>
    <xf numFmtId="0" fontId="21" fillId="0" borderId="0" xfId="9" applyFont="1" applyFill="1" applyBorder="1"/>
    <xf numFmtId="0" fontId="20" fillId="0" borderId="4" xfId="9" applyFont="1" applyFill="1" applyBorder="1" applyAlignment="1">
      <alignment wrapText="1"/>
    </xf>
    <xf numFmtId="0" fontId="12" fillId="0" borderId="0" xfId="9" applyFont="1" applyFill="1" applyBorder="1" applyAlignment="1">
      <alignment horizontal="right"/>
    </xf>
    <xf numFmtId="3" fontId="20" fillId="0" borderId="4" xfId="9" applyNumberFormat="1" applyFont="1" applyFill="1" applyBorder="1" applyAlignment="1">
      <alignment horizontal="right"/>
    </xf>
    <xf numFmtId="3" fontId="20" fillId="0" borderId="0" xfId="9" applyNumberFormat="1" applyFont="1" applyBorder="1"/>
    <xf numFmtId="0" fontId="12" fillId="0" borderId="0" xfId="9" applyFont="1" applyBorder="1" applyAlignment="1">
      <alignment horizontal="left" wrapText="1"/>
    </xf>
    <xf numFmtId="0" fontId="20" fillId="0" borderId="0" xfId="9" applyFont="1" applyBorder="1" applyAlignment="1">
      <alignment horizontal="right" wrapText="1"/>
    </xf>
    <xf numFmtId="3" fontId="20" fillId="0" borderId="4" xfId="14" applyNumberFormat="1" applyFont="1" applyFill="1" applyBorder="1"/>
    <xf numFmtId="0" fontId="1" fillId="5" borderId="0" xfId="19" applyFill="1"/>
    <xf numFmtId="0" fontId="1" fillId="0" borderId="0" xfId="19"/>
    <xf numFmtId="0" fontId="24" fillId="0" borderId="4" xfId="5" applyFont="1" applyFill="1" applyBorder="1" applyProtection="1">
      <protection locked="0"/>
    </xf>
    <xf numFmtId="3" fontId="24" fillId="0" borderId="4" xfId="5" applyNumberFormat="1" applyFont="1" applyFill="1" applyBorder="1" applyProtection="1">
      <protection locked="0"/>
    </xf>
    <xf numFmtId="0" fontId="24" fillId="0" borderId="7" xfId="5" applyFont="1" applyFill="1" applyBorder="1" applyProtection="1">
      <protection locked="0"/>
    </xf>
    <xf numFmtId="0" fontId="24" fillId="0" borderId="4" xfId="20" applyFont="1" applyFill="1" applyBorder="1" applyAlignment="1" applyProtection="1">
      <alignment horizontal="left"/>
      <protection locked="0"/>
    </xf>
    <xf numFmtId="3" fontId="25" fillId="5" borderId="4" xfId="5" applyNumberFormat="1" applyFont="1" applyFill="1" applyBorder="1" applyProtection="1">
      <protection locked="0"/>
    </xf>
    <xf numFmtId="0" fontId="12" fillId="0" borderId="4" xfId="9" applyFont="1" applyBorder="1" applyAlignment="1">
      <alignment horizontal="left"/>
    </xf>
    <xf numFmtId="0" fontId="12" fillId="0" borderId="0" xfId="9" applyFont="1" applyBorder="1" applyAlignment="1">
      <alignment horizontal="left" wrapText="1"/>
    </xf>
    <xf numFmtId="0" fontId="20" fillId="0" borderId="4" xfId="9" applyFont="1" applyBorder="1" applyAlignment="1">
      <alignment horizontal="right"/>
    </xf>
    <xf numFmtId="0" fontId="20" fillId="0" borderId="4" xfId="9" applyFont="1" applyBorder="1" applyAlignment="1">
      <alignment horizontal="center"/>
    </xf>
    <xf numFmtId="0" fontId="20" fillId="0" borderId="4" xfId="9" applyFont="1" applyFill="1" applyBorder="1" applyAlignment="1">
      <alignment horizontal="center"/>
    </xf>
    <xf numFmtId="0" fontId="22" fillId="3" borderId="5" xfId="10" applyFont="1" applyFill="1" applyBorder="1" applyAlignment="1">
      <alignment horizontal="center"/>
    </xf>
    <xf numFmtId="0" fontId="22" fillId="3" borderId="6" xfId="10" applyFont="1" applyFill="1" applyBorder="1" applyAlignment="1">
      <alignment horizontal="center"/>
    </xf>
    <xf numFmtId="0" fontId="24" fillId="0" borderId="5" xfId="5" applyFont="1" applyFill="1" applyBorder="1" applyAlignment="1" applyProtection="1">
      <alignment horizontal="center"/>
      <protection locked="0"/>
    </xf>
    <xf numFmtId="0" fontId="24" fillId="0" borderId="7" xfId="5" applyFont="1" applyFill="1" applyBorder="1" applyAlignment="1" applyProtection="1">
      <alignment horizontal="center"/>
      <protection locked="0"/>
    </xf>
    <xf numFmtId="0" fontId="24" fillId="0" borderId="6" xfId="5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22" fillId="0" borderId="5" xfId="10" applyFont="1" applyBorder="1" applyAlignment="1">
      <alignment wrapText="1"/>
    </xf>
  </cellXfs>
  <cellStyles count="24">
    <cellStyle name="Ezres 2" xfId="3"/>
    <cellStyle name="Ezres 3" xfId="4"/>
    <cellStyle name="Ezres 3 2" xfId="13"/>
    <cellStyle name="Ezres 4" xfId="16"/>
    <cellStyle name="Normál" xfId="0" builtinId="0"/>
    <cellStyle name="Normál 2" xfId="1"/>
    <cellStyle name="Normál 2 2" xfId="5"/>
    <cellStyle name="Normál 2 3" xfId="8"/>
    <cellStyle name="Normál 2 4" xfId="11"/>
    <cellStyle name="Normál 2 4 2" xfId="21"/>
    <cellStyle name="Normál 2 5" xfId="14"/>
    <cellStyle name="Normál 2 5 2" xfId="22"/>
    <cellStyle name="Normál 2 6" xfId="20"/>
    <cellStyle name="Normál 3" xfId="6"/>
    <cellStyle name="Normál 4" xfId="7"/>
    <cellStyle name="Normál 5" xfId="10"/>
    <cellStyle name="Normál 5 2" xfId="19"/>
    <cellStyle name="Normál 6" xfId="18"/>
    <cellStyle name="Normál_2008évi7mellzárásszámadási rendelet" xfId="9"/>
    <cellStyle name="Normal_ered1021" xfId="17"/>
    <cellStyle name="Százalék 2" xfId="2"/>
    <cellStyle name="Százalék 2 2" xfId="12"/>
    <cellStyle name="Százalék 2 3" xfId="15"/>
    <cellStyle name="Százalék 2 3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5\Test&#252;let\Munka\CS&#193;KV&#193;R\2013.%20&#233;v%20Cs&#225;kv&#225;r%20130210\Kincst&#225;rmormativa-2013\Kincst&#225;ri%20Normativ%20t&#225;mogat&#225;s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rma_2008\Oracle_ba\adat_2008_vesz2fe_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CS&#193;KV&#193;R/2016.%20&#233;v%20Cs&#225;kv&#225;r/2016.%20&#233;vi%20k&#246;lts&#233;gvet&#233;s%20m&#243;d.%20II/El&#337;terjeszt&#233;s/_Koltsegvetesi_rendelet_modositasaII_8%20mell_%20&#211;vo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GLOBÁLIS"/>
      <sheetName val="KÖZOKTATÁS"/>
      <sheetName val="SZOCIÁLIS"/>
      <sheetName val="KULTURÁLIS"/>
      <sheetName val="validációk"/>
      <sheetName val="kd"/>
      <sheetName val="lako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oda"/>
      <sheetName val="1"/>
    </sheetNames>
    <sheetDataSet>
      <sheetData sheetId="0">
        <row r="54">
          <cell r="D54">
            <v>1401</v>
          </cell>
        </row>
        <row r="68">
          <cell r="D68">
            <v>131291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1"/>
  <sheetViews>
    <sheetView topLeftCell="A40" zoomScaleNormal="100" workbookViewId="0">
      <selection activeCell="F22" sqref="F22"/>
    </sheetView>
  </sheetViews>
  <sheetFormatPr defaultRowHeight="12.75" x14ac:dyDescent="0.2"/>
  <cols>
    <col min="1" max="1" width="3.28515625" bestFit="1" customWidth="1"/>
    <col min="2" max="2" width="38.5703125" customWidth="1"/>
    <col min="3" max="5" width="14.140625" customWidth="1"/>
    <col min="6" max="6" width="13.42578125" customWidth="1"/>
    <col min="7" max="7" width="9.28515625" bestFit="1" customWidth="1"/>
    <col min="256" max="256" width="3.28515625" bestFit="1" customWidth="1"/>
    <col min="257" max="257" width="38.5703125" customWidth="1"/>
    <col min="258" max="258" width="11.28515625" customWidth="1"/>
    <col min="259" max="259" width="11.7109375" customWidth="1"/>
    <col min="260" max="260" width="10.140625" customWidth="1"/>
    <col min="261" max="261" width="12.140625" customWidth="1"/>
    <col min="262" max="262" width="10.28515625" customWidth="1"/>
    <col min="263" max="263" width="9.28515625" bestFit="1" customWidth="1"/>
    <col min="512" max="512" width="3.28515625" bestFit="1" customWidth="1"/>
    <col min="513" max="513" width="38.5703125" customWidth="1"/>
    <col min="514" max="514" width="11.28515625" customWidth="1"/>
    <col min="515" max="515" width="11.7109375" customWidth="1"/>
    <col min="516" max="516" width="10.140625" customWidth="1"/>
    <col min="517" max="517" width="12.140625" customWidth="1"/>
    <col min="518" max="518" width="10.28515625" customWidth="1"/>
    <col min="519" max="519" width="9.28515625" bestFit="1" customWidth="1"/>
    <col min="768" max="768" width="3.28515625" bestFit="1" customWidth="1"/>
    <col min="769" max="769" width="38.5703125" customWidth="1"/>
    <col min="770" max="770" width="11.28515625" customWidth="1"/>
    <col min="771" max="771" width="11.7109375" customWidth="1"/>
    <col min="772" max="772" width="10.140625" customWidth="1"/>
    <col min="773" max="773" width="12.140625" customWidth="1"/>
    <col min="774" max="774" width="10.28515625" customWidth="1"/>
    <col min="775" max="775" width="9.28515625" bestFit="1" customWidth="1"/>
    <col min="1024" max="1024" width="3.28515625" bestFit="1" customWidth="1"/>
    <col min="1025" max="1025" width="38.5703125" customWidth="1"/>
    <col min="1026" max="1026" width="11.28515625" customWidth="1"/>
    <col min="1027" max="1027" width="11.7109375" customWidth="1"/>
    <col min="1028" max="1028" width="10.140625" customWidth="1"/>
    <col min="1029" max="1029" width="12.140625" customWidth="1"/>
    <col min="1030" max="1030" width="10.28515625" customWidth="1"/>
    <col min="1031" max="1031" width="9.28515625" bestFit="1" customWidth="1"/>
    <col min="1280" max="1280" width="3.28515625" bestFit="1" customWidth="1"/>
    <col min="1281" max="1281" width="38.5703125" customWidth="1"/>
    <col min="1282" max="1282" width="11.28515625" customWidth="1"/>
    <col min="1283" max="1283" width="11.7109375" customWidth="1"/>
    <col min="1284" max="1284" width="10.140625" customWidth="1"/>
    <col min="1285" max="1285" width="12.140625" customWidth="1"/>
    <col min="1286" max="1286" width="10.28515625" customWidth="1"/>
    <col min="1287" max="1287" width="9.28515625" bestFit="1" customWidth="1"/>
    <col min="1536" max="1536" width="3.28515625" bestFit="1" customWidth="1"/>
    <col min="1537" max="1537" width="38.5703125" customWidth="1"/>
    <col min="1538" max="1538" width="11.28515625" customWidth="1"/>
    <col min="1539" max="1539" width="11.7109375" customWidth="1"/>
    <col min="1540" max="1540" width="10.140625" customWidth="1"/>
    <col min="1541" max="1541" width="12.140625" customWidth="1"/>
    <col min="1542" max="1542" width="10.28515625" customWidth="1"/>
    <col min="1543" max="1543" width="9.28515625" bestFit="1" customWidth="1"/>
    <col min="1792" max="1792" width="3.28515625" bestFit="1" customWidth="1"/>
    <col min="1793" max="1793" width="38.5703125" customWidth="1"/>
    <col min="1794" max="1794" width="11.28515625" customWidth="1"/>
    <col min="1795" max="1795" width="11.7109375" customWidth="1"/>
    <col min="1796" max="1796" width="10.140625" customWidth="1"/>
    <col min="1797" max="1797" width="12.140625" customWidth="1"/>
    <col min="1798" max="1798" width="10.28515625" customWidth="1"/>
    <col min="1799" max="1799" width="9.28515625" bestFit="1" customWidth="1"/>
    <col min="2048" max="2048" width="3.28515625" bestFit="1" customWidth="1"/>
    <col min="2049" max="2049" width="38.5703125" customWidth="1"/>
    <col min="2050" max="2050" width="11.28515625" customWidth="1"/>
    <col min="2051" max="2051" width="11.7109375" customWidth="1"/>
    <col min="2052" max="2052" width="10.140625" customWidth="1"/>
    <col min="2053" max="2053" width="12.140625" customWidth="1"/>
    <col min="2054" max="2054" width="10.28515625" customWidth="1"/>
    <col min="2055" max="2055" width="9.28515625" bestFit="1" customWidth="1"/>
    <col min="2304" max="2304" width="3.28515625" bestFit="1" customWidth="1"/>
    <col min="2305" max="2305" width="38.5703125" customWidth="1"/>
    <col min="2306" max="2306" width="11.28515625" customWidth="1"/>
    <col min="2307" max="2307" width="11.7109375" customWidth="1"/>
    <col min="2308" max="2308" width="10.140625" customWidth="1"/>
    <col min="2309" max="2309" width="12.140625" customWidth="1"/>
    <col min="2310" max="2310" width="10.28515625" customWidth="1"/>
    <col min="2311" max="2311" width="9.28515625" bestFit="1" customWidth="1"/>
    <col min="2560" max="2560" width="3.28515625" bestFit="1" customWidth="1"/>
    <col min="2561" max="2561" width="38.5703125" customWidth="1"/>
    <col min="2562" max="2562" width="11.28515625" customWidth="1"/>
    <col min="2563" max="2563" width="11.7109375" customWidth="1"/>
    <col min="2564" max="2564" width="10.140625" customWidth="1"/>
    <col min="2565" max="2565" width="12.140625" customWidth="1"/>
    <col min="2566" max="2566" width="10.28515625" customWidth="1"/>
    <col min="2567" max="2567" width="9.28515625" bestFit="1" customWidth="1"/>
    <col min="2816" max="2816" width="3.28515625" bestFit="1" customWidth="1"/>
    <col min="2817" max="2817" width="38.5703125" customWidth="1"/>
    <col min="2818" max="2818" width="11.28515625" customWidth="1"/>
    <col min="2819" max="2819" width="11.7109375" customWidth="1"/>
    <col min="2820" max="2820" width="10.140625" customWidth="1"/>
    <col min="2821" max="2821" width="12.140625" customWidth="1"/>
    <col min="2822" max="2822" width="10.28515625" customWidth="1"/>
    <col min="2823" max="2823" width="9.28515625" bestFit="1" customWidth="1"/>
    <col min="3072" max="3072" width="3.28515625" bestFit="1" customWidth="1"/>
    <col min="3073" max="3073" width="38.5703125" customWidth="1"/>
    <col min="3074" max="3074" width="11.28515625" customWidth="1"/>
    <col min="3075" max="3075" width="11.7109375" customWidth="1"/>
    <col min="3076" max="3076" width="10.140625" customWidth="1"/>
    <col min="3077" max="3077" width="12.140625" customWidth="1"/>
    <col min="3078" max="3078" width="10.28515625" customWidth="1"/>
    <col min="3079" max="3079" width="9.28515625" bestFit="1" customWidth="1"/>
    <col min="3328" max="3328" width="3.28515625" bestFit="1" customWidth="1"/>
    <col min="3329" max="3329" width="38.5703125" customWidth="1"/>
    <col min="3330" max="3330" width="11.28515625" customWidth="1"/>
    <col min="3331" max="3331" width="11.7109375" customWidth="1"/>
    <col min="3332" max="3332" width="10.140625" customWidth="1"/>
    <col min="3333" max="3333" width="12.140625" customWidth="1"/>
    <col min="3334" max="3334" width="10.28515625" customWidth="1"/>
    <col min="3335" max="3335" width="9.28515625" bestFit="1" customWidth="1"/>
    <col min="3584" max="3584" width="3.28515625" bestFit="1" customWidth="1"/>
    <col min="3585" max="3585" width="38.5703125" customWidth="1"/>
    <col min="3586" max="3586" width="11.28515625" customWidth="1"/>
    <col min="3587" max="3587" width="11.7109375" customWidth="1"/>
    <col min="3588" max="3588" width="10.140625" customWidth="1"/>
    <col min="3589" max="3589" width="12.140625" customWidth="1"/>
    <col min="3590" max="3590" width="10.28515625" customWidth="1"/>
    <col min="3591" max="3591" width="9.28515625" bestFit="1" customWidth="1"/>
    <col min="3840" max="3840" width="3.28515625" bestFit="1" customWidth="1"/>
    <col min="3841" max="3841" width="38.5703125" customWidth="1"/>
    <col min="3842" max="3842" width="11.28515625" customWidth="1"/>
    <col min="3843" max="3843" width="11.7109375" customWidth="1"/>
    <col min="3844" max="3844" width="10.140625" customWidth="1"/>
    <col min="3845" max="3845" width="12.140625" customWidth="1"/>
    <col min="3846" max="3846" width="10.28515625" customWidth="1"/>
    <col min="3847" max="3847" width="9.28515625" bestFit="1" customWidth="1"/>
    <col min="4096" max="4096" width="3.28515625" bestFit="1" customWidth="1"/>
    <col min="4097" max="4097" width="38.5703125" customWidth="1"/>
    <col min="4098" max="4098" width="11.28515625" customWidth="1"/>
    <col min="4099" max="4099" width="11.7109375" customWidth="1"/>
    <col min="4100" max="4100" width="10.140625" customWidth="1"/>
    <col min="4101" max="4101" width="12.140625" customWidth="1"/>
    <col min="4102" max="4102" width="10.28515625" customWidth="1"/>
    <col min="4103" max="4103" width="9.28515625" bestFit="1" customWidth="1"/>
    <col min="4352" max="4352" width="3.28515625" bestFit="1" customWidth="1"/>
    <col min="4353" max="4353" width="38.5703125" customWidth="1"/>
    <col min="4354" max="4354" width="11.28515625" customWidth="1"/>
    <col min="4355" max="4355" width="11.7109375" customWidth="1"/>
    <col min="4356" max="4356" width="10.140625" customWidth="1"/>
    <col min="4357" max="4357" width="12.140625" customWidth="1"/>
    <col min="4358" max="4358" width="10.28515625" customWidth="1"/>
    <col min="4359" max="4359" width="9.28515625" bestFit="1" customWidth="1"/>
    <col min="4608" max="4608" width="3.28515625" bestFit="1" customWidth="1"/>
    <col min="4609" max="4609" width="38.5703125" customWidth="1"/>
    <col min="4610" max="4610" width="11.28515625" customWidth="1"/>
    <col min="4611" max="4611" width="11.7109375" customWidth="1"/>
    <col min="4612" max="4612" width="10.140625" customWidth="1"/>
    <col min="4613" max="4613" width="12.140625" customWidth="1"/>
    <col min="4614" max="4614" width="10.28515625" customWidth="1"/>
    <col min="4615" max="4615" width="9.28515625" bestFit="1" customWidth="1"/>
    <col min="4864" max="4864" width="3.28515625" bestFit="1" customWidth="1"/>
    <col min="4865" max="4865" width="38.5703125" customWidth="1"/>
    <col min="4866" max="4866" width="11.28515625" customWidth="1"/>
    <col min="4867" max="4867" width="11.7109375" customWidth="1"/>
    <col min="4868" max="4868" width="10.140625" customWidth="1"/>
    <col min="4869" max="4869" width="12.140625" customWidth="1"/>
    <col min="4870" max="4870" width="10.28515625" customWidth="1"/>
    <col min="4871" max="4871" width="9.28515625" bestFit="1" customWidth="1"/>
    <col min="5120" max="5120" width="3.28515625" bestFit="1" customWidth="1"/>
    <col min="5121" max="5121" width="38.5703125" customWidth="1"/>
    <col min="5122" max="5122" width="11.28515625" customWidth="1"/>
    <col min="5123" max="5123" width="11.7109375" customWidth="1"/>
    <col min="5124" max="5124" width="10.140625" customWidth="1"/>
    <col min="5125" max="5125" width="12.140625" customWidth="1"/>
    <col min="5126" max="5126" width="10.28515625" customWidth="1"/>
    <col min="5127" max="5127" width="9.28515625" bestFit="1" customWidth="1"/>
    <col min="5376" max="5376" width="3.28515625" bestFit="1" customWidth="1"/>
    <col min="5377" max="5377" width="38.5703125" customWidth="1"/>
    <col min="5378" max="5378" width="11.28515625" customWidth="1"/>
    <col min="5379" max="5379" width="11.7109375" customWidth="1"/>
    <col min="5380" max="5380" width="10.140625" customWidth="1"/>
    <col min="5381" max="5381" width="12.140625" customWidth="1"/>
    <col min="5382" max="5382" width="10.28515625" customWidth="1"/>
    <col min="5383" max="5383" width="9.28515625" bestFit="1" customWidth="1"/>
    <col min="5632" max="5632" width="3.28515625" bestFit="1" customWidth="1"/>
    <col min="5633" max="5633" width="38.5703125" customWidth="1"/>
    <col min="5634" max="5634" width="11.28515625" customWidth="1"/>
    <col min="5635" max="5635" width="11.7109375" customWidth="1"/>
    <col min="5636" max="5636" width="10.140625" customWidth="1"/>
    <col min="5637" max="5637" width="12.140625" customWidth="1"/>
    <col min="5638" max="5638" width="10.28515625" customWidth="1"/>
    <col min="5639" max="5639" width="9.28515625" bestFit="1" customWidth="1"/>
    <col min="5888" max="5888" width="3.28515625" bestFit="1" customWidth="1"/>
    <col min="5889" max="5889" width="38.5703125" customWidth="1"/>
    <col min="5890" max="5890" width="11.28515625" customWidth="1"/>
    <col min="5891" max="5891" width="11.7109375" customWidth="1"/>
    <col min="5892" max="5892" width="10.140625" customWidth="1"/>
    <col min="5893" max="5893" width="12.140625" customWidth="1"/>
    <col min="5894" max="5894" width="10.28515625" customWidth="1"/>
    <col min="5895" max="5895" width="9.28515625" bestFit="1" customWidth="1"/>
    <col min="6144" max="6144" width="3.28515625" bestFit="1" customWidth="1"/>
    <col min="6145" max="6145" width="38.5703125" customWidth="1"/>
    <col min="6146" max="6146" width="11.28515625" customWidth="1"/>
    <col min="6147" max="6147" width="11.7109375" customWidth="1"/>
    <col min="6148" max="6148" width="10.140625" customWidth="1"/>
    <col min="6149" max="6149" width="12.140625" customWidth="1"/>
    <col min="6150" max="6150" width="10.28515625" customWidth="1"/>
    <col min="6151" max="6151" width="9.28515625" bestFit="1" customWidth="1"/>
    <col min="6400" max="6400" width="3.28515625" bestFit="1" customWidth="1"/>
    <col min="6401" max="6401" width="38.5703125" customWidth="1"/>
    <col min="6402" max="6402" width="11.28515625" customWidth="1"/>
    <col min="6403" max="6403" width="11.7109375" customWidth="1"/>
    <col min="6404" max="6404" width="10.140625" customWidth="1"/>
    <col min="6405" max="6405" width="12.140625" customWidth="1"/>
    <col min="6406" max="6406" width="10.28515625" customWidth="1"/>
    <col min="6407" max="6407" width="9.28515625" bestFit="1" customWidth="1"/>
    <col min="6656" max="6656" width="3.28515625" bestFit="1" customWidth="1"/>
    <col min="6657" max="6657" width="38.5703125" customWidth="1"/>
    <col min="6658" max="6658" width="11.28515625" customWidth="1"/>
    <col min="6659" max="6659" width="11.7109375" customWidth="1"/>
    <col min="6660" max="6660" width="10.140625" customWidth="1"/>
    <col min="6661" max="6661" width="12.140625" customWidth="1"/>
    <col min="6662" max="6662" width="10.28515625" customWidth="1"/>
    <col min="6663" max="6663" width="9.28515625" bestFit="1" customWidth="1"/>
    <col min="6912" max="6912" width="3.28515625" bestFit="1" customWidth="1"/>
    <col min="6913" max="6913" width="38.5703125" customWidth="1"/>
    <col min="6914" max="6914" width="11.28515625" customWidth="1"/>
    <col min="6915" max="6915" width="11.7109375" customWidth="1"/>
    <col min="6916" max="6916" width="10.140625" customWidth="1"/>
    <col min="6917" max="6917" width="12.140625" customWidth="1"/>
    <col min="6918" max="6918" width="10.28515625" customWidth="1"/>
    <col min="6919" max="6919" width="9.28515625" bestFit="1" customWidth="1"/>
    <col min="7168" max="7168" width="3.28515625" bestFit="1" customWidth="1"/>
    <col min="7169" max="7169" width="38.5703125" customWidth="1"/>
    <col min="7170" max="7170" width="11.28515625" customWidth="1"/>
    <col min="7171" max="7171" width="11.7109375" customWidth="1"/>
    <col min="7172" max="7172" width="10.140625" customWidth="1"/>
    <col min="7173" max="7173" width="12.140625" customWidth="1"/>
    <col min="7174" max="7174" width="10.28515625" customWidth="1"/>
    <col min="7175" max="7175" width="9.28515625" bestFit="1" customWidth="1"/>
    <col min="7424" max="7424" width="3.28515625" bestFit="1" customWidth="1"/>
    <col min="7425" max="7425" width="38.5703125" customWidth="1"/>
    <col min="7426" max="7426" width="11.28515625" customWidth="1"/>
    <col min="7427" max="7427" width="11.7109375" customWidth="1"/>
    <col min="7428" max="7428" width="10.140625" customWidth="1"/>
    <col min="7429" max="7429" width="12.140625" customWidth="1"/>
    <col min="7430" max="7430" width="10.28515625" customWidth="1"/>
    <col min="7431" max="7431" width="9.28515625" bestFit="1" customWidth="1"/>
    <col min="7680" max="7680" width="3.28515625" bestFit="1" customWidth="1"/>
    <col min="7681" max="7681" width="38.5703125" customWidth="1"/>
    <col min="7682" max="7682" width="11.28515625" customWidth="1"/>
    <col min="7683" max="7683" width="11.7109375" customWidth="1"/>
    <col min="7684" max="7684" width="10.140625" customWidth="1"/>
    <col min="7685" max="7685" width="12.140625" customWidth="1"/>
    <col min="7686" max="7686" width="10.28515625" customWidth="1"/>
    <col min="7687" max="7687" width="9.28515625" bestFit="1" customWidth="1"/>
    <col min="7936" max="7936" width="3.28515625" bestFit="1" customWidth="1"/>
    <col min="7937" max="7937" width="38.5703125" customWidth="1"/>
    <col min="7938" max="7938" width="11.28515625" customWidth="1"/>
    <col min="7939" max="7939" width="11.7109375" customWidth="1"/>
    <col min="7940" max="7940" width="10.140625" customWidth="1"/>
    <col min="7941" max="7941" width="12.140625" customWidth="1"/>
    <col min="7942" max="7942" width="10.28515625" customWidth="1"/>
    <col min="7943" max="7943" width="9.28515625" bestFit="1" customWidth="1"/>
    <col min="8192" max="8192" width="3.28515625" bestFit="1" customWidth="1"/>
    <col min="8193" max="8193" width="38.5703125" customWidth="1"/>
    <col min="8194" max="8194" width="11.28515625" customWidth="1"/>
    <col min="8195" max="8195" width="11.7109375" customWidth="1"/>
    <col min="8196" max="8196" width="10.140625" customWidth="1"/>
    <col min="8197" max="8197" width="12.140625" customWidth="1"/>
    <col min="8198" max="8198" width="10.28515625" customWidth="1"/>
    <col min="8199" max="8199" width="9.28515625" bestFit="1" customWidth="1"/>
    <col min="8448" max="8448" width="3.28515625" bestFit="1" customWidth="1"/>
    <col min="8449" max="8449" width="38.5703125" customWidth="1"/>
    <col min="8450" max="8450" width="11.28515625" customWidth="1"/>
    <col min="8451" max="8451" width="11.7109375" customWidth="1"/>
    <col min="8452" max="8452" width="10.140625" customWidth="1"/>
    <col min="8453" max="8453" width="12.140625" customWidth="1"/>
    <col min="8454" max="8454" width="10.28515625" customWidth="1"/>
    <col min="8455" max="8455" width="9.28515625" bestFit="1" customWidth="1"/>
    <col min="8704" max="8704" width="3.28515625" bestFit="1" customWidth="1"/>
    <col min="8705" max="8705" width="38.5703125" customWidth="1"/>
    <col min="8706" max="8706" width="11.28515625" customWidth="1"/>
    <col min="8707" max="8707" width="11.7109375" customWidth="1"/>
    <col min="8708" max="8708" width="10.140625" customWidth="1"/>
    <col min="8709" max="8709" width="12.140625" customWidth="1"/>
    <col min="8710" max="8710" width="10.28515625" customWidth="1"/>
    <col min="8711" max="8711" width="9.28515625" bestFit="1" customWidth="1"/>
    <col min="8960" max="8960" width="3.28515625" bestFit="1" customWidth="1"/>
    <col min="8961" max="8961" width="38.5703125" customWidth="1"/>
    <col min="8962" max="8962" width="11.28515625" customWidth="1"/>
    <col min="8963" max="8963" width="11.7109375" customWidth="1"/>
    <col min="8964" max="8964" width="10.140625" customWidth="1"/>
    <col min="8965" max="8965" width="12.140625" customWidth="1"/>
    <col min="8966" max="8966" width="10.28515625" customWidth="1"/>
    <col min="8967" max="8967" width="9.28515625" bestFit="1" customWidth="1"/>
    <col min="9216" max="9216" width="3.28515625" bestFit="1" customWidth="1"/>
    <col min="9217" max="9217" width="38.5703125" customWidth="1"/>
    <col min="9218" max="9218" width="11.28515625" customWidth="1"/>
    <col min="9219" max="9219" width="11.7109375" customWidth="1"/>
    <col min="9220" max="9220" width="10.140625" customWidth="1"/>
    <col min="9221" max="9221" width="12.140625" customWidth="1"/>
    <col min="9222" max="9222" width="10.28515625" customWidth="1"/>
    <col min="9223" max="9223" width="9.28515625" bestFit="1" customWidth="1"/>
    <col min="9472" max="9472" width="3.28515625" bestFit="1" customWidth="1"/>
    <col min="9473" max="9473" width="38.5703125" customWidth="1"/>
    <col min="9474" max="9474" width="11.28515625" customWidth="1"/>
    <col min="9475" max="9475" width="11.7109375" customWidth="1"/>
    <col min="9476" max="9476" width="10.140625" customWidth="1"/>
    <col min="9477" max="9477" width="12.140625" customWidth="1"/>
    <col min="9478" max="9478" width="10.28515625" customWidth="1"/>
    <col min="9479" max="9479" width="9.28515625" bestFit="1" customWidth="1"/>
    <col min="9728" max="9728" width="3.28515625" bestFit="1" customWidth="1"/>
    <col min="9729" max="9729" width="38.5703125" customWidth="1"/>
    <col min="9730" max="9730" width="11.28515625" customWidth="1"/>
    <col min="9731" max="9731" width="11.7109375" customWidth="1"/>
    <col min="9732" max="9732" width="10.140625" customWidth="1"/>
    <col min="9733" max="9733" width="12.140625" customWidth="1"/>
    <col min="9734" max="9734" width="10.28515625" customWidth="1"/>
    <col min="9735" max="9735" width="9.28515625" bestFit="1" customWidth="1"/>
    <col min="9984" max="9984" width="3.28515625" bestFit="1" customWidth="1"/>
    <col min="9985" max="9985" width="38.5703125" customWidth="1"/>
    <col min="9986" max="9986" width="11.28515625" customWidth="1"/>
    <col min="9987" max="9987" width="11.7109375" customWidth="1"/>
    <col min="9988" max="9988" width="10.140625" customWidth="1"/>
    <col min="9989" max="9989" width="12.140625" customWidth="1"/>
    <col min="9990" max="9990" width="10.28515625" customWidth="1"/>
    <col min="9991" max="9991" width="9.28515625" bestFit="1" customWidth="1"/>
    <col min="10240" max="10240" width="3.28515625" bestFit="1" customWidth="1"/>
    <col min="10241" max="10241" width="38.5703125" customWidth="1"/>
    <col min="10242" max="10242" width="11.28515625" customWidth="1"/>
    <col min="10243" max="10243" width="11.7109375" customWidth="1"/>
    <col min="10244" max="10244" width="10.140625" customWidth="1"/>
    <col min="10245" max="10245" width="12.140625" customWidth="1"/>
    <col min="10246" max="10246" width="10.28515625" customWidth="1"/>
    <col min="10247" max="10247" width="9.28515625" bestFit="1" customWidth="1"/>
    <col min="10496" max="10496" width="3.28515625" bestFit="1" customWidth="1"/>
    <col min="10497" max="10497" width="38.5703125" customWidth="1"/>
    <col min="10498" max="10498" width="11.28515625" customWidth="1"/>
    <col min="10499" max="10499" width="11.7109375" customWidth="1"/>
    <col min="10500" max="10500" width="10.140625" customWidth="1"/>
    <col min="10501" max="10501" width="12.140625" customWidth="1"/>
    <col min="10502" max="10502" width="10.28515625" customWidth="1"/>
    <col min="10503" max="10503" width="9.28515625" bestFit="1" customWidth="1"/>
    <col min="10752" max="10752" width="3.28515625" bestFit="1" customWidth="1"/>
    <col min="10753" max="10753" width="38.5703125" customWidth="1"/>
    <col min="10754" max="10754" width="11.28515625" customWidth="1"/>
    <col min="10755" max="10755" width="11.7109375" customWidth="1"/>
    <col min="10756" max="10756" width="10.140625" customWidth="1"/>
    <col min="10757" max="10757" width="12.140625" customWidth="1"/>
    <col min="10758" max="10758" width="10.28515625" customWidth="1"/>
    <col min="10759" max="10759" width="9.28515625" bestFit="1" customWidth="1"/>
    <col min="11008" max="11008" width="3.28515625" bestFit="1" customWidth="1"/>
    <col min="11009" max="11009" width="38.5703125" customWidth="1"/>
    <col min="11010" max="11010" width="11.28515625" customWidth="1"/>
    <col min="11011" max="11011" width="11.7109375" customWidth="1"/>
    <col min="11012" max="11012" width="10.140625" customWidth="1"/>
    <col min="11013" max="11013" width="12.140625" customWidth="1"/>
    <col min="11014" max="11014" width="10.28515625" customWidth="1"/>
    <col min="11015" max="11015" width="9.28515625" bestFit="1" customWidth="1"/>
    <col min="11264" max="11264" width="3.28515625" bestFit="1" customWidth="1"/>
    <col min="11265" max="11265" width="38.5703125" customWidth="1"/>
    <col min="11266" max="11266" width="11.28515625" customWidth="1"/>
    <col min="11267" max="11267" width="11.7109375" customWidth="1"/>
    <col min="11268" max="11268" width="10.140625" customWidth="1"/>
    <col min="11269" max="11269" width="12.140625" customWidth="1"/>
    <col min="11270" max="11270" width="10.28515625" customWidth="1"/>
    <col min="11271" max="11271" width="9.28515625" bestFit="1" customWidth="1"/>
    <col min="11520" max="11520" width="3.28515625" bestFit="1" customWidth="1"/>
    <col min="11521" max="11521" width="38.5703125" customWidth="1"/>
    <col min="11522" max="11522" width="11.28515625" customWidth="1"/>
    <col min="11523" max="11523" width="11.7109375" customWidth="1"/>
    <col min="11524" max="11524" width="10.140625" customWidth="1"/>
    <col min="11525" max="11525" width="12.140625" customWidth="1"/>
    <col min="11526" max="11526" width="10.28515625" customWidth="1"/>
    <col min="11527" max="11527" width="9.28515625" bestFit="1" customWidth="1"/>
    <col min="11776" max="11776" width="3.28515625" bestFit="1" customWidth="1"/>
    <col min="11777" max="11777" width="38.5703125" customWidth="1"/>
    <col min="11778" max="11778" width="11.28515625" customWidth="1"/>
    <col min="11779" max="11779" width="11.7109375" customWidth="1"/>
    <col min="11780" max="11780" width="10.140625" customWidth="1"/>
    <col min="11781" max="11781" width="12.140625" customWidth="1"/>
    <col min="11782" max="11782" width="10.28515625" customWidth="1"/>
    <col min="11783" max="11783" width="9.28515625" bestFit="1" customWidth="1"/>
    <col min="12032" max="12032" width="3.28515625" bestFit="1" customWidth="1"/>
    <col min="12033" max="12033" width="38.5703125" customWidth="1"/>
    <col min="12034" max="12034" width="11.28515625" customWidth="1"/>
    <col min="12035" max="12035" width="11.7109375" customWidth="1"/>
    <col min="12036" max="12036" width="10.140625" customWidth="1"/>
    <col min="12037" max="12037" width="12.140625" customWidth="1"/>
    <col min="12038" max="12038" width="10.28515625" customWidth="1"/>
    <col min="12039" max="12039" width="9.28515625" bestFit="1" customWidth="1"/>
    <col min="12288" max="12288" width="3.28515625" bestFit="1" customWidth="1"/>
    <col min="12289" max="12289" width="38.5703125" customWidth="1"/>
    <col min="12290" max="12290" width="11.28515625" customWidth="1"/>
    <col min="12291" max="12291" width="11.7109375" customWidth="1"/>
    <col min="12292" max="12292" width="10.140625" customWidth="1"/>
    <col min="12293" max="12293" width="12.140625" customWidth="1"/>
    <col min="12294" max="12294" width="10.28515625" customWidth="1"/>
    <col min="12295" max="12295" width="9.28515625" bestFit="1" customWidth="1"/>
    <col min="12544" max="12544" width="3.28515625" bestFit="1" customWidth="1"/>
    <col min="12545" max="12545" width="38.5703125" customWidth="1"/>
    <col min="12546" max="12546" width="11.28515625" customWidth="1"/>
    <col min="12547" max="12547" width="11.7109375" customWidth="1"/>
    <col min="12548" max="12548" width="10.140625" customWidth="1"/>
    <col min="12549" max="12549" width="12.140625" customWidth="1"/>
    <col min="12550" max="12550" width="10.28515625" customWidth="1"/>
    <col min="12551" max="12551" width="9.28515625" bestFit="1" customWidth="1"/>
    <col min="12800" max="12800" width="3.28515625" bestFit="1" customWidth="1"/>
    <col min="12801" max="12801" width="38.5703125" customWidth="1"/>
    <col min="12802" max="12802" width="11.28515625" customWidth="1"/>
    <col min="12803" max="12803" width="11.7109375" customWidth="1"/>
    <col min="12804" max="12804" width="10.140625" customWidth="1"/>
    <col min="12805" max="12805" width="12.140625" customWidth="1"/>
    <col min="12806" max="12806" width="10.28515625" customWidth="1"/>
    <col min="12807" max="12807" width="9.28515625" bestFit="1" customWidth="1"/>
    <col min="13056" max="13056" width="3.28515625" bestFit="1" customWidth="1"/>
    <col min="13057" max="13057" width="38.5703125" customWidth="1"/>
    <col min="13058" max="13058" width="11.28515625" customWidth="1"/>
    <col min="13059" max="13059" width="11.7109375" customWidth="1"/>
    <col min="13060" max="13060" width="10.140625" customWidth="1"/>
    <col min="13061" max="13061" width="12.140625" customWidth="1"/>
    <col min="13062" max="13062" width="10.28515625" customWidth="1"/>
    <col min="13063" max="13063" width="9.28515625" bestFit="1" customWidth="1"/>
    <col min="13312" max="13312" width="3.28515625" bestFit="1" customWidth="1"/>
    <col min="13313" max="13313" width="38.5703125" customWidth="1"/>
    <col min="13314" max="13314" width="11.28515625" customWidth="1"/>
    <col min="13315" max="13315" width="11.7109375" customWidth="1"/>
    <col min="13316" max="13316" width="10.140625" customWidth="1"/>
    <col min="13317" max="13317" width="12.140625" customWidth="1"/>
    <col min="13318" max="13318" width="10.28515625" customWidth="1"/>
    <col min="13319" max="13319" width="9.28515625" bestFit="1" customWidth="1"/>
    <col min="13568" max="13568" width="3.28515625" bestFit="1" customWidth="1"/>
    <col min="13569" max="13569" width="38.5703125" customWidth="1"/>
    <col min="13570" max="13570" width="11.28515625" customWidth="1"/>
    <col min="13571" max="13571" width="11.7109375" customWidth="1"/>
    <col min="13572" max="13572" width="10.140625" customWidth="1"/>
    <col min="13573" max="13573" width="12.140625" customWidth="1"/>
    <col min="13574" max="13574" width="10.28515625" customWidth="1"/>
    <col min="13575" max="13575" width="9.28515625" bestFit="1" customWidth="1"/>
    <col min="13824" max="13824" width="3.28515625" bestFit="1" customWidth="1"/>
    <col min="13825" max="13825" width="38.5703125" customWidth="1"/>
    <col min="13826" max="13826" width="11.28515625" customWidth="1"/>
    <col min="13827" max="13827" width="11.7109375" customWidth="1"/>
    <col min="13828" max="13828" width="10.140625" customWidth="1"/>
    <col min="13829" max="13829" width="12.140625" customWidth="1"/>
    <col min="13830" max="13830" width="10.28515625" customWidth="1"/>
    <col min="13831" max="13831" width="9.28515625" bestFit="1" customWidth="1"/>
    <col min="14080" max="14080" width="3.28515625" bestFit="1" customWidth="1"/>
    <col min="14081" max="14081" width="38.5703125" customWidth="1"/>
    <col min="14082" max="14082" width="11.28515625" customWidth="1"/>
    <col min="14083" max="14083" width="11.7109375" customWidth="1"/>
    <col min="14084" max="14084" width="10.140625" customWidth="1"/>
    <col min="14085" max="14085" width="12.140625" customWidth="1"/>
    <col min="14086" max="14086" width="10.28515625" customWidth="1"/>
    <col min="14087" max="14087" width="9.28515625" bestFit="1" customWidth="1"/>
    <col min="14336" max="14336" width="3.28515625" bestFit="1" customWidth="1"/>
    <col min="14337" max="14337" width="38.5703125" customWidth="1"/>
    <col min="14338" max="14338" width="11.28515625" customWidth="1"/>
    <col min="14339" max="14339" width="11.7109375" customWidth="1"/>
    <col min="14340" max="14340" width="10.140625" customWidth="1"/>
    <col min="14341" max="14341" width="12.140625" customWidth="1"/>
    <col min="14342" max="14342" width="10.28515625" customWidth="1"/>
    <col min="14343" max="14343" width="9.28515625" bestFit="1" customWidth="1"/>
    <col min="14592" max="14592" width="3.28515625" bestFit="1" customWidth="1"/>
    <col min="14593" max="14593" width="38.5703125" customWidth="1"/>
    <col min="14594" max="14594" width="11.28515625" customWidth="1"/>
    <col min="14595" max="14595" width="11.7109375" customWidth="1"/>
    <col min="14596" max="14596" width="10.140625" customWidth="1"/>
    <col min="14597" max="14597" width="12.140625" customWidth="1"/>
    <col min="14598" max="14598" width="10.28515625" customWidth="1"/>
    <col min="14599" max="14599" width="9.28515625" bestFit="1" customWidth="1"/>
    <col min="14848" max="14848" width="3.28515625" bestFit="1" customWidth="1"/>
    <col min="14849" max="14849" width="38.5703125" customWidth="1"/>
    <col min="14850" max="14850" width="11.28515625" customWidth="1"/>
    <col min="14851" max="14851" width="11.7109375" customWidth="1"/>
    <col min="14852" max="14852" width="10.140625" customWidth="1"/>
    <col min="14853" max="14853" width="12.140625" customWidth="1"/>
    <col min="14854" max="14854" width="10.28515625" customWidth="1"/>
    <col min="14855" max="14855" width="9.28515625" bestFit="1" customWidth="1"/>
    <col min="15104" max="15104" width="3.28515625" bestFit="1" customWidth="1"/>
    <col min="15105" max="15105" width="38.5703125" customWidth="1"/>
    <col min="15106" max="15106" width="11.28515625" customWidth="1"/>
    <col min="15107" max="15107" width="11.7109375" customWidth="1"/>
    <col min="15108" max="15108" width="10.140625" customWidth="1"/>
    <col min="15109" max="15109" width="12.140625" customWidth="1"/>
    <col min="15110" max="15110" width="10.28515625" customWidth="1"/>
    <col min="15111" max="15111" width="9.28515625" bestFit="1" customWidth="1"/>
    <col min="15360" max="15360" width="3.28515625" bestFit="1" customWidth="1"/>
    <col min="15361" max="15361" width="38.5703125" customWidth="1"/>
    <col min="15362" max="15362" width="11.28515625" customWidth="1"/>
    <col min="15363" max="15363" width="11.7109375" customWidth="1"/>
    <col min="15364" max="15364" width="10.140625" customWidth="1"/>
    <col min="15365" max="15365" width="12.140625" customWidth="1"/>
    <col min="15366" max="15366" width="10.28515625" customWidth="1"/>
    <col min="15367" max="15367" width="9.28515625" bestFit="1" customWidth="1"/>
    <col min="15616" max="15616" width="3.28515625" bestFit="1" customWidth="1"/>
    <col min="15617" max="15617" width="38.5703125" customWidth="1"/>
    <col min="15618" max="15618" width="11.28515625" customWidth="1"/>
    <col min="15619" max="15619" width="11.7109375" customWidth="1"/>
    <col min="15620" max="15620" width="10.140625" customWidth="1"/>
    <col min="15621" max="15621" width="12.140625" customWidth="1"/>
    <col min="15622" max="15622" width="10.28515625" customWidth="1"/>
    <col min="15623" max="15623" width="9.28515625" bestFit="1" customWidth="1"/>
    <col min="15872" max="15872" width="3.28515625" bestFit="1" customWidth="1"/>
    <col min="15873" max="15873" width="38.5703125" customWidth="1"/>
    <col min="15874" max="15874" width="11.28515625" customWidth="1"/>
    <col min="15875" max="15875" width="11.7109375" customWidth="1"/>
    <col min="15876" max="15876" width="10.140625" customWidth="1"/>
    <col min="15877" max="15877" width="12.140625" customWidth="1"/>
    <col min="15878" max="15878" width="10.28515625" customWidth="1"/>
    <col min="15879" max="15879" width="9.28515625" bestFit="1" customWidth="1"/>
    <col min="16128" max="16128" width="3.28515625" bestFit="1" customWidth="1"/>
    <col min="16129" max="16129" width="38.5703125" customWidth="1"/>
    <col min="16130" max="16130" width="11.28515625" customWidth="1"/>
    <col min="16131" max="16131" width="11.7109375" customWidth="1"/>
    <col min="16132" max="16132" width="10.140625" customWidth="1"/>
    <col min="16133" max="16133" width="12.140625" customWidth="1"/>
    <col min="16134" max="16134" width="10.28515625" customWidth="1"/>
    <col min="16135" max="16135" width="9.28515625" bestFit="1" customWidth="1"/>
  </cols>
  <sheetData>
    <row r="2" spans="1:6" ht="39.75" customHeight="1" x14ac:dyDescent="0.2">
      <c r="A2" s="90"/>
      <c r="B2" s="90"/>
      <c r="C2" s="130" t="s">
        <v>239</v>
      </c>
      <c r="D2" s="130" t="s">
        <v>0</v>
      </c>
      <c r="E2" s="130" t="s">
        <v>235</v>
      </c>
      <c r="F2" s="130" t="s">
        <v>1</v>
      </c>
    </row>
    <row r="3" spans="1:6" x14ac:dyDescent="0.2">
      <c r="A3" s="87" t="s">
        <v>2</v>
      </c>
      <c r="B3" s="87" t="s">
        <v>3</v>
      </c>
      <c r="C3" s="88"/>
      <c r="D3" s="88"/>
      <c r="E3" s="88"/>
      <c r="F3" s="88"/>
    </row>
    <row r="4" spans="1:6" x14ac:dyDescent="0.2">
      <c r="A4" s="90" t="s">
        <v>4</v>
      </c>
      <c r="B4" s="90" t="s">
        <v>5</v>
      </c>
      <c r="C4" s="88">
        <f>+'2_mell_önk'!D4+'3_mell_ovoda'!D4+'4_mell_könyvtár'!D4+'5_mell_hivatal'!D4</f>
        <v>233654</v>
      </c>
      <c r="D4" s="88">
        <f>+'2_mell_önk'!E4+'3_mell_ovoda'!E4+'4_mell_könyvtár'!E4+'5_mell_hivatal'!E4</f>
        <v>146982</v>
      </c>
      <c r="E4" s="88">
        <f>+'2_mell_önk'!F4+'3_mell_ovoda'!F4+'4_mell_könyvtár'!F4+'5_mell_hivatal'!F4</f>
        <v>5601</v>
      </c>
      <c r="F4" s="88">
        <f>+'2_mell_önk'!G4+'3_mell_ovoda'!G4+'4_mell_könyvtár'!G4+'5_mell_hivatal'!G4</f>
        <v>81071</v>
      </c>
    </row>
    <row r="5" spans="1:6" x14ac:dyDescent="0.2">
      <c r="A5" s="90" t="s">
        <v>6</v>
      </c>
      <c r="B5" s="90" t="s">
        <v>7</v>
      </c>
      <c r="C5" s="88">
        <f>+'2_mell_önk'!D5+'3_mell_ovoda'!D5+'4_mell_könyvtár'!D5+'5_mell_hivatal'!D5</f>
        <v>61529</v>
      </c>
      <c r="D5" s="88">
        <f>+'2_mell_önk'!E5+'3_mell_ovoda'!E5+'4_mell_könyvtár'!E5+'5_mell_hivatal'!E5</f>
        <v>37716</v>
      </c>
      <c r="E5" s="88">
        <f>+'2_mell_önk'!F5+'3_mell_ovoda'!F5+'4_mell_könyvtár'!F5+'5_mell_hivatal'!F5</f>
        <v>1505</v>
      </c>
      <c r="F5" s="88">
        <f>+'2_mell_önk'!G5+'3_mell_ovoda'!G5+'4_mell_könyvtár'!G5+'5_mell_hivatal'!G5</f>
        <v>22308</v>
      </c>
    </row>
    <row r="6" spans="1:6" x14ac:dyDescent="0.2">
      <c r="A6" s="90" t="s">
        <v>8</v>
      </c>
      <c r="B6" s="90" t="s">
        <v>9</v>
      </c>
      <c r="C6" s="88">
        <f>+'2_mell_önk'!D6+'3_mell_ovoda'!D6+'4_mell_könyvtár'!D6+'5_mell_hivatal'!D6</f>
        <v>261768</v>
      </c>
      <c r="D6" s="88">
        <f>+'2_mell_önk'!E6+'3_mell_ovoda'!E6+'4_mell_könyvtár'!E6+'5_mell_hivatal'!E6</f>
        <v>239215</v>
      </c>
      <c r="E6" s="88">
        <f>+'2_mell_önk'!F6+'3_mell_ovoda'!F6+'4_mell_könyvtár'!F6+'5_mell_hivatal'!F6</f>
        <v>3321</v>
      </c>
      <c r="F6" s="88">
        <f>+'2_mell_önk'!G6+'3_mell_ovoda'!G6+'4_mell_könyvtár'!G6+'5_mell_hivatal'!G6</f>
        <v>19232</v>
      </c>
    </row>
    <row r="7" spans="1:6" x14ac:dyDescent="0.2">
      <c r="A7" s="90"/>
      <c r="B7" s="91" t="s">
        <v>10</v>
      </c>
      <c r="C7" s="88">
        <f>+'2_mell_önk'!D7+'3_mell_ovoda'!D7+'4_mell_könyvtár'!D7+'5_mell_hivatal'!D7</f>
        <v>0</v>
      </c>
      <c r="D7" s="88">
        <f>+'2_mell_önk'!E7+'3_mell_ovoda'!E7+'4_mell_könyvtár'!E7+'5_mell_hivatal'!E7</f>
        <v>0</v>
      </c>
      <c r="E7" s="88">
        <f>+'2_mell_önk'!F7+'3_mell_ovoda'!F7+'4_mell_könyvtár'!F7+'5_mell_hivatal'!F7</f>
        <v>0</v>
      </c>
      <c r="F7" s="88">
        <f>+'2_mell_önk'!G7+'3_mell_ovoda'!G7+'4_mell_könyvtár'!G7+'5_mell_hivatal'!G7</f>
        <v>0</v>
      </c>
    </row>
    <row r="8" spans="1:6" x14ac:dyDescent="0.2">
      <c r="A8" s="90" t="s">
        <v>11</v>
      </c>
      <c r="B8" s="90" t="s">
        <v>12</v>
      </c>
      <c r="C8" s="88">
        <f>+'2_mell_önk'!D8+'3_mell_ovoda'!D8+'4_mell_könyvtár'!D8+'5_mell_hivatal'!D8</f>
        <v>17501</v>
      </c>
      <c r="D8" s="88">
        <f>+'2_mell_önk'!E8+'3_mell_ovoda'!E8+'4_mell_könyvtár'!E8+'5_mell_hivatal'!E8</f>
        <v>17501</v>
      </c>
      <c r="E8" s="88">
        <f>+'2_mell_önk'!F8+'3_mell_ovoda'!F8+'4_mell_könyvtár'!F8+'5_mell_hivatal'!F8</f>
        <v>0</v>
      </c>
      <c r="F8" s="88">
        <f>+'2_mell_önk'!G8+'3_mell_ovoda'!G8+'4_mell_könyvtár'!G8+'5_mell_hivatal'!G8</f>
        <v>0</v>
      </c>
    </row>
    <row r="9" spans="1:6" x14ac:dyDescent="0.2">
      <c r="A9" s="90" t="s">
        <v>13</v>
      </c>
      <c r="B9" s="90" t="s">
        <v>14</v>
      </c>
      <c r="C9" s="88">
        <f>+'2_mell_önk'!D9+'3_mell_ovoda'!D9+'4_mell_könyvtár'!D9+'5_mell_hivatal'!D9</f>
        <v>97351.502000000008</v>
      </c>
      <c r="D9" s="88">
        <f>+'2_mell_önk'!E9+'3_mell_ovoda'!E9+'4_mell_könyvtár'!E9+'5_mell_hivatal'!E9</f>
        <v>54594.502</v>
      </c>
      <c r="E9" s="88">
        <f>+'2_mell_önk'!F9+'3_mell_ovoda'!F9+'4_mell_könyvtár'!F9+'5_mell_hivatal'!F9</f>
        <v>42622</v>
      </c>
      <c r="F9" s="88">
        <f>+'2_mell_önk'!G9+'3_mell_ovoda'!G9+'4_mell_könyvtár'!G9+'5_mell_hivatal'!G9</f>
        <v>135</v>
      </c>
    </row>
    <row r="10" spans="1:6" x14ac:dyDescent="0.2">
      <c r="A10" s="90"/>
      <c r="B10" s="91" t="s">
        <v>204</v>
      </c>
      <c r="C10" s="183">
        <f>+'2_mell_önk'!D10+'3_mell_ovoda'!D10+'4_mell_könyvtár'!D10+'5_mell_hivatal'!D10</f>
        <v>24739.502</v>
      </c>
      <c r="D10" s="88">
        <f>+'2_mell_önk'!E10+'3_mell_ovoda'!E10+'4_mell_könyvtár'!E10+'5_mell_hivatal'!E10</f>
        <v>24739.502</v>
      </c>
      <c r="E10" s="88">
        <f>+'2_mell_önk'!F10+'3_mell_ovoda'!F10+'4_mell_könyvtár'!F10+'5_mell_hivatal'!F10</f>
        <v>0</v>
      </c>
      <c r="F10" s="88">
        <f>+'2_mell_önk'!G10+'3_mell_ovoda'!G10+'4_mell_könyvtár'!G10+'5_mell_hivatal'!G10</f>
        <v>0</v>
      </c>
    </row>
    <row r="11" spans="1:6" x14ac:dyDescent="0.2">
      <c r="A11" s="90"/>
      <c r="B11" s="91" t="s">
        <v>15</v>
      </c>
      <c r="C11" s="183">
        <f>+'2_mell_önk'!D11+'3_mell_ovoda'!D11+'4_mell_könyvtár'!D11+'5_mell_hivatal'!D11</f>
        <v>65806</v>
      </c>
      <c r="D11" s="88">
        <f>+'2_mell_önk'!E11+'3_mell_ovoda'!E11+'4_mell_könyvtár'!E11+'5_mell_hivatal'!E11</f>
        <v>29392</v>
      </c>
      <c r="E11" s="88">
        <f>+'2_mell_önk'!F11+'3_mell_ovoda'!F11+'4_mell_könyvtár'!F11+'5_mell_hivatal'!F11</f>
        <v>36279</v>
      </c>
      <c r="F11" s="88">
        <f>+'2_mell_önk'!G11+'3_mell_ovoda'!G11+'4_mell_könyvtár'!G11+'5_mell_hivatal'!G11</f>
        <v>135</v>
      </c>
    </row>
    <row r="12" spans="1:6" x14ac:dyDescent="0.2">
      <c r="A12" s="90"/>
      <c r="B12" s="91" t="s">
        <v>16</v>
      </c>
      <c r="C12" s="183">
        <f>+'2_mell_önk'!D12+'3_mell_ovoda'!D12+'4_mell_könyvtár'!D12+'5_mell_hivatal'!D12</f>
        <v>6343</v>
      </c>
      <c r="D12" s="88">
        <f>+'2_mell_önk'!E12+'3_mell_ovoda'!E12+'4_mell_könyvtár'!E12+'5_mell_hivatal'!E12</f>
        <v>0</v>
      </c>
      <c r="E12" s="88">
        <f>+'2_mell_önk'!F12+'3_mell_ovoda'!F12+'4_mell_könyvtár'!F12+'5_mell_hivatal'!F12</f>
        <v>6343</v>
      </c>
      <c r="F12" s="88">
        <f>+'2_mell_önk'!G12+'3_mell_ovoda'!G12+'4_mell_könyvtár'!G12+'5_mell_hivatal'!G12</f>
        <v>0</v>
      </c>
    </row>
    <row r="13" spans="1:6" x14ac:dyDescent="0.2">
      <c r="A13" s="90"/>
      <c r="B13" s="91" t="s">
        <v>226</v>
      </c>
      <c r="C13" s="183">
        <f>+'2_mell_önk'!D13+'3_mell_ovoda'!D13+'4_mell_könyvtár'!D13+'5_mell_hivatal'!D13</f>
        <v>463</v>
      </c>
      <c r="D13" s="88">
        <f>+'2_mell_önk'!E13+'3_mell_ovoda'!E13+'4_mell_könyvtár'!E13+'5_mell_hivatal'!E13</f>
        <v>463</v>
      </c>
      <c r="E13" s="88">
        <f>+'2_mell_önk'!F13+'3_mell_ovoda'!F13+'4_mell_könyvtár'!F13+'5_mell_hivatal'!F13</f>
        <v>0</v>
      </c>
      <c r="F13" s="88">
        <f>+'2_mell_önk'!G13+'3_mell_ovoda'!G13+'4_mell_könyvtár'!G13+'5_mell_hivatal'!G13</f>
        <v>0</v>
      </c>
    </row>
    <row r="14" spans="1:6" x14ac:dyDescent="0.2">
      <c r="A14" s="131"/>
      <c r="B14" s="95" t="s">
        <v>17</v>
      </c>
      <c r="C14" s="96">
        <f>+'2_mell_önk'!D14+'3_mell_ovoda'!D14+'4_mell_könyvtár'!D14+'5_mell_hivatal'!D14</f>
        <v>671803.50199999998</v>
      </c>
      <c r="D14" s="96">
        <f t="shared" ref="D14:F14" si="0">+D4+D5+D6+D8+D9</f>
        <v>496008.50199999998</v>
      </c>
      <c r="E14" s="96">
        <f t="shared" si="0"/>
        <v>53049</v>
      </c>
      <c r="F14" s="96">
        <f t="shared" si="0"/>
        <v>122746</v>
      </c>
    </row>
    <row r="15" spans="1:6" x14ac:dyDescent="0.2">
      <c r="A15" s="90"/>
      <c r="B15" s="87" t="s">
        <v>18</v>
      </c>
      <c r="C15" s="97">
        <f>+'2_mell_önk'!C15+'3_mell_ovoda'!C15+'4_mell_könyvtár'!C15+'5_mell_hivatal'!C15</f>
        <v>0</v>
      </c>
      <c r="D15" s="97">
        <f>+'2_mell_önk'!D15+'3_mell_ovoda'!D15+'4_mell_könyvtár'!D15+'5_mell_hivatal'!D15</f>
        <v>0</v>
      </c>
      <c r="E15" s="97">
        <f>+'2_mell_önk'!E15+'3_mell_ovoda'!E15+'4_mell_könyvtár'!E15+'5_mell_hivatal'!E15</f>
        <v>0</v>
      </c>
      <c r="F15" s="97">
        <f>+'2_mell_önk'!F15+'3_mell_ovoda'!F15+'4_mell_könyvtár'!F15+'5_mell_hivatal'!F15</f>
        <v>0</v>
      </c>
    </row>
    <row r="16" spans="1:6" x14ac:dyDescent="0.2">
      <c r="A16" s="90" t="s">
        <v>19</v>
      </c>
      <c r="B16" s="90" t="s">
        <v>20</v>
      </c>
      <c r="C16" s="88">
        <f>+'2_mell_önk'!D16+'3_mell_ovoda'!D16+'4_mell_könyvtár'!D16+'5_mell_hivatal'!D16</f>
        <v>15120</v>
      </c>
      <c r="D16" s="88">
        <f>+'2_mell_önk'!E16+'3_mell_ovoda'!E16+'4_mell_könyvtár'!E16+'5_mell_hivatal'!E16</f>
        <v>14538</v>
      </c>
      <c r="E16" s="88">
        <f>+'2_mell_önk'!F16+'3_mell_ovoda'!F16+'4_mell_könyvtár'!F16+'5_mell_hivatal'!F16</f>
        <v>0</v>
      </c>
      <c r="F16" s="88">
        <f>+'2_mell_önk'!G16+'3_mell_ovoda'!G16+'4_mell_könyvtár'!G16+'5_mell_hivatal'!G16</f>
        <v>582</v>
      </c>
    </row>
    <row r="17" spans="1:7" x14ac:dyDescent="0.2">
      <c r="A17" s="90" t="s">
        <v>21</v>
      </c>
      <c r="B17" s="90" t="s">
        <v>22</v>
      </c>
      <c r="C17" s="88">
        <f>+'2_mell_önk'!D17+'3_mell_ovoda'!D17+'4_mell_könyvtár'!D17+'5_mell_hivatal'!D17</f>
        <v>114036</v>
      </c>
      <c r="D17" s="88">
        <f>+'2_mell_önk'!E17+'3_mell_ovoda'!E17+'4_mell_könyvtár'!E17+'5_mell_hivatal'!E17</f>
        <v>114036</v>
      </c>
      <c r="E17" s="88">
        <f>+'2_mell_önk'!F17+'3_mell_ovoda'!F17+'4_mell_könyvtár'!F17+'5_mell_hivatal'!F17</f>
        <v>0</v>
      </c>
      <c r="F17" s="88">
        <f>+'2_mell_önk'!G17+'3_mell_ovoda'!G17+'4_mell_könyvtár'!G17+'5_mell_hivatal'!G17</f>
        <v>0</v>
      </c>
    </row>
    <row r="18" spans="1:7" x14ac:dyDescent="0.2">
      <c r="A18" s="90" t="s">
        <v>23</v>
      </c>
      <c r="B18" s="90" t="s">
        <v>24</v>
      </c>
      <c r="C18" s="88">
        <f>+'2_mell_önk'!D18+'3_mell_ovoda'!D18+'4_mell_könyvtár'!D18+'5_mell_hivatal'!D18</f>
        <v>4000</v>
      </c>
      <c r="D18" s="88">
        <f>+'2_mell_önk'!E18+'3_mell_ovoda'!E18+'4_mell_könyvtár'!E18+'5_mell_hivatal'!E18</f>
        <v>0</v>
      </c>
      <c r="E18" s="88">
        <f>+'2_mell_önk'!F18+'3_mell_ovoda'!F18+'4_mell_könyvtár'!F18+'5_mell_hivatal'!F18</f>
        <v>4000</v>
      </c>
      <c r="F18" s="88">
        <f>+'2_mell_önk'!G18+'3_mell_ovoda'!G18+'4_mell_könyvtár'!G18+'5_mell_hivatal'!G18</f>
        <v>0</v>
      </c>
    </row>
    <row r="19" spans="1:7" x14ac:dyDescent="0.2">
      <c r="A19" s="131"/>
      <c r="B19" s="95" t="s">
        <v>25</v>
      </c>
      <c r="C19" s="96">
        <f>+C16+C17+C18</f>
        <v>133156</v>
      </c>
      <c r="D19" s="96">
        <f t="shared" ref="D19:E19" si="1">+D16+D17+D18</f>
        <v>128574</v>
      </c>
      <c r="E19" s="96">
        <f t="shared" si="1"/>
        <v>4000</v>
      </c>
      <c r="F19" s="96">
        <f t="shared" ref="F19" si="2">SUM(F16:F18)</f>
        <v>582</v>
      </c>
    </row>
    <row r="20" spans="1:7" x14ac:dyDescent="0.2">
      <c r="A20" s="109"/>
      <c r="B20" s="99" t="s">
        <v>26</v>
      </c>
      <c r="C20" s="100">
        <f>+C19+C14</f>
        <v>804959.50199999998</v>
      </c>
      <c r="D20" s="100">
        <f t="shared" ref="D20:F20" si="3">+D19+D14</f>
        <v>624582.50199999998</v>
      </c>
      <c r="E20" s="100">
        <f t="shared" si="3"/>
        <v>57049</v>
      </c>
      <c r="F20" s="100">
        <f t="shared" si="3"/>
        <v>123328</v>
      </c>
    </row>
    <row r="21" spans="1:7" x14ac:dyDescent="0.2">
      <c r="A21" s="87" t="s">
        <v>27</v>
      </c>
      <c r="B21" s="87" t="s">
        <v>28</v>
      </c>
      <c r="C21" s="101">
        <f>+'2_mell_önk'!C21+'3_mell_ovoda'!C21+'4_mell_könyvtár'!C21+'5_mell_hivatal'!C21</f>
        <v>0</v>
      </c>
      <c r="D21" s="101">
        <f>+'2_mell_önk'!D21+'3_mell_ovoda'!D21+'4_mell_könyvtár'!D21+'5_mell_hivatal'!D21</f>
        <v>0</v>
      </c>
      <c r="E21" s="101">
        <f>+'2_mell_önk'!E21+'3_mell_ovoda'!E21+'4_mell_könyvtár'!E21+'5_mell_hivatal'!E21</f>
        <v>0</v>
      </c>
      <c r="F21" s="101">
        <f>+'2_mell_önk'!F21+'3_mell_ovoda'!F21+'4_mell_könyvtár'!F21+'5_mell_hivatal'!F21</f>
        <v>0</v>
      </c>
    </row>
    <row r="22" spans="1:7" x14ac:dyDescent="0.2">
      <c r="A22" s="87"/>
      <c r="B22" s="90" t="s">
        <v>29</v>
      </c>
      <c r="C22" s="101">
        <f>+'2_mell_önk'!D22+'3_mell_ovoda'!D22+'4_mell_könyvtár'!D22+'5_mell_hivatal'!D22</f>
        <v>264604</v>
      </c>
      <c r="D22" s="101">
        <f>+'2_mell_önk'!E22+'3_mell_ovoda'!E22+'4_mell_könyvtár'!E22+'5_mell_hivatal'!E22</f>
        <v>264604</v>
      </c>
      <c r="E22" s="101">
        <f>+'2_mell_önk'!F22+'3_mell_ovoda'!F22+'4_mell_könyvtár'!F22+'5_mell_hivatal'!F22</f>
        <v>0</v>
      </c>
      <c r="F22" s="101">
        <f>+'2_mell_önk'!F22+'3_mell_ovoda'!F22+'4_mell_könyvtár'!F22+'5_mell_hivatal'!F22</f>
        <v>0</v>
      </c>
    </row>
    <row r="23" spans="1:7" x14ac:dyDescent="0.2">
      <c r="A23" s="87"/>
      <c r="B23" s="90" t="s">
        <v>240</v>
      </c>
      <c r="C23" s="101">
        <f>+'2_mell_önk'!D23+'3_mell_ovoda'!D23+'4_mell_könyvtár'!D23+'5_mell_hivatal'!D23</f>
        <v>13520</v>
      </c>
      <c r="D23" s="101">
        <f>+'2_mell_önk'!E23+'3_mell_ovoda'!E23+'4_mell_könyvtár'!E23+'5_mell_hivatal'!E23</f>
        <v>13520</v>
      </c>
      <c r="E23" s="101">
        <f>+'2_mell_önk'!F23+'3_mell_ovoda'!F23+'4_mell_könyvtár'!F23+'5_mell_hivatal'!F23</f>
        <v>0</v>
      </c>
      <c r="F23" s="101">
        <f>+'2_mell_önk'!F23+'3_mell_ovoda'!F23+'4_mell_könyvtár'!F23+'5_mell_hivatal'!F23</f>
        <v>0</v>
      </c>
    </row>
    <row r="24" spans="1:7" x14ac:dyDescent="0.2">
      <c r="A24" s="87"/>
      <c r="B24" s="90" t="s">
        <v>30</v>
      </c>
      <c r="C24" s="101">
        <f>+'2_mell_önk'!D24+'3_mell_ovoda'!D24+'4_mell_könyvtár'!D24+'5_mell_hivatal'!D24</f>
        <v>0</v>
      </c>
      <c r="D24" s="101">
        <f>+'2_mell_önk'!E24+'3_mell_ovoda'!E24+'4_mell_könyvtár'!E24+'5_mell_hivatal'!E24</f>
        <v>0</v>
      </c>
      <c r="E24" s="101">
        <f>+'2_mell_önk'!F24+'3_mell_ovoda'!F24+'4_mell_könyvtár'!F24+'5_mell_hivatal'!F24</f>
        <v>0</v>
      </c>
      <c r="F24" s="101">
        <f>+'2_mell_önk'!F24+'3_mell_ovoda'!F24+'4_mell_könyvtár'!F24+'5_mell_hivatal'!F24</f>
        <v>0</v>
      </c>
    </row>
    <row r="25" spans="1:7" x14ac:dyDescent="0.2">
      <c r="A25" s="109"/>
      <c r="B25" s="99" t="s">
        <v>31</v>
      </c>
      <c r="C25" s="100">
        <f>+C22+C23+C24</f>
        <v>278124</v>
      </c>
      <c r="D25" s="100">
        <f t="shared" ref="D25:F25" si="4">+D22+D23+D24</f>
        <v>278124</v>
      </c>
      <c r="E25" s="100">
        <f t="shared" si="4"/>
        <v>0</v>
      </c>
      <c r="F25" s="100">
        <f t="shared" si="4"/>
        <v>0</v>
      </c>
    </row>
    <row r="26" spans="1:7" x14ac:dyDescent="0.2">
      <c r="A26" s="132"/>
      <c r="B26" s="103" t="s">
        <v>32</v>
      </c>
      <c r="C26" s="104">
        <f>+C25+C20</f>
        <v>1083083.5019999999</v>
      </c>
      <c r="D26" s="104">
        <f t="shared" ref="D26:F26" si="5">+D25+D20</f>
        <v>902706.50199999998</v>
      </c>
      <c r="E26" s="104">
        <f t="shared" si="5"/>
        <v>57049</v>
      </c>
      <c r="F26" s="104">
        <f t="shared" si="5"/>
        <v>123328</v>
      </c>
      <c r="G26" s="2"/>
    </row>
    <row r="27" spans="1:7" x14ac:dyDescent="0.2">
      <c r="A27" s="109"/>
      <c r="B27" s="87" t="s">
        <v>33</v>
      </c>
      <c r="C27" s="97">
        <f>+'2_mell_önk'!C27+'3_mell_ovoda'!C27+'4_mell_könyvtár'!C27+'5_mell_hivatal'!C27</f>
        <v>0</v>
      </c>
      <c r="D27" s="97">
        <f>+'2_mell_önk'!D27+'3_mell_ovoda'!D27+'4_mell_könyvtár'!D27+'5_mell_hivatal'!D27</f>
        <v>0</v>
      </c>
      <c r="E27" s="97">
        <f>+'2_mell_önk'!E27+'3_mell_ovoda'!E27+'4_mell_könyvtár'!E27+'5_mell_hivatal'!E27</f>
        <v>0</v>
      </c>
      <c r="F27" s="97">
        <f>+'2_mell_önk'!F27+'3_mell_ovoda'!F27+'4_mell_könyvtár'!F27+'5_mell_hivatal'!F27</f>
        <v>0</v>
      </c>
    </row>
    <row r="28" spans="1:7" ht="25.5" x14ac:dyDescent="0.2">
      <c r="A28" s="109" t="s">
        <v>34</v>
      </c>
      <c r="B28" s="105" t="s">
        <v>35</v>
      </c>
      <c r="C28" s="97">
        <f>+'2_mell_önk'!D28+'3_mell_ovoda'!D28+'4_mell_könyvtár'!D28+'5_mell_hivatal'!D28</f>
        <v>412885.50199999998</v>
      </c>
      <c r="D28" s="97">
        <f>+'2_mell_önk'!E28+'3_mell_ovoda'!E28+'4_mell_könyvtár'!E28+'5_mell_hivatal'!E28</f>
        <v>411325.50199999998</v>
      </c>
      <c r="E28" s="97">
        <f>+'2_mell_önk'!F28+'3_mell_ovoda'!F28+'4_mell_könyvtár'!F28+'5_mell_hivatal'!F28</f>
        <v>0</v>
      </c>
      <c r="F28" s="97">
        <f>+'2_mell_önk'!G28+'3_mell_ovoda'!G28+'4_mell_könyvtár'!G28+'5_mell_hivatal'!G28</f>
        <v>1560</v>
      </c>
    </row>
    <row r="29" spans="1:7" x14ac:dyDescent="0.2">
      <c r="A29" s="109"/>
      <c r="B29" s="106" t="s">
        <v>36</v>
      </c>
      <c r="C29" s="92">
        <f>+'2_mell_önk'!D29+'3_mell_ovoda'!D29+'4_mell_könyvtár'!D29+'5_mell_hivatal'!D29</f>
        <v>371820.50199999998</v>
      </c>
      <c r="D29" s="92">
        <f>+'2_mell_önk'!E29+'3_mell_ovoda'!E29+'4_mell_könyvtár'!E29+'5_mell_hivatal'!E29</f>
        <v>371820.50199999998</v>
      </c>
      <c r="E29" s="92">
        <f>+'2_mell_önk'!F29+'3_mell_ovoda'!F29+'4_mell_könyvtár'!F29+'5_mell_hivatal'!F29</f>
        <v>0</v>
      </c>
      <c r="F29" s="92">
        <f>+'2_mell_önk'!G29+'3_mell_ovoda'!G29+'4_mell_könyvtár'!G29+'5_mell_hivatal'!G29</f>
        <v>0</v>
      </c>
    </row>
    <row r="30" spans="1:7" x14ac:dyDescent="0.2">
      <c r="A30" s="109"/>
      <c r="B30" s="106" t="s">
        <v>37</v>
      </c>
      <c r="C30" s="92">
        <f>+'2_mell_önk'!D30+'3_mell_ovoda'!D30+'4_mell_könyvtár'!D30+'5_mell_hivatal'!D30</f>
        <v>41065</v>
      </c>
      <c r="D30" s="92">
        <f>+'2_mell_önk'!E30+'3_mell_ovoda'!E30+'4_mell_könyvtár'!E30+'5_mell_hivatal'!E30</f>
        <v>39505</v>
      </c>
      <c r="E30" s="92">
        <f>+'2_mell_önk'!F30+'3_mell_ovoda'!F30+'4_mell_könyvtár'!F30+'5_mell_hivatal'!F30</f>
        <v>0</v>
      </c>
      <c r="F30" s="92">
        <f>+'2_mell_önk'!G30+'3_mell_ovoda'!G30+'4_mell_könyvtár'!G30+'5_mell_hivatal'!G30</f>
        <v>1560</v>
      </c>
    </row>
    <row r="31" spans="1:7" x14ac:dyDescent="0.2">
      <c r="A31" s="109"/>
      <c r="B31" s="107" t="s">
        <v>38</v>
      </c>
      <c r="C31" s="92">
        <f>+'2_mell_önk'!D31+'3_mell_ovoda'!D31+'4_mell_könyvtár'!D31+'5_mell_hivatal'!D31</f>
        <v>0</v>
      </c>
      <c r="D31" s="92">
        <f>+'2_mell_önk'!E31+'3_mell_ovoda'!E31+'4_mell_könyvtár'!E31+'5_mell_hivatal'!E31</f>
        <v>0</v>
      </c>
      <c r="E31" s="92">
        <f>+'2_mell_önk'!F31+'3_mell_ovoda'!F31+'4_mell_könyvtár'!F31+'5_mell_hivatal'!F31</f>
        <v>0</v>
      </c>
      <c r="F31" s="92">
        <f>+'2_mell_önk'!G31+'3_mell_ovoda'!G31+'4_mell_könyvtár'!G31+'5_mell_hivatal'!G31</f>
        <v>0</v>
      </c>
    </row>
    <row r="32" spans="1:7" x14ac:dyDescent="0.2">
      <c r="A32" s="109"/>
      <c r="B32" s="107" t="s">
        <v>39</v>
      </c>
      <c r="C32" s="92">
        <f>+'2_mell_önk'!D32+'3_mell_ovoda'!D32+'4_mell_könyvtár'!D32+'5_mell_hivatal'!D32</f>
        <v>26759</v>
      </c>
      <c r="D32" s="92">
        <f>+'2_mell_önk'!E32+'3_mell_ovoda'!E32+'4_mell_könyvtár'!E32+'5_mell_hivatal'!E32</f>
        <v>26759</v>
      </c>
      <c r="E32" s="92">
        <f>+'2_mell_önk'!F32+'3_mell_ovoda'!F32+'4_mell_könyvtár'!F32+'5_mell_hivatal'!F32</f>
        <v>0</v>
      </c>
      <c r="F32" s="92">
        <f>+'2_mell_önk'!G32+'3_mell_ovoda'!G32+'4_mell_könyvtár'!G32+'5_mell_hivatal'!G32</f>
        <v>0</v>
      </c>
    </row>
    <row r="33" spans="1:6" x14ac:dyDescent="0.2">
      <c r="A33" s="109"/>
      <c r="B33" s="107" t="s">
        <v>40</v>
      </c>
      <c r="C33" s="92">
        <f>+'2_mell_önk'!D33+'3_mell_ovoda'!D33+'4_mell_könyvtár'!D33+'5_mell_hivatal'!D33</f>
        <v>10695</v>
      </c>
      <c r="D33" s="92">
        <f>+'2_mell_önk'!E33+'3_mell_ovoda'!E33+'4_mell_könyvtár'!E33+'5_mell_hivatal'!E33</f>
        <v>9135</v>
      </c>
      <c r="E33" s="92">
        <f>+'2_mell_önk'!F33+'3_mell_ovoda'!F33+'4_mell_könyvtár'!F33+'5_mell_hivatal'!F33</f>
        <v>0</v>
      </c>
      <c r="F33" s="92">
        <f>+'2_mell_önk'!G33+'3_mell_ovoda'!G33+'4_mell_könyvtár'!G33+'5_mell_hivatal'!G33</f>
        <v>1560</v>
      </c>
    </row>
    <row r="34" spans="1:6" x14ac:dyDescent="0.2">
      <c r="A34" s="109"/>
      <c r="B34" s="107" t="s">
        <v>205</v>
      </c>
      <c r="C34" s="92">
        <f>+'2_mell_önk'!D34+'3_mell_ovoda'!D34+'4_mell_könyvtár'!D34+'5_mell_hivatal'!D34</f>
        <v>3611</v>
      </c>
      <c r="D34" s="92">
        <f>+'2_mell_önk'!E34+'3_mell_ovoda'!E34+'4_mell_könyvtár'!E34+'5_mell_hivatal'!E34</f>
        <v>3611</v>
      </c>
      <c r="E34" s="92">
        <f>+'2_mell_önk'!F34+'3_mell_ovoda'!F34+'4_mell_könyvtár'!F34+'5_mell_hivatal'!F34</f>
        <v>0</v>
      </c>
      <c r="F34" s="92">
        <f>+'2_mell_önk'!G34+'3_mell_ovoda'!G34+'4_mell_könyvtár'!G34+'5_mell_hivatal'!G34</f>
        <v>0</v>
      </c>
    </row>
    <row r="35" spans="1:6" x14ac:dyDescent="0.2">
      <c r="A35" s="109" t="s">
        <v>41</v>
      </c>
      <c r="B35" s="109" t="s">
        <v>42</v>
      </c>
      <c r="C35" s="97">
        <f>+C37+C41+C46</f>
        <v>135010</v>
      </c>
      <c r="D35" s="97">
        <f t="shared" ref="D35:F35" si="6">+D37+D41+D46</f>
        <v>86888</v>
      </c>
      <c r="E35" s="97">
        <f t="shared" si="6"/>
        <v>48122</v>
      </c>
      <c r="F35" s="97">
        <f t="shared" si="6"/>
        <v>0</v>
      </c>
    </row>
    <row r="36" spans="1:6" x14ac:dyDescent="0.2">
      <c r="A36" s="109"/>
      <c r="B36" s="109" t="s">
        <v>43</v>
      </c>
      <c r="C36" s="97">
        <f>+'2_mell_önk'!D36+'3_mell_ovoda'!D36+'4_mell_könyvtár'!D36+'5_mell_hivatal'!D36</f>
        <v>0</v>
      </c>
      <c r="D36" s="97">
        <f>+'2_mell_önk'!D36+'3_mell_ovoda'!D36+'4_mell_könyvtár'!D36+'5_mell_hivatal'!D36</f>
        <v>0</v>
      </c>
      <c r="E36" s="97">
        <f>+'2_mell_önk'!E36+'3_mell_ovoda'!E36+'4_mell_könyvtár'!E36+'5_mell_hivatal'!E36</f>
        <v>0</v>
      </c>
      <c r="F36" s="97">
        <f>+'2_mell_önk'!F36+'3_mell_ovoda'!F36+'4_mell_könyvtár'!F36+'5_mell_hivatal'!F36</f>
        <v>0</v>
      </c>
    </row>
    <row r="37" spans="1:6" x14ac:dyDescent="0.2">
      <c r="A37" s="109"/>
      <c r="B37" s="90" t="s">
        <v>44</v>
      </c>
      <c r="C37" s="97">
        <f>+'2_mell_önk'!D37+'3_mell_ovoda'!D37+'4_mell_könyvtár'!D37+'5_mell_hivatal'!D37</f>
        <v>40000</v>
      </c>
      <c r="D37" s="97">
        <f>+'2_mell_önk'!E37+'3_mell_ovoda'!E37+'4_mell_könyvtár'!E37+'5_mell_hivatal'!E37</f>
        <v>40000</v>
      </c>
      <c r="E37" s="97">
        <f>+'2_mell_önk'!F37+'3_mell_ovoda'!F37+'4_mell_könyvtár'!F37+'5_mell_hivatal'!F37</f>
        <v>0</v>
      </c>
      <c r="F37" s="97">
        <f>+'2_mell_önk'!G37+'3_mell_ovoda'!G37+'4_mell_könyvtár'!G37+'5_mell_hivatal'!G37</f>
        <v>0</v>
      </c>
    </row>
    <row r="38" spans="1:6" x14ac:dyDescent="0.2">
      <c r="A38" s="109"/>
      <c r="B38" s="106" t="s">
        <v>45</v>
      </c>
      <c r="C38" s="92">
        <f>+'2_mell_önk'!D38+'3_mell_ovoda'!D38+'4_mell_könyvtár'!D38+'5_mell_hivatal'!D38</f>
        <v>19000</v>
      </c>
      <c r="D38" s="92">
        <f>+'2_mell_önk'!E38+'3_mell_ovoda'!E38+'4_mell_könyvtár'!E38+'5_mell_hivatal'!E38</f>
        <v>19000</v>
      </c>
      <c r="E38" s="92">
        <f>+'2_mell_önk'!F38+'3_mell_ovoda'!F38+'4_mell_könyvtár'!F38+'5_mell_hivatal'!F38</f>
        <v>0</v>
      </c>
      <c r="F38" s="92">
        <f>+'2_mell_önk'!G38+'3_mell_ovoda'!G38+'4_mell_könyvtár'!G38+'5_mell_hivatal'!G38</f>
        <v>0</v>
      </c>
    </row>
    <row r="39" spans="1:6" x14ac:dyDescent="0.2">
      <c r="A39" s="109"/>
      <c r="B39" s="106" t="s">
        <v>46</v>
      </c>
      <c r="C39" s="92">
        <f>+'2_mell_önk'!D39+'3_mell_ovoda'!D39+'4_mell_könyvtár'!D39+'5_mell_hivatal'!D39</f>
        <v>21000</v>
      </c>
      <c r="D39" s="92">
        <f>+'2_mell_önk'!E39+'3_mell_ovoda'!E39+'4_mell_könyvtár'!E39+'5_mell_hivatal'!E39</f>
        <v>21000</v>
      </c>
      <c r="E39" s="92">
        <f>+'2_mell_önk'!F39+'3_mell_ovoda'!F39+'4_mell_könyvtár'!F39+'5_mell_hivatal'!F39</f>
        <v>0</v>
      </c>
      <c r="F39" s="92">
        <f>+'2_mell_önk'!G39+'3_mell_ovoda'!G39+'4_mell_könyvtár'!G39+'5_mell_hivatal'!G39</f>
        <v>0</v>
      </c>
    </row>
    <row r="40" spans="1:6" x14ac:dyDescent="0.2">
      <c r="A40" s="109"/>
      <c r="B40" s="106" t="s">
        <v>47</v>
      </c>
      <c r="C40" s="92">
        <f>+'2_mell_önk'!D40+'3_mell_ovoda'!D40+'4_mell_könyvtár'!D40+'5_mell_hivatal'!D40</f>
        <v>0</v>
      </c>
      <c r="D40" s="92">
        <f>+'2_mell_önk'!D40+'3_mell_ovoda'!D40+'4_mell_könyvtár'!D40+'5_mell_hivatal'!D40</f>
        <v>0</v>
      </c>
      <c r="E40" s="92">
        <f>+'2_mell_önk'!E40+'3_mell_ovoda'!E40+'4_mell_könyvtár'!E40+'5_mell_hivatal'!E40</f>
        <v>0</v>
      </c>
      <c r="F40" s="92">
        <f>+'2_mell_önk'!F40+'3_mell_ovoda'!F40+'4_mell_könyvtár'!F40+'5_mell_hivatal'!F40</f>
        <v>0</v>
      </c>
    </row>
    <row r="41" spans="1:6" x14ac:dyDescent="0.2">
      <c r="A41" s="109"/>
      <c r="B41" s="90" t="s">
        <v>48</v>
      </c>
      <c r="C41" s="97">
        <f>+'2_mell_önk'!D41+'3_mell_ovoda'!D41+'4_mell_könyvtár'!D41+'5_mell_hivatal'!D41</f>
        <v>94350</v>
      </c>
      <c r="D41" s="97">
        <f>+'2_mell_önk'!E41+'3_mell_ovoda'!E41+'4_mell_könyvtár'!E41+'5_mell_hivatal'!E41</f>
        <v>46228</v>
      </c>
      <c r="E41" s="97">
        <f>+'2_mell_önk'!F41+'3_mell_ovoda'!F41+'4_mell_könyvtár'!F41+'5_mell_hivatal'!F41</f>
        <v>48122</v>
      </c>
      <c r="F41" s="97">
        <f>+'2_mell_önk'!G41+'3_mell_ovoda'!G41+'4_mell_könyvtár'!G41+'5_mell_hivatal'!G41</f>
        <v>0</v>
      </c>
    </row>
    <row r="42" spans="1:6" x14ac:dyDescent="0.2">
      <c r="A42" s="109"/>
      <c r="B42" s="106" t="s">
        <v>49</v>
      </c>
      <c r="C42" s="92">
        <f>+'2_mell_önk'!D42+'3_mell_ovoda'!D42+'4_mell_könyvtár'!D42+'5_mell_hivatal'!D42</f>
        <v>77500</v>
      </c>
      <c r="D42" s="92">
        <f>+'2_mell_önk'!E42+'3_mell_ovoda'!E42+'4_mell_könyvtár'!E42+'5_mell_hivatal'!E42</f>
        <v>29378</v>
      </c>
      <c r="E42" s="92">
        <f>+'2_mell_önk'!F42+'3_mell_ovoda'!F42+'4_mell_könyvtár'!F42+'5_mell_hivatal'!F42</f>
        <v>48122</v>
      </c>
      <c r="F42" s="92">
        <f>+'2_mell_önk'!G42+'3_mell_ovoda'!G42+'4_mell_könyvtár'!G42+'5_mell_hivatal'!G42</f>
        <v>0</v>
      </c>
    </row>
    <row r="43" spans="1:6" x14ac:dyDescent="0.2">
      <c r="A43" s="109"/>
      <c r="B43" s="106" t="s">
        <v>50</v>
      </c>
      <c r="C43" s="92">
        <f>+'2_mell_önk'!D43+'3_mell_ovoda'!D43+'4_mell_könyvtár'!D43+'5_mell_hivatal'!D43</f>
        <v>400</v>
      </c>
      <c r="D43" s="92">
        <f>+'2_mell_önk'!E43+'3_mell_ovoda'!E43+'4_mell_könyvtár'!E43+'5_mell_hivatal'!E43</f>
        <v>400</v>
      </c>
      <c r="E43" s="92">
        <f>+'2_mell_önk'!F43+'3_mell_ovoda'!F43+'4_mell_könyvtár'!F43+'5_mell_hivatal'!F43</f>
        <v>0</v>
      </c>
      <c r="F43" s="92">
        <f>+'2_mell_önk'!G43+'3_mell_ovoda'!G43+'4_mell_könyvtár'!G43+'5_mell_hivatal'!G43</f>
        <v>0</v>
      </c>
    </row>
    <row r="44" spans="1:6" x14ac:dyDescent="0.2">
      <c r="A44" s="109"/>
      <c r="B44" s="106" t="s">
        <v>51</v>
      </c>
      <c r="C44" s="92">
        <f>+'2_mell_önk'!D44+'3_mell_ovoda'!D44+'4_mell_könyvtár'!D44+'5_mell_hivatal'!D44</f>
        <v>16000</v>
      </c>
      <c r="D44" s="92">
        <f>+'2_mell_önk'!E44+'3_mell_ovoda'!E44+'4_mell_könyvtár'!E44+'5_mell_hivatal'!E44</f>
        <v>16000</v>
      </c>
      <c r="E44" s="92">
        <f>+'2_mell_önk'!F44+'3_mell_ovoda'!F44+'4_mell_könyvtár'!F44+'5_mell_hivatal'!F44</f>
        <v>0</v>
      </c>
      <c r="F44" s="92">
        <f>+'2_mell_önk'!G44+'3_mell_ovoda'!G44+'4_mell_könyvtár'!G44+'5_mell_hivatal'!G44</f>
        <v>0</v>
      </c>
    </row>
    <row r="45" spans="1:6" x14ac:dyDescent="0.2">
      <c r="A45" s="109"/>
      <c r="B45" s="106" t="s">
        <v>282</v>
      </c>
      <c r="C45" s="92">
        <f>+'2_mell_önk'!D45+'3_mell_ovoda'!D45+'4_mell_könyvtár'!D45+'5_mell_hivatal'!D45</f>
        <v>450</v>
      </c>
      <c r="D45" s="92">
        <f>+'2_mell_önk'!E45+'3_mell_ovoda'!E45+'4_mell_könyvtár'!E45+'5_mell_hivatal'!E45</f>
        <v>450</v>
      </c>
      <c r="E45" s="92">
        <f>+'2_mell_önk'!F45+'3_mell_ovoda'!F45+'4_mell_könyvtár'!F45+'5_mell_hivatal'!F45</f>
        <v>0</v>
      </c>
      <c r="F45" s="92">
        <f>+'2_mell_önk'!G45+'3_mell_ovoda'!G45+'4_mell_könyvtár'!G45+'5_mell_hivatal'!G45</f>
        <v>0</v>
      </c>
    </row>
    <row r="46" spans="1:6" x14ac:dyDescent="0.2">
      <c r="A46" s="109"/>
      <c r="B46" s="90" t="s">
        <v>52</v>
      </c>
      <c r="C46" s="97">
        <f>+'2_mell_önk'!D46+'3_mell_ovoda'!D46+'4_mell_könyvtár'!D46+'5_mell_hivatal'!D46</f>
        <v>660</v>
      </c>
      <c r="D46" s="97">
        <f>+'2_mell_önk'!E46+'3_mell_ovoda'!E46+'4_mell_könyvtár'!E46+'5_mell_hivatal'!E46</f>
        <v>660</v>
      </c>
      <c r="E46" s="97">
        <f>+'2_mell_önk'!F46+'3_mell_ovoda'!F46+'4_mell_könyvtár'!F46+'5_mell_hivatal'!F46</f>
        <v>0</v>
      </c>
      <c r="F46" s="97">
        <f>+'2_mell_önk'!G46+'3_mell_ovoda'!G46+'4_mell_könyvtár'!G46+'5_mell_hivatal'!G46</f>
        <v>0</v>
      </c>
    </row>
    <row r="47" spans="1:6" x14ac:dyDescent="0.2">
      <c r="A47" s="109"/>
      <c r="B47" s="106" t="s">
        <v>53</v>
      </c>
      <c r="C47" s="92">
        <f>+'2_mell_önk'!D47+'3_mell_ovoda'!D47+'4_mell_könyvtár'!D47+'5_mell_hivatal'!D47</f>
        <v>0</v>
      </c>
      <c r="D47" s="92">
        <f>+'2_mell_önk'!E47+'3_mell_ovoda'!E47+'4_mell_könyvtár'!E47+'5_mell_hivatal'!E47</f>
        <v>0</v>
      </c>
      <c r="E47" s="92">
        <f>+'2_mell_önk'!F47+'3_mell_ovoda'!F47+'4_mell_könyvtár'!F47+'5_mell_hivatal'!F47</f>
        <v>0</v>
      </c>
      <c r="F47" s="92">
        <f>+'2_mell_önk'!G47+'3_mell_ovoda'!G47+'4_mell_könyvtár'!G47+'5_mell_hivatal'!G47</f>
        <v>0</v>
      </c>
    </row>
    <row r="48" spans="1:6" x14ac:dyDescent="0.2">
      <c r="A48" s="109"/>
      <c r="B48" s="106" t="s">
        <v>54</v>
      </c>
      <c r="C48" s="92">
        <f>+'2_mell_önk'!D48+'3_mell_ovoda'!D48+'4_mell_könyvtár'!D48+'5_mell_hivatal'!D48</f>
        <v>300</v>
      </c>
      <c r="D48" s="92">
        <f>+'2_mell_önk'!E48+'3_mell_ovoda'!E48+'4_mell_könyvtár'!E48+'5_mell_hivatal'!E48</f>
        <v>300</v>
      </c>
      <c r="E48" s="92">
        <f>+'2_mell_önk'!F48+'3_mell_ovoda'!F48+'4_mell_könyvtár'!F48+'5_mell_hivatal'!F48</f>
        <v>0</v>
      </c>
      <c r="F48" s="92">
        <f>+'2_mell_önk'!G48+'3_mell_ovoda'!G48+'4_mell_könyvtár'!G48+'5_mell_hivatal'!G48</f>
        <v>0</v>
      </c>
    </row>
    <row r="49" spans="1:6" x14ac:dyDescent="0.2">
      <c r="A49" s="109"/>
      <c r="B49" s="106" t="s">
        <v>55</v>
      </c>
      <c r="C49" s="92">
        <f>+'2_mell_önk'!D49+'3_mell_ovoda'!D49+'4_mell_könyvtár'!D49+'5_mell_hivatal'!D49</f>
        <v>360</v>
      </c>
      <c r="D49" s="92">
        <f>+'2_mell_önk'!E49+'3_mell_ovoda'!E49+'4_mell_könyvtár'!E49+'5_mell_hivatal'!E49</f>
        <v>360</v>
      </c>
      <c r="E49" s="92">
        <f>+'2_mell_önk'!F49+'3_mell_ovoda'!F49+'4_mell_könyvtár'!F49+'5_mell_hivatal'!F49</f>
        <v>0</v>
      </c>
      <c r="F49" s="92">
        <f>+'2_mell_önk'!G49+'3_mell_ovoda'!G49+'4_mell_könyvtár'!G49+'5_mell_hivatal'!G49</f>
        <v>0</v>
      </c>
    </row>
    <row r="50" spans="1:6" x14ac:dyDescent="0.2">
      <c r="A50" s="90" t="s">
        <v>56</v>
      </c>
      <c r="B50" s="90" t="s">
        <v>57</v>
      </c>
      <c r="C50" s="97">
        <f>+'2_mell_önk'!D50+'3_mell_ovoda'!D50+'4_mell_könyvtár'!D50+'5_mell_hivatal'!D50</f>
        <v>84583</v>
      </c>
      <c r="D50" s="97">
        <f>+'2_mell_önk'!E50+'3_mell_ovoda'!E50+'4_mell_könyvtár'!E50+'5_mell_hivatal'!E50</f>
        <v>82079</v>
      </c>
      <c r="E50" s="97">
        <f>+'2_mell_önk'!F50+'3_mell_ovoda'!F50+'4_mell_könyvtár'!F50+'5_mell_hivatal'!F50</f>
        <v>1204</v>
      </c>
      <c r="F50" s="97">
        <f>+'2_mell_önk'!G50+'3_mell_ovoda'!G50+'4_mell_könyvtár'!G50+'5_mell_hivatal'!G50</f>
        <v>1300</v>
      </c>
    </row>
    <row r="51" spans="1:6" x14ac:dyDescent="0.2">
      <c r="A51" s="90"/>
      <c r="B51" s="106" t="s">
        <v>58</v>
      </c>
      <c r="C51" s="92">
        <f>+'2_mell_önk'!D51+'3_mell_ovoda'!D51+'4_mell_könyvtár'!D51+'5_mell_hivatal'!D51</f>
        <v>18819</v>
      </c>
      <c r="D51" s="92">
        <f>+'2_mell_önk'!E51+'3_mell_ovoda'!E51+'4_mell_könyvtár'!E51+'5_mell_hivatal'!E51</f>
        <v>18819</v>
      </c>
      <c r="E51" s="92">
        <f>+'2_mell_önk'!F51+'3_mell_ovoda'!F51+'4_mell_könyvtár'!F51+'5_mell_hivatal'!F51</f>
        <v>0</v>
      </c>
      <c r="F51" s="92">
        <f>+'2_mell_önk'!G51+'3_mell_ovoda'!G51+'4_mell_könyvtár'!G51+'5_mell_hivatal'!G51</f>
        <v>0</v>
      </c>
    </row>
    <row r="52" spans="1:6" x14ac:dyDescent="0.2">
      <c r="A52" s="90"/>
      <c r="B52" s="106" t="s">
        <v>59</v>
      </c>
      <c r="C52" s="92">
        <f>+'2_mell_önk'!D52+'3_mell_ovoda'!D52+'4_mell_könyvtár'!D52+'5_mell_hivatal'!D52</f>
        <v>14919</v>
      </c>
      <c r="D52" s="92">
        <f>+'2_mell_önk'!E52+'3_mell_ovoda'!E52+'4_mell_könyvtár'!E52+'5_mell_hivatal'!E52</f>
        <v>14079</v>
      </c>
      <c r="E52" s="92">
        <f>+'2_mell_önk'!F52+'3_mell_ovoda'!F52+'4_mell_könyvtár'!F52+'5_mell_hivatal'!F52</f>
        <v>240</v>
      </c>
      <c r="F52" s="92">
        <f>+'2_mell_önk'!G52+'3_mell_ovoda'!G52+'4_mell_könyvtár'!G52+'5_mell_hivatal'!G52</f>
        <v>600</v>
      </c>
    </row>
    <row r="53" spans="1:6" x14ac:dyDescent="0.2">
      <c r="A53" s="90"/>
      <c r="B53" s="106" t="s">
        <v>242</v>
      </c>
      <c r="C53" s="92">
        <f>+'2_mell_önk'!D53+'3_mell_ovoda'!D53+'4_mell_könyvtár'!D53+'5_mell_hivatal'!D53</f>
        <v>6357</v>
      </c>
      <c r="D53" s="92">
        <f>+'2_mell_önk'!E53+'3_mell_ovoda'!E53+'4_mell_könyvtár'!E53+'5_mell_hivatal'!E53</f>
        <v>5957</v>
      </c>
      <c r="E53" s="92">
        <f>+'2_mell_önk'!F53+'3_mell_ovoda'!F53+'4_mell_könyvtár'!F53+'5_mell_hivatal'!F53</f>
        <v>0</v>
      </c>
      <c r="F53" s="92">
        <f>+'2_mell_önk'!G53+'3_mell_ovoda'!G53+'4_mell_könyvtár'!G53+'5_mell_hivatal'!G53</f>
        <v>400</v>
      </c>
    </row>
    <row r="54" spans="1:6" x14ac:dyDescent="0.2">
      <c r="A54" s="90"/>
      <c r="B54" s="106" t="s">
        <v>60</v>
      </c>
      <c r="C54" s="92">
        <f>+'2_mell_önk'!D54+'3_mell_ovoda'!D54+'4_mell_könyvtár'!D54+'5_mell_hivatal'!D54</f>
        <v>20473</v>
      </c>
      <c r="D54" s="92">
        <f>+'2_mell_önk'!E54+'3_mell_ovoda'!E54+'4_mell_könyvtár'!E54+'5_mell_hivatal'!E54</f>
        <v>19624</v>
      </c>
      <c r="E54" s="92">
        <f>+'2_mell_önk'!F54+'3_mell_ovoda'!F54+'4_mell_könyvtár'!F54+'5_mell_hivatal'!F54</f>
        <v>849</v>
      </c>
      <c r="F54" s="92">
        <f>+'2_mell_önk'!G54+'3_mell_ovoda'!G54+'4_mell_könyvtár'!G54+'5_mell_hivatal'!G54</f>
        <v>0</v>
      </c>
    </row>
    <row r="55" spans="1:6" x14ac:dyDescent="0.2">
      <c r="A55" s="90"/>
      <c r="B55" s="106" t="s">
        <v>243</v>
      </c>
      <c r="C55" s="92">
        <f>+'2_mell_önk'!D55+'3_mell_ovoda'!D55+'4_mell_könyvtár'!D55+'5_mell_hivatal'!D55</f>
        <v>16125</v>
      </c>
      <c r="D55" s="92">
        <f>+'2_mell_önk'!E55+'3_mell_ovoda'!E55+'4_mell_könyvtár'!E55+'5_mell_hivatal'!E55</f>
        <v>16010</v>
      </c>
      <c r="E55" s="92">
        <f>+'2_mell_önk'!F55+'3_mell_ovoda'!F55+'4_mell_könyvtár'!F55+'5_mell_hivatal'!F55</f>
        <v>115</v>
      </c>
      <c r="F55" s="92">
        <f>+'2_mell_önk'!G55+'3_mell_ovoda'!G55+'4_mell_könyvtár'!G55+'5_mell_hivatal'!G55</f>
        <v>0</v>
      </c>
    </row>
    <row r="56" spans="1:6" x14ac:dyDescent="0.2">
      <c r="A56" s="90"/>
      <c r="B56" s="106" t="s">
        <v>290</v>
      </c>
      <c r="C56" s="92">
        <f>+'2_mell_önk'!D56+'3_mell_ovoda'!D56+'4_mell_könyvtár'!D56+'5_mell_hivatal'!D56</f>
        <v>7320</v>
      </c>
      <c r="D56" s="92">
        <f>+'2_mell_önk'!E56+'3_mell_ovoda'!E56+'4_mell_könyvtár'!E56+'5_mell_hivatal'!E56</f>
        <v>7320</v>
      </c>
      <c r="E56" s="92">
        <f>+'2_mell_önk'!F56+'3_mell_ovoda'!F56+'4_mell_könyvtár'!F56+'5_mell_hivatal'!F56</f>
        <v>0</v>
      </c>
      <c r="F56" s="92">
        <f>+'2_mell_önk'!G56+'3_mell_ovoda'!G56+'4_mell_könyvtár'!G56+'5_mell_hivatal'!G56</f>
        <v>0</v>
      </c>
    </row>
    <row r="57" spans="1:6" x14ac:dyDescent="0.2">
      <c r="A57" s="90"/>
      <c r="B57" s="106" t="s">
        <v>245</v>
      </c>
      <c r="C57" s="92">
        <f>+'2_mell_önk'!D57+'3_mell_ovoda'!D57+'4_mell_könyvtár'!D57+'5_mell_hivatal'!D57</f>
        <v>70</v>
      </c>
      <c r="D57" s="92">
        <f>+'2_mell_önk'!E57+'3_mell_ovoda'!E57+'4_mell_könyvtár'!E57+'5_mell_hivatal'!E57</f>
        <v>70</v>
      </c>
      <c r="E57" s="92">
        <f>+'2_mell_önk'!F57+'3_mell_ovoda'!F57+'4_mell_könyvtár'!F57+'5_mell_hivatal'!F57</f>
        <v>0</v>
      </c>
      <c r="F57" s="92">
        <f>+'2_mell_önk'!G57+'3_mell_ovoda'!G57+'4_mell_könyvtár'!G57+'5_mell_hivatal'!G57</f>
        <v>0</v>
      </c>
    </row>
    <row r="58" spans="1:6" x14ac:dyDescent="0.2">
      <c r="A58" s="90"/>
      <c r="B58" s="106" t="s">
        <v>246</v>
      </c>
      <c r="C58" s="92">
        <f>+'2_mell_önk'!D58+'3_mell_ovoda'!D58+'4_mell_könyvtár'!D58+'5_mell_hivatal'!D58</f>
        <v>500</v>
      </c>
      <c r="D58" s="92">
        <f>+'2_mell_önk'!E58+'3_mell_ovoda'!E58+'4_mell_könyvtár'!E58+'5_mell_hivatal'!E58</f>
        <v>200</v>
      </c>
      <c r="E58" s="92">
        <f>+'2_mell_önk'!F58+'3_mell_ovoda'!F58+'4_mell_könyvtár'!F58+'5_mell_hivatal'!F58</f>
        <v>0</v>
      </c>
      <c r="F58" s="92">
        <f>+'2_mell_önk'!G58+'3_mell_ovoda'!G58+'4_mell_könyvtár'!G58+'5_mell_hivatal'!G58</f>
        <v>300</v>
      </c>
    </row>
    <row r="59" spans="1:6" x14ac:dyDescent="0.2">
      <c r="A59" s="90" t="s">
        <v>61</v>
      </c>
      <c r="B59" s="90" t="s">
        <v>62</v>
      </c>
      <c r="C59" s="97">
        <f>+'2_mell_önk'!D59+'3_mell_ovoda'!D59+'4_mell_könyvtár'!D59+'5_mell_hivatal'!D59</f>
        <v>1000</v>
      </c>
      <c r="D59" s="97">
        <f>+'2_mell_önk'!E59+'3_mell_ovoda'!E59+'4_mell_könyvtár'!E59+'5_mell_hivatal'!E59</f>
        <v>1000</v>
      </c>
      <c r="E59" s="97">
        <f>+'2_mell_önk'!F59+'3_mell_ovoda'!F59+'4_mell_könyvtár'!F59+'5_mell_hivatal'!F59</f>
        <v>0</v>
      </c>
      <c r="F59" s="97">
        <f>+'2_mell_önk'!G59+'3_mell_ovoda'!G59+'4_mell_könyvtár'!G59+'5_mell_hivatal'!G59</f>
        <v>0</v>
      </c>
    </row>
    <row r="60" spans="1:6" x14ac:dyDescent="0.2">
      <c r="A60" s="109"/>
      <c r="B60" s="95" t="s">
        <v>63</v>
      </c>
      <c r="C60" s="96">
        <f>+C59+C50+C35+C28</f>
        <v>633478.50199999998</v>
      </c>
      <c r="D60" s="96">
        <f t="shared" ref="D60:F60" si="7">+D59+D50+D35+D28</f>
        <v>581292.50199999998</v>
      </c>
      <c r="E60" s="96">
        <f t="shared" si="7"/>
        <v>49326</v>
      </c>
      <c r="F60" s="96">
        <f t="shared" si="7"/>
        <v>2860</v>
      </c>
    </row>
    <row r="61" spans="1:6" x14ac:dyDescent="0.2">
      <c r="A61" s="90"/>
      <c r="B61" s="87" t="s">
        <v>64</v>
      </c>
      <c r="C61" s="88">
        <f>+'2_mell_önk'!D61+'3_mell_ovoda'!D61+'4_mell_könyvtár'!D61+'5_mell_hivatal'!D61</f>
        <v>0</v>
      </c>
      <c r="D61" s="88">
        <f>+'2_mell_önk'!D61+'3_mell_ovoda'!D61+'4_mell_könyvtár'!D61+'5_mell_hivatal'!D61</f>
        <v>0</v>
      </c>
      <c r="E61" s="88">
        <f>+'2_mell_önk'!E61+'3_mell_ovoda'!E61+'4_mell_könyvtár'!E61+'5_mell_hivatal'!E61</f>
        <v>0</v>
      </c>
      <c r="F61" s="88">
        <f>+'2_mell_önk'!F61+'3_mell_ovoda'!F61+'4_mell_könyvtár'!F61+'5_mell_hivatal'!F61</f>
        <v>0</v>
      </c>
    </row>
    <row r="62" spans="1:6" ht="25.5" x14ac:dyDescent="0.2">
      <c r="A62" s="90" t="s">
        <v>65</v>
      </c>
      <c r="B62" s="105" t="s">
        <v>66</v>
      </c>
      <c r="C62" s="88">
        <f>+'2_mell_önk'!D62+'3_mell_ovoda'!D62+'4_mell_könyvtár'!D62+'5_mell_hivatal'!D62</f>
        <v>50000</v>
      </c>
      <c r="D62" s="88">
        <f>+'2_mell_önk'!E62+'3_mell_ovoda'!E62+'4_mell_könyvtár'!E62+'5_mell_hivatal'!E62</f>
        <v>50000</v>
      </c>
      <c r="E62" s="88">
        <f>+'2_mell_önk'!F62+'3_mell_ovoda'!F62+'4_mell_könyvtár'!F62+'5_mell_hivatal'!F62</f>
        <v>0</v>
      </c>
      <c r="F62" s="88">
        <f>+'2_mell_önk'!G62+'3_mell_ovoda'!G62+'4_mell_könyvtár'!G62+'5_mell_hivatal'!G62</f>
        <v>0</v>
      </c>
    </row>
    <row r="63" spans="1:6" x14ac:dyDescent="0.2">
      <c r="A63" s="90" t="s">
        <v>67</v>
      </c>
      <c r="B63" s="109" t="s">
        <v>68</v>
      </c>
      <c r="C63" s="88">
        <f>+'2_mell_önk'!D63+'3_mell_ovoda'!D63+'4_mell_könyvtár'!D63+'5_mell_hivatal'!D63</f>
        <v>500</v>
      </c>
      <c r="D63" s="88">
        <f>+'2_mell_önk'!E63+'3_mell_ovoda'!E63+'4_mell_könyvtár'!E63+'5_mell_hivatal'!E63</f>
        <v>500</v>
      </c>
      <c r="E63" s="88">
        <f>+'2_mell_önk'!F63+'3_mell_ovoda'!F63+'4_mell_könyvtár'!F63+'5_mell_hivatal'!F63</f>
        <v>0</v>
      </c>
      <c r="F63" s="88">
        <f>+'2_mell_önk'!G63+'3_mell_ovoda'!G63+'4_mell_könyvtár'!G63+'5_mell_hivatal'!G63</f>
        <v>0</v>
      </c>
    </row>
    <row r="64" spans="1:6" x14ac:dyDescent="0.2">
      <c r="A64" s="90" t="s">
        <v>69</v>
      </c>
      <c r="B64" s="109" t="s">
        <v>70</v>
      </c>
      <c r="C64" s="88">
        <f>+'2_mell_önk'!D64+'3_mell_ovoda'!D64+'4_mell_könyvtár'!D64+'5_mell_hivatal'!D64</f>
        <v>847</v>
      </c>
      <c r="D64" s="88">
        <f>+'2_mell_önk'!E64+'3_mell_ovoda'!E64+'4_mell_könyvtár'!E64+'5_mell_hivatal'!E64</f>
        <v>847</v>
      </c>
      <c r="E64" s="88">
        <f>+'2_mell_önk'!F64+'3_mell_ovoda'!F64+'4_mell_könyvtár'!F64+'5_mell_hivatal'!F64</f>
        <v>0</v>
      </c>
      <c r="F64" s="88">
        <f>+'2_mell_önk'!G64+'3_mell_ovoda'!G64+'4_mell_könyvtár'!G64+'5_mell_hivatal'!G64</f>
        <v>0</v>
      </c>
    </row>
    <row r="65" spans="1:7" x14ac:dyDescent="0.2">
      <c r="A65" s="90"/>
      <c r="B65" s="95" t="s">
        <v>71</v>
      </c>
      <c r="C65" s="96">
        <f>+C62+C63+C64</f>
        <v>51347</v>
      </c>
      <c r="D65" s="96">
        <f t="shared" ref="D65:F65" si="8">+D62+D63+D64</f>
        <v>51347</v>
      </c>
      <c r="E65" s="96">
        <f t="shared" si="8"/>
        <v>0</v>
      </c>
      <c r="F65" s="96">
        <f t="shared" si="8"/>
        <v>0</v>
      </c>
    </row>
    <row r="66" spans="1:7" x14ac:dyDescent="0.2">
      <c r="A66" s="90" t="s">
        <v>72</v>
      </c>
      <c r="B66" s="99" t="s">
        <v>73</v>
      </c>
      <c r="C66" s="110">
        <f>+C65+C60</f>
        <v>684825.50199999998</v>
      </c>
      <c r="D66" s="110">
        <f>+'2_mell_önk'!E66+'3_mell_ovoda'!E66+'4_mell_könyvtár'!E66+'5_mell_hivatal'!E66</f>
        <v>632639.50199999998</v>
      </c>
      <c r="E66" s="110">
        <f>+'2_mell_önk'!F66+'3_mell_ovoda'!F66+'4_mell_könyvtár'!F66+'5_mell_hivatal'!F66</f>
        <v>49326</v>
      </c>
      <c r="F66" s="110">
        <f>+'2_mell_önk'!G66+'3_mell_ovoda'!G66+'4_mell_könyvtár'!G66+'5_mell_hivatal'!G66</f>
        <v>2860</v>
      </c>
    </row>
    <row r="67" spans="1:7" x14ac:dyDescent="0.2">
      <c r="A67" s="90" t="s">
        <v>74</v>
      </c>
      <c r="B67" s="87" t="s">
        <v>75</v>
      </c>
      <c r="C67" s="97">
        <f>+'2_mell_önk'!D67+'3_mell_ovoda'!D67+'4_mell_könyvtár'!D67+'5_mell_hivatal'!D67</f>
        <v>0</v>
      </c>
      <c r="D67" s="97">
        <f>+'2_mell_önk'!D67+'3_mell_ovoda'!D67+'4_mell_könyvtár'!D67+'5_mell_hivatal'!D67</f>
        <v>0</v>
      </c>
      <c r="E67" s="97">
        <f>+'2_mell_önk'!E67+'3_mell_ovoda'!E67+'4_mell_könyvtár'!E67+'5_mell_hivatal'!E67</f>
        <v>0</v>
      </c>
      <c r="F67" s="97">
        <f>+'2_mell_önk'!F67+'3_mell_ovoda'!F67+'4_mell_könyvtár'!F67+'5_mell_hivatal'!F67</f>
        <v>0</v>
      </c>
    </row>
    <row r="68" spans="1:7" x14ac:dyDescent="0.2">
      <c r="A68" s="90"/>
      <c r="B68" s="111" t="s">
        <v>247</v>
      </c>
      <c r="C68" s="112">
        <f>+'2_mell_önk'!D68+'3_mell_ovoda'!D68+'4_mell_könyvtár'!D68+'5_mell_hivatal'!D68</f>
        <v>264604</v>
      </c>
      <c r="D68" s="112">
        <f>+'2_mell_önk'!E68+'3_mell_ovoda'!E68+'4_mell_könyvtár'!E68+'5_mell_hivatal'!E68</f>
        <v>142187</v>
      </c>
      <c r="E68" s="112">
        <f>+'2_mell_önk'!F68+'3_mell_ovoda'!F68+'4_mell_könyvtár'!F68+'5_mell_hivatal'!F68</f>
        <v>7723</v>
      </c>
      <c r="F68" s="112">
        <f>+'2_mell_önk'!G68+'3_mell_ovoda'!G68+'4_mell_könyvtár'!G68+'5_mell_hivatal'!G68</f>
        <v>114694</v>
      </c>
    </row>
    <row r="69" spans="1:7" x14ac:dyDescent="0.2">
      <c r="A69" s="90"/>
      <c r="B69" s="111" t="s">
        <v>206</v>
      </c>
      <c r="C69" s="112">
        <f>+'2_mell_önk'!D69+'3_mell_ovoda'!D69+'4_mell_könyvtár'!D69+'5_mell_hivatal'!D69</f>
        <v>120264</v>
      </c>
      <c r="D69" s="112">
        <f>+'2_mell_önk'!E69+'3_mell_ovoda'!E69+'4_mell_könyvtár'!E69+'5_mell_hivatal'!E69</f>
        <v>114490</v>
      </c>
      <c r="E69" s="112">
        <f>+'2_mell_önk'!F69+'3_mell_ovoda'!F69+'4_mell_könyvtár'!F69+'5_mell_hivatal'!F69</f>
        <v>0</v>
      </c>
      <c r="F69" s="112">
        <f>+'2_mell_önk'!G69+'3_mell_ovoda'!G69+'4_mell_könyvtár'!G69+'5_mell_hivatal'!G69</f>
        <v>5774</v>
      </c>
    </row>
    <row r="70" spans="1:7" x14ac:dyDescent="0.2">
      <c r="A70" s="90"/>
      <c r="B70" s="164" t="s">
        <v>309</v>
      </c>
      <c r="C70" s="112">
        <f>+'2_mell_önk'!D70</f>
        <v>13390</v>
      </c>
      <c r="D70" s="112">
        <f>+C70</f>
        <v>13390</v>
      </c>
      <c r="E70" s="112"/>
      <c r="F70" s="112"/>
      <c r="G70" s="2"/>
    </row>
    <row r="71" spans="1:7" x14ac:dyDescent="0.2">
      <c r="A71" s="109" t="s">
        <v>76</v>
      </c>
      <c r="B71" s="99" t="s">
        <v>77</v>
      </c>
      <c r="C71" s="100">
        <f>+C68+C69+C70</f>
        <v>398258</v>
      </c>
      <c r="D71" s="100">
        <f t="shared" ref="D71:F71" si="9">+D68+D69+D70</f>
        <v>270067</v>
      </c>
      <c r="E71" s="100">
        <f t="shared" si="9"/>
        <v>7723</v>
      </c>
      <c r="F71" s="100">
        <f t="shared" si="9"/>
        <v>120468</v>
      </c>
    </row>
    <row r="72" spans="1:7" x14ac:dyDescent="0.2">
      <c r="A72" s="133"/>
      <c r="B72" s="114" t="s">
        <v>78</v>
      </c>
      <c r="C72" s="115">
        <f>+C71+C66</f>
        <v>1083083.5019999999</v>
      </c>
      <c r="D72" s="115">
        <f t="shared" ref="D72:E72" si="10">+D71+D66</f>
        <v>902706.50199999998</v>
      </c>
      <c r="E72" s="115">
        <f t="shared" si="10"/>
        <v>57049</v>
      </c>
      <c r="F72" s="115">
        <f>+F71+F66</f>
        <v>123328</v>
      </c>
      <c r="G72" s="2"/>
    </row>
    <row r="73" spans="1:7" x14ac:dyDescent="0.2">
      <c r="A73" s="90"/>
      <c r="B73" s="90" t="s">
        <v>79</v>
      </c>
      <c r="C73" s="116">
        <f>+C66-C20</f>
        <v>-120134</v>
      </c>
      <c r="D73" s="116"/>
      <c r="E73" s="116"/>
      <c r="F73" s="116"/>
    </row>
    <row r="74" spans="1:7" x14ac:dyDescent="0.2">
      <c r="A74" s="90"/>
      <c r="B74" s="90" t="s">
        <v>80</v>
      </c>
      <c r="C74" s="116">
        <f>+C60-C14</f>
        <v>-38325</v>
      </c>
      <c r="D74" s="116"/>
      <c r="E74" s="116"/>
      <c r="F74" s="116"/>
    </row>
    <row r="75" spans="1:7" x14ac:dyDescent="0.2">
      <c r="A75" s="90"/>
      <c r="B75" s="90" t="s">
        <v>81</v>
      </c>
      <c r="C75" s="116">
        <f>+C65-C19</f>
        <v>-81809</v>
      </c>
      <c r="D75" s="116"/>
      <c r="E75" s="116"/>
      <c r="F75" s="116"/>
    </row>
    <row r="76" spans="1:7" x14ac:dyDescent="0.2">
      <c r="A76" s="90"/>
      <c r="B76" s="90" t="s">
        <v>82</v>
      </c>
      <c r="C76" s="116"/>
      <c r="D76" s="116"/>
      <c r="E76" s="116"/>
      <c r="F76" s="116"/>
    </row>
    <row r="77" spans="1:7" x14ac:dyDescent="0.2">
      <c r="A77" s="90"/>
      <c r="B77" s="90" t="s">
        <v>289</v>
      </c>
      <c r="C77" s="116">
        <f>+C69</f>
        <v>120264</v>
      </c>
      <c r="D77" s="116"/>
      <c r="E77" s="116"/>
      <c r="F77" s="116"/>
    </row>
    <row r="78" spans="1:7" x14ac:dyDescent="0.2">
      <c r="C78" s="2"/>
      <c r="D78" s="2"/>
      <c r="E78" s="2"/>
      <c r="F78" s="2"/>
    </row>
    <row r="81" spans="3:3" x14ac:dyDescent="0.2">
      <c r="C81" s="2"/>
    </row>
  </sheetData>
  <pageMargins left="1.1417322834645669" right="0.15748031496062992" top="0.6692913385826772" bottom="0.27559055118110237" header="0.19685039370078741" footer="0.15748031496062992"/>
  <pageSetup paperSize="9" scale="76" orientation="portrait" r:id="rId1"/>
  <headerFooter>
    <oddHeader xml:space="preserve">&amp;C
Csákvár Város Önkormányzata és Intézményei 2016. évi költségvetési 
kiadásai és bevételei kiemelt előirányzatok, működési és felhalmozási költségvetés  szerinti bontásban &amp;R1. melléklet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zoomScaleNormal="100" workbookViewId="0">
      <selection activeCell="C18" sqref="C18"/>
    </sheetView>
  </sheetViews>
  <sheetFormatPr defaultRowHeight="12.75" x14ac:dyDescent="0.2"/>
  <cols>
    <col min="1" max="1" width="3.28515625" bestFit="1" customWidth="1"/>
    <col min="2" max="2" width="38.5703125" customWidth="1"/>
    <col min="3" max="6" width="14.140625" customWidth="1"/>
    <col min="253" max="253" width="3.28515625" bestFit="1" customWidth="1"/>
    <col min="254" max="254" width="38.5703125" customWidth="1"/>
    <col min="255" max="255" width="11.28515625" customWidth="1"/>
    <col min="256" max="256" width="11.7109375" customWidth="1"/>
    <col min="257" max="257" width="10.140625" customWidth="1"/>
    <col min="258" max="258" width="12.140625" customWidth="1"/>
    <col min="259" max="259" width="10.28515625" customWidth="1"/>
    <col min="260" max="260" width="9.28515625" bestFit="1" customWidth="1"/>
    <col min="509" max="509" width="3.28515625" bestFit="1" customWidth="1"/>
    <col min="510" max="510" width="38.5703125" customWidth="1"/>
    <col min="511" max="511" width="11.28515625" customWidth="1"/>
    <col min="512" max="512" width="11.7109375" customWidth="1"/>
    <col min="513" max="513" width="10.140625" customWidth="1"/>
    <col min="514" max="514" width="12.140625" customWidth="1"/>
    <col min="515" max="515" width="10.28515625" customWidth="1"/>
    <col min="516" max="516" width="9.28515625" bestFit="1" customWidth="1"/>
    <col min="765" max="765" width="3.28515625" bestFit="1" customWidth="1"/>
    <col min="766" max="766" width="38.5703125" customWidth="1"/>
    <col min="767" max="767" width="11.28515625" customWidth="1"/>
    <col min="768" max="768" width="11.7109375" customWidth="1"/>
    <col min="769" max="769" width="10.140625" customWidth="1"/>
    <col min="770" max="770" width="12.140625" customWidth="1"/>
    <col min="771" max="771" width="10.28515625" customWidth="1"/>
    <col min="772" max="772" width="9.28515625" bestFit="1" customWidth="1"/>
    <col min="1021" max="1021" width="3.28515625" bestFit="1" customWidth="1"/>
    <col min="1022" max="1022" width="38.5703125" customWidth="1"/>
    <col min="1023" max="1023" width="11.28515625" customWidth="1"/>
    <col min="1024" max="1024" width="11.7109375" customWidth="1"/>
    <col min="1025" max="1025" width="10.140625" customWidth="1"/>
    <col min="1026" max="1026" width="12.140625" customWidth="1"/>
    <col min="1027" max="1027" width="10.28515625" customWidth="1"/>
    <col min="1028" max="1028" width="9.28515625" bestFit="1" customWidth="1"/>
    <col min="1277" max="1277" width="3.28515625" bestFit="1" customWidth="1"/>
    <col min="1278" max="1278" width="38.5703125" customWidth="1"/>
    <col min="1279" max="1279" width="11.28515625" customWidth="1"/>
    <col min="1280" max="1280" width="11.7109375" customWidth="1"/>
    <col min="1281" max="1281" width="10.140625" customWidth="1"/>
    <col min="1282" max="1282" width="12.140625" customWidth="1"/>
    <col min="1283" max="1283" width="10.28515625" customWidth="1"/>
    <col min="1284" max="1284" width="9.28515625" bestFit="1" customWidth="1"/>
    <col min="1533" max="1533" width="3.28515625" bestFit="1" customWidth="1"/>
    <col min="1534" max="1534" width="38.5703125" customWidth="1"/>
    <col min="1535" max="1535" width="11.28515625" customWidth="1"/>
    <col min="1536" max="1536" width="11.7109375" customWidth="1"/>
    <col min="1537" max="1537" width="10.140625" customWidth="1"/>
    <col min="1538" max="1538" width="12.140625" customWidth="1"/>
    <col min="1539" max="1539" width="10.28515625" customWidth="1"/>
    <col min="1540" max="1540" width="9.28515625" bestFit="1" customWidth="1"/>
    <col min="1789" max="1789" width="3.28515625" bestFit="1" customWidth="1"/>
    <col min="1790" max="1790" width="38.5703125" customWidth="1"/>
    <col min="1791" max="1791" width="11.28515625" customWidth="1"/>
    <col min="1792" max="1792" width="11.7109375" customWidth="1"/>
    <col min="1793" max="1793" width="10.140625" customWidth="1"/>
    <col min="1794" max="1794" width="12.140625" customWidth="1"/>
    <col min="1795" max="1795" width="10.28515625" customWidth="1"/>
    <col min="1796" max="1796" width="9.28515625" bestFit="1" customWidth="1"/>
    <col min="2045" max="2045" width="3.28515625" bestFit="1" customWidth="1"/>
    <col min="2046" max="2046" width="38.5703125" customWidth="1"/>
    <col min="2047" max="2047" width="11.28515625" customWidth="1"/>
    <col min="2048" max="2048" width="11.7109375" customWidth="1"/>
    <col min="2049" max="2049" width="10.140625" customWidth="1"/>
    <col min="2050" max="2050" width="12.140625" customWidth="1"/>
    <col min="2051" max="2051" width="10.28515625" customWidth="1"/>
    <col min="2052" max="2052" width="9.28515625" bestFit="1" customWidth="1"/>
    <col min="2301" max="2301" width="3.28515625" bestFit="1" customWidth="1"/>
    <col min="2302" max="2302" width="38.5703125" customWidth="1"/>
    <col min="2303" max="2303" width="11.28515625" customWidth="1"/>
    <col min="2304" max="2304" width="11.7109375" customWidth="1"/>
    <col min="2305" max="2305" width="10.140625" customWidth="1"/>
    <col min="2306" max="2306" width="12.140625" customWidth="1"/>
    <col min="2307" max="2307" width="10.28515625" customWidth="1"/>
    <col min="2308" max="2308" width="9.28515625" bestFit="1" customWidth="1"/>
    <col min="2557" max="2557" width="3.28515625" bestFit="1" customWidth="1"/>
    <col min="2558" max="2558" width="38.5703125" customWidth="1"/>
    <col min="2559" max="2559" width="11.28515625" customWidth="1"/>
    <col min="2560" max="2560" width="11.7109375" customWidth="1"/>
    <col min="2561" max="2561" width="10.140625" customWidth="1"/>
    <col min="2562" max="2562" width="12.140625" customWidth="1"/>
    <col min="2563" max="2563" width="10.28515625" customWidth="1"/>
    <col min="2564" max="2564" width="9.28515625" bestFit="1" customWidth="1"/>
    <col min="2813" max="2813" width="3.28515625" bestFit="1" customWidth="1"/>
    <col min="2814" max="2814" width="38.5703125" customWidth="1"/>
    <col min="2815" max="2815" width="11.28515625" customWidth="1"/>
    <col min="2816" max="2816" width="11.7109375" customWidth="1"/>
    <col min="2817" max="2817" width="10.140625" customWidth="1"/>
    <col min="2818" max="2818" width="12.140625" customWidth="1"/>
    <col min="2819" max="2819" width="10.28515625" customWidth="1"/>
    <col min="2820" max="2820" width="9.28515625" bestFit="1" customWidth="1"/>
    <col min="3069" max="3069" width="3.28515625" bestFit="1" customWidth="1"/>
    <col min="3070" max="3070" width="38.5703125" customWidth="1"/>
    <col min="3071" max="3071" width="11.28515625" customWidth="1"/>
    <col min="3072" max="3072" width="11.7109375" customWidth="1"/>
    <col min="3073" max="3073" width="10.140625" customWidth="1"/>
    <col min="3074" max="3074" width="12.140625" customWidth="1"/>
    <col min="3075" max="3075" width="10.28515625" customWidth="1"/>
    <col min="3076" max="3076" width="9.28515625" bestFit="1" customWidth="1"/>
    <col min="3325" max="3325" width="3.28515625" bestFit="1" customWidth="1"/>
    <col min="3326" max="3326" width="38.5703125" customWidth="1"/>
    <col min="3327" max="3327" width="11.28515625" customWidth="1"/>
    <col min="3328" max="3328" width="11.7109375" customWidth="1"/>
    <col min="3329" max="3329" width="10.140625" customWidth="1"/>
    <col min="3330" max="3330" width="12.140625" customWidth="1"/>
    <col min="3331" max="3331" width="10.28515625" customWidth="1"/>
    <col min="3332" max="3332" width="9.28515625" bestFit="1" customWidth="1"/>
    <col min="3581" max="3581" width="3.28515625" bestFit="1" customWidth="1"/>
    <col min="3582" max="3582" width="38.5703125" customWidth="1"/>
    <col min="3583" max="3583" width="11.28515625" customWidth="1"/>
    <col min="3584" max="3584" width="11.7109375" customWidth="1"/>
    <col min="3585" max="3585" width="10.140625" customWidth="1"/>
    <col min="3586" max="3586" width="12.140625" customWidth="1"/>
    <col min="3587" max="3587" width="10.28515625" customWidth="1"/>
    <col min="3588" max="3588" width="9.28515625" bestFit="1" customWidth="1"/>
    <col min="3837" max="3837" width="3.28515625" bestFit="1" customWidth="1"/>
    <col min="3838" max="3838" width="38.5703125" customWidth="1"/>
    <col min="3839" max="3839" width="11.28515625" customWidth="1"/>
    <col min="3840" max="3840" width="11.7109375" customWidth="1"/>
    <col min="3841" max="3841" width="10.140625" customWidth="1"/>
    <col min="3842" max="3842" width="12.140625" customWidth="1"/>
    <col min="3843" max="3843" width="10.28515625" customWidth="1"/>
    <col min="3844" max="3844" width="9.28515625" bestFit="1" customWidth="1"/>
    <col min="4093" max="4093" width="3.28515625" bestFit="1" customWidth="1"/>
    <col min="4094" max="4094" width="38.5703125" customWidth="1"/>
    <col min="4095" max="4095" width="11.28515625" customWidth="1"/>
    <col min="4096" max="4096" width="11.7109375" customWidth="1"/>
    <col min="4097" max="4097" width="10.140625" customWidth="1"/>
    <col min="4098" max="4098" width="12.140625" customWidth="1"/>
    <col min="4099" max="4099" width="10.28515625" customWidth="1"/>
    <col min="4100" max="4100" width="9.28515625" bestFit="1" customWidth="1"/>
    <col min="4349" max="4349" width="3.28515625" bestFit="1" customWidth="1"/>
    <col min="4350" max="4350" width="38.5703125" customWidth="1"/>
    <col min="4351" max="4351" width="11.28515625" customWidth="1"/>
    <col min="4352" max="4352" width="11.7109375" customWidth="1"/>
    <col min="4353" max="4353" width="10.140625" customWidth="1"/>
    <col min="4354" max="4354" width="12.140625" customWidth="1"/>
    <col min="4355" max="4355" width="10.28515625" customWidth="1"/>
    <col min="4356" max="4356" width="9.28515625" bestFit="1" customWidth="1"/>
    <col min="4605" max="4605" width="3.28515625" bestFit="1" customWidth="1"/>
    <col min="4606" max="4606" width="38.5703125" customWidth="1"/>
    <col min="4607" max="4607" width="11.28515625" customWidth="1"/>
    <col min="4608" max="4608" width="11.7109375" customWidth="1"/>
    <col min="4609" max="4609" width="10.140625" customWidth="1"/>
    <col min="4610" max="4610" width="12.140625" customWidth="1"/>
    <col min="4611" max="4611" width="10.28515625" customWidth="1"/>
    <col min="4612" max="4612" width="9.28515625" bestFit="1" customWidth="1"/>
    <col min="4861" max="4861" width="3.28515625" bestFit="1" customWidth="1"/>
    <col min="4862" max="4862" width="38.5703125" customWidth="1"/>
    <col min="4863" max="4863" width="11.28515625" customWidth="1"/>
    <col min="4864" max="4864" width="11.7109375" customWidth="1"/>
    <col min="4865" max="4865" width="10.140625" customWidth="1"/>
    <col min="4866" max="4866" width="12.140625" customWidth="1"/>
    <col min="4867" max="4867" width="10.28515625" customWidth="1"/>
    <col min="4868" max="4868" width="9.28515625" bestFit="1" customWidth="1"/>
    <col min="5117" max="5117" width="3.28515625" bestFit="1" customWidth="1"/>
    <col min="5118" max="5118" width="38.5703125" customWidth="1"/>
    <col min="5119" max="5119" width="11.28515625" customWidth="1"/>
    <col min="5120" max="5120" width="11.7109375" customWidth="1"/>
    <col min="5121" max="5121" width="10.140625" customWidth="1"/>
    <col min="5122" max="5122" width="12.140625" customWidth="1"/>
    <col min="5123" max="5123" width="10.28515625" customWidth="1"/>
    <col min="5124" max="5124" width="9.28515625" bestFit="1" customWidth="1"/>
    <col min="5373" max="5373" width="3.28515625" bestFit="1" customWidth="1"/>
    <col min="5374" max="5374" width="38.5703125" customWidth="1"/>
    <col min="5375" max="5375" width="11.28515625" customWidth="1"/>
    <col min="5376" max="5376" width="11.7109375" customWidth="1"/>
    <col min="5377" max="5377" width="10.140625" customWidth="1"/>
    <col min="5378" max="5378" width="12.140625" customWidth="1"/>
    <col min="5379" max="5379" width="10.28515625" customWidth="1"/>
    <col min="5380" max="5380" width="9.28515625" bestFit="1" customWidth="1"/>
    <col min="5629" max="5629" width="3.28515625" bestFit="1" customWidth="1"/>
    <col min="5630" max="5630" width="38.5703125" customWidth="1"/>
    <col min="5631" max="5631" width="11.28515625" customWidth="1"/>
    <col min="5632" max="5632" width="11.7109375" customWidth="1"/>
    <col min="5633" max="5633" width="10.140625" customWidth="1"/>
    <col min="5634" max="5634" width="12.140625" customWidth="1"/>
    <col min="5635" max="5635" width="10.28515625" customWidth="1"/>
    <col min="5636" max="5636" width="9.28515625" bestFit="1" customWidth="1"/>
    <col min="5885" max="5885" width="3.28515625" bestFit="1" customWidth="1"/>
    <col min="5886" max="5886" width="38.5703125" customWidth="1"/>
    <col min="5887" max="5887" width="11.28515625" customWidth="1"/>
    <col min="5888" max="5888" width="11.7109375" customWidth="1"/>
    <col min="5889" max="5889" width="10.140625" customWidth="1"/>
    <col min="5890" max="5890" width="12.140625" customWidth="1"/>
    <col min="5891" max="5891" width="10.28515625" customWidth="1"/>
    <col min="5892" max="5892" width="9.28515625" bestFit="1" customWidth="1"/>
    <col min="6141" max="6141" width="3.28515625" bestFit="1" customWidth="1"/>
    <col min="6142" max="6142" width="38.5703125" customWidth="1"/>
    <col min="6143" max="6143" width="11.28515625" customWidth="1"/>
    <col min="6144" max="6144" width="11.7109375" customWidth="1"/>
    <col min="6145" max="6145" width="10.140625" customWidth="1"/>
    <col min="6146" max="6146" width="12.140625" customWidth="1"/>
    <col min="6147" max="6147" width="10.28515625" customWidth="1"/>
    <col min="6148" max="6148" width="9.28515625" bestFit="1" customWidth="1"/>
    <col min="6397" max="6397" width="3.28515625" bestFit="1" customWidth="1"/>
    <col min="6398" max="6398" width="38.5703125" customWidth="1"/>
    <col min="6399" max="6399" width="11.28515625" customWidth="1"/>
    <col min="6400" max="6400" width="11.7109375" customWidth="1"/>
    <col min="6401" max="6401" width="10.140625" customWidth="1"/>
    <col min="6402" max="6402" width="12.140625" customWidth="1"/>
    <col min="6403" max="6403" width="10.28515625" customWidth="1"/>
    <col min="6404" max="6404" width="9.28515625" bestFit="1" customWidth="1"/>
    <col min="6653" max="6653" width="3.28515625" bestFit="1" customWidth="1"/>
    <col min="6654" max="6654" width="38.5703125" customWidth="1"/>
    <col min="6655" max="6655" width="11.28515625" customWidth="1"/>
    <col min="6656" max="6656" width="11.7109375" customWidth="1"/>
    <col min="6657" max="6657" width="10.140625" customWidth="1"/>
    <col min="6658" max="6658" width="12.140625" customWidth="1"/>
    <col min="6659" max="6659" width="10.28515625" customWidth="1"/>
    <col min="6660" max="6660" width="9.28515625" bestFit="1" customWidth="1"/>
    <col min="6909" max="6909" width="3.28515625" bestFit="1" customWidth="1"/>
    <col min="6910" max="6910" width="38.5703125" customWidth="1"/>
    <col min="6911" max="6911" width="11.28515625" customWidth="1"/>
    <col min="6912" max="6912" width="11.7109375" customWidth="1"/>
    <col min="6913" max="6913" width="10.140625" customWidth="1"/>
    <col min="6914" max="6914" width="12.140625" customWidth="1"/>
    <col min="6915" max="6915" width="10.28515625" customWidth="1"/>
    <col min="6916" max="6916" width="9.28515625" bestFit="1" customWidth="1"/>
    <col min="7165" max="7165" width="3.28515625" bestFit="1" customWidth="1"/>
    <col min="7166" max="7166" width="38.5703125" customWidth="1"/>
    <col min="7167" max="7167" width="11.28515625" customWidth="1"/>
    <col min="7168" max="7168" width="11.7109375" customWidth="1"/>
    <col min="7169" max="7169" width="10.140625" customWidth="1"/>
    <col min="7170" max="7170" width="12.140625" customWidth="1"/>
    <col min="7171" max="7171" width="10.28515625" customWidth="1"/>
    <col min="7172" max="7172" width="9.28515625" bestFit="1" customWidth="1"/>
    <col min="7421" max="7421" width="3.28515625" bestFit="1" customWidth="1"/>
    <col min="7422" max="7422" width="38.5703125" customWidth="1"/>
    <col min="7423" max="7423" width="11.28515625" customWidth="1"/>
    <col min="7424" max="7424" width="11.7109375" customWidth="1"/>
    <col min="7425" max="7425" width="10.140625" customWidth="1"/>
    <col min="7426" max="7426" width="12.140625" customWidth="1"/>
    <col min="7427" max="7427" width="10.28515625" customWidth="1"/>
    <col min="7428" max="7428" width="9.28515625" bestFit="1" customWidth="1"/>
    <col min="7677" max="7677" width="3.28515625" bestFit="1" customWidth="1"/>
    <col min="7678" max="7678" width="38.5703125" customWidth="1"/>
    <col min="7679" max="7679" width="11.28515625" customWidth="1"/>
    <col min="7680" max="7680" width="11.7109375" customWidth="1"/>
    <col min="7681" max="7681" width="10.140625" customWidth="1"/>
    <col min="7682" max="7682" width="12.140625" customWidth="1"/>
    <col min="7683" max="7683" width="10.28515625" customWidth="1"/>
    <col min="7684" max="7684" width="9.28515625" bestFit="1" customWidth="1"/>
    <col min="7933" max="7933" width="3.28515625" bestFit="1" customWidth="1"/>
    <col min="7934" max="7934" width="38.5703125" customWidth="1"/>
    <col min="7935" max="7935" width="11.28515625" customWidth="1"/>
    <col min="7936" max="7936" width="11.7109375" customWidth="1"/>
    <col min="7937" max="7937" width="10.140625" customWidth="1"/>
    <col min="7938" max="7938" width="12.140625" customWidth="1"/>
    <col min="7939" max="7939" width="10.28515625" customWidth="1"/>
    <col min="7940" max="7940" width="9.28515625" bestFit="1" customWidth="1"/>
    <col min="8189" max="8189" width="3.28515625" bestFit="1" customWidth="1"/>
    <col min="8190" max="8190" width="38.5703125" customWidth="1"/>
    <col min="8191" max="8191" width="11.28515625" customWidth="1"/>
    <col min="8192" max="8192" width="11.7109375" customWidth="1"/>
    <col min="8193" max="8193" width="10.140625" customWidth="1"/>
    <col min="8194" max="8194" width="12.140625" customWidth="1"/>
    <col min="8195" max="8195" width="10.28515625" customWidth="1"/>
    <col min="8196" max="8196" width="9.28515625" bestFit="1" customWidth="1"/>
    <col min="8445" max="8445" width="3.28515625" bestFit="1" customWidth="1"/>
    <col min="8446" max="8446" width="38.5703125" customWidth="1"/>
    <col min="8447" max="8447" width="11.28515625" customWidth="1"/>
    <col min="8448" max="8448" width="11.7109375" customWidth="1"/>
    <col min="8449" max="8449" width="10.140625" customWidth="1"/>
    <col min="8450" max="8450" width="12.140625" customWidth="1"/>
    <col min="8451" max="8451" width="10.28515625" customWidth="1"/>
    <col min="8452" max="8452" width="9.28515625" bestFit="1" customWidth="1"/>
    <col min="8701" max="8701" width="3.28515625" bestFit="1" customWidth="1"/>
    <col min="8702" max="8702" width="38.5703125" customWidth="1"/>
    <col min="8703" max="8703" width="11.28515625" customWidth="1"/>
    <col min="8704" max="8704" width="11.7109375" customWidth="1"/>
    <col min="8705" max="8705" width="10.140625" customWidth="1"/>
    <col min="8706" max="8706" width="12.140625" customWidth="1"/>
    <col min="8707" max="8707" width="10.28515625" customWidth="1"/>
    <col min="8708" max="8708" width="9.28515625" bestFit="1" customWidth="1"/>
    <col min="8957" max="8957" width="3.28515625" bestFit="1" customWidth="1"/>
    <col min="8958" max="8958" width="38.5703125" customWidth="1"/>
    <col min="8959" max="8959" width="11.28515625" customWidth="1"/>
    <col min="8960" max="8960" width="11.7109375" customWidth="1"/>
    <col min="8961" max="8961" width="10.140625" customWidth="1"/>
    <col min="8962" max="8962" width="12.140625" customWidth="1"/>
    <col min="8963" max="8963" width="10.28515625" customWidth="1"/>
    <col min="8964" max="8964" width="9.28515625" bestFit="1" customWidth="1"/>
    <col min="9213" max="9213" width="3.28515625" bestFit="1" customWidth="1"/>
    <col min="9214" max="9214" width="38.5703125" customWidth="1"/>
    <col min="9215" max="9215" width="11.28515625" customWidth="1"/>
    <col min="9216" max="9216" width="11.7109375" customWidth="1"/>
    <col min="9217" max="9217" width="10.140625" customWidth="1"/>
    <col min="9218" max="9218" width="12.140625" customWidth="1"/>
    <col min="9219" max="9219" width="10.28515625" customWidth="1"/>
    <col min="9220" max="9220" width="9.28515625" bestFit="1" customWidth="1"/>
    <col min="9469" max="9469" width="3.28515625" bestFit="1" customWidth="1"/>
    <col min="9470" max="9470" width="38.5703125" customWidth="1"/>
    <col min="9471" max="9471" width="11.28515625" customWidth="1"/>
    <col min="9472" max="9472" width="11.7109375" customWidth="1"/>
    <col min="9473" max="9473" width="10.140625" customWidth="1"/>
    <col min="9474" max="9474" width="12.140625" customWidth="1"/>
    <col min="9475" max="9475" width="10.28515625" customWidth="1"/>
    <col min="9476" max="9476" width="9.28515625" bestFit="1" customWidth="1"/>
    <col min="9725" max="9725" width="3.28515625" bestFit="1" customWidth="1"/>
    <col min="9726" max="9726" width="38.5703125" customWidth="1"/>
    <col min="9727" max="9727" width="11.28515625" customWidth="1"/>
    <col min="9728" max="9728" width="11.7109375" customWidth="1"/>
    <col min="9729" max="9729" width="10.140625" customWidth="1"/>
    <col min="9730" max="9730" width="12.140625" customWidth="1"/>
    <col min="9731" max="9731" width="10.28515625" customWidth="1"/>
    <col min="9732" max="9732" width="9.28515625" bestFit="1" customWidth="1"/>
    <col min="9981" max="9981" width="3.28515625" bestFit="1" customWidth="1"/>
    <col min="9982" max="9982" width="38.5703125" customWidth="1"/>
    <col min="9983" max="9983" width="11.28515625" customWidth="1"/>
    <col min="9984" max="9984" width="11.7109375" customWidth="1"/>
    <col min="9985" max="9985" width="10.140625" customWidth="1"/>
    <col min="9986" max="9986" width="12.140625" customWidth="1"/>
    <col min="9987" max="9987" width="10.28515625" customWidth="1"/>
    <col min="9988" max="9988" width="9.28515625" bestFit="1" customWidth="1"/>
    <col min="10237" max="10237" width="3.28515625" bestFit="1" customWidth="1"/>
    <col min="10238" max="10238" width="38.5703125" customWidth="1"/>
    <col min="10239" max="10239" width="11.28515625" customWidth="1"/>
    <col min="10240" max="10240" width="11.7109375" customWidth="1"/>
    <col min="10241" max="10241" width="10.140625" customWidth="1"/>
    <col min="10242" max="10242" width="12.140625" customWidth="1"/>
    <col min="10243" max="10243" width="10.28515625" customWidth="1"/>
    <col min="10244" max="10244" width="9.28515625" bestFit="1" customWidth="1"/>
    <col min="10493" max="10493" width="3.28515625" bestFit="1" customWidth="1"/>
    <col min="10494" max="10494" width="38.5703125" customWidth="1"/>
    <col min="10495" max="10495" width="11.28515625" customWidth="1"/>
    <col min="10496" max="10496" width="11.7109375" customWidth="1"/>
    <col min="10497" max="10497" width="10.140625" customWidth="1"/>
    <col min="10498" max="10498" width="12.140625" customWidth="1"/>
    <col min="10499" max="10499" width="10.28515625" customWidth="1"/>
    <col min="10500" max="10500" width="9.28515625" bestFit="1" customWidth="1"/>
    <col min="10749" max="10749" width="3.28515625" bestFit="1" customWidth="1"/>
    <col min="10750" max="10750" width="38.5703125" customWidth="1"/>
    <col min="10751" max="10751" width="11.28515625" customWidth="1"/>
    <col min="10752" max="10752" width="11.7109375" customWidth="1"/>
    <col min="10753" max="10753" width="10.140625" customWidth="1"/>
    <col min="10754" max="10754" width="12.140625" customWidth="1"/>
    <col min="10755" max="10755" width="10.28515625" customWidth="1"/>
    <col min="10756" max="10756" width="9.28515625" bestFit="1" customWidth="1"/>
    <col min="11005" max="11005" width="3.28515625" bestFit="1" customWidth="1"/>
    <col min="11006" max="11006" width="38.5703125" customWidth="1"/>
    <col min="11007" max="11007" width="11.28515625" customWidth="1"/>
    <col min="11008" max="11008" width="11.7109375" customWidth="1"/>
    <col min="11009" max="11009" width="10.140625" customWidth="1"/>
    <col min="11010" max="11010" width="12.140625" customWidth="1"/>
    <col min="11011" max="11011" width="10.28515625" customWidth="1"/>
    <col min="11012" max="11012" width="9.28515625" bestFit="1" customWidth="1"/>
    <col min="11261" max="11261" width="3.28515625" bestFit="1" customWidth="1"/>
    <col min="11262" max="11262" width="38.5703125" customWidth="1"/>
    <col min="11263" max="11263" width="11.28515625" customWidth="1"/>
    <col min="11264" max="11264" width="11.7109375" customWidth="1"/>
    <col min="11265" max="11265" width="10.140625" customWidth="1"/>
    <col min="11266" max="11266" width="12.140625" customWidth="1"/>
    <col min="11267" max="11267" width="10.28515625" customWidth="1"/>
    <col min="11268" max="11268" width="9.28515625" bestFit="1" customWidth="1"/>
    <col min="11517" max="11517" width="3.28515625" bestFit="1" customWidth="1"/>
    <col min="11518" max="11518" width="38.5703125" customWidth="1"/>
    <col min="11519" max="11519" width="11.28515625" customWidth="1"/>
    <col min="11520" max="11520" width="11.7109375" customWidth="1"/>
    <col min="11521" max="11521" width="10.140625" customWidth="1"/>
    <col min="11522" max="11522" width="12.140625" customWidth="1"/>
    <col min="11523" max="11523" width="10.28515625" customWidth="1"/>
    <col min="11524" max="11524" width="9.28515625" bestFit="1" customWidth="1"/>
    <col min="11773" max="11773" width="3.28515625" bestFit="1" customWidth="1"/>
    <col min="11774" max="11774" width="38.5703125" customWidth="1"/>
    <col min="11775" max="11775" width="11.28515625" customWidth="1"/>
    <col min="11776" max="11776" width="11.7109375" customWidth="1"/>
    <col min="11777" max="11777" width="10.140625" customWidth="1"/>
    <col min="11778" max="11778" width="12.140625" customWidth="1"/>
    <col min="11779" max="11779" width="10.28515625" customWidth="1"/>
    <col min="11780" max="11780" width="9.28515625" bestFit="1" customWidth="1"/>
    <col min="12029" max="12029" width="3.28515625" bestFit="1" customWidth="1"/>
    <col min="12030" max="12030" width="38.5703125" customWidth="1"/>
    <col min="12031" max="12031" width="11.28515625" customWidth="1"/>
    <col min="12032" max="12032" width="11.7109375" customWidth="1"/>
    <col min="12033" max="12033" width="10.140625" customWidth="1"/>
    <col min="12034" max="12034" width="12.140625" customWidth="1"/>
    <col min="12035" max="12035" width="10.28515625" customWidth="1"/>
    <col min="12036" max="12036" width="9.28515625" bestFit="1" customWidth="1"/>
    <col min="12285" max="12285" width="3.28515625" bestFit="1" customWidth="1"/>
    <col min="12286" max="12286" width="38.5703125" customWidth="1"/>
    <col min="12287" max="12287" width="11.28515625" customWidth="1"/>
    <col min="12288" max="12288" width="11.7109375" customWidth="1"/>
    <col min="12289" max="12289" width="10.140625" customWidth="1"/>
    <col min="12290" max="12290" width="12.140625" customWidth="1"/>
    <col min="12291" max="12291" width="10.28515625" customWidth="1"/>
    <col min="12292" max="12292" width="9.28515625" bestFit="1" customWidth="1"/>
    <col min="12541" max="12541" width="3.28515625" bestFit="1" customWidth="1"/>
    <col min="12542" max="12542" width="38.5703125" customWidth="1"/>
    <col min="12543" max="12543" width="11.28515625" customWidth="1"/>
    <col min="12544" max="12544" width="11.7109375" customWidth="1"/>
    <col min="12545" max="12545" width="10.140625" customWidth="1"/>
    <col min="12546" max="12546" width="12.140625" customWidth="1"/>
    <col min="12547" max="12547" width="10.28515625" customWidth="1"/>
    <col min="12548" max="12548" width="9.28515625" bestFit="1" customWidth="1"/>
    <col min="12797" max="12797" width="3.28515625" bestFit="1" customWidth="1"/>
    <col min="12798" max="12798" width="38.5703125" customWidth="1"/>
    <col min="12799" max="12799" width="11.28515625" customWidth="1"/>
    <col min="12800" max="12800" width="11.7109375" customWidth="1"/>
    <col min="12801" max="12801" width="10.140625" customWidth="1"/>
    <col min="12802" max="12802" width="12.140625" customWidth="1"/>
    <col min="12803" max="12803" width="10.28515625" customWidth="1"/>
    <col min="12804" max="12804" width="9.28515625" bestFit="1" customWidth="1"/>
    <col min="13053" max="13053" width="3.28515625" bestFit="1" customWidth="1"/>
    <col min="13054" max="13054" width="38.5703125" customWidth="1"/>
    <col min="13055" max="13055" width="11.28515625" customWidth="1"/>
    <col min="13056" max="13056" width="11.7109375" customWidth="1"/>
    <col min="13057" max="13057" width="10.140625" customWidth="1"/>
    <col min="13058" max="13058" width="12.140625" customWidth="1"/>
    <col min="13059" max="13059" width="10.28515625" customWidth="1"/>
    <col min="13060" max="13060" width="9.28515625" bestFit="1" customWidth="1"/>
    <col min="13309" max="13309" width="3.28515625" bestFit="1" customWidth="1"/>
    <col min="13310" max="13310" width="38.5703125" customWidth="1"/>
    <col min="13311" max="13311" width="11.28515625" customWidth="1"/>
    <col min="13312" max="13312" width="11.7109375" customWidth="1"/>
    <col min="13313" max="13313" width="10.140625" customWidth="1"/>
    <col min="13314" max="13314" width="12.140625" customWidth="1"/>
    <col min="13315" max="13315" width="10.28515625" customWidth="1"/>
    <col min="13316" max="13316" width="9.28515625" bestFit="1" customWidth="1"/>
    <col min="13565" max="13565" width="3.28515625" bestFit="1" customWidth="1"/>
    <col min="13566" max="13566" width="38.5703125" customWidth="1"/>
    <col min="13567" max="13567" width="11.28515625" customWidth="1"/>
    <col min="13568" max="13568" width="11.7109375" customWidth="1"/>
    <col min="13569" max="13569" width="10.140625" customWidth="1"/>
    <col min="13570" max="13570" width="12.140625" customWidth="1"/>
    <col min="13571" max="13571" width="10.28515625" customWidth="1"/>
    <col min="13572" max="13572" width="9.28515625" bestFit="1" customWidth="1"/>
    <col min="13821" max="13821" width="3.28515625" bestFit="1" customWidth="1"/>
    <col min="13822" max="13822" width="38.5703125" customWidth="1"/>
    <col min="13823" max="13823" width="11.28515625" customWidth="1"/>
    <col min="13824" max="13824" width="11.7109375" customWidth="1"/>
    <col min="13825" max="13825" width="10.140625" customWidth="1"/>
    <col min="13826" max="13826" width="12.140625" customWidth="1"/>
    <col min="13827" max="13827" width="10.28515625" customWidth="1"/>
    <col min="13828" max="13828" width="9.28515625" bestFit="1" customWidth="1"/>
    <col min="14077" max="14077" width="3.28515625" bestFit="1" customWidth="1"/>
    <col min="14078" max="14078" width="38.5703125" customWidth="1"/>
    <col min="14079" max="14079" width="11.28515625" customWidth="1"/>
    <col min="14080" max="14080" width="11.7109375" customWidth="1"/>
    <col min="14081" max="14081" width="10.140625" customWidth="1"/>
    <col min="14082" max="14082" width="12.140625" customWidth="1"/>
    <col min="14083" max="14083" width="10.28515625" customWidth="1"/>
    <col min="14084" max="14084" width="9.28515625" bestFit="1" customWidth="1"/>
    <col min="14333" max="14333" width="3.28515625" bestFit="1" customWidth="1"/>
    <col min="14334" max="14334" width="38.5703125" customWidth="1"/>
    <col min="14335" max="14335" width="11.28515625" customWidth="1"/>
    <col min="14336" max="14336" width="11.7109375" customWidth="1"/>
    <col min="14337" max="14337" width="10.140625" customWidth="1"/>
    <col min="14338" max="14338" width="12.140625" customWidth="1"/>
    <col min="14339" max="14339" width="10.28515625" customWidth="1"/>
    <col min="14340" max="14340" width="9.28515625" bestFit="1" customWidth="1"/>
    <col min="14589" max="14589" width="3.28515625" bestFit="1" customWidth="1"/>
    <col min="14590" max="14590" width="38.5703125" customWidth="1"/>
    <col min="14591" max="14591" width="11.28515625" customWidth="1"/>
    <col min="14592" max="14592" width="11.7109375" customWidth="1"/>
    <col min="14593" max="14593" width="10.140625" customWidth="1"/>
    <col min="14594" max="14594" width="12.140625" customWidth="1"/>
    <col min="14595" max="14595" width="10.28515625" customWidth="1"/>
    <col min="14596" max="14596" width="9.28515625" bestFit="1" customWidth="1"/>
    <col min="14845" max="14845" width="3.28515625" bestFit="1" customWidth="1"/>
    <col min="14846" max="14846" width="38.5703125" customWidth="1"/>
    <col min="14847" max="14847" width="11.28515625" customWidth="1"/>
    <col min="14848" max="14848" width="11.7109375" customWidth="1"/>
    <col min="14849" max="14849" width="10.140625" customWidth="1"/>
    <col min="14850" max="14850" width="12.140625" customWidth="1"/>
    <col min="14851" max="14851" width="10.28515625" customWidth="1"/>
    <col min="14852" max="14852" width="9.28515625" bestFit="1" customWidth="1"/>
    <col min="15101" max="15101" width="3.28515625" bestFit="1" customWidth="1"/>
    <col min="15102" max="15102" width="38.5703125" customWidth="1"/>
    <col min="15103" max="15103" width="11.28515625" customWidth="1"/>
    <col min="15104" max="15104" width="11.7109375" customWidth="1"/>
    <col min="15105" max="15105" width="10.140625" customWidth="1"/>
    <col min="15106" max="15106" width="12.140625" customWidth="1"/>
    <col min="15107" max="15107" width="10.28515625" customWidth="1"/>
    <col min="15108" max="15108" width="9.28515625" bestFit="1" customWidth="1"/>
    <col min="15357" max="15357" width="3.28515625" bestFit="1" customWidth="1"/>
    <col min="15358" max="15358" width="38.5703125" customWidth="1"/>
    <col min="15359" max="15359" width="11.28515625" customWidth="1"/>
    <col min="15360" max="15360" width="11.7109375" customWidth="1"/>
    <col min="15361" max="15361" width="10.140625" customWidth="1"/>
    <col min="15362" max="15362" width="12.140625" customWidth="1"/>
    <col min="15363" max="15363" width="10.28515625" customWidth="1"/>
    <col min="15364" max="15364" width="9.28515625" bestFit="1" customWidth="1"/>
    <col min="15613" max="15613" width="3.28515625" bestFit="1" customWidth="1"/>
    <col min="15614" max="15614" width="38.5703125" customWidth="1"/>
    <col min="15615" max="15615" width="11.28515625" customWidth="1"/>
    <col min="15616" max="15616" width="11.7109375" customWidth="1"/>
    <col min="15617" max="15617" width="10.140625" customWidth="1"/>
    <col min="15618" max="15618" width="12.140625" customWidth="1"/>
    <col min="15619" max="15619" width="10.28515625" customWidth="1"/>
    <col min="15620" max="15620" width="9.28515625" bestFit="1" customWidth="1"/>
    <col min="15869" max="15869" width="3.28515625" bestFit="1" customWidth="1"/>
    <col min="15870" max="15870" width="38.5703125" customWidth="1"/>
    <col min="15871" max="15871" width="11.28515625" customWidth="1"/>
    <col min="15872" max="15872" width="11.7109375" customWidth="1"/>
    <col min="15873" max="15873" width="10.140625" customWidth="1"/>
    <col min="15874" max="15874" width="12.140625" customWidth="1"/>
    <col min="15875" max="15875" width="10.28515625" customWidth="1"/>
    <col min="15876" max="15876" width="9.28515625" bestFit="1" customWidth="1"/>
    <col min="16125" max="16125" width="3.28515625" bestFit="1" customWidth="1"/>
    <col min="16126" max="16126" width="38.5703125" customWidth="1"/>
    <col min="16127" max="16127" width="11.28515625" customWidth="1"/>
    <col min="16128" max="16128" width="11.7109375" customWidth="1"/>
    <col min="16129" max="16129" width="10.140625" customWidth="1"/>
    <col min="16130" max="16130" width="12.140625" customWidth="1"/>
    <col min="16131" max="16131" width="10.28515625" customWidth="1"/>
    <col min="16132" max="16132" width="9.28515625" bestFit="1" customWidth="1"/>
  </cols>
  <sheetData>
    <row r="1" spans="1:6" ht="13.5" thickBot="1" x14ac:dyDescent="0.25">
      <c r="A1" s="201" t="s">
        <v>322</v>
      </c>
      <c r="B1" s="201"/>
      <c r="C1" s="201"/>
      <c r="D1" s="201"/>
      <c r="E1" s="201"/>
      <c r="F1" s="201"/>
    </row>
    <row r="2" spans="1:6" ht="39.75" customHeight="1" x14ac:dyDescent="0.2">
      <c r="A2" s="83"/>
      <c r="B2" s="84"/>
      <c r="C2" s="85" t="s">
        <v>239</v>
      </c>
      <c r="D2" s="85" t="s">
        <v>279</v>
      </c>
      <c r="E2" s="85" t="s">
        <v>280</v>
      </c>
      <c r="F2" s="85" t="s">
        <v>281</v>
      </c>
    </row>
    <row r="3" spans="1:6" x14ac:dyDescent="0.2">
      <c r="A3" s="86" t="s">
        <v>2</v>
      </c>
      <c r="B3" s="87" t="s">
        <v>3</v>
      </c>
      <c r="C3" s="88"/>
      <c r="D3" s="88"/>
      <c r="E3" s="88"/>
      <c r="F3" s="88"/>
    </row>
    <row r="4" spans="1:6" x14ac:dyDescent="0.2">
      <c r="A4" s="89" t="s">
        <v>4</v>
      </c>
      <c r="B4" s="90" t="s">
        <v>5</v>
      </c>
      <c r="C4" s="88">
        <v>233654</v>
      </c>
      <c r="D4" s="88">
        <f>+C4*1.003</f>
        <v>234354.96199999997</v>
      </c>
      <c r="E4" s="88">
        <f>+D4*1.003</f>
        <v>235058.02688599995</v>
      </c>
      <c r="F4" s="88">
        <f>+E4*1.003</f>
        <v>235763.20096665793</v>
      </c>
    </row>
    <row r="5" spans="1:6" x14ac:dyDescent="0.2">
      <c r="A5" s="89" t="s">
        <v>6</v>
      </c>
      <c r="B5" s="90" t="s">
        <v>7</v>
      </c>
      <c r="C5" s="88">
        <v>61529</v>
      </c>
      <c r="D5" s="88">
        <f t="shared" ref="D5:F68" si="0">+C5*1.003</f>
        <v>61713.586999999992</v>
      </c>
      <c r="E5" s="88">
        <f t="shared" si="0"/>
        <v>61898.727760999987</v>
      </c>
      <c r="F5" s="88">
        <f t="shared" si="0"/>
        <v>62084.423944282978</v>
      </c>
    </row>
    <row r="6" spans="1:6" x14ac:dyDescent="0.2">
      <c r="A6" s="89" t="s">
        <v>8</v>
      </c>
      <c r="B6" s="90" t="s">
        <v>9</v>
      </c>
      <c r="C6" s="88">
        <v>261241</v>
      </c>
      <c r="D6" s="88">
        <f t="shared" si="0"/>
        <v>262024.72299999997</v>
      </c>
      <c r="E6" s="88">
        <f t="shared" si="0"/>
        <v>262810.79716899997</v>
      </c>
      <c r="F6" s="88">
        <f t="shared" si="0"/>
        <v>263599.22956050694</v>
      </c>
    </row>
    <row r="7" spans="1:6" x14ac:dyDescent="0.2">
      <c r="A7" s="89"/>
      <c r="B7" s="91" t="s">
        <v>10</v>
      </c>
      <c r="C7" s="92">
        <v>0</v>
      </c>
      <c r="D7" s="92">
        <f t="shared" si="0"/>
        <v>0</v>
      </c>
      <c r="E7" s="92">
        <f t="shared" si="0"/>
        <v>0</v>
      </c>
      <c r="F7" s="92">
        <f t="shared" si="0"/>
        <v>0</v>
      </c>
    </row>
    <row r="8" spans="1:6" x14ac:dyDescent="0.2">
      <c r="A8" s="89" t="s">
        <v>11</v>
      </c>
      <c r="B8" s="90" t="s">
        <v>12</v>
      </c>
      <c r="C8" s="88">
        <f>+'1_mell_összesített'!C8</f>
        <v>17501</v>
      </c>
      <c r="D8" s="88">
        <f t="shared" si="0"/>
        <v>17553.502999999997</v>
      </c>
      <c r="E8" s="88">
        <f t="shared" si="0"/>
        <v>17606.163508999995</v>
      </c>
      <c r="F8" s="88">
        <f t="shared" si="0"/>
        <v>17658.981999526994</v>
      </c>
    </row>
    <row r="9" spans="1:6" x14ac:dyDescent="0.2">
      <c r="A9" s="89" t="s">
        <v>13</v>
      </c>
      <c r="B9" s="90" t="s">
        <v>14</v>
      </c>
      <c r="C9" s="88">
        <f>+C10+C11+C12+C13</f>
        <v>97351.502000000008</v>
      </c>
      <c r="D9" s="88">
        <f t="shared" si="0"/>
        <v>97643.556505999994</v>
      </c>
      <c r="E9" s="88">
        <f t="shared" si="0"/>
        <v>97936.487175517977</v>
      </c>
      <c r="F9" s="88">
        <f t="shared" si="0"/>
        <v>98230.296637044521</v>
      </c>
    </row>
    <row r="10" spans="1:6" x14ac:dyDescent="0.2">
      <c r="A10" s="89"/>
      <c r="B10" s="91" t="s">
        <v>204</v>
      </c>
      <c r="C10" s="93">
        <v>24739.502</v>
      </c>
      <c r="D10" s="93">
        <f t="shared" si="0"/>
        <v>24813.720505999998</v>
      </c>
      <c r="E10" s="93">
        <f t="shared" si="0"/>
        <v>24888.161667517994</v>
      </c>
      <c r="F10" s="93">
        <f t="shared" si="0"/>
        <v>24962.826152520545</v>
      </c>
    </row>
    <row r="11" spans="1:6" x14ac:dyDescent="0.2">
      <c r="A11" s="89"/>
      <c r="B11" s="91" t="s">
        <v>15</v>
      </c>
      <c r="C11" s="92">
        <v>65806</v>
      </c>
      <c r="D11" s="92">
        <f t="shared" si="0"/>
        <v>66003.417999999991</v>
      </c>
      <c r="E11" s="92">
        <f t="shared" si="0"/>
        <v>66201.428253999984</v>
      </c>
      <c r="F11" s="92">
        <f t="shared" si="0"/>
        <v>66400.032538761981</v>
      </c>
    </row>
    <row r="12" spans="1:6" x14ac:dyDescent="0.2">
      <c r="A12" s="89"/>
      <c r="B12" s="91" t="s">
        <v>16</v>
      </c>
      <c r="C12" s="92">
        <v>6343</v>
      </c>
      <c r="D12" s="92">
        <f t="shared" si="0"/>
        <v>6362.0289999999995</v>
      </c>
      <c r="E12" s="92">
        <f t="shared" si="0"/>
        <v>6381.1150869999992</v>
      </c>
      <c r="F12" s="92">
        <f t="shared" si="0"/>
        <v>6400.2584322609982</v>
      </c>
    </row>
    <row r="13" spans="1:6" x14ac:dyDescent="0.2">
      <c r="A13" s="89"/>
      <c r="B13" s="91" t="s">
        <v>226</v>
      </c>
      <c r="C13" s="92">
        <v>463</v>
      </c>
      <c r="D13" s="92">
        <f t="shared" si="0"/>
        <v>464.38899999999995</v>
      </c>
      <c r="E13" s="92">
        <f t="shared" si="0"/>
        <v>465.7821669999999</v>
      </c>
      <c r="F13" s="92">
        <f t="shared" si="0"/>
        <v>467.17951350099986</v>
      </c>
    </row>
    <row r="14" spans="1:6" x14ac:dyDescent="0.2">
      <c r="A14" s="94"/>
      <c r="B14" s="95" t="s">
        <v>17</v>
      </c>
      <c r="C14" s="96">
        <f>+C4+C5+C6+C8+C9</f>
        <v>671276.50199999998</v>
      </c>
      <c r="D14" s="96">
        <f t="shared" si="0"/>
        <v>673290.3315059999</v>
      </c>
      <c r="E14" s="96">
        <f t="shared" si="0"/>
        <v>675310.20250051783</v>
      </c>
      <c r="F14" s="96">
        <f t="shared" si="0"/>
        <v>677336.13310801936</v>
      </c>
    </row>
    <row r="15" spans="1:6" x14ac:dyDescent="0.2">
      <c r="A15" s="89"/>
      <c r="B15" s="87" t="s">
        <v>18</v>
      </c>
      <c r="C15" s="97">
        <v>0</v>
      </c>
      <c r="D15" s="97">
        <f t="shared" si="0"/>
        <v>0</v>
      </c>
      <c r="E15" s="97">
        <f t="shared" si="0"/>
        <v>0</v>
      </c>
      <c r="F15" s="97">
        <f t="shared" si="0"/>
        <v>0</v>
      </c>
    </row>
    <row r="16" spans="1:6" x14ac:dyDescent="0.2">
      <c r="A16" s="89" t="s">
        <v>19</v>
      </c>
      <c r="B16" s="90" t="s">
        <v>20</v>
      </c>
      <c r="C16" s="88">
        <v>15120</v>
      </c>
      <c r="D16" s="88">
        <f t="shared" si="0"/>
        <v>15165.359999999999</v>
      </c>
      <c r="E16" s="88">
        <f t="shared" si="0"/>
        <v>15210.856079999998</v>
      </c>
      <c r="F16" s="88">
        <f t="shared" si="0"/>
        <v>15256.488648239996</v>
      </c>
    </row>
    <row r="17" spans="1:6" x14ac:dyDescent="0.2">
      <c r="A17" s="89" t="s">
        <v>21</v>
      </c>
      <c r="B17" s="90" t="s">
        <v>22</v>
      </c>
      <c r="C17" s="88">
        <v>114036</v>
      </c>
      <c r="D17" s="88">
        <f t="shared" si="0"/>
        <v>114378.10799999999</v>
      </c>
      <c r="E17" s="88">
        <f t="shared" si="0"/>
        <v>114721.24232399998</v>
      </c>
      <c r="F17" s="88">
        <f t="shared" si="0"/>
        <v>115065.40605097197</v>
      </c>
    </row>
    <row r="18" spans="1:6" x14ac:dyDescent="0.2">
      <c r="A18" s="89" t="s">
        <v>23</v>
      </c>
      <c r="B18" s="90" t="s">
        <v>24</v>
      </c>
      <c r="C18" s="88">
        <v>4000</v>
      </c>
      <c r="D18" s="88">
        <f t="shared" si="0"/>
        <v>4011.9999999999995</v>
      </c>
      <c r="E18" s="88">
        <f t="shared" si="0"/>
        <v>4024.0359999999991</v>
      </c>
      <c r="F18" s="88">
        <f t="shared" si="0"/>
        <v>4036.1081079999985</v>
      </c>
    </row>
    <row r="19" spans="1:6" x14ac:dyDescent="0.2">
      <c r="A19" s="94"/>
      <c r="B19" s="95" t="s">
        <v>25</v>
      </c>
      <c r="C19" s="96">
        <f>+C16+C17+C18</f>
        <v>133156</v>
      </c>
      <c r="D19" s="96">
        <f t="shared" si="0"/>
        <v>133555.46799999999</v>
      </c>
      <c r="E19" s="96">
        <f t="shared" si="0"/>
        <v>133956.13440399998</v>
      </c>
      <c r="F19" s="96">
        <f t="shared" si="0"/>
        <v>134358.00280721197</v>
      </c>
    </row>
    <row r="20" spans="1:6" x14ac:dyDescent="0.2">
      <c r="A20" s="98"/>
      <c r="B20" s="99" t="s">
        <v>26</v>
      </c>
      <c r="C20" s="100">
        <v>810924.50199999998</v>
      </c>
      <c r="D20" s="100">
        <f t="shared" si="0"/>
        <v>813357.27550599992</v>
      </c>
      <c r="E20" s="100">
        <f t="shared" si="0"/>
        <v>815797.34733251785</v>
      </c>
      <c r="F20" s="100">
        <f t="shared" si="0"/>
        <v>818244.73937451537</v>
      </c>
    </row>
    <row r="21" spans="1:6" x14ac:dyDescent="0.2">
      <c r="A21" s="86" t="s">
        <v>27</v>
      </c>
      <c r="B21" s="87" t="s">
        <v>28</v>
      </c>
      <c r="C21" s="101">
        <v>0</v>
      </c>
      <c r="D21" s="101">
        <f t="shared" si="0"/>
        <v>0</v>
      </c>
      <c r="E21" s="101">
        <f t="shared" si="0"/>
        <v>0</v>
      </c>
      <c r="F21" s="101">
        <f t="shared" si="0"/>
        <v>0</v>
      </c>
    </row>
    <row r="22" spans="1:6" x14ac:dyDescent="0.2">
      <c r="A22" s="86"/>
      <c r="B22" s="90" t="s">
        <v>29</v>
      </c>
      <c r="C22" s="101">
        <f>+'1_mell_összesített'!C22</f>
        <v>264604</v>
      </c>
      <c r="D22" s="101">
        <f t="shared" si="0"/>
        <v>265397.81199999998</v>
      </c>
      <c r="E22" s="101">
        <f t="shared" si="0"/>
        <v>266194.00543599995</v>
      </c>
      <c r="F22" s="101">
        <f t="shared" si="0"/>
        <v>266992.58745230793</v>
      </c>
    </row>
    <row r="23" spans="1:6" x14ac:dyDescent="0.2">
      <c r="A23" s="86"/>
      <c r="B23" s="90" t="s">
        <v>240</v>
      </c>
      <c r="C23" s="101">
        <v>13520</v>
      </c>
      <c r="D23" s="101">
        <f t="shared" si="0"/>
        <v>13560.559999999998</v>
      </c>
      <c r="E23" s="101">
        <f t="shared" si="0"/>
        <v>13601.241679999996</v>
      </c>
      <c r="F23" s="101">
        <f t="shared" si="0"/>
        <v>13642.045405039995</v>
      </c>
    </row>
    <row r="24" spans="1:6" x14ac:dyDescent="0.2">
      <c r="A24" s="86"/>
      <c r="B24" s="90" t="s">
        <v>30</v>
      </c>
      <c r="C24" s="101">
        <v>0</v>
      </c>
      <c r="D24" s="101">
        <f t="shared" si="0"/>
        <v>0</v>
      </c>
      <c r="E24" s="101">
        <f t="shared" si="0"/>
        <v>0</v>
      </c>
      <c r="F24" s="101">
        <f t="shared" si="0"/>
        <v>0</v>
      </c>
    </row>
    <row r="25" spans="1:6" x14ac:dyDescent="0.2">
      <c r="A25" s="98"/>
      <c r="B25" s="99" t="s">
        <v>31</v>
      </c>
      <c r="C25" s="100">
        <f>+C22+C23</f>
        <v>278124</v>
      </c>
      <c r="D25" s="100">
        <f t="shared" si="0"/>
        <v>278958.37199999997</v>
      </c>
      <c r="E25" s="100">
        <f t="shared" si="0"/>
        <v>279795.24711599993</v>
      </c>
      <c r="F25" s="100">
        <f t="shared" si="0"/>
        <v>280634.6328573479</v>
      </c>
    </row>
    <row r="26" spans="1:6" x14ac:dyDescent="0.2">
      <c r="A26" s="102"/>
      <c r="B26" s="103" t="s">
        <v>32</v>
      </c>
      <c r="C26" s="104">
        <v>1083083.5019999999</v>
      </c>
      <c r="D26" s="104">
        <f t="shared" si="0"/>
        <v>1086332.7525059998</v>
      </c>
      <c r="E26" s="104">
        <f t="shared" si="0"/>
        <v>1089591.7507635176</v>
      </c>
      <c r="F26" s="104">
        <f t="shared" si="0"/>
        <v>1092860.5260158081</v>
      </c>
    </row>
    <row r="27" spans="1:6" x14ac:dyDescent="0.2">
      <c r="A27" s="98"/>
      <c r="B27" s="87" t="s">
        <v>33</v>
      </c>
      <c r="C27" s="97">
        <v>0</v>
      </c>
      <c r="D27" s="97">
        <f t="shared" si="0"/>
        <v>0</v>
      </c>
      <c r="E27" s="97">
        <f t="shared" si="0"/>
        <v>0</v>
      </c>
      <c r="F27" s="97">
        <f t="shared" si="0"/>
        <v>0</v>
      </c>
    </row>
    <row r="28" spans="1:6" ht="25.5" x14ac:dyDescent="0.2">
      <c r="A28" s="98" t="s">
        <v>34</v>
      </c>
      <c r="B28" s="105" t="s">
        <v>35</v>
      </c>
      <c r="C28" s="97">
        <v>412885.50199999998</v>
      </c>
      <c r="D28" s="97">
        <f t="shared" si="0"/>
        <v>414124.15850599995</v>
      </c>
      <c r="E28" s="97">
        <f t="shared" si="0"/>
        <v>415366.53098151792</v>
      </c>
      <c r="F28" s="97">
        <f t="shared" si="0"/>
        <v>416612.63057446241</v>
      </c>
    </row>
    <row r="29" spans="1:6" x14ac:dyDescent="0.2">
      <c r="A29" s="98"/>
      <c r="B29" s="106" t="s">
        <v>36</v>
      </c>
      <c r="C29" s="92">
        <v>371820.50199999998</v>
      </c>
      <c r="D29" s="92">
        <f t="shared" si="0"/>
        <v>372935.96350599994</v>
      </c>
      <c r="E29" s="92">
        <f t="shared" si="0"/>
        <v>374054.77139651793</v>
      </c>
      <c r="F29" s="92">
        <f t="shared" si="0"/>
        <v>375176.93571070745</v>
      </c>
    </row>
    <row r="30" spans="1:6" x14ac:dyDescent="0.2">
      <c r="A30" s="98"/>
      <c r="B30" s="106" t="s">
        <v>37</v>
      </c>
      <c r="C30" s="92">
        <v>41065</v>
      </c>
      <c r="D30" s="92">
        <f t="shared" si="0"/>
        <v>41188.194999999992</v>
      </c>
      <c r="E30" s="92">
        <f t="shared" si="0"/>
        <v>41311.759584999985</v>
      </c>
      <c r="F30" s="92">
        <f t="shared" si="0"/>
        <v>41435.694863754979</v>
      </c>
    </row>
    <row r="31" spans="1:6" x14ac:dyDescent="0.2">
      <c r="A31" s="98"/>
      <c r="B31" s="107" t="s">
        <v>38</v>
      </c>
      <c r="C31" s="108">
        <v>0</v>
      </c>
      <c r="D31" s="108">
        <f t="shared" si="0"/>
        <v>0</v>
      </c>
      <c r="E31" s="108">
        <f t="shared" si="0"/>
        <v>0</v>
      </c>
      <c r="F31" s="108">
        <f t="shared" si="0"/>
        <v>0</v>
      </c>
    </row>
    <row r="32" spans="1:6" x14ac:dyDescent="0.2">
      <c r="A32" s="98"/>
      <c r="B32" s="107" t="s">
        <v>39</v>
      </c>
      <c r="C32" s="108">
        <v>26759</v>
      </c>
      <c r="D32" s="108">
        <f t="shared" si="0"/>
        <v>26839.276999999998</v>
      </c>
      <c r="E32" s="108">
        <f t="shared" si="0"/>
        <v>26919.794830999996</v>
      </c>
      <c r="F32" s="108">
        <f t="shared" si="0"/>
        <v>27000.554215492994</v>
      </c>
    </row>
    <row r="33" spans="1:6" x14ac:dyDescent="0.2">
      <c r="A33" s="98"/>
      <c r="B33" s="107" t="s">
        <v>40</v>
      </c>
      <c r="C33" s="108">
        <v>10695</v>
      </c>
      <c r="D33" s="108">
        <f t="shared" si="0"/>
        <v>10727.084999999999</v>
      </c>
      <c r="E33" s="108">
        <f t="shared" si="0"/>
        <v>10759.266254999999</v>
      </c>
      <c r="F33" s="108">
        <f t="shared" si="0"/>
        <v>10791.544053764997</v>
      </c>
    </row>
    <row r="34" spans="1:6" x14ac:dyDescent="0.2">
      <c r="A34" s="98"/>
      <c r="B34" s="107" t="s">
        <v>205</v>
      </c>
      <c r="C34" s="108">
        <v>3611</v>
      </c>
      <c r="D34" s="108">
        <f t="shared" si="0"/>
        <v>3621.8329999999996</v>
      </c>
      <c r="E34" s="108">
        <f t="shared" si="0"/>
        <v>3632.6984989999992</v>
      </c>
      <c r="F34" s="108">
        <f t="shared" si="0"/>
        <v>3643.5965944969989</v>
      </c>
    </row>
    <row r="35" spans="1:6" x14ac:dyDescent="0.2">
      <c r="A35" s="98" t="s">
        <v>41</v>
      </c>
      <c r="B35" s="109" t="s">
        <v>42</v>
      </c>
      <c r="C35" s="97">
        <v>135010</v>
      </c>
      <c r="D35" s="97">
        <f t="shared" si="0"/>
        <v>135415.03</v>
      </c>
      <c r="E35" s="97">
        <f t="shared" si="0"/>
        <v>135821.27508999998</v>
      </c>
      <c r="F35" s="97">
        <f t="shared" si="0"/>
        <v>136228.73891526996</v>
      </c>
    </row>
    <row r="36" spans="1:6" x14ac:dyDescent="0.2">
      <c r="A36" s="98"/>
      <c r="B36" s="109" t="s">
        <v>43</v>
      </c>
      <c r="C36" s="97">
        <v>0</v>
      </c>
      <c r="D36" s="97">
        <f t="shared" si="0"/>
        <v>0</v>
      </c>
      <c r="E36" s="97">
        <f t="shared" si="0"/>
        <v>0</v>
      </c>
      <c r="F36" s="97">
        <f t="shared" si="0"/>
        <v>0</v>
      </c>
    </row>
    <row r="37" spans="1:6" x14ac:dyDescent="0.2">
      <c r="A37" s="98"/>
      <c r="B37" s="90" t="s">
        <v>44</v>
      </c>
      <c r="C37" s="97">
        <v>40000</v>
      </c>
      <c r="D37" s="97">
        <f t="shared" si="0"/>
        <v>40119.999999999993</v>
      </c>
      <c r="E37" s="97">
        <f t="shared" si="0"/>
        <v>40240.359999999986</v>
      </c>
      <c r="F37" s="97">
        <f t="shared" si="0"/>
        <v>40361.081079999982</v>
      </c>
    </row>
    <row r="38" spans="1:6" x14ac:dyDescent="0.2">
      <c r="A38" s="98"/>
      <c r="B38" s="106" t="s">
        <v>45</v>
      </c>
      <c r="C38" s="92">
        <v>19000</v>
      </c>
      <c r="D38" s="92">
        <f t="shared" si="0"/>
        <v>19056.999999999996</v>
      </c>
      <c r="E38" s="92">
        <f t="shared" si="0"/>
        <v>19114.170999999995</v>
      </c>
      <c r="F38" s="92">
        <f t="shared" si="0"/>
        <v>19171.513512999994</v>
      </c>
    </row>
    <row r="39" spans="1:6" x14ac:dyDescent="0.2">
      <c r="A39" s="98"/>
      <c r="B39" s="106" t="s">
        <v>46</v>
      </c>
      <c r="C39" s="92">
        <v>21000</v>
      </c>
      <c r="D39" s="92">
        <f t="shared" si="0"/>
        <v>21062.999999999996</v>
      </c>
      <c r="E39" s="92">
        <f t="shared" si="0"/>
        <v>21126.188999999995</v>
      </c>
      <c r="F39" s="92">
        <f t="shared" si="0"/>
        <v>21189.567566999991</v>
      </c>
    </row>
    <row r="40" spans="1:6" x14ac:dyDescent="0.2">
      <c r="A40" s="98"/>
      <c r="B40" s="106" t="s">
        <v>47</v>
      </c>
      <c r="C40" s="92">
        <v>0</v>
      </c>
      <c r="D40" s="92">
        <f t="shared" si="0"/>
        <v>0</v>
      </c>
      <c r="E40" s="92">
        <f t="shared" si="0"/>
        <v>0</v>
      </c>
      <c r="F40" s="92">
        <f t="shared" si="0"/>
        <v>0</v>
      </c>
    </row>
    <row r="41" spans="1:6" x14ac:dyDescent="0.2">
      <c r="A41" s="98"/>
      <c r="B41" s="90" t="s">
        <v>48</v>
      </c>
      <c r="C41" s="97">
        <v>94350</v>
      </c>
      <c r="D41" s="97">
        <f t="shared" si="0"/>
        <v>94633.049999999988</v>
      </c>
      <c r="E41" s="97">
        <f t="shared" si="0"/>
        <v>94916.949149999971</v>
      </c>
      <c r="F41" s="97">
        <f t="shared" si="0"/>
        <v>95201.699997449963</v>
      </c>
    </row>
    <row r="42" spans="1:6" x14ac:dyDescent="0.2">
      <c r="A42" s="98"/>
      <c r="B42" s="106" t="s">
        <v>49</v>
      </c>
      <c r="C42" s="92">
        <v>77500</v>
      </c>
      <c r="D42" s="92">
        <f t="shared" si="0"/>
        <v>77732.499999999985</v>
      </c>
      <c r="E42" s="92">
        <f t="shared" si="0"/>
        <v>77965.69749999998</v>
      </c>
      <c r="F42" s="92">
        <f t="shared" si="0"/>
        <v>78199.594592499969</v>
      </c>
    </row>
    <row r="43" spans="1:6" x14ac:dyDescent="0.2">
      <c r="A43" s="98"/>
      <c r="B43" s="106" t="s">
        <v>50</v>
      </c>
      <c r="C43" s="92">
        <v>400</v>
      </c>
      <c r="D43" s="92">
        <f t="shared" si="0"/>
        <v>401.19999999999993</v>
      </c>
      <c r="E43" s="92">
        <f t="shared" si="0"/>
        <v>402.40359999999987</v>
      </c>
      <c r="F43" s="92">
        <f t="shared" si="0"/>
        <v>403.61081079999985</v>
      </c>
    </row>
    <row r="44" spans="1:6" x14ac:dyDescent="0.2">
      <c r="A44" s="98"/>
      <c r="B44" s="106" t="s">
        <v>51</v>
      </c>
      <c r="C44" s="92">
        <v>16000</v>
      </c>
      <c r="D44" s="92">
        <f t="shared" si="0"/>
        <v>16047.999999999998</v>
      </c>
      <c r="E44" s="92">
        <f t="shared" si="0"/>
        <v>16096.143999999997</v>
      </c>
      <c r="F44" s="92">
        <f t="shared" si="0"/>
        <v>16144.432431999994</v>
      </c>
    </row>
    <row r="45" spans="1:6" x14ac:dyDescent="0.2">
      <c r="A45" s="98"/>
      <c r="B45" s="106" t="s">
        <v>241</v>
      </c>
      <c r="C45" s="92">
        <v>450</v>
      </c>
      <c r="D45" s="92">
        <f t="shared" si="0"/>
        <v>451.34999999999997</v>
      </c>
      <c r="E45" s="92">
        <f t="shared" si="0"/>
        <v>452.70404999999994</v>
      </c>
      <c r="F45" s="92">
        <f t="shared" si="0"/>
        <v>454.06216214999989</v>
      </c>
    </row>
    <row r="46" spans="1:6" x14ac:dyDescent="0.2">
      <c r="A46" s="98"/>
      <c r="B46" s="90" t="s">
        <v>52</v>
      </c>
      <c r="C46" s="97">
        <v>660</v>
      </c>
      <c r="D46" s="97">
        <f t="shared" si="0"/>
        <v>661.9799999999999</v>
      </c>
      <c r="E46" s="97">
        <f t="shared" si="0"/>
        <v>663.96593999999982</v>
      </c>
      <c r="F46" s="97">
        <f t="shared" si="0"/>
        <v>665.95783781999978</v>
      </c>
    </row>
    <row r="47" spans="1:6" x14ac:dyDescent="0.2">
      <c r="A47" s="98"/>
      <c r="B47" s="106" t="s">
        <v>53</v>
      </c>
      <c r="C47" s="92">
        <v>0</v>
      </c>
      <c r="D47" s="92">
        <f t="shared" si="0"/>
        <v>0</v>
      </c>
      <c r="E47" s="92">
        <f t="shared" si="0"/>
        <v>0</v>
      </c>
      <c r="F47" s="92">
        <f t="shared" si="0"/>
        <v>0</v>
      </c>
    </row>
    <row r="48" spans="1:6" x14ac:dyDescent="0.2">
      <c r="A48" s="98"/>
      <c r="B48" s="106" t="s">
        <v>54</v>
      </c>
      <c r="C48" s="92">
        <v>300</v>
      </c>
      <c r="D48" s="92">
        <f t="shared" si="0"/>
        <v>300.89999999999998</v>
      </c>
      <c r="E48" s="92">
        <f t="shared" si="0"/>
        <v>301.80269999999996</v>
      </c>
      <c r="F48" s="92">
        <f t="shared" si="0"/>
        <v>302.70810809999995</v>
      </c>
    </row>
    <row r="49" spans="1:6" x14ac:dyDescent="0.2">
      <c r="A49" s="98"/>
      <c r="B49" s="106" t="s">
        <v>55</v>
      </c>
      <c r="C49" s="92">
        <v>360</v>
      </c>
      <c r="D49" s="92">
        <f t="shared" si="0"/>
        <v>361.08</v>
      </c>
      <c r="E49" s="92">
        <f t="shared" si="0"/>
        <v>362.16323999999992</v>
      </c>
      <c r="F49" s="92">
        <f t="shared" si="0"/>
        <v>363.24972971999989</v>
      </c>
    </row>
    <row r="50" spans="1:6" x14ac:dyDescent="0.2">
      <c r="A50" s="89" t="s">
        <v>56</v>
      </c>
      <c r="B50" s="90" t="s">
        <v>57</v>
      </c>
      <c r="C50" s="97">
        <f>+C51+C52+C53+C54+C55+C56+C57+C58</f>
        <v>84583</v>
      </c>
      <c r="D50" s="97">
        <f t="shared" si="0"/>
        <v>84836.748999999996</v>
      </c>
      <c r="E50" s="97">
        <f t="shared" si="0"/>
        <v>85091.25924699998</v>
      </c>
      <c r="F50" s="97">
        <f t="shared" si="0"/>
        <v>85346.533024740973</v>
      </c>
    </row>
    <row r="51" spans="1:6" x14ac:dyDescent="0.2">
      <c r="A51" s="89"/>
      <c r="B51" s="106" t="s">
        <v>58</v>
      </c>
      <c r="C51" s="92">
        <v>18819</v>
      </c>
      <c r="D51" s="92">
        <f t="shared" si="0"/>
        <v>18875.456999999999</v>
      </c>
      <c r="E51" s="92">
        <f t="shared" si="0"/>
        <v>18932.083370999997</v>
      </c>
      <c r="F51" s="92">
        <f t="shared" si="0"/>
        <v>18988.879621112996</v>
      </c>
    </row>
    <row r="52" spans="1:6" x14ac:dyDescent="0.2">
      <c r="A52" s="89"/>
      <c r="B52" s="106" t="s">
        <v>59</v>
      </c>
      <c r="C52" s="92">
        <v>14919</v>
      </c>
      <c r="D52" s="92">
        <f t="shared" si="0"/>
        <v>14963.756999999998</v>
      </c>
      <c r="E52" s="92">
        <f t="shared" si="0"/>
        <v>15008.648270999996</v>
      </c>
      <c r="F52" s="92">
        <f t="shared" si="0"/>
        <v>15053.674215812995</v>
      </c>
    </row>
    <row r="53" spans="1:6" x14ac:dyDescent="0.2">
      <c r="A53" s="89"/>
      <c r="B53" s="106" t="s">
        <v>242</v>
      </c>
      <c r="C53" s="92">
        <v>6357</v>
      </c>
      <c r="D53" s="92">
        <f t="shared" si="0"/>
        <v>6376.070999999999</v>
      </c>
      <c r="E53" s="92">
        <f t="shared" si="0"/>
        <v>6395.1992129999981</v>
      </c>
      <c r="F53" s="92">
        <f t="shared" si="0"/>
        <v>6414.3848106389978</v>
      </c>
    </row>
    <row r="54" spans="1:6" x14ac:dyDescent="0.2">
      <c r="A54" s="89"/>
      <c r="B54" s="106" t="s">
        <v>60</v>
      </c>
      <c r="C54" s="92">
        <f>+'1_mell_összesített'!C54</f>
        <v>20473</v>
      </c>
      <c r="D54" s="92">
        <f t="shared" si="0"/>
        <v>20534.418999999998</v>
      </c>
      <c r="E54" s="92">
        <f t="shared" si="0"/>
        <v>20596.022256999997</v>
      </c>
      <c r="F54" s="92">
        <f t="shared" si="0"/>
        <v>20657.810323770995</v>
      </c>
    </row>
    <row r="55" spans="1:6" x14ac:dyDescent="0.2">
      <c r="A55" s="89"/>
      <c r="B55" s="106" t="s">
        <v>243</v>
      </c>
      <c r="C55" s="92">
        <v>16125</v>
      </c>
      <c r="D55" s="92">
        <f t="shared" si="0"/>
        <v>16173.374999999998</v>
      </c>
      <c r="E55" s="92">
        <f t="shared" si="0"/>
        <v>16221.895124999997</v>
      </c>
      <c r="F55" s="92">
        <f t="shared" si="0"/>
        <v>16270.560810374995</v>
      </c>
    </row>
    <row r="56" spans="1:6" x14ac:dyDescent="0.2">
      <c r="A56" s="89"/>
      <c r="B56" s="106" t="s">
        <v>244</v>
      </c>
      <c r="C56" s="92">
        <v>7320</v>
      </c>
      <c r="D56" s="92">
        <f t="shared" si="0"/>
        <v>7341.9599999999991</v>
      </c>
      <c r="E56" s="92">
        <f t="shared" si="0"/>
        <v>7363.9858799999984</v>
      </c>
      <c r="F56" s="92">
        <f t="shared" si="0"/>
        <v>7386.0778376399976</v>
      </c>
    </row>
    <row r="57" spans="1:6" x14ac:dyDescent="0.2">
      <c r="A57" s="89"/>
      <c r="B57" s="106" t="s">
        <v>245</v>
      </c>
      <c r="C57" s="92">
        <v>70</v>
      </c>
      <c r="D57" s="92">
        <f t="shared" si="0"/>
        <v>70.209999999999994</v>
      </c>
      <c r="E57" s="92">
        <f t="shared" si="0"/>
        <v>70.420629999999989</v>
      </c>
      <c r="F57" s="92">
        <f t="shared" si="0"/>
        <v>70.631891889999977</v>
      </c>
    </row>
    <row r="58" spans="1:6" x14ac:dyDescent="0.2">
      <c r="A58" s="89"/>
      <c r="B58" s="106" t="s">
        <v>246</v>
      </c>
      <c r="C58" s="92">
        <v>500</v>
      </c>
      <c r="D58" s="92">
        <f t="shared" si="0"/>
        <v>501.49999999999994</v>
      </c>
      <c r="E58" s="92">
        <f t="shared" si="0"/>
        <v>503.00449999999989</v>
      </c>
      <c r="F58" s="92">
        <f t="shared" si="0"/>
        <v>504.51351349999982</v>
      </c>
    </row>
    <row r="59" spans="1:6" x14ac:dyDescent="0.2">
      <c r="A59" s="89" t="s">
        <v>61</v>
      </c>
      <c r="B59" s="90" t="s">
        <v>62</v>
      </c>
      <c r="C59" s="97">
        <v>1000</v>
      </c>
      <c r="D59" s="97">
        <f t="shared" si="0"/>
        <v>1002.9999999999999</v>
      </c>
      <c r="E59" s="97">
        <f t="shared" si="0"/>
        <v>1006.0089999999998</v>
      </c>
      <c r="F59" s="97">
        <f t="shared" si="0"/>
        <v>1009.0270269999996</v>
      </c>
    </row>
    <row r="60" spans="1:6" x14ac:dyDescent="0.2">
      <c r="A60" s="98"/>
      <c r="B60" s="95" t="s">
        <v>63</v>
      </c>
      <c r="C60" s="96">
        <f>+C28+C35+C50+C59</f>
        <v>633478.50199999998</v>
      </c>
      <c r="D60" s="96">
        <f t="shared" si="0"/>
        <v>635378.93750599993</v>
      </c>
      <c r="E60" s="96">
        <f t="shared" si="0"/>
        <v>637285.07431851781</v>
      </c>
      <c r="F60" s="96">
        <f t="shared" si="0"/>
        <v>639196.92954147328</v>
      </c>
    </row>
    <row r="61" spans="1:6" x14ac:dyDescent="0.2">
      <c r="A61" s="89"/>
      <c r="B61" s="87" t="s">
        <v>64</v>
      </c>
      <c r="C61" s="88">
        <v>0</v>
      </c>
      <c r="D61" s="88">
        <f t="shared" si="0"/>
        <v>0</v>
      </c>
      <c r="E61" s="88">
        <f t="shared" si="0"/>
        <v>0</v>
      </c>
      <c r="F61" s="88">
        <f t="shared" si="0"/>
        <v>0</v>
      </c>
    </row>
    <row r="62" spans="1:6" ht="25.5" x14ac:dyDescent="0.2">
      <c r="A62" s="89" t="s">
        <v>65</v>
      </c>
      <c r="B62" s="105" t="s">
        <v>66</v>
      </c>
      <c r="C62" s="88">
        <v>50000</v>
      </c>
      <c r="D62" s="88">
        <f t="shared" si="0"/>
        <v>50149.999999999993</v>
      </c>
      <c r="E62" s="88">
        <f t="shared" si="0"/>
        <v>50300.44999999999</v>
      </c>
      <c r="F62" s="88">
        <f t="shared" si="0"/>
        <v>50451.351349999983</v>
      </c>
    </row>
    <row r="63" spans="1:6" x14ac:dyDescent="0.2">
      <c r="A63" s="89" t="s">
        <v>67</v>
      </c>
      <c r="B63" s="109" t="s">
        <v>68</v>
      </c>
      <c r="C63" s="88">
        <v>500</v>
      </c>
      <c r="D63" s="88">
        <f t="shared" si="0"/>
        <v>501.49999999999994</v>
      </c>
      <c r="E63" s="88">
        <f t="shared" si="0"/>
        <v>503.00449999999989</v>
      </c>
      <c r="F63" s="88">
        <f t="shared" si="0"/>
        <v>504.51351349999982</v>
      </c>
    </row>
    <row r="64" spans="1:6" x14ac:dyDescent="0.2">
      <c r="A64" s="89" t="s">
        <v>69</v>
      </c>
      <c r="B64" s="109" t="s">
        <v>70</v>
      </c>
      <c r="C64" s="88">
        <v>847</v>
      </c>
      <c r="D64" s="88">
        <f t="shared" si="0"/>
        <v>849.54099999999994</v>
      </c>
      <c r="E64" s="88">
        <f t="shared" si="0"/>
        <v>852.08962299999985</v>
      </c>
      <c r="F64" s="88">
        <f t="shared" si="0"/>
        <v>854.6458918689998</v>
      </c>
    </row>
    <row r="65" spans="1:6" x14ac:dyDescent="0.2">
      <c r="A65" s="89"/>
      <c r="B65" s="95" t="s">
        <v>71</v>
      </c>
      <c r="C65" s="96">
        <f>+C62+C64+C63</f>
        <v>51347</v>
      </c>
      <c r="D65" s="96">
        <f t="shared" si="0"/>
        <v>51501.040999999997</v>
      </c>
      <c r="E65" s="96">
        <f t="shared" si="0"/>
        <v>51655.544122999992</v>
      </c>
      <c r="F65" s="96">
        <f t="shared" si="0"/>
        <v>51810.510755368989</v>
      </c>
    </row>
    <row r="66" spans="1:6" x14ac:dyDescent="0.2">
      <c r="A66" s="89" t="s">
        <v>72</v>
      </c>
      <c r="B66" s="99" t="s">
        <v>73</v>
      </c>
      <c r="C66" s="110">
        <f>+C65+C60</f>
        <v>684825.50199999998</v>
      </c>
      <c r="D66" s="110">
        <f t="shared" si="0"/>
        <v>686879.9785059999</v>
      </c>
      <c r="E66" s="110">
        <f t="shared" si="0"/>
        <v>688940.61844151781</v>
      </c>
      <c r="F66" s="110">
        <f t="shared" si="0"/>
        <v>691007.44029684225</v>
      </c>
    </row>
    <row r="67" spans="1:6" x14ac:dyDescent="0.2">
      <c r="A67" s="89" t="s">
        <v>74</v>
      </c>
      <c r="B67" s="87" t="s">
        <v>75</v>
      </c>
      <c r="C67" s="97">
        <v>0</v>
      </c>
      <c r="D67" s="97">
        <f t="shared" si="0"/>
        <v>0</v>
      </c>
      <c r="E67" s="97">
        <f t="shared" si="0"/>
        <v>0</v>
      </c>
      <c r="F67" s="97">
        <f t="shared" si="0"/>
        <v>0</v>
      </c>
    </row>
    <row r="68" spans="1:6" x14ac:dyDescent="0.2">
      <c r="A68" s="89"/>
      <c r="B68" s="111" t="s">
        <v>247</v>
      </c>
      <c r="C68" s="112">
        <f>+'1_mell_összesített'!C68</f>
        <v>264604</v>
      </c>
      <c r="D68" s="112">
        <f t="shared" si="0"/>
        <v>265397.81199999998</v>
      </c>
      <c r="E68" s="112">
        <f t="shared" si="0"/>
        <v>266194.00543599995</v>
      </c>
      <c r="F68" s="112">
        <f t="shared" si="0"/>
        <v>266992.58745230793</v>
      </c>
    </row>
    <row r="69" spans="1:6" x14ac:dyDescent="0.2">
      <c r="A69" s="89"/>
      <c r="B69" s="111" t="s">
        <v>206</v>
      </c>
      <c r="C69" s="112">
        <v>120264</v>
      </c>
      <c r="D69" s="112">
        <f t="shared" ref="D69:F72" si="1">+C69*1.003</f>
        <v>120624.79199999999</v>
      </c>
      <c r="E69" s="112">
        <f t="shared" si="1"/>
        <v>120986.66637599998</v>
      </c>
      <c r="F69" s="112">
        <f t="shared" si="1"/>
        <v>121349.62637512796</v>
      </c>
    </row>
    <row r="70" spans="1:6" x14ac:dyDescent="0.2">
      <c r="A70" s="89"/>
      <c r="B70" s="164" t="s">
        <v>309</v>
      </c>
      <c r="C70" s="112">
        <v>13390</v>
      </c>
      <c r="D70" s="112"/>
      <c r="E70" s="112"/>
      <c r="F70" s="112"/>
    </row>
    <row r="71" spans="1:6" x14ac:dyDescent="0.2">
      <c r="A71" s="98" t="s">
        <v>76</v>
      </c>
      <c r="B71" s="99" t="s">
        <v>77</v>
      </c>
      <c r="C71" s="100">
        <f>+C68+C69+C70</f>
        <v>398258</v>
      </c>
      <c r="D71" s="100">
        <f t="shared" si="1"/>
        <v>399452.77399999998</v>
      </c>
      <c r="E71" s="100">
        <f t="shared" si="1"/>
        <v>400651.13232199993</v>
      </c>
      <c r="F71" s="100">
        <f t="shared" si="1"/>
        <v>401853.08571896591</v>
      </c>
    </row>
    <row r="72" spans="1:6" x14ac:dyDescent="0.2">
      <c r="A72" s="113"/>
      <c r="B72" s="114" t="s">
        <v>78</v>
      </c>
      <c r="C72" s="115">
        <f>+C71+C66</f>
        <v>1083083.5019999999</v>
      </c>
      <c r="D72" s="115">
        <f t="shared" si="1"/>
        <v>1086332.7525059998</v>
      </c>
      <c r="E72" s="115">
        <f t="shared" si="1"/>
        <v>1089591.7507635176</v>
      </c>
      <c r="F72" s="115">
        <f t="shared" si="1"/>
        <v>1092860.5260158081</v>
      </c>
    </row>
    <row r="73" spans="1:6" x14ac:dyDescent="0.2">
      <c r="C73" s="2"/>
      <c r="D73" s="2"/>
      <c r="E73" s="2"/>
      <c r="F73" s="2"/>
    </row>
  </sheetData>
  <mergeCells count="1">
    <mergeCell ref="A1:F1"/>
  </mergeCells>
  <pageMargins left="1.1417322834645669" right="0.15748031496062992" top="0.6692913385826772" bottom="0.27559055118110237" header="0.19685039370078741" footer="0.15748031496062992"/>
  <pageSetup paperSize="9" scale="76" orientation="portrait" r:id="rId1"/>
  <headerFooter>
    <oddHeader xml:space="preserve">&amp;C
&amp;R10. melléklet
&amp;8a 2016. évi költségvetéséről szóló 6/2016. (II.16.) rendelet 14. melléklete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opLeftCell="A31" zoomScaleNormal="100" workbookViewId="0">
      <selection activeCell="D78" sqref="D78"/>
    </sheetView>
  </sheetViews>
  <sheetFormatPr defaultRowHeight="12.75" x14ac:dyDescent="0.2"/>
  <cols>
    <col min="1" max="1" width="3.28515625" bestFit="1" customWidth="1"/>
    <col min="2" max="2" width="38.5703125" customWidth="1"/>
    <col min="3" max="3" width="12.28515625" hidden="1" customWidth="1"/>
    <col min="4" max="4" width="10.140625" customWidth="1"/>
    <col min="5" max="5" width="12.140625" customWidth="1"/>
    <col min="6" max="7" width="10.28515625" customWidth="1"/>
    <col min="256" max="256" width="3.28515625" bestFit="1" customWidth="1"/>
    <col min="257" max="257" width="38.5703125" customWidth="1"/>
    <col min="258" max="258" width="11.28515625" customWidth="1"/>
    <col min="259" max="259" width="11.7109375" customWidth="1"/>
    <col min="260" max="260" width="10.140625" customWidth="1"/>
    <col min="261" max="261" width="12.140625" customWidth="1"/>
    <col min="262" max="262" width="10.28515625" customWidth="1"/>
    <col min="263" max="263" width="9.28515625" bestFit="1" customWidth="1"/>
    <col min="512" max="512" width="3.28515625" bestFit="1" customWidth="1"/>
    <col min="513" max="513" width="38.5703125" customWidth="1"/>
    <col min="514" max="514" width="11.28515625" customWidth="1"/>
    <col min="515" max="515" width="11.7109375" customWidth="1"/>
    <col min="516" max="516" width="10.140625" customWidth="1"/>
    <col min="517" max="517" width="12.140625" customWidth="1"/>
    <col min="518" max="518" width="10.28515625" customWidth="1"/>
    <col min="519" max="519" width="9.28515625" bestFit="1" customWidth="1"/>
    <col min="768" max="768" width="3.28515625" bestFit="1" customWidth="1"/>
    <col min="769" max="769" width="38.5703125" customWidth="1"/>
    <col min="770" max="770" width="11.28515625" customWidth="1"/>
    <col min="771" max="771" width="11.7109375" customWidth="1"/>
    <col min="772" max="772" width="10.140625" customWidth="1"/>
    <col min="773" max="773" width="12.140625" customWidth="1"/>
    <col min="774" max="774" width="10.28515625" customWidth="1"/>
    <col min="775" max="775" width="9.28515625" bestFit="1" customWidth="1"/>
    <col min="1024" max="1024" width="3.28515625" bestFit="1" customWidth="1"/>
    <col min="1025" max="1025" width="38.5703125" customWidth="1"/>
    <col min="1026" max="1026" width="11.28515625" customWidth="1"/>
    <col min="1027" max="1027" width="11.7109375" customWidth="1"/>
    <col min="1028" max="1028" width="10.140625" customWidth="1"/>
    <col min="1029" max="1029" width="12.140625" customWidth="1"/>
    <col min="1030" max="1030" width="10.28515625" customWidth="1"/>
    <col min="1031" max="1031" width="9.28515625" bestFit="1" customWidth="1"/>
    <col min="1280" max="1280" width="3.28515625" bestFit="1" customWidth="1"/>
    <col min="1281" max="1281" width="38.5703125" customWidth="1"/>
    <col min="1282" max="1282" width="11.28515625" customWidth="1"/>
    <col min="1283" max="1283" width="11.7109375" customWidth="1"/>
    <col min="1284" max="1284" width="10.140625" customWidth="1"/>
    <col min="1285" max="1285" width="12.140625" customWidth="1"/>
    <col min="1286" max="1286" width="10.28515625" customWidth="1"/>
    <col min="1287" max="1287" width="9.28515625" bestFit="1" customWidth="1"/>
    <col min="1536" max="1536" width="3.28515625" bestFit="1" customWidth="1"/>
    <col min="1537" max="1537" width="38.5703125" customWidth="1"/>
    <col min="1538" max="1538" width="11.28515625" customWidth="1"/>
    <col min="1539" max="1539" width="11.7109375" customWidth="1"/>
    <col min="1540" max="1540" width="10.140625" customWidth="1"/>
    <col min="1541" max="1541" width="12.140625" customWidth="1"/>
    <col min="1542" max="1542" width="10.28515625" customWidth="1"/>
    <col min="1543" max="1543" width="9.28515625" bestFit="1" customWidth="1"/>
    <col min="1792" max="1792" width="3.28515625" bestFit="1" customWidth="1"/>
    <col min="1793" max="1793" width="38.5703125" customWidth="1"/>
    <col min="1794" max="1794" width="11.28515625" customWidth="1"/>
    <col min="1795" max="1795" width="11.7109375" customWidth="1"/>
    <col min="1796" max="1796" width="10.140625" customWidth="1"/>
    <col min="1797" max="1797" width="12.140625" customWidth="1"/>
    <col min="1798" max="1798" width="10.28515625" customWidth="1"/>
    <col min="1799" max="1799" width="9.28515625" bestFit="1" customWidth="1"/>
    <col min="2048" max="2048" width="3.28515625" bestFit="1" customWidth="1"/>
    <col min="2049" max="2049" width="38.5703125" customWidth="1"/>
    <col min="2050" max="2050" width="11.28515625" customWidth="1"/>
    <col min="2051" max="2051" width="11.7109375" customWidth="1"/>
    <col min="2052" max="2052" width="10.140625" customWidth="1"/>
    <col min="2053" max="2053" width="12.140625" customWidth="1"/>
    <col min="2054" max="2054" width="10.28515625" customWidth="1"/>
    <col min="2055" max="2055" width="9.28515625" bestFit="1" customWidth="1"/>
    <col min="2304" max="2304" width="3.28515625" bestFit="1" customWidth="1"/>
    <col min="2305" max="2305" width="38.5703125" customWidth="1"/>
    <col min="2306" max="2306" width="11.28515625" customWidth="1"/>
    <col min="2307" max="2307" width="11.7109375" customWidth="1"/>
    <col min="2308" max="2308" width="10.140625" customWidth="1"/>
    <col min="2309" max="2309" width="12.140625" customWidth="1"/>
    <col min="2310" max="2310" width="10.28515625" customWidth="1"/>
    <col min="2311" max="2311" width="9.28515625" bestFit="1" customWidth="1"/>
    <col min="2560" max="2560" width="3.28515625" bestFit="1" customWidth="1"/>
    <col min="2561" max="2561" width="38.5703125" customWidth="1"/>
    <col min="2562" max="2562" width="11.28515625" customWidth="1"/>
    <col min="2563" max="2563" width="11.7109375" customWidth="1"/>
    <col min="2564" max="2564" width="10.140625" customWidth="1"/>
    <col min="2565" max="2565" width="12.140625" customWidth="1"/>
    <col min="2566" max="2566" width="10.28515625" customWidth="1"/>
    <col min="2567" max="2567" width="9.28515625" bestFit="1" customWidth="1"/>
    <col min="2816" max="2816" width="3.28515625" bestFit="1" customWidth="1"/>
    <col min="2817" max="2817" width="38.5703125" customWidth="1"/>
    <col min="2818" max="2818" width="11.28515625" customWidth="1"/>
    <col min="2819" max="2819" width="11.7109375" customWidth="1"/>
    <col min="2820" max="2820" width="10.140625" customWidth="1"/>
    <col min="2821" max="2821" width="12.140625" customWidth="1"/>
    <col min="2822" max="2822" width="10.28515625" customWidth="1"/>
    <col min="2823" max="2823" width="9.28515625" bestFit="1" customWidth="1"/>
    <col min="3072" max="3072" width="3.28515625" bestFit="1" customWidth="1"/>
    <col min="3073" max="3073" width="38.5703125" customWidth="1"/>
    <col min="3074" max="3074" width="11.28515625" customWidth="1"/>
    <col min="3075" max="3075" width="11.7109375" customWidth="1"/>
    <col min="3076" max="3076" width="10.140625" customWidth="1"/>
    <col min="3077" max="3077" width="12.140625" customWidth="1"/>
    <col min="3078" max="3078" width="10.28515625" customWidth="1"/>
    <col min="3079" max="3079" width="9.28515625" bestFit="1" customWidth="1"/>
    <col min="3328" max="3328" width="3.28515625" bestFit="1" customWidth="1"/>
    <col min="3329" max="3329" width="38.5703125" customWidth="1"/>
    <col min="3330" max="3330" width="11.28515625" customWidth="1"/>
    <col min="3331" max="3331" width="11.7109375" customWidth="1"/>
    <col min="3332" max="3332" width="10.140625" customWidth="1"/>
    <col min="3333" max="3333" width="12.140625" customWidth="1"/>
    <col min="3334" max="3334" width="10.28515625" customWidth="1"/>
    <col min="3335" max="3335" width="9.28515625" bestFit="1" customWidth="1"/>
    <col min="3584" max="3584" width="3.28515625" bestFit="1" customWidth="1"/>
    <col min="3585" max="3585" width="38.5703125" customWidth="1"/>
    <col min="3586" max="3586" width="11.28515625" customWidth="1"/>
    <col min="3587" max="3587" width="11.7109375" customWidth="1"/>
    <col min="3588" max="3588" width="10.140625" customWidth="1"/>
    <col min="3589" max="3589" width="12.140625" customWidth="1"/>
    <col min="3590" max="3590" width="10.28515625" customWidth="1"/>
    <col min="3591" max="3591" width="9.28515625" bestFit="1" customWidth="1"/>
    <col min="3840" max="3840" width="3.28515625" bestFit="1" customWidth="1"/>
    <col min="3841" max="3841" width="38.5703125" customWidth="1"/>
    <col min="3842" max="3842" width="11.28515625" customWidth="1"/>
    <col min="3843" max="3843" width="11.7109375" customWidth="1"/>
    <col min="3844" max="3844" width="10.140625" customWidth="1"/>
    <col min="3845" max="3845" width="12.140625" customWidth="1"/>
    <col min="3846" max="3846" width="10.28515625" customWidth="1"/>
    <col min="3847" max="3847" width="9.28515625" bestFit="1" customWidth="1"/>
    <col min="4096" max="4096" width="3.28515625" bestFit="1" customWidth="1"/>
    <col min="4097" max="4097" width="38.5703125" customWidth="1"/>
    <col min="4098" max="4098" width="11.28515625" customWidth="1"/>
    <col min="4099" max="4099" width="11.7109375" customWidth="1"/>
    <col min="4100" max="4100" width="10.140625" customWidth="1"/>
    <col min="4101" max="4101" width="12.140625" customWidth="1"/>
    <col min="4102" max="4102" width="10.28515625" customWidth="1"/>
    <col min="4103" max="4103" width="9.28515625" bestFit="1" customWidth="1"/>
    <col min="4352" max="4352" width="3.28515625" bestFit="1" customWidth="1"/>
    <col min="4353" max="4353" width="38.5703125" customWidth="1"/>
    <col min="4354" max="4354" width="11.28515625" customWidth="1"/>
    <col min="4355" max="4355" width="11.7109375" customWidth="1"/>
    <col min="4356" max="4356" width="10.140625" customWidth="1"/>
    <col min="4357" max="4357" width="12.140625" customWidth="1"/>
    <col min="4358" max="4358" width="10.28515625" customWidth="1"/>
    <col min="4359" max="4359" width="9.28515625" bestFit="1" customWidth="1"/>
    <col min="4608" max="4608" width="3.28515625" bestFit="1" customWidth="1"/>
    <col min="4609" max="4609" width="38.5703125" customWidth="1"/>
    <col min="4610" max="4610" width="11.28515625" customWidth="1"/>
    <col min="4611" max="4611" width="11.7109375" customWidth="1"/>
    <col min="4612" max="4612" width="10.140625" customWidth="1"/>
    <col min="4613" max="4613" width="12.140625" customWidth="1"/>
    <col min="4614" max="4614" width="10.28515625" customWidth="1"/>
    <col min="4615" max="4615" width="9.28515625" bestFit="1" customWidth="1"/>
    <col min="4864" max="4864" width="3.28515625" bestFit="1" customWidth="1"/>
    <col min="4865" max="4865" width="38.5703125" customWidth="1"/>
    <col min="4866" max="4866" width="11.28515625" customWidth="1"/>
    <col min="4867" max="4867" width="11.7109375" customWidth="1"/>
    <col min="4868" max="4868" width="10.140625" customWidth="1"/>
    <col min="4869" max="4869" width="12.140625" customWidth="1"/>
    <col min="4870" max="4870" width="10.28515625" customWidth="1"/>
    <col min="4871" max="4871" width="9.28515625" bestFit="1" customWidth="1"/>
    <col min="5120" max="5120" width="3.28515625" bestFit="1" customWidth="1"/>
    <col min="5121" max="5121" width="38.5703125" customWidth="1"/>
    <col min="5122" max="5122" width="11.28515625" customWidth="1"/>
    <col min="5123" max="5123" width="11.7109375" customWidth="1"/>
    <col min="5124" max="5124" width="10.140625" customWidth="1"/>
    <col min="5125" max="5125" width="12.140625" customWidth="1"/>
    <col min="5126" max="5126" width="10.28515625" customWidth="1"/>
    <col min="5127" max="5127" width="9.28515625" bestFit="1" customWidth="1"/>
    <col min="5376" max="5376" width="3.28515625" bestFit="1" customWidth="1"/>
    <col min="5377" max="5377" width="38.5703125" customWidth="1"/>
    <col min="5378" max="5378" width="11.28515625" customWidth="1"/>
    <col min="5379" max="5379" width="11.7109375" customWidth="1"/>
    <col min="5380" max="5380" width="10.140625" customWidth="1"/>
    <col min="5381" max="5381" width="12.140625" customWidth="1"/>
    <col min="5382" max="5382" width="10.28515625" customWidth="1"/>
    <col min="5383" max="5383" width="9.28515625" bestFit="1" customWidth="1"/>
    <col min="5632" max="5632" width="3.28515625" bestFit="1" customWidth="1"/>
    <col min="5633" max="5633" width="38.5703125" customWidth="1"/>
    <col min="5634" max="5634" width="11.28515625" customWidth="1"/>
    <col min="5635" max="5635" width="11.7109375" customWidth="1"/>
    <col min="5636" max="5636" width="10.140625" customWidth="1"/>
    <col min="5637" max="5637" width="12.140625" customWidth="1"/>
    <col min="5638" max="5638" width="10.28515625" customWidth="1"/>
    <col min="5639" max="5639" width="9.28515625" bestFit="1" customWidth="1"/>
    <col min="5888" max="5888" width="3.28515625" bestFit="1" customWidth="1"/>
    <col min="5889" max="5889" width="38.5703125" customWidth="1"/>
    <col min="5890" max="5890" width="11.28515625" customWidth="1"/>
    <col min="5891" max="5891" width="11.7109375" customWidth="1"/>
    <col min="5892" max="5892" width="10.140625" customWidth="1"/>
    <col min="5893" max="5893" width="12.140625" customWidth="1"/>
    <col min="5894" max="5894" width="10.28515625" customWidth="1"/>
    <col min="5895" max="5895" width="9.28515625" bestFit="1" customWidth="1"/>
    <col min="6144" max="6144" width="3.28515625" bestFit="1" customWidth="1"/>
    <col min="6145" max="6145" width="38.5703125" customWidth="1"/>
    <col min="6146" max="6146" width="11.28515625" customWidth="1"/>
    <col min="6147" max="6147" width="11.7109375" customWidth="1"/>
    <col min="6148" max="6148" width="10.140625" customWidth="1"/>
    <col min="6149" max="6149" width="12.140625" customWidth="1"/>
    <col min="6150" max="6150" width="10.28515625" customWidth="1"/>
    <col min="6151" max="6151" width="9.28515625" bestFit="1" customWidth="1"/>
    <col min="6400" max="6400" width="3.28515625" bestFit="1" customWidth="1"/>
    <col min="6401" max="6401" width="38.5703125" customWidth="1"/>
    <col min="6402" max="6402" width="11.28515625" customWidth="1"/>
    <col min="6403" max="6403" width="11.7109375" customWidth="1"/>
    <col min="6404" max="6404" width="10.140625" customWidth="1"/>
    <col min="6405" max="6405" width="12.140625" customWidth="1"/>
    <col min="6406" max="6406" width="10.28515625" customWidth="1"/>
    <col min="6407" max="6407" width="9.28515625" bestFit="1" customWidth="1"/>
    <col min="6656" max="6656" width="3.28515625" bestFit="1" customWidth="1"/>
    <col min="6657" max="6657" width="38.5703125" customWidth="1"/>
    <col min="6658" max="6658" width="11.28515625" customWidth="1"/>
    <col min="6659" max="6659" width="11.7109375" customWidth="1"/>
    <col min="6660" max="6660" width="10.140625" customWidth="1"/>
    <col min="6661" max="6661" width="12.140625" customWidth="1"/>
    <col min="6662" max="6662" width="10.28515625" customWidth="1"/>
    <col min="6663" max="6663" width="9.28515625" bestFit="1" customWidth="1"/>
    <col min="6912" max="6912" width="3.28515625" bestFit="1" customWidth="1"/>
    <col min="6913" max="6913" width="38.5703125" customWidth="1"/>
    <col min="6914" max="6914" width="11.28515625" customWidth="1"/>
    <col min="6915" max="6915" width="11.7109375" customWidth="1"/>
    <col min="6916" max="6916" width="10.140625" customWidth="1"/>
    <col min="6917" max="6917" width="12.140625" customWidth="1"/>
    <col min="6918" max="6918" width="10.28515625" customWidth="1"/>
    <col min="6919" max="6919" width="9.28515625" bestFit="1" customWidth="1"/>
    <col min="7168" max="7168" width="3.28515625" bestFit="1" customWidth="1"/>
    <col min="7169" max="7169" width="38.5703125" customWidth="1"/>
    <col min="7170" max="7170" width="11.28515625" customWidth="1"/>
    <col min="7171" max="7171" width="11.7109375" customWidth="1"/>
    <col min="7172" max="7172" width="10.140625" customWidth="1"/>
    <col min="7173" max="7173" width="12.140625" customWidth="1"/>
    <col min="7174" max="7174" width="10.28515625" customWidth="1"/>
    <col min="7175" max="7175" width="9.28515625" bestFit="1" customWidth="1"/>
    <col min="7424" max="7424" width="3.28515625" bestFit="1" customWidth="1"/>
    <col min="7425" max="7425" width="38.5703125" customWidth="1"/>
    <col min="7426" max="7426" width="11.28515625" customWidth="1"/>
    <col min="7427" max="7427" width="11.7109375" customWidth="1"/>
    <col min="7428" max="7428" width="10.140625" customWidth="1"/>
    <col min="7429" max="7429" width="12.140625" customWidth="1"/>
    <col min="7430" max="7430" width="10.28515625" customWidth="1"/>
    <col min="7431" max="7431" width="9.28515625" bestFit="1" customWidth="1"/>
    <col min="7680" max="7680" width="3.28515625" bestFit="1" customWidth="1"/>
    <col min="7681" max="7681" width="38.5703125" customWidth="1"/>
    <col min="7682" max="7682" width="11.28515625" customWidth="1"/>
    <col min="7683" max="7683" width="11.7109375" customWidth="1"/>
    <col min="7684" max="7684" width="10.140625" customWidth="1"/>
    <col min="7685" max="7685" width="12.140625" customWidth="1"/>
    <col min="7686" max="7686" width="10.28515625" customWidth="1"/>
    <col min="7687" max="7687" width="9.28515625" bestFit="1" customWidth="1"/>
    <col min="7936" max="7936" width="3.28515625" bestFit="1" customWidth="1"/>
    <col min="7937" max="7937" width="38.5703125" customWidth="1"/>
    <col min="7938" max="7938" width="11.28515625" customWidth="1"/>
    <col min="7939" max="7939" width="11.7109375" customWidth="1"/>
    <col min="7940" max="7940" width="10.140625" customWidth="1"/>
    <col min="7941" max="7941" width="12.140625" customWidth="1"/>
    <col min="7942" max="7942" width="10.28515625" customWidth="1"/>
    <col min="7943" max="7943" width="9.28515625" bestFit="1" customWidth="1"/>
    <col min="8192" max="8192" width="3.28515625" bestFit="1" customWidth="1"/>
    <col min="8193" max="8193" width="38.5703125" customWidth="1"/>
    <col min="8194" max="8194" width="11.28515625" customWidth="1"/>
    <col min="8195" max="8195" width="11.7109375" customWidth="1"/>
    <col min="8196" max="8196" width="10.140625" customWidth="1"/>
    <col min="8197" max="8197" width="12.140625" customWidth="1"/>
    <col min="8198" max="8198" width="10.28515625" customWidth="1"/>
    <col min="8199" max="8199" width="9.28515625" bestFit="1" customWidth="1"/>
    <col min="8448" max="8448" width="3.28515625" bestFit="1" customWidth="1"/>
    <col min="8449" max="8449" width="38.5703125" customWidth="1"/>
    <col min="8450" max="8450" width="11.28515625" customWidth="1"/>
    <col min="8451" max="8451" width="11.7109375" customWidth="1"/>
    <col min="8452" max="8452" width="10.140625" customWidth="1"/>
    <col min="8453" max="8453" width="12.140625" customWidth="1"/>
    <col min="8454" max="8454" width="10.28515625" customWidth="1"/>
    <col min="8455" max="8455" width="9.28515625" bestFit="1" customWidth="1"/>
    <col min="8704" max="8704" width="3.28515625" bestFit="1" customWidth="1"/>
    <col min="8705" max="8705" width="38.5703125" customWidth="1"/>
    <col min="8706" max="8706" width="11.28515625" customWidth="1"/>
    <col min="8707" max="8707" width="11.7109375" customWidth="1"/>
    <col min="8708" max="8708" width="10.140625" customWidth="1"/>
    <col min="8709" max="8709" width="12.140625" customWidth="1"/>
    <col min="8710" max="8710" width="10.28515625" customWidth="1"/>
    <col min="8711" max="8711" width="9.28515625" bestFit="1" customWidth="1"/>
    <col min="8960" max="8960" width="3.28515625" bestFit="1" customWidth="1"/>
    <col min="8961" max="8961" width="38.5703125" customWidth="1"/>
    <col min="8962" max="8962" width="11.28515625" customWidth="1"/>
    <col min="8963" max="8963" width="11.7109375" customWidth="1"/>
    <col min="8964" max="8964" width="10.140625" customWidth="1"/>
    <col min="8965" max="8965" width="12.140625" customWidth="1"/>
    <col min="8966" max="8966" width="10.28515625" customWidth="1"/>
    <col min="8967" max="8967" width="9.28515625" bestFit="1" customWidth="1"/>
    <col min="9216" max="9216" width="3.28515625" bestFit="1" customWidth="1"/>
    <col min="9217" max="9217" width="38.5703125" customWidth="1"/>
    <col min="9218" max="9218" width="11.28515625" customWidth="1"/>
    <col min="9219" max="9219" width="11.7109375" customWidth="1"/>
    <col min="9220" max="9220" width="10.140625" customWidth="1"/>
    <col min="9221" max="9221" width="12.140625" customWidth="1"/>
    <col min="9222" max="9222" width="10.28515625" customWidth="1"/>
    <col min="9223" max="9223" width="9.28515625" bestFit="1" customWidth="1"/>
    <col min="9472" max="9472" width="3.28515625" bestFit="1" customWidth="1"/>
    <col min="9473" max="9473" width="38.5703125" customWidth="1"/>
    <col min="9474" max="9474" width="11.28515625" customWidth="1"/>
    <col min="9475" max="9475" width="11.7109375" customWidth="1"/>
    <col min="9476" max="9476" width="10.140625" customWidth="1"/>
    <col min="9477" max="9477" width="12.140625" customWidth="1"/>
    <col min="9478" max="9478" width="10.28515625" customWidth="1"/>
    <col min="9479" max="9479" width="9.28515625" bestFit="1" customWidth="1"/>
    <col min="9728" max="9728" width="3.28515625" bestFit="1" customWidth="1"/>
    <col min="9729" max="9729" width="38.5703125" customWidth="1"/>
    <col min="9730" max="9730" width="11.28515625" customWidth="1"/>
    <col min="9731" max="9731" width="11.7109375" customWidth="1"/>
    <col min="9732" max="9732" width="10.140625" customWidth="1"/>
    <col min="9733" max="9733" width="12.140625" customWidth="1"/>
    <col min="9734" max="9734" width="10.28515625" customWidth="1"/>
    <col min="9735" max="9735" width="9.28515625" bestFit="1" customWidth="1"/>
    <col min="9984" max="9984" width="3.28515625" bestFit="1" customWidth="1"/>
    <col min="9985" max="9985" width="38.5703125" customWidth="1"/>
    <col min="9986" max="9986" width="11.28515625" customWidth="1"/>
    <col min="9987" max="9987" width="11.7109375" customWidth="1"/>
    <col min="9988" max="9988" width="10.140625" customWidth="1"/>
    <col min="9989" max="9989" width="12.140625" customWidth="1"/>
    <col min="9990" max="9990" width="10.28515625" customWidth="1"/>
    <col min="9991" max="9991" width="9.28515625" bestFit="1" customWidth="1"/>
    <col min="10240" max="10240" width="3.28515625" bestFit="1" customWidth="1"/>
    <col min="10241" max="10241" width="38.5703125" customWidth="1"/>
    <col min="10242" max="10242" width="11.28515625" customWidth="1"/>
    <col min="10243" max="10243" width="11.7109375" customWidth="1"/>
    <col min="10244" max="10244" width="10.140625" customWidth="1"/>
    <col min="10245" max="10245" width="12.140625" customWidth="1"/>
    <col min="10246" max="10246" width="10.28515625" customWidth="1"/>
    <col min="10247" max="10247" width="9.28515625" bestFit="1" customWidth="1"/>
    <col min="10496" max="10496" width="3.28515625" bestFit="1" customWidth="1"/>
    <col min="10497" max="10497" width="38.5703125" customWidth="1"/>
    <col min="10498" max="10498" width="11.28515625" customWidth="1"/>
    <col min="10499" max="10499" width="11.7109375" customWidth="1"/>
    <col min="10500" max="10500" width="10.140625" customWidth="1"/>
    <col min="10501" max="10501" width="12.140625" customWidth="1"/>
    <col min="10502" max="10502" width="10.28515625" customWidth="1"/>
    <col min="10503" max="10503" width="9.28515625" bestFit="1" customWidth="1"/>
    <col min="10752" max="10752" width="3.28515625" bestFit="1" customWidth="1"/>
    <col min="10753" max="10753" width="38.5703125" customWidth="1"/>
    <col min="10754" max="10754" width="11.28515625" customWidth="1"/>
    <col min="10755" max="10755" width="11.7109375" customWidth="1"/>
    <col min="10756" max="10756" width="10.140625" customWidth="1"/>
    <col min="10757" max="10757" width="12.140625" customWidth="1"/>
    <col min="10758" max="10758" width="10.28515625" customWidth="1"/>
    <col min="10759" max="10759" width="9.28515625" bestFit="1" customWidth="1"/>
    <col min="11008" max="11008" width="3.28515625" bestFit="1" customWidth="1"/>
    <col min="11009" max="11009" width="38.5703125" customWidth="1"/>
    <col min="11010" max="11010" width="11.28515625" customWidth="1"/>
    <col min="11011" max="11011" width="11.7109375" customWidth="1"/>
    <col min="11012" max="11012" width="10.140625" customWidth="1"/>
    <col min="11013" max="11013" width="12.140625" customWidth="1"/>
    <col min="11014" max="11014" width="10.28515625" customWidth="1"/>
    <col min="11015" max="11015" width="9.28515625" bestFit="1" customWidth="1"/>
    <col min="11264" max="11264" width="3.28515625" bestFit="1" customWidth="1"/>
    <col min="11265" max="11265" width="38.5703125" customWidth="1"/>
    <col min="11266" max="11266" width="11.28515625" customWidth="1"/>
    <col min="11267" max="11267" width="11.7109375" customWidth="1"/>
    <col min="11268" max="11268" width="10.140625" customWidth="1"/>
    <col min="11269" max="11269" width="12.140625" customWidth="1"/>
    <col min="11270" max="11270" width="10.28515625" customWidth="1"/>
    <col min="11271" max="11271" width="9.28515625" bestFit="1" customWidth="1"/>
    <col min="11520" max="11520" width="3.28515625" bestFit="1" customWidth="1"/>
    <col min="11521" max="11521" width="38.5703125" customWidth="1"/>
    <col min="11522" max="11522" width="11.28515625" customWidth="1"/>
    <col min="11523" max="11523" width="11.7109375" customWidth="1"/>
    <col min="11524" max="11524" width="10.140625" customWidth="1"/>
    <col min="11525" max="11525" width="12.140625" customWidth="1"/>
    <col min="11526" max="11526" width="10.28515625" customWidth="1"/>
    <col min="11527" max="11527" width="9.28515625" bestFit="1" customWidth="1"/>
    <col min="11776" max="11776" width="3.28515625" bestFit="1" customWidth="1"/>
    <col min="11777" max="11777" width="38.5703125" customWidth="1"/>
    <col min="11778" max="11778" width="11.28515625" customWidth="1"/>
    <col min="11779" max="11779" width="11.7109375" customWidth="1"/>
    <col min="11780" max="11780" width="10.140625" customWidth="1"/>
    <col min="11781" max="11781" width="12.140625" customWidth="1"/>
    <col min="11782" max="11782" width="10.28515625" customWidth="1"/>
    <col min="11783" max="11783" width="9.28515625" bestFit="1" customWidth="1"/>
    <col min="12032" max="12032" width="3.28515625" bestFit="1" customWidth="1"/>
    <col min="12033" max="12033" width="38.5703125" customWidth="1"/>
    <col min="12034" max="12034" width="11.28515625" customWidth="1"/>
    <col min="12035" max="12035" width="11.7109375" customWidth="1"/>
    <col min="12036" max="12036" width="10.140625" customWidth="1"/>
    <col min="12037" max="12037" width="12.140625" customWidth="1"/>
    <col min="12038" max="12038" width="10.28515625" customWidth="1"/>
    <col min="12039" max="12039" width="9.28515625" bestFit="1" customWidth="1"/>
    <col min="12288" max="12288" width="3.28515625" bestFit="1" customWidth="1"/>
    <col min="12289" max="12289" width="38.5703125" customWidth="1"/>
    <col min="12290" max="12290" width="11.28515625" customWidth="1"/>
    <col min="12291" max="12291" width="11.7109375" customWidth="1"/>
    <col min="12292" max="12292" width="10.140625" customWidth="1"/>
    <col min="12293" max="12293" width="12.140625" customWidth="1"/>
    <col min="12294" max="12294" width="10.28515625" customWidth="1"/>
    <col min="12295" max="12295" width="9.28515625" bestFit="1" customWidth="1"/>
    <col min="12544" max="12544" width="3.28515625" bestFit="1" customWidth="1"/>
    <col min="12545" max="12545" width="38.5703125" customWidth="1"/>
    <col min="12546" max="12546" width="11.28515625" customWidth="1"/>
    <col min="12547" max="12547" width="11.7109375" customWidth="1"/>
    <col min="12548" max="12548" width="10.140625" customWidth="1"/>
    <col min="12549" max="12549" width="12.140625" customWidth="1"/>
    <col min="12550" max="12550" width="10.28515625" customWidth="1"/>
    <col min="12551" max="12551" width="9.28515625" bestFit="1" customWidth="1"/>
    <col min="12800" max="12800" width="3.28515625" bestFit="1" customWidth="1"/>
    <col min="12801" max="12801" width="38.5703125" customWidth="1"/>
    <col min="12802" max="12802" width="11.28515625" customWidth="1"/>
    <col min="12803" max="12803" width="11.7109375" customWidth="1"/>
    <col min="12804" max="12804" width="10.140625" customWidth="1"/>
    <col min="12805" max="12805" width="12.140625" customWidth="1"/>
    <col min="12806" max="12806" width="10.28515625" customWidth="1"/>
    <col min="12807" max="12807" width="9.28515625" bestFit="1" customWidth="1"/>
    <col min="13056" max="13056" width="3.28515625" bestFit="1" customWidth="1"/>
    <col min="13057" max="13057" width="38.5703125" customWidth="1"/>
    <col min="13058" max="13058" width="11.28515625" customWidth="1"/>
    <col min="13059" max="13059" width="11.7109375" customWidth="1"/>
    <col min="13060" max="13060" width="10.140625" customWidth="1"/>
    <col min="13061" max="13061" width="12.140625" customWidth="1"/>
    <col min="13062" max="13062" width="10.28515625" customWidth="1"/>
    <col min="13063" max="13063" width="9.28515625" bestFit="1" customWidth="1"/>
    <col min="13312" max="13312" width="3.28515625" bestFit="1" customWidth="1"/>
    <col min="13313" max="13313" width="38.5703125" customWidth="1"/>
    <col min="13314" max="13314" width="11.28515625" customWidth="1"/>
    <col min="13315" max="13315" width="11.7109375" customWidth="1"/>
    <col min="13316" max="13316" width="10.140625" customWidth="1"/>
    <col min="13317" max="13317" width="12.140625" customWidth="1"/>
    <col min="13318" max="13318" width="10.28515625" customWidth="1"/>
    <col min="13319" max="13319" width="9.28515625" bestFit="1" customWidth="1"/>
    <col min="13568" max="13568" width="3.28515625" bestFit="1" customWidth="1"/>
    <col min="13569" max="13569" width="38.5703125" customWidth="1"/>
    <col min="13570" max="13570" width="11.28515625" customWidth="1"/>
    <col min="13571" max="13571" width="11.7109375" customWidth="1"/>
    <col min="13572" max="13572" width="10.140625" customWidth="1"/>
    <col min="13573" max="13573" width="12.140625" customWidth="1"/>
    <col min="13574" max="13574" width="10.28515625" customWidth="1"/>
    <col min="13575" max="13575" width="9.28515625" bestFit="1" customWidth="1"/>
    <col min="13824" max="13824" width="3.28515625" bestFit="1" customWidth="1"/>
    <col min="13825" max="13825" width="38.5703125" customWidth="1"/>
    <col min="13826" max="13826" width="11.28515625" customWidth="1"/>
    <col min="13827" max="13827" width="11.7109375" customWidth="1"/>
    <col min="13828" max="13828" width="10.140625" customWidth="1"/>
    <col min="13829" max="13829" width="12.140625" customWidth="1"/>
    <col min="13830" max="13830" width="10.28515625" customWidth="1"/>
    <col min="13831" max="13831" width="9.28515625" bestFit="1" customWidth="1"/>
    <col min="14080" max="14080" width="3.28515625" bestFit="1" customWidth="1"/>
    <col min="14081" max="14081" width="38.5703125" customWidth="1"/>
    <col min="14082" max="14082" width="11.28515625" customWidth="1"/>
    <col min="14083" max="14083" width="11.7109375" customWidth="1"/>
    <col min="14084" max="14084" width="10.140625" customWidth="1"/>
    <col min="14085" max="14085" width="12.140625" customWidth="1"/>
    <col min="14086" max="14086" width="10.28515625" customWidth="1"/>
    <col min="14087" max="14087" width="9.28515625" bestFit="1" customWidth="1"/>
    <col min="14336" max="14336" width="3.28515625" bestFit="1" customWidth="1"/>
    <col min="14337" max="14337" width="38.5703125" customWidth="1"/>
    <col min="14338" max="14338" width="11.28515625" customWidth="1"/>
    <col min="14339" max="14339" width="11.7109375" customWidth="1"/>
    <col min="14340" max="14340" width="10.140625" customWidth="1"/>
    <col min="14341" max="14341" width="12.140625" customWidth="1"/>
    <col min="14342" max="14342" width="10.28515625" customWidth="1"/>
    <col min="14343" max="14343" width="9.28515625" bestFit="1" customWidth="1"/>
    <col min="14592" max="14592" width="3.28515625" bestFit="1" customWidth="1"/>
    <col min="14593" max="14593" width="38.5703125" customWidth="1"/>
    <col min="14594" max="14594" width="11.28515625" customWidth="1"/>
    <col min="14595" max="14595" width="11.7109375" customWidth="1"/>
    <col min="14596" max="14596" width="10.140625" customWidth="1"/>
    <col min="14597" max="14597" width="12.140625" customWidth="1"/>
    <col min="14598" max="14598" width="10.28515625" customWidth="1"/>
    <col min="14599" max="14599" width="9.28515625" bestFit="1" customWidth="1"/>
    <col min="14848" max="14848" width="3.28515625" bestFit="1" customWidth="1"/>
    <col min="14849" max="14849" width="38.5703125" customWidth="1"/>
    <col min="14850" max="14850" width="11.28515625" customWidth="1"/>
    <col min="14851" max="14851" width="11.7109375" customWidth="1"/>
    <col min="14852" max="14852" width="10.140625" customWidth="1"/>
    <col min="14853" max="14853" width="12.140625" customWidth="1"/>
    <col min="14854" max="14854" width="10.28515625" customWidth="1"/>
    <col min="14855" max="14855" width="9.28515625" bestFit="1" customWidth="1"/>
    <col min="15104" max="15104" width="3.28515625" bestFit="1" customWidth="1"/>
    <col min="15105" max="15105" width="38.5703125" customWidth="1"/>
    <col min="15106" max="15106" width="11.28515625" customWidth="1"/>
    <col min="15107" max="15107" width="11.7109375" customWidth="1"/>
    <col min="15108" max="15108" width="10.140625" customWidth="1"/>
    <col min="15109" max="15109" width="12.140625" customWidth="1"/>
    <col min="15110" max="15110" width="10.28515625" customWidth="1"/>
    <col min="15111" max="15111" width="9.28515625" bestFit="1" customWidth="1"/>
    <col min="15360" max="15360" width="3.28515625" bestFit="1" customWidth="1"/>
    <col min="15361" max="15361" width="38.5703125" customWidth="1"/>
    <col min="15362" max="15362" width="11.28515625" customWidth="1"/>
    <col min="15363" max="15363" width="11.7109375" customWidth="1"/>
    <col min="15364" max="15364" width="10.140625" customWidth="1"/>
    <col min="15365" max="15365" width="12.140625" customWidth="1"/>
    <col min="15366" max="15366" width="10.28515625" customWidth="1"/>
    <col min="15367" max="15367" width="9.28515625" bestFit="1" customWidth="1"/>
    <col min="15616" max="15616" width="3.28515625" bestFit="1" customWidth="1"/>
    <col min="15617" max="15617" width="38.5703125" customWidth="1"/>
    <col min="15618" max="15618" width="11.28515625" customWidth="1"/>
    <col min="15619" max="15619" width="11.7109375" customWidth="1"/>
    <col min="15620" max="15620" width="10.140625" customWidth="1"/>
    <col min="15621" max="15621" width="12.140625" customWidth="1"/>
    <col min="15622" max="15622" width="10.28515625" customWidth="1"/>
    <col min="15623" max="15623" width="9.28515625" bestFit="1" customWidth="1"/>
    <col min="15872" max="15872" width="3.28515625" bestFit="1" customWidth="1"/>
    <col min="15873" max="15873" width="38.5703125" customWidth="1"/>
    <col min="15874" max="15874" width="11.28515625" customWidth="1"/>
    <col min="15875" max="15875" width="11.7109375" customWidth="1"/>
    <col min="15876" max="15876" width="10.140625" customWidth="1"/>
    <col min="15877" max="15877" width="12.140625" customWidth="1"/>
    <col min="15878" max="15878" width="10.28515625" customWidth="1"/>
    <col min="15879" max="15879" width="9.28515625" bestFit="1" customWidth="1"/>
    <col min="16128" max="16128" width="3.28515625" bestFit="1" customWidth="1"/>
    <col min="16129" max="16129" width="38.5703125" customWidth="1"/>
    <col min="16130" max="16130" width="11.28515625" customWidth="1"/>
    <col min="16131" max="16131" width="11.7109375" customWidth="1"/>
    <col min="16132" max="16132" width="10.140625" customWidth="1"/>
    <col min="16133" max="16133" width="12.140625" customWidth="1"/>
    <col min="16134" max="16134" width="10.28515625" customWidth="1"/>
    <col min="16135" max="16135" width="9.28515625" bestFit="1" customWidth="1"/>
  </cols>
  <sheetData>
    <row r="1" spans="1:7" ht="13.5" thickBot="1" x14ac:dyDescent="0.25"/>
    <row r="2" spans="1:7" ht="39.75" customHeight="1" x14ac:dyDescent="0.2">
      <c r="A2" s="136"/>
      <c r="B2" s="137"/>
      <c r="C2" s="138"/>
      <c r="D2" s="138" t="s">
        <v>239</v>
      </c>
      <c r="E2" s="139" t="s">
        <v>0</v>
      </c>
      <c r="F2" s="139" t="s">
        <v>235</v>
      </c>
      <c r="G2" s="139" t="s">
        <v>1</v>
      </c>
    </row>
    <row r="3" spans="1:7" x14ac:dyDescent="0.2">
      <c r="A3" s="140" t="s">
        <v>2</v>
      </c>
      <c r="B3" s="141" t="s">
        <v>3</v>
      </c>
      <c r="C3" s="142"/>
      <c r="D3" s="142"/>
      <c r="E3" s="142"/>
      <c r="F3" s="142"/>
      <c r="G3" s="142"/>
    </row>
    <row r="4" spans="1:7" x14ac:dyDescent="0.2">
      <c r="A4" s="143" t="s">
        <v>4</v>
      </c>
      <c r="B4" s="1" t="s">
        <v>5</v>
      </c>
      <c r="C4" s="142">
        <v>61981000</v>
      </c>
      <c r="D4" s="142">
        <v>61981</v>
      </c>
      <c r="E4" s="142">
        <v>61981</v>
      </c>
      <c r="F4" s="142">
        <v>0</v>
      </c>
      <c r="G4" s="142">
        <v>0</v>
      </c>
    </row>
    <row r="5" spans="1:7" x14ac:dyDescent="0.2">
      <c r="A5" s="143" t="s">
        <v>6</v>
      </c>
      <c r="B5" s="1" t="s">
        <v>7</v>
      </c>
      <c r="C5" s="142">
        <v>14309000</v>
      </c>
      <c r="D5" s="142">
        <v>14309</v>
      </c>
      <c r="E5" s="142">
        <v>14309</v>
      </c>
      <c r="F5" s="142">
        <v>0</v>
      </c>
      <c r="G5" s="142">
        <v>0</v>
      </c>
    </row>
    <row r="6" spans="1:7" x14ac:dyDescent="0.2">
      <c r="A6" s="143" t="s">
        <v>8</v>
      </c>
      <c r="B6" s="1" t="s">
        <v>9</v>
      </c>
      <c r="C6" s="142">
        <v>197742000</v>
      </c>
      <c r="D6" s="142">
        <f>197742+527</f>
        <v>198269</v>
      </c>
      <c r="E6" s="142">
        <f>+D6-F6</f>
        <v>196769</v>
      </c>
      <c r="F6" s="142">
        <v>1500</v>
      </c>
      <c r="G6" s="142">
        <v>0</v>
      </c>
    </row>
    <row r="7" spans="1:7" x14ac:dyDescent="0.2">
      <c r="A7" s="143"/>
      <c r="B7" s="144" t="s">
        <v>10</v>
      </c>
      <c r="C7" s="145"/>
      <c r="D7" s="145"/>
      <c r="E7" s="142">
        <v>0</v>
      </c>
      <c r="F7" s="145">
        <v>0</v>
      </c>
      <c r="G7" s="145">
        <v>0</v>
      </c>
    </row>
    <row r="8" spans="1:7" x14ac:dyDescent="0.2">
      <c r="A8" s="143" t="s">
        <v>11</v>
      </c>
      <c r="B8" s="1" t="s">
        <v>12</v>
      </c>
      <c r="C8" s="142">
        <v>23993000</v>
      </c>
      <c r="D8" s="142">
        <f>23993-527-5965</f>
        <v>17501</v>
      </c>
      <c r="E8" s="142">
        <f>+D8</f>
        <v>17501</v>
      </c>
      <c r="F8" s="142">
        <v>0</v>
      </c>
      <c r="G8" s="142">
        <v>0</v>
      </c>
    </row>
    <row r="9" spans="1:7" x14ac:dyDescent="0.2">
      <c r="A9" s="143" t="s">
        <v>13</v>
      </c>
      <c r="B9" s="1" t="s">
        <v>14</v>
      </c>
      <c r="C9" s="142">
        <v>97216502</v>
      </c>
      <c r="D9" s="142">
        <f>+D10+D11+D12+D13</f>
        <v>97216.502000000008</v>
      </c>
      <c r="E9" s="142">
        <f t="shared" ref="E9" si="0">+E10+E11+E12+E13</f>
        <v>54594.502</v>
      </c>
      <c r="F9" s="142">
        <f>+F10+F11+F12+F13</f>
        <v>42622</v>
      </c>
      <c r="G9" s="142">
        <v>0</v>
      </c>
    </row>
    <row r="10" spans="1:7" x14ac:dyDescent="0.2">
      <c r="A10" s="143"/>
      <c r="B10" s="144" t="s">
        <v>204</v>
      </c>
      <c r="C10" s="146">
        <v>24739502</v>
      </c>
      <c r="D10" s="146">
        <v>24739.502</v>
      </c>
      <c r="E10" s="146">
        <v>24739.502</v>
      </c>
      <c r="F10" s="146">
        <v>0</v>
      </c>
      <c r="G10" s="144">
        <v>0</v>
      </c>
    </row>
    <row r="11" spans="1:7" x14ac:dyDescent="0.2">
      <c r="A11" s="143"/>
      <c r="B11" s="144" t="s">
        <v>15</v>
      </c>
      <c r="C11" s="145">
        <v>65671000</v>
      </c>
      <c r="D11" s="145">
        <v>65671</v>
      </c>
      <c r="E11" s="145">
        <f>+D11-F11</f>
        <v>29392</v>
      </c>
      <c r="F11" s="145">
        <v>36279</v>
      </c>
      <c r="G11" s="145">
        <v>0</v>
      </c>
    </row>
    <row r="12" spans="1:7" x14ac:dyDescent="0.2">
      <c r="A12" s="143"/>
      <c r="B12" s="144" t="s">
        <v>16</v>
      </c>
      <c r="C12" s="145">
        <v>6343000</v>
      </c>
      <c r="D12" s="145">
        <v>6343</v>
      </c>
      <c r="E12" s="145">
        <f>+D12-F12</f>
        <v>0</v>
      </c>
      <c r="F12" s="145">
        <v>6343</v>
      </c>
      <c r="G12" s="145">
        <v>0</v>
      </c>
    </row>
    <row r="13" spans="1:7" x14ac:dyDescent="0.2">
      <c r="A13" s="143"/>
      <c r="B13" s="144" t="s">
        <v>226</v>
      </c>
      <c r="C13" s="145">
        <v>463000</v>
      </c>
      <c r="D13" s="145">
        <v>463</v>
      </c>
      <c r="E13" s="145">
        <v>463</v>
      </c>
      <c r="F13" s="145">
        <v>0</v>
      </c>
      <c r="G13" s="145"/>
    </row>
    <row r="14" spans="1:7" x14ac:dyDescent="0.2">
      <c r="A14" s="147"/>
      <c r="B14" s="148" t="s">
        <v>17</v>
      </c>
      <c r="C14" s="149">
        <v>395241502</v>
      </c>
      <c r="D14" s="149">
        <f>+D9+D8+D6+D5+D4</f>
        <v>389276.50199999998</v>
      </c>
      <c r="E14" s="149">
        <f t="shared" ref="E14:G14" si="1">+E9+E8+E6+E5+E4</f>
        <v>345154.50199999998</v>
      </c>
      <c r="F14" s="149">
        <f t="shared" si="1"/>
        <v>44122</v>
      </c>
      <c r="G14" s="149">
        <f t="shared" si="1"/>
        <v>0</v>
      </c>
    </row>
    <row r="15" spans="1:7" x14ac:dyDescent="0.2">
      <c r="A15" s="143"/>
      <c r="B15" s="141" t="s">
        <v>18</v>
      </c>
      <c r="C15" s="150"/>
      <c r="D15" s="150"/>
      <c r="E15" s="150">
        <v>0</v>
      </c>
      <c r="F15" s="150">
        <v>0</v>
      </c>
      <c r="G15" s="150">
        <v>0</v>
      </c>
    </row>
    <row r="16" spans="1:7" x14ac:dyDescent="0.2">
      <c r="A16" s="143" t="s">
        <v>19</v>
      </c>
      <c r="B16" s="1" t="s">
        <v>20</v>
      </c>
      <c r="C16" s="142">
        <v>10791000</v>
      </c>
      <c r="D16" s="142">
        <v>10791</v>
      </c>
      <c r="E16" s="142">
        <v>10791</v>
      </c>
      <c r="F16" s="142">
        <v>0</v>
      </c>
      <c r="G16" s="142">
        <v>0</v>
      </c>
    </row>
    <row r="17" spans="1:7" x14ac:dyDescent="0.2">
      <c r="A17" s="143" t="s">
        <v>21</v>
      </c>
      <c r="B17" s="1" t="s">
        <v>22</v>
      </c>
      <c r="C17" s="142">
        <v>114036000</v>
      </c>
      <c r="D17" s="142">
        <v>114036</v>
      </c>
      <c r="E17" s="142">
        <v>114036</v>
      </c>
      <c r="F17" s="142">
        <v>0</v>
      </c>
      <c r="G17" s="142">
        <v>0</v>
      </c>
    </row>
    <row r="18" spans="1:7" x14ac:dyDescent="0.2">
      <c r="A18" s="143" t="s">
        <v>23</v>
      </c>
      <c r="B18" s="1" t="s">
        <v>24</v>
      </c>
      <c r="C18" s="142">
        <v>4000000</v>
      </c>
      <c r="D18" s="142">
        <v>4000</v>
      </c>
      <c r="E18" s="142">
        <f>+D18-F18</f>
        <v>0</v>
      </c>
      <c r="F18" s="142">
        <v>4000</v>
      </c>
      <c r="G18" s="142">
        <v>0</v>
      </c>
    </row>
    <row r="19" spans="1:7" x14ac:dyDescent="0.2">
      <c r="A19" s="147"/>
      <c r="B19" s="148" t="s">
        <v>25</v>
      </c>
      <c r="C19" s="149">
        <v>128827000</v>
      </c>
      <c r="D19" s="149">
        <f t="shared" ref="D19:F19" si="2">+D18+D17+D16</f>
        <v>128827</v>
      </c>
      <c r="E19" s="149">
        <f t="shared" si="2"/>
        <v>124827</v>
      </c>
      <c r="F19" s="149">
        <f t="shared" si="2"/>
        <v>4000</v>
      </c>
      <c r="G19" s="149">
        <v>0</v>
      </c>
    </row>
    <row r="20" spans="1:7" x14ac:dyDescent="0.2">
      <c r="A20" s="151"/>
      <c r="B20" s="152" t="s">
        <v>26</v>
      </c>
      <c r="C20" s="153">
        <v>524068502</v>
      </c>
      <c r="D20" s="153">
        <f t="shared" ref="D20:E20" si="3">+D19+D14</f>
        <v>518103.50199999998</v>
      </c>
      <c r="E20" s="153">
        <f t="shared" si="3"/>
        <v>469981.50199999998</v>
      </c>
      <c r="F20" s="153">
        <f>+F19+F14</f>
        <v>48122</v>
      </c>
      <c r="G20" s="153">
        <v>0</v>
      </c>
    </row>
    <row r="21" spans="1:7" x14ac:dyDescent="0.2">
      <c r="A21" s="140" t="s">
        <v>27</v>
      </c>
      <c r="B21" s="141" t="s">
        <v>28</v>
      </c>
      <c r="C21" s="154"/>
      <c r="D21" s="154"/>
      <c r="E21" s="154">
        <v>0</v>
      </c>
      <c r="F21" s="154">
        <v>0</v>
      </c>
      <c r="G21" s="154">
        <v>0</v>
      </c>
    </row>
    <row r="22" spans="1:7" x14ac:dyDescent="0.2">
      <c r="A22" s="140"/>
      <c r="B22" s="1" t="s">
        <v>29</v>
      </c>
      <c r="C22" s="154">
        <v>258639000</v>
      </c>
      <c r="D22" s="154">
        <f>258639+5965</f>
        <v>264604</v>
      </c>
      <c r="E22" s="154">
        <f>+D22</f>
        <v>264604</v>
      </c>
      <c r="F22" s="154">
        <v>0</v>
      </c>
      <c r="G22" s="154">
        <v>0</v>
      </c>
    </row>
    <row r="23" spans="1:7" x14ac:dyDescent="0.2">
      <c r="A23" s="140"/>
      <c r="B23" s="1" t="s">
        <v>240</v>
      </c>
      <c r="C23" s="154">
        <v>13520000</v>
      </c>
      <c r="D23" s="154">
        <f>13520</f>
        <v>13520</v>
      </c>
      <c r="E23" s="154">
        <f>+D23</f>
        <v>13520</v>
      </c>
      <c r="F23" s="154"/>
      <c r="G23" s="154"/>
    </row>
    <row r="24" spans="1:7" x14ac:dyDescent="0.2">
      <c r="A24" s="140"/>
      <c r="B24" s="1" t="s">
        <v>30</v>
      </c>
      <c r="C24" s="154">
        <v>0</v>
      </c>
      <c r="D24" s="154">
        <v>0</v>
      </c>
      <c r="E24" s="154">
        <v>0</v>
      </c>
      <c r="F24" s="154">
        <v>0</v>
      </c>
      <c r="G24" s="154">
        <v>0</v>
      </c>
    </row>
    <row r="25" spans="1:7" x14ac:dyDescent="0.2">
      <c r="A25" s="151"/>
      <c r="B25" s="152" t="s">
        <v>31</v>
      </c>
      <c r="C25" s="153">
        <v>272159000</v>
      </c>
      <c r="D25" s="153">
        <f>+D24+D23+D22</f>
        <v>278124</v>
      </c>
      <c r="E25" s="153">
        <f t="shared" ref="E25:G25" si="4">+E24+E23+E22</f>
        <v>278124</v>
      </c>
      <c r="F25" s="153">
        <f t="shared" si="4"/>
        <v>0</v>
      </c>
      <c r="G25" s="153">
        <f t="shared" si="4"/>
        <v>0</v>
      </c>
    </row>
    <row r="26" spans="1:7" x14ac:dyDescent="0.2">
      <c r="A26" s="155"/>
      <c r="B26" s="156" t="s">
        <v>32</v>
      </c>
      <c r="C26" s="157">
        <v>796227502</v>
      </c>
      <c r="D26" s="157">
        <f>+D25+D20</f>
        <v>796227.50199999998</v>
      </c>
      <c r="E26" s="157">
        <f t="shared" ref="E26:G26" si="5">+E25+E20</f>
        <v>748105.50199999998</v>
      </c>
      <c r="F26" s="157">
        <f t="shared" si="5"/>
        <v>48122</v>
      </c>
      <c r="G26" s="157">
        <f t="shared" si="5"/>
        <v>0</v>
      </c>
    </row>
    <row r="27" spans="1:7" x14ac:dyDescent="0.2">
      <c r="A27" s="151"/>
      <c r="B27" s="141" t="s">
        <v>33</v>
      </c>
      <c r="C27" s="150"/>
      <c r="D27" s="150"/>
      <c r="E27" s="150">
        <v>0</v>
      </c>
      <c r="F27" s="150">
        <v>0</v>
      </c>
      <c r="G27" s="150">
        <v>0</v>
      </c>
    </row>
    <row r="28" spans="1:7" ht="25.5" x14ac:dyDescent="0.2">
      <c r="A28" s="151" t="s">
        <v>34</v>
      </c>
      <c r="B28" s="158" t="s">
        <v>35</v>
      </c>
      <c r="C28" s="150">
        <v>411325502</v>
      </c>
      <c r="D28" s="150">
        <v>411325.50199999998</v>
      </c>
      <c r="E28" s="150">
        <v>411325.50199999998</v>
      </c>
      <c r="F28" s="150">
        <v>0</v>
      </c>
      <c r="G28" s="150">
        <v>0</v>
      </c>
    </row>
    <row r="29" spans="1:7" x14ac:dyDescent="0.2">
      <c r="A29" s="151"/>
      <c r="B29" s="159" t="s">
        <v>36</v>
      </c>
      <c r="C29" s="145">
        <v>371820502</v>
      </c>
      <c r="D29" s="145">
        <v>371820.50199999998</v>
      </c>
      <c r="E29" s="145">
        <v>371820.50199999998</v>
      </c>
      <c r="F29" s="145">
        <v>0</v>
      </c>
      <c r="G29" s="145">
        <v>0</v>
      </c>
    </row>
    <row r="30" spans="1:7" x14ac:dyDescent="0.2">
      <c r="A30" s="151"/>
      <c r="B30" s="159" t="s">
        <v>37</v>
      </c>
      <c r="C30" s="145">
        <v>39505000</v>
      </c>
      <c r="D30" s="145">
        <v>39505</v>
      </c>
      <c r="E30" s="145">
        <v>39505</v>
      </c>
      <c r="F30" s="145">
        <v>0</v>
      </c>
      <c r="G30" s="145">
        <v>0</v>
      </c>
    </row>
    <row r="31" spans="1:7" x14ac:dyDescent="0.2">
      <c r="A31" s="151"/>
      <c r="B31" s="160" t="s">
        <v>38</v>
      </c>
      <c r="C31" s="161">
        <v>0</v>
      </c>
      <c r="D31" s="161">
        <v>0</v>
      </c>
      <c r="E31" s="161">
        <v>0</v>
      </c>
      <c r="F31" s="161"/>
      <c r="G31" s="161"/>
    </row>
    <row r="32" spans="1:7" x14ac:dyDescent="0.2">
      <c r="A32" s="151"/>
      <c r="B32" s="160" t="s">
        <v>39</v>
      </c>
      <c r="C32" s="161">
        <v>26759000</v>
      </c>
      <c r="D32" s="161">
        <v>26759</v>
      </c>
      <c r="E32" s="161">
        <v>26759</v>
      </c>
      <c r="F32" s="161"/>
      <c r="G32" s="161"/>
    </row>
    <row r="33" spans="1:7" x14ac:dyDescent="0.2">
      <c r="A33" s="151"/>
      <c r="B33" s="160" t="s">
        <v>40</v>
      </c>
      <c r="C33" s="161">
        <v>9135000</v>
      </c>
      <c r="D33" s="161">
        <v>9135</v>
      </c>
      <c r="E33" s="161">
        <v>9135</v>
      </c>
      <c r="F33" s="161"/>
      <c r="G33" s="161"/>
    </row>
    <row r="34" spans="1:7" x14ac:dyDescent="0.2">
      <c r="A34" s="151"/>
      <c r="B34" s="160" t="s">
        <v>205</v>
      </c>
      <c r="C34" s="161">
        <v>3611000</v>
      </c>
      <c r="D34" s="161">
        <v>3611</v>
      </c>
      <c r="E34" s="161">
        <v>3611</v>
      </c>
      <c r="F34" s="161"/>
      <c r="G34" s="161"/>
    </row>
    <row r="35" spans="1:7" x14ac:dyDescent="0.2">
      <c r="A35" s="151" t="s">
        <v>41</v>
      </c>
      <c r="B35" s="162" t="s">
        <v>42</v>
      </c>
      <c r="C35" s="150">
        <v>135010000</v>
      </c>
      <c r="D35" s="150">
        <f t="shared" ref="D35:E35" si="6">+D36+D37+D41+D46</f>
        <v>135010</v>
      </c>
      <c r="E35" s="150">
        <f t="shared" si="6"/>
        <v>86888</v>
      </c>
      <c r="F35" s="150">
        <f>+F36+F37+F41+F46</f>
        <v>48122</v>
      </c>
      <c r="G35" s="150">
        <v>0</v>
      </c>
    </row>
    <row r="36" spans="1:7" x14ac:dyDescent="0.2">
      <c r="A36" s="151"/>
      <c r="B36" s="162" t="s">
        <v>43</v>
      </c>
      <c r="C36" s="150">
        <v>0</v>
      </c>
      <c r="D36" s="150">
        <v>0</v>
      </c>
      <c r="E36" s="150">
        <v>0</v>
      </c>
      <c r="F36" s="150">
        <v>0</v>
      </c>
      <c r="G36" s="150">
        <v>0</v>
      </c>
    </row>
    <row r="37" spans="1:7" x14ac:dyDescent="0.2">
      <c r="A37" s="151"/>
      <c r="B37" s="1" t="s">
        <v>44</v>
      </c>
      <c r="C37" s="150">
        <v>40000000</v>
      </c>
      <c r="D37" s="150">
        <v>40000</v>
      </c>
      <c r="E37" s="150">
        <v>40000</v>
      </c>
      <c r="F37" s="150">
        <v>0</v>
      </c>
      <c r="G37" s="150">
        <v>0</v>
      </c>
    </row>
    <row r="38" spans="1:7" x14ac:dyDescent="0.2">
      <c r="A38" s="151"/>
      <c r="B38" s="159" t="s">
        <v>45</v>
      </c>
      <c r="C38" s="145">
        <v>19000000</v>
      </c>
      <c r="D38" s="145">
        <v>19000</v>
      </c>
      <c r="E38" s="145">
        <v>19000</v>
      </c>
      <c r="F38" s="145">
        <v>0</v>
      </c>
      <c r="G38" s="145">
        <v>0</v>
      </c>
    </row>
    <row r="39" spans="1:7" x14ac:dyDescent="0.2">
      <c r="A39" s="151"/>
      <c r="B39" s="159" t="s">
        <v>46</v>
      </c>
      <c r="C39" s="145">
        <v>21000000</v>
      </c>
      <c r="D39" s="145">
        <v>21000</v>
      </c>
      <c r="E39" s="145">
        <v>21000</v>
      </c>
      <c r="F39" s="145">
        <v>0</v>
      </c>
      <c r="G39" s="145">
        <v>0</v>
      </c>
    </row>
    <row r="40" spans="1:7" x14ac:dyDescent="0.2">
      <c r="A40" s="151"/>
      <c r="B40" s="159" t="s">
        <v>47</v>
      </c>
      <c r="C40" s="145">
        <v>0</v>
      </c>
      <c r="D40" s="145">
        <v>0</v>
      </c>
      <c r="E40" s="145">
        <v>0</v>
      </c>
      <c r="F40" s="145">
        <v>0</v>
      </c>
      <c r="G40" s="145">
        <v>0</v>
      </c>
    </row>
    <row r="41" spans="1:7" x14ac:dyDescent="0.2">
      <c r="A41" s="151"/>
      <c r="B41" s="1" t="s">
        <v>48</v>
      </c>
      <c r="C41" s="150">
        <v>94350000</v>
      </c>
      <c r="D41" s="150">
        <v>94350</v>
      </c>
      <c r="E41" s="150">
        <f>+E42+E43+E44+E45</f>
        <v>46228</v>
      </c>
      <c r="F41" s="150">
        <f>+F42</f>
        <v>48122</v>
      </c>
      <c r="G41" s="150">
        <v>0</v>
      </c>
    </row>
    <row r="42" spans="1:7" x14ac:dyDescent="0.2">
      <c r="A42" s="151"/>
      <c r="B42" s="159" t="s">
        <v>49</v>
      </c>
      <c r="C42" s="145">
        <v>77500000</v>
      </c>
      <c r="D42" s="145">
        <v>77500</v>
      </c>
      <c r="E42" s="145">
        <f>+D42-F42</f>
        <v>29378</v>
      </c>
      <c r="F42" s="145">
        <v>48122</v>
      </c>
      <c r="G42" s="145">
        <v>0</v>
      </c>
    </row>
    <row r="43" spans="1:7" x14ac:dyDescent="0.2">
      <c r="A43" s="151"/>
      <c r="B43" s="159" t="s">
        <v>50</v>
      </c>
      <c r="C43" s="145">
        <v>400000</v>
      </c>
      <c r="D43" s="145">
        <v>400</v>
      </c>
      <c r="E43" s="145">
        <v>400</v>
      </c>
      <c r="F43" s="145"/>
      <c r="G43" s="145"/>
    </row>
    <row r="44" spans="1:7" x14ac:dyDescent="0.2">
      <c r="A44" s="151"/>
      <c r="B44" s="159" t="s">
        <v>51</v>
      </c>
      <c r="C44" s="145">
        <v>16000000</v>
      </c>
      <c r="D44" s="145">
        <v>16000</v>
      </c>
      <c r="E44" s="145">
        <v>16000</v>
      </c>
      <c r="F44" s="145">
        <v>0</v>
      </c>
      <c r="G44" s="145">
        <v>0</v>
      </c>
    </row>
    <row r="45" spans="1:7" x14ac:dyDescent="0.2">
      <c r="A45" s="151"/>
      <c r="B45" s="159" t="s">
        <v>241</v>
      </c>
      <c r="C45" s="145">
        <v>450000</v>
      </c>
      <c r="D45" s="145">
        <v>450</v>
      </c>
      <c r="E45" s="145">
        <v>450</v>
      </c>
      <c r="F45" s="145"/>
      <c r="G45" s="145"/>
    </row>
    <row r="46" spans="1:7" x14ac:dyDescent="0.2">
      <c r="A46" s="151"/>
      <c r="B46" s="1" t="s">
        <v>52</v>
      </c>
      <c r="C46" s="150">
        <v>660000</v>
      </c>
      <c r="D46" s="150">
        <v>660</v>
      </c>
      <c r="E46" s="150">
        <v>660</v>
      </c>
      <c r="F46" s="150">
        <v>0</v>
      </c>
      <c r="G46" s="150">
        <v>0</v>
      </c>
    </row>
    <row r="47" spans="1:7" x14ac:dyDescent="0.2">
      <c r="A47" s="151"/>
      <c r="B47" s="159" t="s">
        <v>53</v>
      </c>
      <c r="C47" s="145">
        <v>0</v>
      </c>
      <c r="D47" s="145">
        <v>0</v>
      </c>
      <c r="E47" s="145">
        <v>0</v>
      </c>
      <c r="F47" s="145">
        <v>0</v>
      </c>
      <c r="G47" s="145">
        <v>0</v>
      </c>
    </row>
    <row r="48" spans="1:7" x14ac:dyDescent="0.2">
      <c r="A48" s="151"/>
      <c r="B48" s="159" t="s">
        <v>54</v>
      </c>
      <c r="C48" s="145">
        <v>300000</v>
      </c>
      <c r="D48" s="145">
        <v>300</v>
      </c>
      <c r="E48" s="145">
        <v>300</v>
      </c>
      <c r="F48" s="145">
        <v>0</v>
      </c>
      <c r="G48" s="145">
        <v>0</v>
      </c>
    </row>
    <row r="49" spans="1:7" x14ac:dyDescent="0.2">
      <c r="A49" s="151"/>
      <c r="B49" s="159" t="s">
        <v>55</v>
      </c>
      <c r="C49" s="145">
        <v>360000</v>
      </c>
      <c r="D49" s="145">
        <v>360</v>
      </c>
      <c r="E49" s="145">
        <v>360</v>
      </c>
      <c r="F49" s="145">
        <v>0</v>
      </c>
      <c r="G49" s="145">
        <v>0</v>
      </c>
    </row>
    <row r="50" spans="1:7" x14ac:dyDescent="0.2">
      <c r="A50" s="143" t="s">
        <v>56</v>
      </c>
      <c r="B50" s="1" t="s">
        <v>57</v>
      </c>
      <c r="C50" s="150">
        <v>76340000</v>
      </c>
      <c r="D50" s="150">
        <v>76340</v>
      </c>
      <c r="E50" s="150">
        <f>+E51+E52+E53+E54+E55+E56+E57+E58</f>
        <v>76340</v>
      </c>
      <c r="F50" s="150">
        <f>+F51+F52+F55+F54</f>
        <v>0</v>
      </c>
      <c r="G50" s="150">
        <v>0</v>
      </c>
    </row>
    <row r="51" spans="1:7" x14ac:dyDescent="0.2">
      <c r="A51" s="143"/>
      <c r="B51" s="159" t="s">
        <v>58</v>
      </c>
      <c r="C51" s="145">
        <v>18819000</v>
      </c>
      <c r="D51" s="145">
        <v>18819</v>
      </c>
      <c r="E51" s="145">
        <f>+D51-F51</f>
        <v>18819</v>
      </c>
      <c r="F51" s="145"/>
      <c r="G51" s="145">
        <v>0</v>
      </c>
    </row>
    <row r="52" spans="1:7" x14ac:dyDescent="0.2">
      <c r="A52" s="143"/>
      <c r="B52" s="159" t="s">
        <v>59</v>
      </c>
      <c r="C52" s="145">
        <v>13979000</v>
      </c>
      <c r="D52" s="145">
        <v>13979</v>
      </c>
      <c r="E52" s="145">
        <f t="shared" ref="E52:E58" si="7">+D52-F52</f>
        <v>13979</v>
      </c>
      <c r="F52" s="145"/>
      <c r="G52" s="145">
        <v>0</v>
      </c>
    </row>
    <row r="53" spans="1:7" x14ac:dyDescent="0.2">
      <c r="A53" s="143"/>
      <c r="B53" s="159" t="s">
        <v>242</v>
      </c>
      <c r="C53" s="145">
        <v>5554000</v>
      </c>
      <c r="D53" s="145">
        <v>5554</v>
      </c>
      <c r="E53" s="145">
        <f t="shared" si="7"/>
        <v>5554</v>
      </c>
      <c r="F53" s="145"/>
      <c r="G53" s="145"/>
    </row>
    <row r="54" spans="1:7" x14ac:dyDescent="0.2">
      <c r="A54" s="143"/>
      <c r="B54" s="159" t="s">
        <v>60</v>
      </c>
      <c r="C54" s="145">
        <v>19072000</v>
      </c>
      <c r="D54" s="145">
        <v>19072</v>
      </c>
      <c r="E54" s="145">
        <f t="shared" si="7"/>
        <v>19072</v>
      </c>
      <c r="F54" s="145"/>
      <c r="G54" s="145">
        <v>0</v>
      </c>
    </row>
    <row r="55" spans="1:7" x14ac:dyDescent="0.2">
      <c r="A55" s="143"/>
      <c r="B55" s="159" t="s">
        <v>243</v>
      </c>
      <c r="C55" s="145">
        <v>14146000</v>
      </c>
      <c r="D55" s="145">
        <v>14146</v>
      </c>
      <c r="E55" s="145">
        <f t="shared" si="7"/>
        <v>14146</v>
      </c>
      <c r="F55" s="145"/>
      <c r="G55" s="145"/>
    </row>
    <row r="56" spans="1:7" x14ac:dyDescent="0.2">
      <c r="A56" s="143"/>
      <c r="B56" s="159" t="s">
        <v>244</v>
      </c>
      <c r="C56" s="145">
        <v>4500000</v>
      </c>
      <c r="D56" s="145">
        <v>4500</v>
      </c>
      <c r="E56" s="145">
        <f t="shared" si="7"/>
        <v>4500</v>
      </c>
      <c r="F56" s="145"/>
      <c r="G56" s="145"/>
    </row>
    <row r="57" spans="1:7" x14ac:dyDescent="0.2">
      <c r="A57" s="143"/>
      <c r="B57" s="159" t="s">
        <v>245</v>
      </c>
      <c r="C57" s="145">
        <v>70000</v>
      </c>
      <c r="D57" s="145">
        <v>70</v>
      </c>
      <c r="E57" s="145">
        <f t="shared" si="7"/>
        <v>70</v>
      </c>
      <c r="F57" s="145"/>
      <c r="G57" s="145"/>
    </row>
    <row r="58" spans="1:7" x14ac:dyDescent="0.2">
      <c r="A58" s="143"/>
      <c r="B58" s="159" t="s">
        <v>246</v>
      </c>
      <c r="C58" s="145">
        <v>200000</v>
      </c>
      <c r="D58" s="145">
        <v>200</v>
      </c>
      <c r="E58" s="145">
        <f t="shared" si="7"/>
        <v>200</v>
      </c>
      <c r="F58" s="145"/>
      <c r="G58" s="145"/>
    </row>
    <row r="59" spans="1:7" x14ac:dyDescent="0.2">
      <c r="A59" s="143" t="s">
        <v>61</v>
      </c>
      <c r="B59" s="1" t="s">
        <v>62</v>
      </c>
      <c r="C59" s="150">
        <v>1000000</v>
      </c>
      <c r="D59" s="150">
        <v>1000</v>
      </c>
      <c r="E59" s="150">
        <v>1000</v>
      </c>
      <c r="F59" s="150">
        <v>0</v>
      </c>
      <c r="G59" s="150">
        <v>0</v>
      </c>
    </row>
    <row r="60" spans="1:7" x14ac:dyDescent="0.2">
      <c r="A60" s="151"/>
      <c r="B60" s="148" t="s">
        <v>63</v>
      </c>
      <c r="C60" s="149">
        <v>623675502</v>
      </c>
      <c r="D60" s="149">
        <f t="shared" ref="D60:E60" si="8">+D28+D35+D50+D59</f>
        <v>623675.50199999998</v>
      </c>
      <c r="E60" s="149">
        <f t="shared" si="8"/>
        <v>575553.50199999998</v>
      </c>
      <c r="F60" s="149">
        <f>+F28+F35+F50+F59</f>
        <v>48122</v>
      </c>
      <c r="G60" s="149">
        <v>0</v>
      </c>
    </row>
    <row r="61" spans="1:7" x14ac:dyDescent="0.2">
      <c r="A61" s="143"/>
      <c r="B61" s="141" t="s">
        <v>64</v>
      </c>
      <c r="C61" s="142"/>
      <c r="D61" s="142">
        <v>0</v>
      </c>
      <c r="E61" s="142">
        <v>0</v>
      </c>
      <c r="F61" s="142">
        <v>0</v>
      </c>
      <c r="G61" s="142">
        <v>0</v>
      </c>
    </row>
    <row r="62" spans="1:7" ht="25.5" x14ac:dyDescent="0.2">
      <c r="A62" s="143" t="s">
        <v>65</v>
      </c>
      <c r="B62" s="158" t="s">
        <v>66</v>
      </c>
      <c r="C62" s="142">
        <v>50000000</v>
      </c>
      <c r="D62" s="142">
        <v>50000</v>
      </c>
      <c r="E62" s="142">
        <v>50000</v>
      </c>
      <c r="F62" s="142">
        <v>0</v>
      </c>
      <c r="G62" s="142">
        <v>0</v>
      </c>
    </row>
    <row r="63" spans="1:7" x14ac:dyDescent="0.2">
      <c r="A63" s="143" t="s">
        <v>67</v>
      </c>
      <c r="B63" s="162" t="s">
        <v>68</v>
      </c>
      <c r="C63" s="142">
        <v>500000</v>
      </c>
      <c r="D63" s="142">
        <v>500</v>
      </c>
      <c r="E63" s="142">
        <v>500</v>
      </c>
      <c r="F63" s="142">
        <v>0</v>
      </c>
      <c r="G63" s="142">
        <v>0</v>
      </c>
    </row>
    <row r="64" spans="1:7" x14ac:dyDescent="0.2">
      <c r="A64" s="143" t="s">
        <v>69</v>
      </c>
      <c r="B64" s="162" t="s">
        <v>70</v>
      </c>
      <c r="C64" s="142">
        <v>0</v>
      </c>
      <c r="D64" s="142">
        <v>0</v>
      </c>
      <c r="E64" s="142">
        <v>0</v>
      </c>
      <c r="F64" s="142">
        <v>0</v>
      </c>
      <c r="G64" s="142">
        <v>0</v>
      </c>
    </row>
    <row r="65" spans="1:7" x14ac:dyDescent="0.2">
      <c r="A65" s="143"/>
      <c r="B65" s="148" t="s">
        <v>71</v>
      </c>
      <c r="C65" s="149">
        <v>50500000</v>
      </c>
      <c r="D65" s="149">
        <v>50500</v>
      </c>
      <c r="E65" s="149">
        <v>50500</v>
      </c>
      <c r="F65" s="149">
        <v>0</v>
      </c>
      <c r="G65" s="149">
        <v>0</v>
      </c>
    </row>
    <row r="66" spans="1:7" x14ac:dyDescent="0.2">
      <c r="A66" s="143" t="s">
        <v>72</v>
      </c>
      <c r="B66" s="152" t="s">
        <v>73</v>
      </c>
      <c r="C66" s="163">
        <v>674175502</v>
      </c>
      <c r="D66" s="163">
        <f t="shared" ref="D66:E66" si="9">+D65+D60</f>
        <v>674175.50199999998</v>
      </c>
      <c r="E66" s="163">
        <f t="shared" si="9"/>
        <v>626053.50199999998</v>
      </c>
      <c r="F66" s="163">
        <f>+F65+F60</f>
        <v>48122</v>
      </c>
      <c r="G66" s="163">
        <v>0</v>
      </c>
    </row>
    <row r="67" spans="1:7" x14ac:dyDescent="0.2">
      <c r="A67" s="143" t="s">
        <v>74</v>
      </c>
      <c r="B67" s="141" t="s">
        <v>75</v>
      </c>
      <c r="C67" s="150"/>
      <c r="D67" s="150">
        <v>0</v>
      </c>
      <c r="E67" s="150">
        <v>0</v>
      </c>
      <c r="F67" s="150">
        <v>0</v>
      </c>
      <c r="G67" s="150">
        <v>0</v>
      </c>
    </row>
    <row r="68" spans="1:7" x14ac:dyDescent="0.2">
      <c r="A68" s="143"/>
      <c r="B68" s="164" t="s">
        <v>247</v>
      </c>
      <c r="C68" s="165"/>
      <c r="D68" s="165">
        <v>0</v>
      </c>
      <c r="E68" s="165"/>
      <c r="F68" s="165"/>
      <c r="G68" s="165">
        <v>0</v>
      </c>
    </row>
    <row r="69" spans="1:7" x14ac:dyDescent="0.2">
      <c r="A69" s="143"/>
      <c r="B69" s="164" t="s">
        <v>206</v>
      </c>
      <c r="C69" s="165">
        <v>108662000</v>
      </c>
      <c r="D69" s="165">
        <v>108662</v>
      </c>
      <c r="E69" s="165">
        <v>108662</v>
      </c>
      <c r="F69" s="165">
        <v>0</v>
      </c>
      <c r="G69" s="165">
        <v>0</v>
      </c>
    </row>
    <row r="70" spans="1:7" x14ac:dyDescent="0.2">
      <c r="A70" s="143"/>
      <c r="B70" s="164" t="s">
        <v>309</v>
      </c>
      <c r="C70" s="165">
        <v>13390000</v>
      </c>
      <c r="D70" s="165">
        <v>13390</v>
      </c>
      <c r="E70" s="165">
        <v>13390</v>
      </c>
      <c r="F70" s="165">
        <v>0</v>
      </c>
      <c r="G70" s="165"/>
    </row>
    <row r="71" spans="1:7" x14ac:dyDescent="0.2">
      <c r="A71" s="151" t="s">
        <v>76</v>
      </c>
      <c r="B71" s="152" t="s">
        <v>77</v>
      </c>
      <c r="C71" s="153">
        <v>122052000</v>
      </c>
      <c r="D71" s="153">
        <v>122052</v>
      </c>
      <c r="E71" s="153">
        <v>122052</v>
      </c>
      <c r="F71" s="153">
        <v>0</v>
      </c>
      <c r="G71" s="153">
        <v>0</v>
      </c>
    </row>
    <row r="72" spans="1:7" x14ac:dyDescent="0.2">
      <c r="A72" s="166"/>
      <c r="B72" s="167" t="s">
        <v>78</v>
      </c>
      <c r="C72" s="168">
        <v>796227502</v>
      </c>
      <c r="D72" s="168">
        <f t="shared" ref="D72:E72" si="10">+D71+D66</f>
        <v>796227.50199999998</v>
      </c>
      <c r="E72" s="168">
        <f t="shared" si="10"/>
        <v>748105.50199999998</v>
      </c>
      <c r="F72" s="168">
        <f>+F71+F66</f>
        <v>48122</v>
      </c>
      <c r="G72" s="168">
        <v>0</v>
      </c>
    </row>
  </sheetData>
  <pageMargins left="1.1417322834645669" right="0.15748031496062992" top="0.6692913385826772" bottom="0.27559055118110237" header="0.19685039370078741" footer="0.15748031496062992"/>
  <pageSetup paperSize="9" scale="81" orientation="portrait" r:id="rId1"/>
  <headerFooter>
    <oddHeader xml:space="preserve">&amp;C
Csákvár Város Önkormányzatának 2016. évi költségvetési 
kiadásai és bevételei kiemelt előirányzatok, működési és felhalmozási költségvetés  szerinti bontásban &amp;R2. melléklet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opLeftCell="A22" zoomScaleNormal="100" workbookViewId="0">
      <selection activeCell="M26" sqref="M24:M26"/>
    </sheetView>
  </sheetViews>
  <sheetFormatPr defaultRowHeight="12.75" x14ac:dyDescent="0.2"/>
  <cols>
    <col min="1" max="1" width="4.140625" customWidth="1"/>
    <col min="2" max="2" width="42.85546875" style="117" customWidth="1"/>
    <col min="3" max="3" width="11" hidden="1" customWidth="1"/>
    <col min="4" max="7" width="13.42578125" customWidth="1"/>
    <col min="256" max="256" width="4.140625" customWidth="1"/>
    <col min="257" max="257" width="51" customWidth="1"/>
    <col min="258" max="258" width="0" hidden="1" customWidth="1"/>
    <col min="259" max="262" width="13.42578125" customWidth="1"/>
    <col min="512" max="512" width="4.140625" customWidth="1"/>
    <col min="513" max="513" width="51" customWidth="1"/>
    <col min="514" max="514" width="0" hidden="1" customWidth="1"/>
    <col min="515" max="518" width="13.42578125" customWidth="1"/>
    <col min="768" max="768" width="4.140625" customWidth="1"/>
    <col min="769" max="769" width="51" customWidth="1"/>
    <col min="770" max="770" width="0" hidden="1" customWidth="1"/>
    <col min="771" max="774" width="13.42578125" customWidth="1"/>
    <col min="1024" max="1024" width="4.140625" customWidth="1"/>
    <col min="1025" max="1025" width="51" customWidth="1"/>
    <col min="1026" max="1026" width="0" hidden="1" customWidth="1"/>
    <col min="1027" max="1030" width="13.42578125" customWidth="1"/>
    <col min="1280" max="1280" width="4.140625" customWidth="1"/>
    <col min="1281" max="1281" width="51" customWidth="1"/>
    <col min="1282" max="1282" width="0" hidden="1" customWidth="1"/>
    <col min="1283" max="1286" width="13.42578125" customWidth="1"/>
    <col min="1536" max="1536" width="4.140625" customWidth="1"/>
    <col min="1537" max="1537" width="51" customWidth="1"/>
    <col min="1538" max="1538" width="0" hidden="1" customWidth="1"/>
    <col min="1539" max="1542" width="13.42578125" customWidth="1"/>
    <col min="1792" max="1792" width="4.140625" customWidth="1"/>
    <col min="1793" max="1793" width="51" customWidth="1"/>
    <col min="1794" max="1794" width="0" hidden="1" customWidth="1"/>
    <col min="1795" max="1798" width="13.42578125" customWidth="1"/>
    <col min="2048" max="2048" width="4.140625" customWidth="1"/>
    <col min="2049" max="2049" width="51" customWidth="1"/>
    <col min="2050" max="2050" width="0" hidden="1" customWidth="1"/>
    <col min="2051" max="2054" width="13.42578125" customWidth="1"/>
    <col min="2304" max="2304" width="4.140625" customWidth="1"/>
    <col min="2305" max="2305" width="51" customWidth="1"/>
    <col min="2306" max="2306" width="0" hidden="1" customWidth="1"/>
    <col min="2307" max="2310" width="13.42578125" customWidth="1"/>
    <col min="2560" max="2560" width="4.140625" customWidth="1"/>
    <col min="2561" max="2561" width="51" customWidth="1"/>
    <col min="2562" max="2562" width="0" hidden="1" customWidth="1"/>
    <col min="2563" max="2566" width="13.42578125" customWidth="1"/>
    <col min="2816" max="2816" width="4.140625" customWidth="1"/>
    <col min="2817" max="2817" width="51" customWidth="1"/>
    <col min="2818" max="2818" width="0" hidden="1" customWidth="1"/>
    <col min="2819" max="2822" width="13.42578125" customWidth="1"/>
    <col min="3072" max="3072" width="4.140625" customWidth="1"/>
    <col min="3073" max="3073" width="51" customWidth="1"/>
    <col min="3074" max="3074" width="0" hidden="1" customWidth="1"/>
    <col min="3075" max="3078" width="13.42578125" customWidth="1"/>
    <col min="3328" max="3328" width="4.140625" customWidth="1"/>
    <col min="3329" max="3329" width="51" customWidth="1"/>
    <col min="3330" max="3330" width="0" hidden="1" customWidth="1"/>
    <col min="3331" max="3334" width="13.42578125" customWidth="1"/>
    <col min="3584" max="3584" width="4.140625" customWidth="1"/>
    <col min="3585" max="3585" width="51" customWidth="1"/>
    <col min="3586" max="3586" width="0" hidden="1" customWidth="1"/>
    <col min="3587" max="3590" width="13.42578125" customWidth="1"/>
    <col min="3840" max="3840" width="4.140625" customWidth="1"/>
    <col min="3841" max="3841" width="51" customWidth="1"/>
    <col min="3842" max="3842" width="0" hidden="1" customWidth="1"/>
    <col min="3843" max="3846" width="13.42578125" customWidth="1"/>
    <col min="4096" max="4096" width="4.140625" customWidth="1"/>
    <col min="4097" max="4097" width="51" customWidth="1"/>
    <col min="4098" max="4098" width="0" hidden="1" customWidth="1"/>
    <col min="4099" max="4102" width="13.42578125" customWidth="1"/>
    <col min="4352" max="4352" width="4.140625" customWidth="1"/>
    <col min="4353" max="4353" width="51" customWidth="1"/>
    <col min="4354" max="4354" width="0" hidden="1" customWidth="1"/>
    <col min="4355" max="4358" width="13.42578125" customWidth="1"/>
    <col min="4608" max="4608" width="4.140625" customWidth="1"/>
    <col min="4609" max="4609" width="51" customWidth="1"/>
    <col min="4610" max="4610" width="0" hidden="1" customWidth="1"/>
    <col min="4611" max="4614" width="13.42578125" customWidth="1"/>
    <col min="4864" max="4864" width="4.140625" customWidth="1"/>
    <col min="4865" max="4865" width="51" customWidth="1"/>
    <col min="4866" max="4866" width="0" hidden="1" customWidth="1"/>
    <col min="4867" max="4870" width="13.42578125" customWidth="1"/>
    <col min="5120" max="5120" width="4.140625" customWidth="1"/>
    <col min="5121" max="5121" width="51" customWidth="1"/>
    <col min="5122" max="5122" width="0" hidden="1" customWidth="1"/>
    <col min="5123" max="5126" width="13.42578125" customWidth="1"/>
    <col min="5376" max="5376" width="4.140625" customWidth="1"/>
    <col min="5377" max="5377" width="51" customWidth="1"/>
    <col min="5378" max="5378" width="0" hidden="1" customWidth="1"/>
    <col min="5379" max="5382" width="13.42578125" customWidth="1"/>
    <col min="5632" max="5632" width="4.140625" customWidth="1"/>
    <col min="5633" max="5633" width="51" customWidth="1"/>
    <col min="5634" max="5634" width="0" hidden="1" customWidth="1"/>
    <col min="5635" max="5638" width="13.42578125" customWidth="1"/>
    <col min="5888" max="5888" width="4.140625" customWidth="1"/>
    <col min="5889" max="5889" width="51" customWidth="1"/>
    <col min="5890" max="5890" width="0" hidden="1" customWidth="1"/>
    <col min="5891" max="5894" width="13.42578125" customWidth="1"/>
    <col min="6144" max="6144" width="4.140625" customWidth="1"/>
    <col min="6145" max="6145" width="51" customWidth="1"/>
    <col min="6146" max="6146" width="0" hidden="1" customWidth="1"/>
    <col min="6147" max="6150" width="13.42578125" customWidth="1"/>
    <col min="6400" max="6400" width="4.140625" customWidth="1"/>
    <col min="6401" max="6401" width="51" customWidth="1"/>
    <col min="6402" max="6402" width="0" hidden="1" customWidth="1"/>
    <col min="6403" max="6406" width="13.42578125" customWidth="1"/>
    <col min="6656" max="6656" width="4.140625" customWidth="1"/>
    <col min="6657" max="6657" width="51" customWidth="1"/>
    <col min="6658" max="6658" width="0" hidden="1" customWidth="1"/>
    <col min="6659" max="6662" width="13.42578125" customWidth="1"/>
    <col min="6912" max="6912" width="4.140625" customWidth="1"/>
    <col min="6913" max="6913" width="51" customWidth="1"/>
    <col min="6914" max="6914" width="0" hidden="1" customWidth="1"/>
    <col min="6915" max="6918" width="13.42578125" customWidth="1"/>
    <col min="7168" max="7168" width="4.140625" customWidth="1"/>
    <col min="7169" max="7169" width="51" customWidth="1"/>
    <col min="7170" max="7170" width="0" hidden="1" customWidth="1"/>
    <col min="7171" max="7174" width="13.42578125" customWidth="1"/>
    <col min="7424" max="7424" width="4.140625" customWidth="1"/>
    <col min="7425" max="7425" width="51" customWidth="1"/>
    <col min="7426" max="7426" width="0" hidden="1" customWidth="1"/>
    <col min="7427" max="7430" width="13.42578125" customWidth="1"/>
    <col min="7680" max="7680" width="4.140625" customWidth="1"/>
    <col min="7681" max="7681" width="51" customWidth="1"/>
    <col min="7682" max="7682" width="0" hidden="1" customWidth="1"/>
    <col min="7683" max="7686" width="13.42578125" customWidth="1"/>
    <col min="7936" max="7936" width="4.140625" customWidth="1"/>
    <col min="7937" max="7937" width="51" customWidth="1"/>
    <col min="7938" max="7938" width="0" hidden="1" customWidth="1"/>
    <col min="7939" max="7942" width="13.42578125" customWidth="1"/>
    <col min="8192" max="8192" width="4.140625" customWidth="1"/>
    <col min="8193" max="8193" width="51" customWidth="1"/>
    <col min="8194" max="8194" width="0" hidden="1" customWidth="1"/>
    <col min="8195" max="8198" width="13.42578125" customWidth="1"/>
    <col min="8448" max="8448" width="4.140625" customWidth="1"/>
    <col min="8449" max="8449" width="51" customWidth="1"/>
    <col min="8450" max="8450" width="0" hidden="1" customWidth="1"/>
    <col min="8451" max="8454" width="13.42578125" customWidth="1"/>
    <col min="8704" max="8704" width="4.140625" customWidth="1"/>
    <col min="8705" max="8705" width="51" customWidth="1"/>
    <col min="8706" max="8706" width="0" hidden="1" customWidth="1"/>
    <col min="8707" max="8710" width="13.42578125" customWidth="1"/>
    <col min="8960" max="8960" width="4.140625" customWidth="1"/>
    <col min="8961" max="8961" width="51" customWidth="1"/>
    <col min="8962" max="8962" width="0" hidden="1" customWidth="1"/>
    <col min="8963" max="8966" width="13.42578125" customWidth="1"/>
    <col min="9216" max="9216" width="4.140625" customWidth="1"/>
    <col min="9217" max="9217" width="51" customWidth="1"/>
    <col min="9218" max="9218" width="0" hidden="1" customWidth="1"/>
    <col min="9219" max="9222" width="13.42578125" customWidth="1"/>
    <col min="9472" max="9472" width="4.140625" customWidth="1"/>
    <col min="9473" max="9473" width="51" customWidth="1"/>
    <col min="9474" max="9474" width="0" hidden="1" customWidth="1"/>
    <col min="9475" max="9478" width="13.42578125" customWidth="1"/>
    <col min="9728" max="9728" width="4.140625" customWidth="1"/>
    <col min="9729" max="9729" width="51" customWidth="1"/>
    <col min="9730" max="9730" width="0" hidden="1" customWidth="1"/>
    <col min="9731" max="9734" width="13.42578125" customWidth="1"/>
    <col min="9984" max="9984" width="4.140625" customWidth="1"/>
    <col min="9985" max="9985" width="51" customWidth="1"/>
    <col min="9986" max="9986" width="0" hidden="1" customWidth="1"/>
    <col min="9987" max="9990" width="13.42578125" customWidth="1"/>
    <col min="10240" max="10240" width="4.140625" customWidth="1"/>
    <col min="10241" max="10241" width="51" customWidth="1"/>
    <col min="10242" max="10242" width="0" hidden="1" customWidth="1"/>
    <col min="10243" max="10246" width="13.42578125" customWidth="1"/>
    <col min="10496" max="10496" width="4.140625" customWidth="1"/>
    <col min="10497" max="10497" width="51" customWidth="1"/>
    <col min="10498" max="10498" width="0" hidden="1" customWidth="1"/>
    <col min="10499" max="10502" width="13.42578125" customWidth="1"/>
    <col min="10752" max="10752" width="4.140625" customWidth="1"/>
    <col min="10753" max="10753" width="51" customWidth="1"/>
    <col min="10754" max="10754" width="0" hidden="1" customWidth="1"/>
    <col min="10755" max="10758" width="13.42578125" customWidth="1"/>
    <col min="11008" max="11008" width="4.140625" customWidth="1"/>
    <col min="11009" max="11009" width="51" customWidth="1"/>
    <col min="11010" max="11010" width="0" hidden="1" customWidth="1"/>
    <col min="11011" max="11014" width="13.42578125" customWidth="1"/>
    <col min="11264" max="11264" width="4.140625" customWidth="1"/>
    <col min="11265" max="11265" width="51" customWidth="1"/>
    <col min="11266" max="11266" width="0" hidden="1" customWidth="1"/>
    <col min="11267" max="11270" width="13.42578125" customWidth="1"/>
    <col min="11520" max="11520" width="4.140625" customWidth="1"/>
    <col min="11521" max="11521" width="51" customWidth="1"/>
    <col min="11522" max="11522" width="0" hidden="1" customWidth="1"/>
    <col min="11523" max="11526" width="13.42578125" customWidth="1"/>
    <col min="11776" max="11776" width="4.140625" customWidth="1"/>
    <col min="11777" max="11777" width="51" customWidth="1"/>
    <col min="11778" max="11778" width="0" hidden="1" customWidth="1"/>
    <col min="11779" max="11782" width="13.42578125" customWidth="1"/>
    <col min="12032" max="12032" width="4.140625" customWidth="1"/>
    <col min="12033" max="12033" width="51" customWidth="1"/>
    <col min="12034" max="12034" width="0" hidden="1" customWidth="1"/>
    <col min="12035" max="12038" width="13.42578125" customWidth="1"/>
    <col min="12288" max="12288" width="4.140625" customWidth="1"/>
    <col min="12289" max="12289" width="51" customWidth="1"/>
    <col min="12290" max="12290" width="0" hidden="1" customWidth="1"/>
    <col min="12291" max="12294" width="13.42578125" customWidth="1"/>
    <col min="12544" max="12544" width="4.140625" customWidth="1"/>
    <col min="12545" max="12545" width="51" customWidth="1"/>
    <col min="12546" max="12546" width="0" hidden="1" customWidth="1"/>
    <col min="12547" max="12550" width="13.42578125" customWidth="1"/>
    <col min="12800" max="12800" width="4.140625" customWidth="1"/>
    <col min="12801" max="12801" width="51" customWidth="1"/>
    <col min="12802" max="12802" width="0" hidden="1" customWidth="1"/>
    <col min="12803" max="12806" width="13.42578125" customWidth="1"/>
    <col min="13056" max="13056" width="4.140625" customWidth="1"/>
    <col min="13057" max="13057" width="51" customWidth="1"/>
    <col min="13058" max="13058" width="0" hidden="1" customWidth="1"/>
    <col min="13059" max="13062" width="13.42578125" customWidth="1"/>
    <col min="13312" max="13312" width="4.140625" customWidth="1"/>
    <col min="13313" max="13313" width="51" customWidth="1"/>
    <col min="13314" max="13314" width="0" hidden="1" customWidth="1"/>
    <col min="13315" max="13318" width="13.42578125" customWidth="1"/>
    <col min="13568" max="13568" width="4.140625" customWidth="1"/>
    <col min="13569" max="13569" width="51" customWidth="1"/>
    <col min="13570" max="13570" width="0" hidden="1" customWidth="1"/>
    <col min="13571" max="13574" width="13.42578125" customWidth="1"/>
    <col min="13824" max="13824" width="4.140625" customWidth="1"/>
    <col min="13825" max="13825" width="51" customWidth="1"/>
    <col min="13826" max="13826" width="0" hidden="1" customWidth="1"/>
    <col min="13827" max="13830" width="13.42578125" customWidth="1"/>
    <col min="14080" max="14080" width="4.140625" customWidth="1"/>
    <col min="14081" max="14081" width="51" customWidth="1"/>
    <col min="14082" max="14082" width="0" hidden="1" customWidth="1"/>
    <col min="14083" max="14086" width="13.42578125" customWidth="1"/>
    <col min="14336" max="14336" width="4.140625" customWidth="1"/>
    <col min="14337" max="14337" width="51" customWidth="1"/>
    <col min="14338" max="14338" width="0" hidden="1" customWidth="1"/>
    <col min="14339" max="14342" width="13.42578125" customWidth="1"/>
    <col min="14592" max="14592" width="4.140625" customWidth="1"/>
    <col min="14593" max="14593" width="51" customWidth="1"/>
    <col min="14594" max="14594" width="0" hidden="1" customWidth="1"/>
    <col min="14595" max="14598" width="13.42578125" customWidth="1"/>
    <col min="14848" max="14848" width="4.140625" customWidth="1"/>
    <col min="14849" max="14849" width="51" customWidth="1"/>
    <col min="14850" max="14850" width="0" hidden="1" customWidth="1"/>
    <col min="14851" max="14854" width="13.42578125" customWidth="1"/>
    <col min="15104" max="15104" width="4.140625" customWidth="1"/>
    <col min="15105" max="15105" width="51" customWidth="1"/>
    <col min="15106" max="15106" width="0" hidden="1" customWidth="1"/>
    <col min="15107" max="15110" width="13.42578125" customWidth="1"/>
    <col min="15360" max="15360" width="4.140625" customWidth="1"/>
    <col min="15361" max="15361" width="51" customWidth="1"/>
    <col min="15362" max="15362" width="0" hidden="1" customWidth="1"/>
    <col min="15363" max="15366" width="13.42578125" customWidth="1"/>
    <col min="15616" max="15616" width="4.140625" customWidth="1"/>
    <col min="15617" max="15617" width="51" customWidth="1"/>
    <col min="15618" max="15618" width="0" hidden="1" customWidth="1"/>
    <col min="15619" max="15622" width="13.42578125" customWidth="1"/>
    <col min="15872" max="15872" width="4.140625" customWidth="1"/>
    <col min="15873" max="15873" width="51" customWidth="1"/>
    <col min="15874" max="15874" width="0" hidden="1" customWidth="1"/>
    <col min="15875" max="15878" width="13.42578125" customWidth="1"/>
    <col min="16128" max="16128" width="4.140625" customWidth="1"/>
    <col min="16129" max="16129" width="51" customWidth="1"/>
    <col min="16130" max="16130" width="0" hidden="1" customWidth="1"/>
    <col min="16131" max="16134" width="13.42578125" customWidth="1"/>
  </cols>
  <sheetData>
    <row r="1" spans="1:7" ht="13.5" thickBot="1" x14ac:dyDescent="0.25"/>
    <row r="2" spans="1:7" ht="25.5" x14ac:dyDescent="0.2">
      <c r="A2" s="83"/>
      <c r="B2" s="118"/>
      <c r="C2" s="85"/>
      <c r="D2" s="85" t="s">
        <v>239</v>
      </c>
      <c r="E2" s="85" t="s">
        <v>0</v>
      </c>
      <c r="F2" s="85" t="s">
        <v>235</v>
      </c>
      <c r="G2" s="85" t="s">
        <v>1</v>
      </c>
    </row>
    <row r="3" spans="1:7" x14ac:dyDescent="0.2">
      <c r="A3" s="86" t="s">
        <v>2</v>
      </c>
      <c r="B3" s="119" t="s">
        <v>3</v>
      </c>
      <c r="C3" s="88"/>
      <c r="D3" s="88"/>
      <c r="E3" s="88"/>
      <c r="F3" s="88"/>
      <c r="G3" s="88"/>
    </row>
    <row r="4" spans="1:7" x14ac:dyDescent="0.2">
      <c r="A4" s="89" t="s">
        <v>4</v>
      </c>
      <c r="B4" s="111" t="s">
        <v>5</v>
      </c>
      <c r="C4" s="88">
        <v>80711000</v>
      </c>
      <c r="D4" s="88">
        <v>80711</v>
      </c>
      <c r="E4" s="88">
        <v>76687</v>
      </c>
      <c r="F4" s="88">
        <v>4024</v>
      </c>
      <c r="G4" s="88">
        <v>0</v>
      </c>
    </row>
    <row r="5" spans="1:7" ht="25.5" x14ac:dyDescent="0.2">
      <c r="A5" s="89" t="s">
        <v>6</v>
      </c>
      <c r="B5" s="111" t="s">
        <v>7</v>
      </c>
      <c r="C5" s="88">
        <v>22487000</v>
      </c>
      <c r="D5" s="88">
        <v>22487</v>
      </c>
      <c r="E5" s="88">
        <v>21408</v>
      </c>
      <c r="F5" s="88">
        <v>1079</v>
      </c>
      <c r="G5" s="88">
        <v>0</v>
      </c>
    </row>
    <row r="6" spans="1:7" x14ac:dyDescent="0.2">
      <c r="A6" s="89" t="s">
        <v>8</v>
      </c>
      <c r="B6" s="111" t="s">
        <v>9</v>
      </c>
      <c r="C6" s="88">
        <v>37343000</v>
      </c>
      <c r="D6" s="88">
        <v>37343</v>
      </c>
      <c r="E6" s="88">
        <f>+D6-F6</f>
        <v>35598</v>
      </c>
      <c r="F6" s="88">
        <v>1745</v>
      </c>
      <c r="G6" s="88">
        <v>0</v>
      </c>
    </row>
    <row r="7" spans="1:7" x14ac:dyDescent="0.2">
      <c r="A7" s="89"/>
      <c r="B7" s="120" t="s">
        <v>10</v>
      </c>
      <c r="C7" s="92">
        <v>0</v>
      </c>
      <c r="D7" s="92">
        <v>0</v>
      </c>
      <c r="E7" s="92">
        <v>0</v>
      </c>
      <c r="F7" s="92">
        <v>0</v>
      </c>
      <c r="G7" s="92">
        <v>0</v>
      </c>
    </row>
    <row r="8" spans="1:7" x14ac:dyDescent="0.2">
      <c r="A8" s="89" t="s">
        <v>11</v>
      </c>
      <c r="B8" s="111" t="s">
        <v>12</v>
      </c>
      <c r="C8" s="88">
        <v>0</v>
      </c>
      <c r="D8" s="88">
        <v>0</v>
      </c>
      <c r="E8" s="88">
        <v>0</v>
      </c>
      <c r="F8" s="88">
        <v>0</v>
      </c>
      <c r="G8" s="88">
        <v>0</v>
      </c>
    </row>
    <row r="9" spans="1:7" x14ac:dyDescent="0.2">
      <c r="A9" s="89" t="s">
        <v>13</v>
      </c>
      <c r="B9" s="111" t="s">
        <v>14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</row>
    <row r="10" spans="1:7" x14ac:dyDescent="0.2">
      <c r="A10" s="89"/>
      <c r="B10" s="120" t="s">
        <v>204</v>
      </c>
      <c r="C10" s="91">
        <v>0</v>
      </c>
      <c r="D10" s="91">
        <v>0</v>
      </c>
      <c r="E10" s="91">
        <v>0</v>
      </c>
      <c r="F10" s="91">
        <v>0</v>
      </c>
      <c r="G10" s="91">
        <v>0</v>
      </c>
    </row>
    <row r="11" spans="1:7" x14ac:dyDescent="0.2">
      <c r="A11" s="89"/>
      <c r="B11" s="120" t="s">
        <v>15</v>
      </c>
      <c r="C11" s="92">
        <v>0</v>
      </c>
      <c r="D11" s="92">
        <v>0</v>
      </c>
      <c r="E11" s="92">
        <v>0</v>
      </c>
      <c r="F11" s="92">
        <v>0</v>
      </c>
      <c r="G11" s="92">
        <v>0</v>
      </c>
    </row>
    <row r="12" spans="1:7" x14ac:dyDescent="0.2">
      <c r="A12" s="89"/>
      <c r="B12" s="120" t="s">
        <v>16</v>
      </c>
      <c r="C12" s="92">
        <v>0</v>
      </c>
      <c r="D12" s="92">
        <v>0</v>
      </c>
      <c r="E12" s="92">
        <v>0</v>
      </c>
      <c r="F12" s="92">
        <v>0</v>
      </c>
      <c r="G12" s="92">
        <v>0</v>
      </c>
    </row>
    <row r="13" spans="1:7" x14ac:dyDescent="0.2">
      <c r="A13" s="89"/>
      <c r="B13" s="120" t="s">
        <v>226</v>
      </c>
      <c r="C13" s="92">
        <v>0</v>
      </c>
      <c r="D13" s="92">
        <v>0</v>
      </c>
      <c r="E13" s="92">
        <v>0</v>
      </c>
      <c r="F13" s="92">
        <v>0</v>
      </c>
      <c r="G13" s="92"/>
    </row>
    <row r="14" spans="1:7" x14ac:dyDescent="0.2">
      <c r="A14" s="94"/>
      <c r="B14" s="121" t="s">
        <v>17</v>
      </c>
      <c r="C14" s="96">
        <v>140541000</v>
      </c>
      <c r="D14" s="96">
        <v>140541</v>
      </c>
      <c r="E14" s="96">
        <f>+E4+E5+E6</f>
        <v>133693</v>
      </c>
      <c r="F14" s="96">
        <v>6848</v>
      </c>
      <c r="G14" s="96">
        <v>0</v>
      </c>
    </row>
    <row r="15" spans="1:7" x14ac:dyDescent="0.2">
      <c r="A15" s="89"/>
      <c r="B15" s="119" t="s">
        <v>18</v>
      </c>
      <c r="C15" s="97"/>
      <c r="D15" s="97"/>
      <c r="E15" s="97">
        <v>0</v>
      </c>
      <c r="F15" s="97">
        <v>0</v>
      </c>
      <c r="G15" s="97">
        <v>0</v>
      </c>
    </row>
    <row r="16" spans="1:7" x14ac:dyDescent="0.2">
      <c r="A16" s="89" t="s">
        <v>19</v>
      </c>
      <c r="B16" s="111" t="s">
        <v>20</v>
      </c>
      <c r="C16" s="88">
        <v>3456000</v>
      </c>
      <c r="D16" s="88">
        <v>3456</v>
      </c>
      <c r="E16" s="88">
        <v>3456</v>
      </c>
      <c r="F16" s="88">
        <v>0</v>
      </c>
      <c r="G16" s="88">
        <v>0</v>
      </c>
    </row>
    <row r="17" spans="1:7" x14ac:dyDescent="0.2">
      <c r="A17" s="89" t="s">
        <v>21</v>
      </c>
      <c r="B17" s="111" t="s">
        <v>22</v>
      </c>
      <c r="C17" s="88"/>
      <c r="D17" s="88">
        <v>0</v>
      </c>
      <c r="E17" s="88">
        <v>0</v>
      </c>
      <c r="F17" s="88">
        <v>0</v>
      </c>
      <c r="G17" s="88">
        <v>0</v>
      </c>
    </row>
    <row r="18" spans="1:7" x14ac:dyDescent="0.2">
      <c r="A18" s="89" t="s">
        <v>23</v>
      </c>
      <c r="B18" s="111" t="s">
        <v>24</v>
      </c>
      <c r="C18" s="88"/>
      <c r="D18" s="88">
        <v>0</v>
      </c>
      <c r="E18" s="88">
        <v>0</v>
      </c>
      <c r="F18" s="88">
        <v>0</v>
      </c>
      <c r="G18" s="88">
        <v>0</v>
      </c>
    </row>
    <row r="19" spans="1:7" x14ac:dyDescent="0.2">
      <c r="A19" s="94"/>
      <c r="B19" s="121" t="s">
        <v>25</v>
      </c>
      <c r="C19" s="96">
        <v>3456000</v>
      </c>
      <c r="D19" s="96">
        <v>3456</v>
      </c>
      <c r="E19" s="96">
        <v>3456</v>
      </c>
      <c r="F19" s="96">
        <v>0</v>
      </c>
      <c r="G19" s="96">
        <v>0</v>
      </c>
    </row>
    <row r="20" spans="1:7" x14ac:dyDescent="0.2">
      <c r="A20" s="98"/>
      <c r="B20" s="122" t="s">
        <v>26</v>
      </c>
      <c r="C20" s="100">
        <v>143997000</v>
      </c>
      <c r="D20" s="100">
        <v>143997</v>
      </c>
      <c r="E20" s="100">
        <f>+E19+E14</f>
        <v>137149</v>
      </c>
      <c r="F20" s="100">
        <v>6848</v>
      </c>
      <c r="G20" s="100">
        <v>0</v>
      </c>
    </row>
    <row r="21" spans="1:7" x14ac:dyDescent="0.2">
      <c r="A21" s="86" t="s">
        <v>27</v>
      </c>
      <c r="B21" s="119" t="s">
        <v>28</v>
      </c>
      <c r="C21" s="101"/>
      <c r="D21" s="101"/>
      <c r="E21" s="101">
        <v>0</v>
      </c>
      <c r="F21" s="101">
        <v>0</v>
      </c>
      <c r="G21" s="101">
        <v>0</v>
      </c>
    </row>
    <row r="22" spans="1:7" x14ac:dyDescent="0.2">
      <c r="A22" s="86"/>
      <c r="B22" s="111" t="s">
        <v>29</v>
      </c>
      <c r="C22" s="101"/>
      <c r="D22" s="101">
        <v>0</v>
      </c>
      <c r="E22" s="101">
        <v>0</v>
      </c>
      <c r="F22" s="101">
        <v>0</v>
      </c>
      <c r="G22" s="101">
        <v>0</v>
      </c>
    </row>
    <row r="23" spans="1:7" x14ac:dyDescent="0.2">
      <c r="A23" s="86"/>
      <c r="B23" s="111" t="s">
        <v>240</v>
      </c>
      <c r="C23" s="101"/>
      <c r="D23" s="101">
        <v>0</v>
      </c>
      <c r="E23" s="101">
        <v>0</v>
      </c>
      <c r="F23" s="101"/>
      <c r="G23" s="101"/>
    </row>
    <row r="24" spans="1:7" x14ac:dyDescent="0.2">
      <c r="A24" s="86"/>
      <c r="B24" s="111" t="s">
        <v>30</v>
      </c>
      <c r="C24" s="101"/>
      <c r="D24" s="101">
        <v>0</v>
      </c>
      <c r="E24" s="101">
        <v>0</v>
      </c>
      <c r="F24" s="101">
        <v>0</v>
      </c>
      <c r="G24" s="101">
        <v>0</v>
      </c>
    </row>
    <row r="25" spans="1:7" x14ac:dyDescent="0.2">
      <c r="A25" s="98"/>
      <c r="B25" s="122" t="s">
        <v>31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</row>
    <row r="26" spans="1:7" x14ac:dyDescent="0.2">
      <c r="A26" s="102"/>
      <c r="B26" s="123" t="s">
        <v>32</v>
      </c>
      <c r="C26" s="104">
        <v>143997000</v>
      </c>
      <c r="D26" s="104">
        <v>143997</v>
      </c>
      <c r="E26" s="104">
        <f>+E25+E20</f>
        <v>137149</v>
      </c>
      <c r="F26" s="104">
        <v>6848</v>
      </c>
      <c r="G26" s="104">
        <v>0</v>
      </c>
    </row>
    <row r="27" spans="1:7" x14ac:dyDescent="0.2">
      <c r="A27" s="98"/>
      <c r="B27" s="119" t="s">
        <v>33</v>
      </c>
      <c r="C27" s="97"/>
      <c r="D27" s="97"/>
      <c r="E27" s="97">
        <v>0</v>
      </c>
      <c r="F27" s="97">
        <v>0</v>
      </c>
      <c r="G27" s="97">
        <v>0</v>
      </c>
    </row>
    <row r="28" spans="1:7" x14ac:dyDescent="0.2">
      <c r="A28" s="98" t="s">
        <v>34</v>
      </c>
      <c r="B28" s="105" t="s">
        <v>35</v>
      </c>
      <c r="C28" s="97">
        <v>0</v>
      </c>
      <c r="D28" s="97">
        <v>0</v>
      </c>
      <c r="E28" s="97">
        <v>0</v>
      </c>
      <c r="F28" s="97">
        <v>0</v>
      </c>
      <c r="G28" s="97">
        <v>0</v>
      </c>
    </row>
    <row r="29" spans="1:7" x14ac:dyDescent="0.2">
      <c r="A29" s="98"/>
      <c r="B29" s="124" t="s">
        <v>36</v>
      </c>
      <c r="C29" s="92"/>
      <c r="D29" s="92">
        <v>0</v>
      </c>
      <c r="E29" s="92">
        <v>0</v>
      </c>
      <c r="F29" s="92">
        <v>0</v>
      </c>
      <c r="G29" s="92">
        <v>0</v>
      </c>
    </row>
    <row r="30" spans="1:7" ht="22.5" x14ac:dyDescent="0.2">
      <c r="A30" s="98"/>
      <c r="B30" s="124" t="s">
        <v>37</v>
      </c>
      <c r="C30" s="92"/>
      <c r="D30" s="92">
        <v>0</v>
      </c>
      <c r="E30" s="92">
        <v>0</v>
      </c>
      <c r="F30" s="92">
        <v>0</v>
      </c>
      <c r="G30" s="92">
        <v>0</v>
      </c>
    </row>
    <row r="31" spans="1:7" x14ac:dyDescent="0.2">
      <c r="A31" s="98"/>
      <c r="B31" s="125" t="s">
        <v>38</v>
      </c>
      <c r="C31" s="108"/>
      <c r="D31" s="108">
        <v>0</v>
      </c>
      <c r="E31" s="108">
        <v>0</v>
      </c>
      <c r="F31" s="108"/>
      <c r="G31" s="108"/>
    </row>
    <row r="32" spans="1:7" x14ac:dyDescent="0.2">
      <c r="A32" s="98"/>
      <c r="B32" s="125" t="s">
        <v>39</v>
      </c>
      <c r="C32" s="108"/>
      <c r="D32" s="108">
        <v>0</v>
      </c>
      <c r="E32" s="108">
        <v>0</v>
      </c>
      <c r="F32" s="108"/>
      <c r="G32" s="108"/>
    </row>
    <row r="33" spans="1:7" x14ac:dyDescent="0.2">
      <c r="A33" s="98"/>
      <c r="B33" s="125" t="s">
        <v>40</v>
      </c>
      <c r="C33" s="108"/>
      <c r="D33" s="108">
        <v>0</v>
      </c>
      <c r="E33" s="108">
        <v>0</v>
      </c>
      <c r="F33" s="108"/>
      <c r="G33" s="108"/>
    </row>
    <row r="34" spans="1:7" x14ac:dyDescent="0.2">
      <c r="A34" s="98"/>
      <c r="B34" s="125" t="s">
        <v>205</v>
      </c>
      <c r="C34" s="108"/>
      <c r="D34" s="108">
        <v>0</v>
      </c>
      <c r="E34" s="108">
        <v>0</v>
      </c>
      <c r="F34" s="108"/>
      <c r="G34" s="108"/>
    </row>
    <row r="35" spans="1:7" x14ac:dyDescent="0.2">
      <c r="A35" s="98" t="s">
        <v>41</v>
      </c>
      <c r="B35" s="105" t="s">
        <v>42</v>
      </c>
      <c r="C35" s="97"/>
      <c r="D35" s="97">
        <v>0</v>
      </c>
      <c r="E35" s="97">
        <v>0</v>
      </c>
      <c r="F35" s="97">
        <v>0</v>
      </c>
      <c r="G35" s="97">
        <v>0</v>
      </c>
    </row>
    <row r="36" spans="1:7" x14ac:dyDescent="0.2">
      <c r="A36" s="98"/>
      <c r="B36" s="105" t="s">
        <v>43</v>
      </c>
      <c r="C36" s="97"/>
      <c r="D36" s="97">
        <v>0</v>
      </c>
      <c r="E36" s="97">
        <v>0</v>
      </c>
      <c r="F36" s="97">
        <v>0</v>
      </c>
      <c r="G36" s="97">
        <v>0</v>
      </c>
    </row>
    <row r="37" spans="1:7" x14ac:dyDescent="0.2">
      <c r="A37" s="98"/>
      <c r="B37" s="111" t="s">
        <v>44</v>
      </c>
      <c r="C37" s="97"/>
      <c r="D37" s="97">
        <v>0</v>
      </c>
      <c r="E37" s="97">
        <v>0</v>
      </c>
      <c r="F37" s="97">
        <v>0</v>
      </c>
      <c r="G37" s="97">
        <v>0</v>
      </c>
    </row>
    <row r="38" spans="1:7" x14ac:dyDescent="0.2">
      <c r="A38" s="98"/>
      <c r="B38" s="124" t="s">
        <v>45</v>
      </c>
      <c r="C38" s="92"/>
      <c r="D38" s="92">
        <v>0</v>
      </c>
      <c r="E38" s="92">
        <v>0</v>
      </c>
      <c r="F38" s="92">
        <v>0</v>
      </c>
      <c r="G38" s="92">
        <v>0</v>
      </c>
    </row>
    <row r="39" spans="1:7" x14ac:dyDescent="0.2">
      <c r="A39" s="98"/>
      <c r="B39" s="124" t="s">
        <v>46</v>
      </c>
      <c r="C39" s="92"/>
      <c r="D39" s="92">
        <v>0</v>
      </c>
      <c r="E39" s="92">
        <v>0</v>
      </c>
      <c r="F39" s="92">
        <v>0</v>
      </c>
      <c r="G39" s="92">
        <v>0</v>
      </c>
    </row>
    <row r="40" spans="1:7" x14ac:dyDescent="0.2">
      <c r="A40" s="98"/>
      <c r="B40" s="124" t="s">
        <v>47</v>
      </c>
      <c r="C40" s="92"/>
      <c r="D40" s="92">
        <v>0</v>
      </c>
      <c r="E40" s="92">
        <v>0</v>
      </c>
      <c r="F40" s="92">
        <v>0</v>
      </c>
      <c r="G40" s="92">
        <v>0</v>
      </c>
    </row>
    <row r="41" spans="1:7" x14ac:dyDescent="0.2">
      <c r="A41" s="98"/>
      <c r="B41" s="111" t="s">
        <v>48</v>
      </c>
      <c r="C41" s="97"/>
      <c r="D41" s="97">
        <v>0</v>
      </c>
      <c r="E41" s="97">
        <v>0</v>
      </c>
      <c r="F41" s="97">
        <v>0</v>
      </c>
      <c r="G41" s="97">
        <v>0</v>
      </c>
    </row>
    <row r="42" spans="1:7" x14ac:dyDescent="0.2">
      <c r="A42" s="98"/>
      <c r="B42" s="124" t="s">
        <v>49</v>
      </c>
      <c r="C42" s="92"/>
      <c r="D42" s="92">
        <v>0</v>
      </c>
      <c r="E42" s="92">
        <v>0</v>
      </c>
      <c r="F42" s="92">
        <v>0</v>
      </c>
      <c r="G42" s="92">
        <v>0</v>
      </c>
    </row>
    <row r="43" spans="1:7" x14ac:dyDescent="0.2">
      <c r="A43" s="98"/>
      <c r="B43" s="124" t="s">
        <v>50</v>
      </c>
      <c r="C43" s="92"/>
      <c r="D43" s="92">
        <v>0</v>
      </c>
      <c r="E43" s="92">
        <v>0</v>
      </c>
      <c r="F43" s="92"/>
      <c r="G43" s="92"/>
    </row>
    <row r="44" spans="1:7" x14ac:dyDescent="0.2">
      <c r="A44" s="98"/>
      <c r="B44" s="124" t="s">
        <v>51</v>
      </c>
      <c r="C44" s="92"/>
      <c r="D44" s="92">
        <v>0</v>
      </c>
      <c r="E44" s="92">
        <v>0</v>
      </c>
      <c r="F44" s="92">
        <v>0</v>
      </c>
      <c r="G44" s="92">
        <v>0</v>
      </c>
    </row>
    <row r="45" spans="1:7" x14ac:dyDescent="0.2">
      <c r="A45" s="98"/>
      <c r="B45" s="124" t="s">
        <v>241</v>
      </c>
      <c r="C45" s="92"/>
      <c r="D45" s="92">
        <v>0</v>
      </c>
      <c r="E45" s="92">
        <v>0</v>
      </c>
      <c r="F45" s="92"/>
      <c r="G45" s="92"/>
    </row>
    <row r="46" spans="1:7" x14ac:dyDescent="0.2">
      <c r="A46" s="98"/>
      <c r="B46" s="111" t="s">
        <v>52</v>
      </c>
      <c r="C46" s="97"/>
      <c r="D46" s="97">
        <v>0</v>
      </c>
      <c r="E46" s="97">
        <v>0</v>
      </c>
      <c r="F46" s="97">
        <v>0</v>
      </c>
      <c r="G46" s="97">
        <v>0</v>
      </c>
    </row>
    <row r="47" spans="1:7" x14ac:dyDescent="0.2">
      <c r="A47" s="98"/>
      <c r="B47" s="124" t="s">
        <v>53</v>
      </c>
      <c r="C47" s="92"/>
      <c r="D47" s="92">
        <v>0</v>
      </c>
      <c r="E47" s="92">
        <v>0</v>
      </c>
      <c r="F47" s="92">
        <v>0</v>
      </c>
      <c r="G47" s="92">
        <v>0</v>
      </c>
    </row>
    <row r="48" spans="1:7" x14ac:dyDescent="0.2">
      <c r="A48" s="98"/>
      <c r="B48" s="124" t="s">
        <v>54</v>
      </c>
      <c r="C48" s="92"/>
      <c r="D48" s="92">
        <v>0</v>
      </c>
      <c r="E48" s="92">
        <v>0</v>
      </c>
      <c r="F48" s="92">
        <v>0</v>
      </c>
      <c r="G48" s="92">
        <v>0</v>
      </c>
    </row>
    <row r="49" spans="1:7" x14ac:dyDescent="0.2">
      <c r="A49" s="98"/>
      <c r="B49" s="124" t="s">
        <v>55</v>
      </c>
      <c r="C49" s="92"/>
      <c r="D49" s="92">
        <v>0</v>
      </c>
      <c r="E49" s="92">
        <v>0</v>
      </c>
      <c r="F49" s="92">
        <v>0</v>
      </c>
      <c r="G49" s="92">
        <v>0</v>
      </c>
    </row>
    <row r="50" spans="1:7" x14ac:dyDescent="0.2">
      <c r="A50" s="89" t="s">
        <v>56</v>
      </c>
      <c r="B50" s="111" t="s">
        <v>57</v>
      </c>
      <c r="C50" s="97">
        <v>12551000</v>
      </c>
      <c r="D50" s="97">
        <f>+D51+D52+D53+D54+D55+D56+D57+D58</f>
        <v>6586</v>
      </c>
      <c r="E50" s="97">
        <f t="shared" ref="E50:G50" si="0">+E51+E52+E53+E54+E55+E56+E57+E58</f>
        <v>5622</v>
      </c>
      <c r="F50" s="97">
        <f t="shared" si="0"/>
        <v>964</v>
      </c>
      <c r="G50" s="97">
        <f t="shared" si="0"/>
        <v>0</v>
      </c>
    </row>
    <row r="51" spans="1:7" x14ac:dyDescent="0.2">
      <c r="A51" s="89"/>
      <c r="B51" s="124" t="s">
        <v>58</v>
      </c>
      <c r="C51" s="92"/>
      <c r="D51" s="92">
        <v>0</v>
      </c>
      <c r="E51" s="92">
        <v>0</v>
      </c>
      <c r="F51" s="92">
        <v>0</v>
      </c>
      <c r="G51" s="92">
        <v>0</v>
      </c>
    </row>
    <row r="52" spans="1:7" x14ac:dyDescent="0.2">
      <c r="A52" s="89"/>
      <c r="B52" s="124" t="s">
        <v>59</v>
      </c>
      <c r="C52" s="92"/>
      <c r="D52" s="92">
        <v>0</v>
      </c>
      <c r="E52" s="92">
        <v>0</v>
      </c>
      <c r="F52" s="92">
        <v>0</v>
      </c>
      <c r="G52" s="92">
        <v>0</v>
      </c>
    </row>
    <row r="53" spans="1:7" x14ac:dyDescent="0.2">
      <c r="A53" s="89"/>
      <c r="B53" s="124" t="s">
        <v>242</v>
      </c>
      <c r="C53" s="92">
        <v>386000</v>
      </c>
      <c r="D53" s="92">
        <v>386</v>
      </c>
      <c r="E53" s="92">
        <v>386</v>
      </c>
      <c r="F53" s="92">
        <v>0</v>
      </c>
      <c r="G53" s="92">
        <v>0</v>
      </c>
    </row>
    <row r="54" spans="1:7" x14ac:dyDescent="0.2">
      <c r="A54" s="89"/>
      <c r="B54" s="124" t="s">
        <v>60</v>
      </c>
      <c r="C54" s="92">
        <v>7366000</v>
      </c>
      <c r="D54" s="92">
        <f>+[5]ovoda!$D$54</f>
        <v>1401</v>
      </c>
      <c r="E54" s="92">
        <f>+D54-F54</f>
        <v>552</v>
      </c>
      <c r="F54" s="92">
        <v>849</v>
      </c>
      <c r="G54" s="92">
        <v>0</v>
      </c>
    </row>
    <row r="55" spans="1:7" x14ac:dyDescent="0.2">
      <c r="A55" s="89"/>
      <c r="B55" s="124" t="s">
        <v>243</v>
      </c>
      <c r="C55" s="92">
        <v>1979000</v>
      </c>
      <c r="D55" s="92">
        <v>1979</v>
      </c>
      <c r="E55" s="92">
        <v>1864</v>
      </c>
      <c r="F55" s="92">
        <v>115</v>
      </c>
      <c r="G55" s="92">
        <v>0</v>
      </c>
    </row>
    <row r="56" spans="1:7" x14ac:dyDescent="0.2">
      <c r="A56" s="89"/>
      <c r="B56" s="124" t="s">
        <v>244</v>
      </c>
      <c r="C56" s="92">
        <v>2820000</v>
      </c>
      <c r="D56" s="92">
        <v>2820</v>
      </c>
      <c r="E56" s="92">
        <v>2820</v>
      </c>
      <c r="F56" s="92">
        <v>0</v>
      </c>
      <c r="G56" s="92">
        <v>0</v>
      </c>
    </row>
    <row r="57" spans="1:7" x14ac:dyDescent="0.2">
      <c r="A57" s="89"/>
      <c r="B57" s="124" t="s">
        <v>245</v>
      </c>
      <c r="C57" s="92"/>
      <c r="D57" s="92">
        <v>0</v>
      </c>
      <c r="E57" s="92">
        <v>0</v>
      </c>
      <c r="F57" s="92">
        <v>0</v>
      </c>
      <c r="G57" s="92">
        <v>0</v>
      </c>
    </row>
    <row r="58" spans="1:7" x14ac:dyDescent="0.2">
      <c r="A58" s="89"/>
      <c r="B58" s="124" t="s">
        <v>246</v>
      </c>
      <c r="C58" s="92"/>
      <c r="D58" s="92">
        <v>0</v>
      </c>
      <c r="E58" s="92">
        <v>0</v>
      </c>
      <c r="F58" s="92">
        <v>0</v>
      </c>
      <c r="G58" s="92">
        <v>0</v>
      </c>
    </row>
    <row r="59" spans="1:7" x14ac:dyDescent="0.2">
      <c r="A59" s="89" t="s">
        <v>61</v>
      </c>
      <c r="B59" s="111" t="s">
        <v>62</v>
      </c>
      <c r="C59" s="97"/>
      <c r="D59" s="97">
        <v>0</v>
      </c>
      <c r="E59" s="97">
        <v>0</v>
      </c>
      <c r="F59" s="97">
        <v>0</v>
      </c>
      <c r="G59" s="97">
        <v>0</v>
      </c>
    </row>
    <row r="60" spans="1:7" x14ac:dyDescent="0.2">
      <c r="A60" s="98"/>
      <c r="B60" s="121" t="s">
        <v>63</v>
      </c>
      <c r="C60" s="96">
        <v>12551000</v>
      </c>
      <c r="D60" s="96">
        <f>+D50</f>
        <v>6586</v>
      </c>
      <c r="E60" s="96">
        <f t="shared" ref="E60:G60" si="1">+E50</f>
        <v>5622</v>
      </c>
      <c r="F60" s="96">
        <f t="shared" si="1"/>
        <v>964</v>
      </c>
      <c r="G60" s="96">
        <f t="shared" si="1"/>
        <v>0</v>
      </c>
    </row>
    <row r="61" spans="1:7" x14ac:dyDescent="0.2">
      <c r="A61" s="89"/>
      <c r="B61" s="119" t="s">
        <v>64</v>
      </c>
      <c r="C61" s="88"/>
      <c r="D61" s="88"/>
      <c r="E61" s="88">
        <v>0</v>
      </c>
      <c r="F61" s="88">
        <v>0</v>
      </c>
      <c r="G61" s="88">
        <v>0</v>
      </c>
    </row>
    <row r="62" spans="1:7" ht="25.5" x14ac:dyDescent="0.2">
      <c r="A62" s="89" t="s">
        <v>65</v>
      </c>
      <c r="B62" s="105" t="s">
        <v>66</v>
      </c>
      <c r="C62" s="88"/>
      <c r="D62" s="88">
        <v>0</v>
      </c>
      <c r="E62" s="88">
        <v>0</v>
      </c>
      <c r="F62" s="88">
        <v>0</v>
      </c>
      <c r="G62" s="88">
        <v>0</v>
      </c>
    </row>
    <row r="63" spans="1:7" x14ac:dyDescent="0.2">
      <c r="A63" s="89" t="s">
        <v>67</v>
      </c>
      <c r="B63" s="105" t="s">
        <v>68</v>
      </c>
      <c r="C63" s="88"/>
      <c r="D63" s="88">
        <v>0</v>
      </c>
      <c r="E63" s="88">
        <v>0</v>
      </c>
      <c r="F63" s="88">
        <v>0</v>
      </c>
      <c r="G63" s="88">
        <v>0</v>
      </c>
    </row>
    <row r="64" spans="1:7" x14ac:dyDescent="0.2">
      <c r="A64" s="89" t="s">
        <v>69</v>
      </c>
      <c r="B64" s="105" t="s">
        <v>70</v>
      </c>
      <c r="C64" s="88">
        <v>847000</v>
      </c>
      <c r="D64" s="88">
        <v>847</v>
      </c>
      <c r="E64" s="88">
        <v>847</v>
      </c>
      <c r="F64" s="88">
        <v>0</v>
      </c>
      <c r="G64" s="88">
        <v>0</v>
      </c>
    </row>
    <row r="65" spans="1:7" x14ac:dyDescent="0.2">
      <c r="A65" s="89"/>
      <c r="B65" s="121" t="s">
        <v>71</v>
      </c>
      <c r="C65" s="96">
        <v>847000</v>
      </c>
      <c r="D65" s="96">
        <v>847</v>
      </c>
      <c r="E65" s="96">
        <v>847</v>
      </c>
      <c r="F65" s="96">
        <v>0</v>
      </c>
      <c r="G65" s="96">
        <v>0</v>
      </c>
    </row>
    <row r="66" spans="1:7" x14ac:dyDescent="0.2">
      <c r="A66" s="89" t="s">
        <v>72</v>
      </c>
      <c r="B66" s="122" t="s">
        <v>73</v>
      </c>
      <c r="C66" s="110">
        <v>13398000</v>
      </c>
      <c r="D66" s="110">
        <f>+D65+D60</f>
        <v>7433</v>
      </c>
      <c r="E66" s="110">
        <f t="shared" ref="E66:G66" si="2">+E65+E60</f>
        <v>6469</v>
      </c>
      <c r="F66" s="110">
        <f t="shared" si="2"/>
        <v>964</v>
      </c>
      <c r="G66" s="110">
        <f t="shared" si="2"/>
        <v>0</v>
      </c>
    </row>
    <row r="67" spans="1:7" x14ac:dyDescent="0.2">
      <c r="A67" s="89" t="s">
        <v>74</v>
      </c>
      <c r="B67" s="119" t="s">
        <v>75</v>
      </c>
      <c r="C67" s="97"/>
      <c r="D67" s="97">
        <v>0</v>
      </c>
      <c r="E67" s="97">
        <v>0</v>
      </c>
      <c r="F67" s="97">
        <v>0</v>
      </c>
      <c r="G67" s="97">
        <v>0</v>
      </c>
    </row>
    <row r="68" spans="1:7" x14ac:dyDescent="0.2">
      <c r="A68" s="89"/>
      <c r="B68" s="111" t="s">
        <v>247</v>
      </c>
      <c r="C68" s="112">
        <v>125326000</v>
      </c>
      <c r="D68" s="112">
        <f>+[5]ovoda!$D$68</f>
        <v>131291</v>
      </c>
      <c r="E68" s="112">
        <f>+D68-F68</f>
        <v>125407</v>
      </c>
      <c r="F68" s="112">
        <v>5884</v>
      </c>
      <c r="G68" s="112">
        <v>0</v>
      </c>
    </row>
    <row r="69" spans="1:7" x14ac:dyDescent="0.2">
      <c r="A69" s="89"/>
      <c r="B69" s="111" t="s">
        <v>206</v>
      </c>
      <c r="C69" s="112">
        <v>5273000</v>
      </c>
      <c r="D69" s="112">
        <v>5273</v>
      </c>
      <c r="E69" s="112">
        <v>5273</v>
      </c>
      <c r="F69" s="112">
        <v>0</v>
      </c>
      <c r="G69" s="112">
        <v>0</v>
      </c>
    </row>
    <row r="70" spans="1:7" x14ac:dyDescent="0.2">
      <c r="A70" s="98" t="s">
        <v>76</v>
      </c>
      <c r="B70" s="122" t="s">
        <v>77</v>
      </c>
      <c r="C70" s="100">
        <v>130599000</v>
      </c>
      <c r="D70" s="100">
        <f>+D68+D69</f>
        <v>136564</v>
      </c>
      <c r="E70" s="100">
        <f t="shared" ref="E70:G70" si="3">+E68+E69</f>
        <v>130680</v>
      </c>
      <c r="F70" s="100">
        <f t="shared" si="3"/>
        <v>5884</v>
      </c>
      <c r="G70" s="100">
        <f t="shared" si="3"/>
        <v>0</v>
      </c>
    </row>
    <row r="71" spans="1:7" x14ac:dyDescent="0.2">
      <c r="A71" s="113"/>
      <c r="B71" s="126" t="s">
        <v>78</v>
      </c>
      <c r="C71" s="115">
        <v>143997000</v>
      </c>
      <c r="D71" s="115">
        <f t="shared" ref="D71" si="4">+D70+D66</f>
        <v>143997</v>
      </c>
      <c r="E71" s="115">
        <f t="shared" ref="E71" si="5">+E70+E66</f>
        <v>137149</v>
      </c>
      <c r="F71" s="115">
        <f t="shared" ref="F71" si="6">+F70+F66</f>
        <v>6848</v>
      </c>
      <c r="G71" s="115">
        <f t="shared" ref="G71" si="7">+G70+G66</f>
        <v>0</v>
      </c>
    </row>
    <row r="72" spans="1:7" x14ac:dyDescent="0.2">
      <c r="D72" s="2"/>
      <c r="E72" s="2"/>
      <c r="F72" s="2"/>
      <c r="G72" s="2"/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&amp;CCsákvári Mese-Vár Óvoda és Bölcsőde
2016. évi költségvetési 
kiadásai és bevételei kiemelt előirányzatok, működési és felhalmozási költségvetés  szerinti bontásban &amp;R3.melléklet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zoomScaleNormal="100" workbookViewId="0">
      <selection activeCell="E26" sqref="E26:G26"/>
    </sheetView>
  </sheetViews>
  <sheetFormatPr defaultRowHeight="12.75" x14ac:dyDescent="0.2"/>
  <cols>
    <col min="1" max="1" width="4.140625" customWidth="1"/>
    <col min="2" max="2" width="39.7109375" style="117" customWidth="1"/>
    <col min="3" max="3" width="13.42578125" hidden="1" customWidth="1"/>
    <col min="4" max="7" width="13.42578125" customWidth="1"/>
    <col min="256" max="256" width="4.140625" customWidth="1"/>
    <col min="257" max="257" width="39.7109375" customWidth="1"/>
    <col min="258" max="258" width="0" hidden="1" customWidth="1"/>
    <col min="259" max="262" width="13.42578125" customWidth="1"/>
    <col min="512" max="512" width="4.140625" customWidth="1"/>
    <col min="513" max="513" width="39.7109375" customWidth="1"/>
    <col min="514" max="514" width="0" hidden="1" customWidth="1"/>
    <col min="515" max="518" width="13.42578125" customWidth="1"/>
    <col min="768" max="768" width="4.140625" customWidth="1"/>
    <col min="769" max="769" width="39.7109375" customWidth="1"/>
    <col min="770" max="770" width="0" hidden="1" customWidth="1"/>
    <col min="771" max="774" width="13.42578125" customWidth="1"/>
    <col min="1024" max="1024" width="4.140625" customWidth="1"/>
    <col min="1025" max="1025" width="39.7109375" customWidth="1"/>
    <col min="1026" max="1026" width="0" hidden="1" customWidth="1"/>
    <col min="1027" max="1030" width="13.42578125" customWidth="1"/>
    <col min="1280" max="1280" width="4.140625" customWidth="1"/>
    <col min="1281" max="1281" width="39.7109375" customWidth="1"/>
    <col min="1282" max="1282" width="0" hidden="1" customWidth="1"/>
    <col min="1283" max="1286" width="13.42578125" customWidth="1"/>
    <col min="1536" max="1536" width="4.140625" customWidth="1"/>
    <col min="1537" max="1537" width="39.7109375" customWidth="1"/>
    <col min="1538" max="1538" width="0" hidden="1" customWidth="1"/>
    <col min="1539" max="1542" width="13.42578125" customWidth="1"/>
    <col min="1792" max="1792" width="4.140625" customWidth="1"/>
    <col min="1793" max="1793" width="39.7109375" customWidth="1"/>
    <col min="1794" max="1794" width="0" hidden="1" customWidth="1"/>
    <col min="1795" max="1798" width="13.42578125" customWidth="1"/>
    <col min="2048" max="2048" width="4.140625" customWidth="1"/>
    <col min="2049" max="2049" width="39.7109375" customWidth="1"/>
    <col min="2050" max="2050" width="0" hidden="1" customWidth="1"/>
    <col min="2051" max="2054" width="13.42578125" customWidth="1"/>
    <col min="2304" max="2304" width="4.140625" customWidth="1"/>
    <col min="2305" max="2305" width="39.7109375" customWidth="1"/>
    <col min="2306" max="2306" width="0" hidden="1" customWidth="1"/>
    <col min="2307" max="2310" width="13.42578125" customWidth="1"/>
    <col min="2560" max="2560" width="4.140625" customWidth="1"/>
    <col min="2561" max="2561" width="39.7109375" customWidth="1"/>
    <col min="2562" max="2562" width="0" hidden="1" customWidth="1"/>
    <col min="2563" max="2566" width="13.42578125" customWidth="1"/>
    <col min="2816" max="2816" width="4.140625" customWidth="1"/>
    <col min="2817" max="2817" width="39.7109375" customWidth="1"/>
    <col min="2818" max="2818" width="0" hidden="1" customWidth="1"/>
    <col min="2819" max="2822" width="13.42578125" customWidth="1"/>
    <col min="3072" max="3072" width="4.140625" customWidth="1"/>
    <col min="3073" max="3073" width="39.7109375" customWidth="1"/>
    <col min="3074" max="3074" width="0" hidden="1" customWidth="1"/>
    <col min="3075" max="3078" width="13.42578125" customWidth="1"/>
    <col min="3328" max="3328" width="4.140625" customWidth="1"/>
    <col min="3329" max="3329" width="39.7109375" customWidth="1"/>
    <col min="3330" max="3330" width="0" hidden="1" customWidth="1"/>
    <col min="3331" max="3334" width="13.42578125" customWidth="1"/>
    <col min="3584" max="3584" width="4.140625" customWidth="1"/>
    <col min="3585" max="3585" width="39.7109375" customWidth="1"/>
    <col min="3586" max="3586" width="0" hidden="1" customWidth="1"/>
    <col min="3587" max="3590" width="13.42578125" customWidth="1"/>
    <col min="3840" max="3840" width="4.140625" customWidth="1"/>
    <col min="3841" max="3841" width="39.7109375" customWidth="1"/>
    <col min="3842" max="3842" width="0" hidden="1" customWidth="1"/>
    <col min="3843" max="3846" width="13.42578125" customWidth="1"/>
    <col min="4096" max="4096" width="4.140625" customWidth="1"/>
    <col min="4097" max="4097" width="39.7109375" customWidth="1"/>
    <col min="4098" max="4098" width="0" hidden="1" customWidth="1"/>
    <col min="4099" max="4102" width="13.42578125" customWidth="1"/>
    <col min="4352" max="4352" width="4.140625" customWidth="1"/>
    <col min="4353" max="4353" width="39.7109375" customWidth="1"/>
    <col min="4354" max="4354" width="0" hidden="1" customWidth="1"/>
    <col min="4355" max="4358" width="13.42578125" customWidth="1"/>
    <col min="4608" max="4608" width="4.140625" customWidth="1"/>
    <col min="4609" max="4609" width="39.7109375" customWidth="1"/>
    <col min="4610" max="4610" width="0" hidden="1" customWidth="1"/>
    <col min="4611" max="4614" width="13.42578125" customWidth="1"/>
    <col min="4864" max="4864" width="4.140625" customWidth="1"/>
    <col min="4865" max="4865" width="39.7109375" customWidth="1"/>
    <col min="4866" max="4866" width="0" hidden="1" customWidth="1"/>
    <col min="4867" max="4870" width="13.42578125" customWidth="1"/>
    <col min="5120" max="5120" width="4.140625" customWidth="1"/>
    <col min="5121" max="5121" width="39.7109375" customWidth="1"/>
    <col min="5122" max="5122" width="0" hidden="1" customWidth="1"/>
    <col min="5123" max="5126" width="13.42578125" customWidth="1"/>
    <col min="5376" max="5376" width="4.140625" customWidth="1"/>
    <col min="5377" max="5377" width="39.7109375" customWidth="1"/>
    <col min="5378" max="5378" width="0" hidden="1" customWidth="1"/>
    <col min="5379" max="5382" width="13.42578125" customWidth="1"/>
    <col min="5632" max="5632" width="4.140625" customWidth="1"/>
    <col min="5633" max="5633" width="39.7109375" customWidth="1"/>
    <col min="5634" max="5634" width="0" hidden="1" customWidth="1"/>
    <col min="5635" max="5638" width="13.42578125" customWidth="1"/>
    <col min="5888" max="5888" width="4.140625" customWidth="1"/>
    <col min="5889" max="5889" width="39.7109375" customWidth="1"/>
    <col min="5890" max="5890" width="0" hidden="1" customWidth="1"/>
    <col min="5891" max="5894" width="13.42578125" customWidth="1"/>
    <col min="6144" max="6144" width="4.140625" customWidth="1"/>
    <col min="6145" max="6145" width="39.7109375" customWidth="1"/>
    <col min="6146" max="6146" width="0" hidden="1" customWidth="1"/>
    <col min="6147" max="6150" width="13.42578125" customWidth="1"/>
    <col min="6400" max="6400" width="4.140625" customWidth="1"/>
    <col min="6401" max="6401" width="39.7109375" customWidth="1"/>
    <col min="6402" max="6402" width="0" hidden="1" customWidth="1"/>
    <col min="6403" max="6406" width="13.42578125" customWidth="1"/>
    <col min="6656" max="6656" width="4.140625" customWidth="1"/>
    <col min="6657" max="6657" width="39.7109375" customWidth="1"/>
    <col min="6658" max="6658" width="0" hidden="1" customWidth="1"/>
    <col min="6659" max="6662" width="13.42578125" customWidth="1"/>
    <col min="6912" max="6912" width="4.140625" customWidth="1"/>
    <col min="6913" max="6913" width="39.7109375" customWidth="1"/>
    <col min="6914" max="6914" width="0" hidden="1" customWidth="1"/>
    <col min="6915" max="6918" width="13.42578125" customWidth="1"/>
    <col min="7168" max="7168" width="4.140625" customWidth="1"/>
    <col min="7169" max="7169" width="39.7109375" customWidth="1"/>
    <col min="7170" max="7170" width="0" hidden="1" customWidth="1"/>
    <col min="7171" max="7174" width="13.42578125" customWidth="1"/>
    <col min="7424" max="7424" width="4.140625" customWidth="1"/>
    <col min="7425" max="7425" width="39.7109375" customWidth="1"/>
    <col min="7426" max="7426" width="0" hidden="1" customWidth="1"/>
    <col min="7427" max="7430" width="13.42578125" customWidth="1"/>
    <col min="7680" max="7680" width="4.140625" customWidth="1"/>
    <col min="7681" max="7681" width="39.7109375" customWidth="1"/>
    <col min="7682" max="7682" width="0" hidden="1" customWidth="1"/>
    <col min="7683" max="7686" width="13.42578125" customWidth="1"/>
    <col min="7936" max="7936" width="4.140625" customWidth="1"/>
    <col min="7937" max="7937" width="39.7109375" customWidth="1"/>
    <col min="7938" max="7938" width="0" hidden="1" customWidth="1"/>
    <col min="7939" max="7942" width="13.42578125" customWidth="1"/>
    <col min="8192" max="8192" width="4.140625" customWidth="1"/>
    <col min="8193" max="8193" width="39.7109375" customWidth="1"/>
    <col min="8194" max="8194" width="0" hidden="1" customWidth="1"/>
    <col min="8195" max="8198" width="13.42578125" customWidth="1"/>
    <col min="8448" max="8448" width="4.140625" customWidth="1"/>
    <col min="8449" max="8449" width="39.7109375" customWidth="1"/>
    <col min="8450" max="8450" width="0" hidden="1" customWidth="1"/>
    <col min="8451" max="8454" width="13.42578125" customWidth="1"/>
    <col min="8704" max="8704" width="4.140625" customWidth="1"/>
    <col min="8705" max="8705" width="39.7109375" customWidth="1"/>
    <col min="8706" max="8706" width="0" hidden="1" customWidth="1"/>
    <col min="8707" max="8710" width="13.42578125" customWidth="1"/>
    <col min="8960" max="8960" width="4.140625" customWidth="1"/>
    <col min="8961" max="8961" width="39.7109375" customWidth="1"/>
    <col min="8962" max="8962" width="0" hidden="1" customWidth="1"/>
    <col min="8963" max="8966" width="13.42578125" customWidth="1"/>
    <col min="9216" max="9216" width="4.140625" customWidth="1"/>
    <col min="9217" max="9217" width="39.7109375" customWidth="1"/>
    <col min="9218" max="9218" width="0" hidden="1" customWidth="1"/>
    <col min="9219" max="9222" width="13.42578125" customWidth="1"/>
    <col min="9472" max="9472" width="4.140625" customWidth="1"/>
    <col min="9473" max="9473" width="39.7109375" customWidth="1"/>
    <col min="9474" max="9474" width="0" hidden="1" customWidth="1"/>
    <col min="9475" max="9478" width="13.42578125" customWidth="1"/>
    <col min="9728" max="9728" width="4.140625" customWidth="1"/>
    <col min="9729" max="9729" width="39.7109375" customWidth="1"/>
    <col min="9730" max="9730" width="0" hidden="1" customWidth="1"/>
    <col min="9731" max="9734" width="13.42578125" customWidth="1"/>
    <col min="9984" max="9984" width="4.140625" customWidth="1"/>
    <col min="9985" max="9985" width="39.7109375" customWidth="1"/>
    <col min="9986" max="9986" width="0" hidden="1" customWidth="1"/>
    <col min="9987" max="9990" width="13.42578125" customWidth="1"/>
    <col min="10240" max="10240" width="4.140625" customWidth="1"/>
    <col min="10241" max="10241" width="39.7109375" customWidth="1"/>
    <col min="10242" max="10242" width="0" hidden="1" customWidth="1"/>
    <col min="10243" max="10246" width="13.42578125" customWidth="1"/>
    <col min="10496" max="10496" width="4.140625" customWidth="1"/>
    <col min="10497" max="10497" width="39.7109375" customWidth="1"/>
    <col min="10498" max="10498" width="0" hidden="1" customWidth="1"/>
    <col min="10499" max="10502" width="13.42578125" customWidth="1"/>
    <col min="10752" max="10752" width="4.140625" customWidth="1"/>
    <col min="10753" max="10753" width="39.7109375" customWidth="1"/>
    <col min="10754" max="10754" width="0" hidden="1" customWidth="1"/>
    <col min="10755" max="10758" width="13.42578125" customWidth="1"/>
    <col min="11008" max="11008" width="4.140625" customWidth="1"/>
    <col min="11009" max="11009" width="39.7109375" customWidth="1"/>
    <col min="11010" max="11010" width="0" hidden="1" customWidth="1"/>
    <col min="11011" max="11014" width="13.42578125" customWidth="1"/>
    <col min="11264" max="11264" width="4.140625" customWidth="1"/>
    <col min="11265" max="11265" width="39.7109375" customWidth="1"/>
    <col min="11266" max="11266" width="0" hidden="1" customWidth="1"/>
    <col min="11267" max="11270" width="13.42578125" customWidth="1"/>
    <col min="11520" max="11520" width="4.140625" customWidth="1"/>
    <col min="11521" max="11521" width="39.7109375" customWidth="1"/>
    <col min="11522" max="11522" width="0" hidden="1" customWidth="1"/>
    <col min="11523" max="11526" width="13.42578125" customWidth="1"/>
    <col min="11776" max="11776" width="4.140625" customWidth="1"/>
    <col min="11777" max="11777" width="39.7109375" customWidth="1"/>
    <col min="11778" max="11778" width="0" hidden="1" customWidth="1"/>
    <col min="11779" max="11782" width="13.42578125" customWidth="1"/>
    <col min="12032" max="12032" width="4.140625" customWidth="1"/>
    <col min="12033" max="12033" width="39.7109375" customWidth="1"/>
    <col min="12034" max="12034" width="0" hidden="1" customWidth="1"/>
    <col min="12035" max="12038" width="13.42578125" customWidth="1"/>
    <col min="12288" max="12288" width="4.140625" customWidth="1"/>
    <col min="12289" max="12289" width="39.7109375" customWidth="1"/>
    <col min="12290" max="12290" width="0" hidden="1" customWidth="1"/>
    <col min="12291" max="12294" width="13.42578125" customWidth="1"/>
    <col min="12544" max="12544" width="4.140625" customWidth="1"/>
    <col min="12545" max="12545" width="39.7109375" customWidth="1"/>
    <col min="12546" max="12546" width="0" hidden="1" customWidth="1"/>
    <col min="12547" max="12550" width="13.42578125" customWidth="1"/>
    <col min="12800" max="12800" width="4.140625" customWidth="1"/>
    <col min="12801" max="12801" width="39.7109375" customWidth="1"/>
    <col min="12802" max="12802" width="0" hidden="1" customWidth="1"/>
    <col min="12803" max="12806" width="13.42578125" customWidth="1"/>
    <col min="13056" max="13056" width="4.140625" customWidth="1"/>
    <col min="13057" max="13057" width="39.7109375" customWidth="1"/>
    <col min="13058" max="13058" width="0" hidden="1" customWidth="1"/>
    <col min="13059" max="13062" width="13.42578125" customWidth="1"/>
    <col min="13312" max="13312" width="4.140625" customWidth="1"/>
    <col min="13313" max="13313" width="39.7109375" customWidth="1"/>
    <col min="13314" max="13314" width="0" hidden="1" customWidth="1"/>
    <col min="13315" max="13318" width="13.42578125" customWidth="1"/>
    <col min="13568" max="13568" width="4.140625" customWidth="1"/>
    <col min="13569" max="13569" width="39.7109375" customWidth="1"/>
    <col min="13570" max="13570" width="0" hidden="1" customWidth="1"/>
    <col min="13571" max="13574" width="13.42578125" customWidth="1"/>
    <col min="13824" max="13824" width="4.140625" customWidth="1"/>
    <col min="13825" max="13825" width="39.7109375" customWidth="1"/>
    <col min="13826" max="13826" width="0" hidden="1" customWidth="1"/>
    <col min="13827" max="13830" width="13.42578125" customWidth="1"/>
    <col min="14080" max="14080" width="4.140625" customWidth="1"/>
    <col min="14081" max="14081" width="39.7109375" customWidth="1"/>
    <col min="14082" max="14082" width="0" hidden="1" customWidth="1"/>
    <col min="14083" max="14086" width="13.42578125" customWidth="1"/>
    <col min="14336" max="14336" width="4.140625" customWidth="1"/>
    <col min="14337" max="14337" width="39.7109375" customWidth="1"/>
    <col min="14338" max="14338" width="0" hidden="1" customWidth="1"/>
    <col min="14339" max="14342" width="13.42578125" customWidth="1"/>
    <col min="14592" max="14592" width="4.140625" customWidth="1"/>
    <col min="14593" max="14593" width="39.7109375" customWidth="1"/>
    <col min="14594" max="14594" width="0" hidden="1" customWidth="1"/>
    <col min="14595" max="14598" width="13.42578125" customWidth="1"/>
    <col min="14848" max="14848" width="4.140625" customWidth="1"/>
    <col min="14849" max="14849" width="39.7109375" customWidth="1"/>
    <col min="14850" max="14850" width="0" hidden="1" customWidth="1"/>
    <col min="14851" max="14854" width="13.42578125" customWidth="1"/>
    <col min="15104" max="15104" width="4.140625" customWidth="1"/>
    <col min="15105" max="15105" width="39.7109375" customWidth="1"/>
    <col min="15106" max="15106" width="0" hidden="1" customWidth="1"/>
    <col min="15107" max="15110" width="13.42578125" customWidth="1"/>
    <col min="15360" max="15360" width="4.140625" customWidth="1"/>
    <col min="15361" max="15361" width="39.7109375" customWidth="1"/>
    <col min="15362" max="15362" width="0" hidden="1" customWidth="1"/>
    <col min="15363" max="15366" width="13.42578125" customWidth="1"/>
    <col min="15616" max="15616" width="4.140625" customWidth="1"/>
    <col min="15617" max="15617" width="39.7109375" customWidth="1"/>
    <col min="15618" max="15618" width="0" hidden="1" customWidth="1"/>
    <col min="15619" max="15622" width="13.42578125" customWidth="1"/>
    <col min="15872" max="15872" width="4.140625" customWidth="1"/>
    <col min="15873" max="15873" width="39.7109375" customWidth="1"/>
    <col min="15874" max="15874" width="0" hidden="1" customWidth="1"/>
    <col min="15875" max="15878" width="13.42578125" customWidth="1"/>
    <col min="16128" max="16128" width="4.140625" customWidth="1"/>
    <col min="16129" max="16129" width="39.7109375" customWidth="1"/>
    <col min="16130" max="16130" width="0" hidden="1" customWidth="1"/>
    <col min="16131" max="16134" width="13.42578125" customWidth="1"/>
  </cols>
  <sheetData>
    <row r="1" spans="1:7" ht="13.5" thickBot="1" x14ac:dyDescent="0.25"/>
    <row r="2" spans="1:7" ht="25.5" x14ac:dyDescent="0.2">
      <c r="A2" s="83"/>
      <c r="B2" s="118"/>
      <c r="C2" s="85"/>
      <c r="D2" s="85" t="s">
        <v>239</v>
      </c>
      <c r="E2" s="85" t="s">
        <v>0</v>
      </c>
      <c r="F2" s="85" t="s">
        <v>235</v>
      </c>
      <c r="G2" s="85" t="s">
        <v>1</v>
      </c>
    </row>
    <row r="3" spans="1:7" x14ac:dyDescent="0.2">
      <c r="A3" s="86" t="s">
        <v>2</v>
      </c>
      <c r="B3" s="119" t="s">
        <v>3</v>
      </c>
      <c r="C3" s="88"/>
      <c r="D3" s="88"/>
      <c r="E3" s="88"/>
      <c r="F3" s="88"/>
      <c r="G3" s="88"/>
    </row>
    <row r="4" spans="1:7" x14ac:dyDescent="0.2">
      <c r="A4" s="89" t="s">
        <v>4</v>
      </c>
      <c r="B4" s="111" t="s">
        <v>5</v>
      </c>
      <c r="C4" s="88">
        <v>9891000</v>
      </c>
      <c r="D4" s="88">
        <v>9891</v>
      </c>
      <c r="E4" s="88">
        <v>8314</v>
      </c>
      <c r="F4" s="88">
        <v>1577</v>
      </c>
      <c r="G4" s="88">
        <v>0</v>
      </c>
    </row>
    <row r="5" spans="1:7" ht="25.5" x14ac:dyDescent="0.2">
      <c r="A5" s="89" t="s">
        <v>6</v>
      </c>
      <c r="B5" s="111" t="s">
        <v>7</v>
      </c>
      <c r="C5" s="88">
        <v>2425000</v>
      </c>
      <c r="D5" s="88">
        <v>2425</v>
      </c>
      <c r="E5" s="88">
        <v>1999</v>
      </c>
      <c r="F5" s="88">
        <v>426</v>
      </c>
      <c r="G5" s="88">
        <v>0</v>
      </c>
    </row>
    <row r="6" spans="1:7" x14ac:dyDescent="0.2">
      <c r="A6" s="89" t="s">
        <v>8</v>
      </c>
      <c r="B6" s="111" t="s">
        <v>9</v>
      </c>
      <c r="C6" s="88">
        <v>6924000</v>
      </c>
      <c r="D6" s="88">
        <v>6924</v>
      </c>
      <c r="E6" s="88">
        <v>6848</v>
      </c>
      <c r="F6" s="88">
        <v>76</v>
      </c>
      <c r="G6" s="88">
        <v>0</v>
      </c>
    </row>
    <row r="7" spans="1:7" x14ac:dyDescent="0.2">
      <c r="A7" s="89"/>
      <c r="B7" s="120" t="s">
        <v>10</v>
      </c>
      <c r="C7" s="92"/>
      <c r="D7" s="92">
        <v>0</v>
      </c>
      <c r="E7" s="92">
        <v>0</v>
      </c>
      <c r="F7" s="92">
        <v>0</v>
      </c>
      <c r="G7" s="92">
        <v>0</v>
      </c>
    </row>
    <row r="8" spans="1:7" x14ac:dyDescent="0.2">
      <c r="A8" s="89" t="s">
        <v>11</v>
      </c>
      <c r="B8" s="111" t="s">
        <v>12</v>
      </c>
      <c r="C8" s="88"/>
      <c r="D8" s="88">
        <v>0</v>
      </c>
      <c r="E8" s="88">
        <v>0</v>
      </c>
      <c r="F8" s="88">
        <v>0</v>
      </c>
      <c r="G8" s="88">
        <v>0</v>
      </c>
    </row>
    <row r="9" spans="1:7" x14ac:dyDescent="0.2">
      <c r="A9" s="89" t="s">
        <v>13</v>
      </c>
      <c r="B9" s="111" t="s">
        <v>14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</row>
    <row r="10" spans="1:7" x14ac:dyDescent="0.2">
      <c r="A10" s="89"/>
      <c r="B10" s="120" t="s">
        <v>204</v>
      </c>
      <c r="C10" s="91"/>
      <c r="D10" s="91">
        <v>0</v>
      </c>
      <c r="E10" s="91">
        <v>0</v>
      </c>
      <c r="F10" s="91">
        <v>0</v>
      </c>
      <c r="G10" s="91">
        <v>0</v>
      </c>
    </row>
    <row r="11" spans="1:7" x14ac:dyDescent="0.2">
      <c r="A11" s="89"/>
      <c r="B11" s="120" t="s">
        <v>15</v>
      </c>
      <c r="C11" s="92"/>
      <c r="D11" s="92">
        <v>0</v>
      </c>
      <c r="E11" s="92">
        <v>0</v>
      </c>
      <c r="F11" s="92">
        <v>0</v>
      </c>
      <c r="G11" s="92">
        <v>0</v>
      </c>
    </row>
    <row r="12" spans="1:7" x14ac:dyDescent="0.2">
      <c r="A12" s="89"/>
      <c r="B12" s="120" t="s">
        <v>16</v>
      </c>
      <c r="C12" s="92"/>
      <c r="D12" s="92">
        <v>0</v>
      </c>
      <c r="E12" s="92">
        <v>0</v>
      </c>
      <c r="F12" s="92">
        <v>0</v>
      </c>
      <c r="G12" s="92">
        <v>0</v>
      </c>
    </row>
    <row r="13" spans="1:7" x14ac:dyDescent="0.2">
      <c r="A13" s="89"/>
      <c r="B13" s="120" t="s">
        <v>226</v>
      </c>
      <c r="C13" s="92"/>
      <c r="D13" s="92">
        <v>0</v>
      </c>
      <c r="E13" s="92">
        <v>0</v>
      </c>
      <c r="F13" s="92">
        <v>0</v>
      </c>
      <c r="G13" s="92"/>
    </row>
    <row r="14" spans="1:7" x14ac:dyDescent="0.2">
      <c r="A14" s="94"/>
      <c r="B14" s="121" t="s">
        <v>17</v>
      </c>
      <c r="C14" s="96">
        <v>19240000</v>
      </c>
      <c r="D14" s="96">
        <v>19240</v>
      </c>
      <c r="E14" s="96">
        <v>17161</v>
      </c>
      <c r="F14" s="96">
        <v>2079</v>
      </c>
      <c r="G14" s="96">
        <v>0</v>
      </c>
    </row>
    <row r="15" spans="1:7" x14ac:dyDescent="0.2">
      <c r="A15" s="89"/>
      <c r="B15" s="119" t="s">
        <v>18</v>
      </c>
      <c r="C15" s="97"/>
      <c r="D15" s="97"/>
      <c r="E15" s="97">
        <v>0</v>
      </c>
      <c r="F15" s="97">
        <v>0</v>
      </c>
      <c r="G15" s="97">
        <v>0</v>
      </c>
    </row>
    <row r="16" spans="1:7" x14ac:dyDescent="0.2">
      <c r="A16" s="89" t="s">
        <v>19</v>
      </c>
      <c r="B16" s="111" t="s">
        <v>20</v>
      </c>
      <c r="C16" s="88">
        <v>291000</v>
      </c>
      <c r="D16" s="88">
        <v>291</v>
      </c>
      <c r="E16" s="88">
        <v>291</v>
      </c>
      <c r="F16" s="88">
        <v>0</v>
      </c>
      <c r="G16" s="88">
        <v>0</v>
      </c>
    </row>
    <row r="17" spans="1:7" x14ac:dyDescent="0.2">
      <c r="A17" s="89" t="s">
        <v>21</v>
      </c>
      <c r="B17" s="111" t="s">
        <v>22</v>
      </c>
      <c r="C17" s="88">
        <v>0</v>
      </c>
      <c r="D17" s="88">
        <v>0</v>
      </c>
      <c r="E17" s="88">
        <v>0</v>
      </c>
      <c r="F17" s="88">
        <v>0</v>
      </c>
      <c r="G17" s="88">
        <v>0</v>
      </c>
    </row>
    <row r="18" spans="1:7" x14ac:dyDescent="0.2">
      <c r="A18" s="89" t="s">
        <v>23</v>
      </c>
      <c r="B18" s="111" t="s">
        <v>24</v>
      </c>
      <c r="C18" s="88">
        <v>0</v>
      </c>
      <c r="D18" s="88">
        <v>0</v>
      </c>
      <c r="E18" s="88">
        <v>0</v>
      </c>
      <c r="F18" s="88">
        <v>0</v>
      </c>
      <c r="G18" s="88">
        <v>0</v>
      </c>
    </row>
    <row r="19" spans="1:7" x14ac:dyDescent="0.2">
      <c r="A19" s="94"/>
      <c r="B19" s="121" t="s">
        <v>25</v>
      </c>
      <c r="C19" s="96">
        <v>291000</v>
      </c>
      <c r="D19" s="96">
        <v>291</v>
      </c>
      <c r="E19" s="96">
        <v>291</v>
      </c>
      <c r="F19" s="96">
        <v>0</v>
      </c>
      <c r="G19" s="96">
        <v>0</v>
      </c>
    </row>
    <row r="20" spans="1:7" x14ac:dyDescent="0.2">
      <c r="A20" s="98"/>
      <c r="B20" s="122" t="s">
        <v>26</v>
      </c>
      <c r="C20" s="100">
        <v>19531000</v>
      </c>
      <c r="D20" s="100">
        <v>19531</v>
      </c>
      <c r="E20" s="100">
        <v>17452</v>
      </c>
      <c r="F20" s="100">
        <v>2079</v>
      </c>
      <c r="G20" s="100">
        <v>0</v>
      </c>
    </row>
    <row r="21" spans="1:7" x14ac:dyDescent="0.2">
      <c r="A21" s="86" t="s">
        <v>27</v>
      </c>
      <c r="B21" s="119" t="s">
        <v>28</v>
      </c>
      <c r="C21" s="101"/>
      <c r="D21" s="101"/>
      <c r="E21" s="101">
        <v>0</v>
      </c>
      <c r="F21" s="101">
        <v>0</v>
      </c>
      <c r="G21" s="101">
        <v>0</v>
      </c>
    </row>
    <row r="22" spans="1:7" x14ac:dyDescent="0.2">
      <c r="A22" s="86"/>
      <c r="B22" s="111" t="s">
        <v>29</v>
      </c>
      <c r="C22" s="101"/>
      <c r="D22" s="101">
        <v>0</v>
      </c>
      <c r="E22" s="101">
        <v>0</v>
      </c>
      <c r="F22" s="101">
        <v>0</v>
      </c>
      <c r="G22" s="101">
        <v>0</v>
      </c>
    </row>
    <row r="23" spans="1:7" ht="25.5" x14ac:dyDescent="0.2">
      <c r="A23" s="86"/>
      <c r="B23" s="111" t="s">
        <v>240</v>
      </c>
      <c r="C23" s="101"/>
      <c r="D23" s="101">
        <v>0</v>
      </c>
      <c r="E23" s="101">
        <v>0</v>
      </c>
      <c r="F23" s="101"/>
      <c r="G23" s="101"/>
    </row>
    <row r="24" spans="1:7" x14ac:dyDescent="0.2">
      <c r="A24" s="86"/>
      <c r="B24" s="111" t="s">
        <v>30</v>
      </c>
      <c r="C24" s="101"/>
      <c r="D24" s="101">
        <v>0</v>
      </c>
      <c r="E24" s="101">
        <v>0</v>
      </c>
      <c r="F24" s="101">
        <v>0</v>
      </c>
      <c r="G24" s="101">
        <v>0</v>
      </c>
    </row>
    <row r="25" spans="1:7" x14ac:dyDescent="0.2">
      <c r="A25" s="98"/>
      <c r="B25" s="122" t="s">
        <v>31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</row>
    <row r="26" spans="1:7" x14ac:dyDescent="0.2">
      <c r="A26" s="102"/>
      <c r="B26" s="123" t="s">
        <v>32</v>
      </c>
      <c r="C26" s="104">
        <v>19531000</v>
      </c>
      <c r="D26" s="104">
        <v>19531</v>
      </c>
      <c r="E26" s="104">
        <v>17452</v>
      </c>
      <c r="F26" s="104">
        <v>2079</v>
      </c>
      <c r="G26" s="104">
        <v>0</v>
      </c>
    </row>
    <row r="27" spans="1:7" x14ac:dyDescent="0.2">
      <c r="A27" s="98"/>
      <c r="B27" s="119" t="s">
        <v>33</v>
      </c>
      <c r="C27" s="97"/>
      <c r="D27" s="97"/>
      <c r="E27" s="97">
        <v>0</v>
      </c>
      <c r="F27" s="97">
        <v>0</v>
      </c>
      <c r="G27" s="97">
        <v>0</v>
      </c>
    </row>
    <row r="28" spans="1:7" ht="33.75" customHeight="1" x14ac:dyDescent="0.2">
      <c r="A28" s="98" t="s">
        <v>34</v>
      </c>
      <c r="B28" s="105" t="s">
        <v>35</v>
      </c>
      <c r="C28" s="97">
        <v>0</v>
      </c>
      <c r="D28" s="97">
        <v>0</v>
      </c>
      <c r="E28" s="97">
        <v>0</v>
      </c>
      <c r="F28" s="97">
        <v>0</v>
      </c>
      <c r="G28" s="97">
        <v>0</v>
      </c>
    </row>
    <row r="29" spans="1:7" x14ac:dyDescent="0.2">
      <c r="A29" s="98"/>
      <c r="B29" s="124" t="s">
        <v>36</v>
      </c>
      <c r="C29" s="92"/>
      <c r="D29" s="92">
        <v>0</v>
      </c>
      <c r="E29" s="92">
        <v>0</v>
      </c>
      <c r="F29" s="92">
        <v>0</v>
      </c>
      <c r="G29" s="92">
        <v>0</v>
      </c>
    </row>
    <row r="30" spans="1:7" ht="22.5" x14ac:dyDescent="0.2">
      <c r="A30" s="98"/>
      <c r="B30" s="124" t="s">
        <v>37</v>
      </c>
      <c r="C30" s="92"/>
      <c r="D30" s="92">
        <v>0</v>
      </c>
      <c r="E30" s="92">
        <v>0</v>
      </c>
      <c r="F30" s="92">
        <v>0</v>
      </c>
      <c r="G30" s="92">
        <v>0</v>
      </c>
    </row>
    <row r="31" spans="1:7" x14ac:dyDescent="0.2">
      <c r="A31" s="98"/>
      <c r="B31" s="125" t="s">
        <v>38</v>
      </c>
      <c r="C31" s="108"/>
      <c r="D31" s="108">
        <v>0</v>
      </c>
      <c r="E31" s="108">
        <v>0</v>
      </c>
      <c r="F31" s="108"/>
      <c r="G31" s="108"/>
    </row>
    <row r="32" spans="1:7" x14ac:dyDescent="0.2">
      <c r="A32" s="98"/>
      <c r="B32" s="125" t="s">
        <v>39</v>
      </c>
      <c r="C32" s="108"/>
      <c r="D32" s="108">
        <v>0</v>
      </c>
      <c r="E32" s="108">
        <v>0</v>
      </c>
      <c r="F32" s="108"/>
      <c r="G32" s="108"/>
    </row>
    <row r="33" spans="1:7" x14ac:dyDescent="0.2">
      <c r="A33" s="98"/>
      <c r="B33" s="125" t="s">
        <v>40</v>
      </c>
      <c r="C33" s="108"/>
      <c r="D33" s="108">
        <v>0</v>
      </c>
      <c r="E33" s="108">
        <v>0</v>
      </c>
      <c r="F33" s="108"/>
      <c r="G33" s="108"/>
    </row>
    <row r="34" spans="1:7" x14ac:dyDescent="0.2">
      <c r="A34" s="98"/>
      <c r="B34" s="125" t="s">
        <v>205</v>
      </c>
      <c r="C34" s="108"/>
      <c r="D34" s="108">
        <v>0</v>
      </c>
      <c r="E34" s="108">
        <v>0</v>
      </c>
      <c r="F34" s="108"/>
      <c r="G34" s="108"/>
    </row>
    <row r="35" spans="1:7" x14ac:dyDescent="0.2">
      <c r="A35" s="98" t="s">
        <v>41</v>
      </c>
      <c r="B35" s="105" t="s">
        <v>42</v>
      </c>
      <c r="C35" s="97">
        <v>0</v>
      </c>
      <c r="D35" s="97">
        <v>0</v>
      </c>
      <c r="E35" s="97">
        <v>0</v>
      </c>
      <c r="F35" s="97">
        <v>0</v>
      </c>
      <c r="G35" s="97">
        <v>0</v>
      </c>
    </row>
    <row r="36" spans="1:7" x14ac:dyDescent="0.2">
      <c r="A36" s="98"/>
      <c r="B36" s="105" t="s">
        <v>43</v>
      </c>
      <c r="C36" s="97"/>
      <c r="D36" s="97">
        <v>0</v>
      </c>
      <c r="E36" s="97">
        <v>0</v>
      </c>
      <c r="F36" s="97">
        <v>0</v>
      </c>
      <c r="G36" s="97">
        <v>0</v>
      </c>
    </row>
    <row r="37" spans="1:7" x14ac:dyDescent="0.2">
      <c r="A37" s="98"/>
      <c r="B37" s="111" t="s">
        <v>44</v>
      </c>
      <c r="C37" s="97"/>
      <c r="D37" s="97">
        <v>0</v>
      </c>
      <c r="E37" s="97">
        <v>0</v>
      </c>
      <c r="F37" s="97">
        <v>0</v>
      </c>
      <c r="G37" s="97">
        <v>0</v>
      </c>
    </row>
    <row r="38" spans="1:7" x14ac:dyDescent="0.2">
      <c r="A38" s="98"/>
      <c r="B38" s="124" t="s">
        <v>45</v>
      </c>
      <c r="C38" s="92"/>
      <c r="D38" s="92">
        <v>0</v>
      </c>
      <c r="E38" s="92">
        <v>0</v>
      </c>
      <c r="F38" s="92">
        <v>0</v>
      </c>
      <c r="G38" s="92">
        <v>0</v>
      </c>
    </row>
    <row r="39" spans="1:7" x14ac:dyDescent="0.2">
      <c r="A39" s="98"/>
      <c r="B39" s="124" t="s">
        <v>46</v>
      </c>
      <c r="C39" s="92"/>
      <c r="D39" s="92">
        <v>0</v>
      </c>
      <c r="E39" s="92">
        <v>0</v>
      </c>
      <c r="F39" s="92">
        <v>0</v>
      </c>
      <c r="G39" s="92">
        <v>0</v>
      </c>
    </row>
    <row r="40" spans="1:7" x14ac:dyDescent="0.2">
      <c r="A40" s="98"/>
      <c r="B40" s="124" t="s">
        <v>47</v>
      </c>
      <c r="C40" s="92"/>
      <c r="D40" s="92">
        <v>0</v>
      </c>
      <c r="E40" s="92">
        <v>0</v>
      </c>
      <c r="F40" s="92">
        <v>0</v>
      </c>
      <c r="G40" s="92">
        <v>0</v>
      </c>
    </row>
    <row r="41" spans="1:7" x14ac:dyDescent="0.2">
      <c r="A41" s="98"/>
      <c r="B41" s="111" t="s">
        <v>48</v>
      </c>
      <c r="C41" s="97"/>
      <c r="D41" s="97">
        <v>0</v>
      </c>
      <c r="E41" s="97">
        <v>0</v>
      </c>
      <c r="F41" s="97">
        <v>0</v>
      </c>
      <c r="G41" s="97">
        <v>0</v>
      </c>
    </row>
    <row r="42" spans="1:7" x14ac:dyDescent="0.2">
      <c r="A42" s="98"/>
      <c r="B42" s="124" t="s">
        <v>49</v>
      </c>
      <c r="C42" s="92"/>
      <c r="D42" s="92">
        <v>0</v>
      </c>
      <c r="E42" s="92">
        <v>0</v>
      </c>
      <c r="F42" s="92">
        <v>0</v>
      </c>
      <c r="G42" s="92">
        <v>0</v>
      </c>
    </row>
    <row r="43" spans="1:7" x14ac:dyDescent="0.2">
      <c r="A43" s="98"/>
      <c r="B43" s="124" t="s">
        <v>50</v>
      </c>
      <c r="C43" s="92"/>
      <c r="D43" s="92">
        <v>0</v>
      </c>
      <c r="E43" s="92">
        <v>0</v>
      </c>
      <c r="F43" s="92"/>
      <c r="G43" s="92"/>
    </row>
    <row r="44" spans="1:7" x14ac:dyDescent="0.2">
      <c r="A44" s="98"/>
      <c r="B44" s="124" t="s">
        <v>51</v>
      </c>
      <c r="C44" s="92"/>
      <c r="D44" s="92">
        <v>0</v>
      </c>
      <c r="E44" s="92">
        <v>0</v>
      </c>
      <c r="F44" s="92">
        <v>0</v>
      </c>
      <c r="G44" s="92">
        <v>0</v>
      </c>
    </row>
    <row r="45" spans="1:7" x14ac:dyDescent="0.2">
      <c r="A45" s="98"/>
      <c r="B45" s="124" t="s">
        <v>241</v>
      </c>
      <c r="C45" s="92"/>
      <c r="D45" s="92">
        <v>0</v>
      </c>
      <c r="E45" s="92">
        <v>0</v>
      </c>
      <c r="F45" s="92"/>
      <c r="G45" s="92"/>
    </row>
    <row r="46" spans="1:7" x14ac:dyDescent="0.2">
      <c r="A46" s="98"/>
      <c r="B46" s="111" t="s">
        <v>52</v>
      </c>
      <c r="C46" s="97"/>
      <c r="D46" s="97">
        <v>0</v>
      </c>
      <c r="E46" s="97">
        <v>0</v>
      </c>
      <c r="F46" s="97">
        <v>0</v>
      </c>
      <c r="G46" s="97">
        <v>0</v>
      </c>
    </row>
    <row r="47" spans="1:7" x14ac:dyDescent="0.2">
      <c r="A47" s="98"/>
      <c r="B47" s="124" t="s">
        <v>53</v>
      </c>
      <c r="C47" s="92"/>
      <c r="D47" s="92">
        <v>0</v>
      </c>
      <c r="E47" s="92">
        <v>0</v>
      </c>
      <c r="F47" s="92">
        <v>0</v>
      </c>
      <c r="G47" s="92">
        <v>0</v>
      </c>
    </row>
    <row r="48" spans="1:7" x14ac:dyDescent="0.2">
      <c r="A48" s="98"/>
      <c r="B48" s="124" t="s">
        <v>54</v>
      </c>
      <c r="C48" s="92"/>
      <c r="D48" s="92">
        <v>0</v>
      </c>
      <c r="E48" s="92">
        <v>0</v>
      </c>
      <c r="F48" s="92">
        <v>0</v>
      </c>
      <c r="G48" s="92">
        <v>0</v>
      </c>
    </row>
    <row r="49" spans="1:7" x14ac:dyDescent="0.2">
      <c r="A49" s="98"/>
      <c r="B49" s="124" t="s">
        <v>55</v>
      </c>
      <c r="C49" s="92"/>
      <c r="D49" s="92">
        <v>0</v>
      </c>
      <c r="E49" s="92">
        <v>0</v>
      </c>
      <c r="F49" s="92">
        <v>0</v>
      </c>
      <c r="G49" s="92">
        <v>0</v>
      </c>
    </row>
    <row r="50" spans="1:7" x14ac:dyDescent="0.2">
      <c r="A50" s="89" t="s">
        <v>56</v>
      </c>
      <c r="B50" s="111" t="s">
        <v>57</v>
      </c>
      <c r="C50" s="97">
        <v>357000</v>
      </c>
      <c r="D50" s="97">
        <v>357</v>
      </c>
      <c r="E50" s="97">
        <v>117</v>
      </c>
      <c r="F50" s="97">
        <v>240</v>
      </c>
      <c r="G50" s="97">
        <v>0</v>
      </c>
    </row>
    <row r="51" spans="1:7" x14ac:dyDescent="0.2">
      <c r="A51" s="89"/>
      <c r="B51" s="124" t="s">
        <v>58</v>
      </c>
      <c r="C51" s="92"/>
      <c r="D51" s="92">
        <v>0</v>
      </c>
      <c r="E51" s="92">
        <v>0</v>
      </c>
      <c r="F51" s="92">
        <v>0</v>
      </c>
      <c r="G51" s="92">
        <v>0</v>
      </c>
    </row>
    <row r="52" spans="1:7" x14ac:dyDescent="0.2">
      <c r="A52" s="89"/>
      <c r="B52" s="124" t="s">
        <v>59</v>
      </c>
      <c r="C52" s="92">
        <v>340000</v>
      </c>
      <c r="D52" s="92">
        <v>340</v>
      </c>
      <c r="E52" s="92">
        <v>100</v>
      </c>
      <c r="F52" s="92">
        <v>240</v>
      </c>
      <c r="G52" s="92">
        <v>0</v>
      </c>
    </row>
    <row r="53" spans="1:7" x14ac:dyDescent="0.2">
      <c r="A53" s="89"/>
      <c r="B53" s="124" t="s">
        <v>242</v>
      </c>
      <c r="C53" s="92">
        <v>17000</v>
      </c>
      <c r="D53" s="92">
        <v>17</v>
      </c>
      <c r="E53" s="92">
        <v>17</v>
      </c>
      <c r="F53" s="92">
        <v>0</v>
      </c>
      <c r="G53" s="92">
        <v>0</v>
      </c>
    </row>
    <row r="54" spans="1:7" x14ac:dyDescent="0.2">
      <c r="A54" s="89"/>
      <c r="B54" s="124" t="s">
        <v>60</v>
      </c>
      <c r="C54" s="92"/>
      <c r="D54" s="92">
        <v>0</v>
      </c>
      <c r="E54" s="92">
        <v>0</v>
      </c>
      <c r="F54" s="92"/>
      <c r="G54" s="92">
        <v>0</v>
      </c>
    </row>
    <row r="55" spans="1:7" x14ac:dyDescent="0.2">
      <c r="A55" s="89"/>
      <c r="B55" s="124" t="s">
        <v>243</v>
      </c>
      <c r="C55" s="92"/>
      <c r="D55" s="92">
        <v>0</v>
      </c>
      <c r="E55" s="92">
        <v>0</v>
      </c>
      <c r="F55" s="92"/>
      <c r="G55" s="92">
        <v>0</v>
      </c>
    </row>
    <row r="56" spans="1:7" x14ac:dyDescent="0.2">
      <c r="A56" s="89"/>
      <c r="B56" s="124" t="s">
        <v>244</v>
      </c>
      <c r="C56" s="92"/>
      <c r="D56" s="92">
        <v>0</v>
      </c>
      <c r="E56" s="92">
        <v>0</v>
      </c>
      <c r="F56" s="92">
        <v>0</v>
      </c>
      <c r="G56" s="92">
        <v>0</v>
      </c>
    </row>
    <row r="57" spans="1:7" x14ac:dyDescent="0.2">
      <c r="A57" s="89"/>
      <c r="B57" s="124" t="s">
        <v>245</v>
      </c>
      <c r="C57" s="92"/>
      <c r="D57" s="92">
        <v>0</v>
      </c>
      <c r="E57" s="92">
        <v>0</v>
      </c>
      <c r="F57" s="92">
        <v>0</v>
      </c>
      <c r="G57" s="92">
        <v>0</v>
      </c>
    </row>
    <row r="58" spans="1:7" x14ac:dyDescent="0.2">
      <c r="A58" s="89"/>
      <c r="B58" s="124" t="s">
        <v>246</v>
      </c>
      <c r="C58" s="92"/>
      <c r="D58" s="92">
        <v>0</v>
      </c>
      <c r="E58" s="92">
        <v>0</v>
      </c>
      <c r="F58" s="92">
        <v>0</v>
      </c>
      <c r="G58" s="92">
        <v>0</v>
      </c>
    </row>
    <row r="59" spans="1:7" x14ac:dyDescent="0.2">
      <c r="A59" s="89" t="s">
        <v>61</v>
      </c>
      <c r="B59" s="111" t="s">
        <v>62</v>
      </c>
      <c r="C59" s="97"/>
      <c r="D59" s="97">
        <v>0</v>
      </c>
      <c r="E59" s="97">
        <v>0</v>
      </c>
      <c r="F59" s="97">
        <v>0</v>
      </c>
      <c r="G59" s="97">
        <v>0</v>
      </c>
    </row>
    <row r="60" spans="1:7" x14ac:dyDescent="0.2">
      <c r="A60" s="98"/>
      <c r="B60" s="121" t="s">
        <v>63</v>
      </c>
      <c r="C60" s="96">
        <v>357000</v>
      </c>
      <c r="D60" s="96">
        <v>357</v>
      </c>
      <c r="E60" s="96">
        <v>117</v>
      </c>
      <c r="F60" s="96">
        <v>240</v>
      </c>
      <c r="G60" s="96">
        <v>0</v>
      </c>
    </row>
    <row r="61" spans="1:7" x14ac:dyDescent="0.2">
      <c r="A61" s="89"/>
      <c r="B61" s="119" t="s">
        <v>64</v>
      </c>
      <c r="C61" s="88"/>
      <c r="D61" s="88"/>
      <c r="E61" s="88">
        <v>0</v>
      </c>
      <c r="F61" s="88">
        <v>0</v>
      </c>
      <c r="G61" s="88">
        <v>0</v>
      </c>
    </row>
    <row r="62" spans="1:7" ht="25.5" x14ac:dyDescent="0.2">
      <c r="A62" s="89" t="s">
        <v>65</v>
      </c>
      <c r="B62" s="105" t="s">
        <v>66</v>
      </c>
      <c r="C62" s="88"/>
      <c r="D62" s="88">
        <v>0</v>
      </c>
      <c r="E62" s="88">
        <v>0</v>
      </c>
      <c r="F62" s="88">
        <v>0</v>
      </c>
      <c r="G62" s="88">
        <v>0</v>
      </c>
    </row>
    <row r="63" spans="1:7" x14ac:dyDescent="0.2">
      <c r="A63" s="89" t="s">
        <v>67</v>
      </c>
      <c r="B63" s="105" t="s">
        <v>68</v>
      </c>
      <c r="C63" s="88"/>
      <c r="D63" s="88">
        <v>0</v>
      </c>
      <c r="E63" s="88">
        <v>0</v>
      </c>
      <c r="F63" s="88">
        <v>0</v>
      </c>
      <c r="G63" s="88">
        <v>0</v>
      </c>
    </row>
    <row r="64" spans="1:7" x14ac:dyDescent="0.2">
      <c r="A64" s="89" t="s">
        <v>69</v>
      </c>
      <c r="B64" s="105" t="s">
        <v>70</v>
      </c>
      <c r="C64" s="88"/>
      <c r="D64" s="88">
        <v>0</v>
      </c>
      <c r="E64" s="88">
        <v>0</v>
      </c>
      <c r="F64" s="88">
        <v>0</v>
      </c>
      <c r="G64" s="88">
        <v>0</v>
      </c>
    </row>
    <row r="65" spans="1:7" x14ac:dyDescent="0.2">
      <c r="A65" s="89"/>
      <c r="B65" s="121" t="s">
        <v>71</v>
      </c>
      <c r="C65" s="96">
        <v>0</v>
      </c>
      <c r="D65" s="96">
        <v>0</v>
      </c>
      <c r="E65" s="96">
        <v>0</v>
      </c>
      <c r="F65" s="96">
        <v>0</v>
      </c>
      <c r="G65" s="96">
        <v>0</v>
      </c>
    </row>
    <row r="66" spans="1:7" x14ac:dyDescent="0.2">
      <c r="A66" s="89" t="s">
        <v>72</v>
      </c>
      <c r="B66" s="122" t="s">
        <v>73</v>
      </c>
      <c r="C66" s="110">
        <v>357000</v>
      </c>
      <c r="D66" s="110">
        <v>357</v>
      </c>
      <c r="E66" s="110">
        <v>117</v>
      </c>
      <c r="F66" s="110">
        <v>240</v>
      </c>
      <c r="G66" s="110">
        <v>0</v>
      </c>
    </row>
    <row r="67" spans="1:7" x14ac:dyDescent="0.2">
      <c r="A67" s="89" t="s">
        <v>74</v>
      </c>
      <c r="B67" s="119" t="s">
        <v>75</v>
      </c>
      <c r="C67" s="97"/>
      <c r="D67" s="97">
        <v>0</v>
      </c>
      <c r="E67" s="97">
        <v>0</v>
      </c>
      <c r="F67" s="97">
        <v>0</v>
      </c>
      <c r="G67" s="97">
        <v>0</v>
      </c>
    </row>
    <row r="68" spans="1:7" x14ac:dyDescent="0.2">
      <c r="A68" s="89"/>
      <c r="B68" s="111" t="s">
        <v>247</v>
      </c>
      <c r="C68" s="112">
        <v>18619000</v>
      </c>
      <c r="D68" s="112">
        <v>18619</v>
      </c>
      <c r="E68" s="112">
        <v>16780</v>
      </c>
      <c r="F68" s="112">
        <v>1839</v>
      </c>
      <c r="G68" s="112">
        <v>0</v>
      </c>
    </row>
    <row r="69" spans="1:7" x14ac:dyDescent="0.2">
      <c r="A69" s="89"/>
      <c r="B69" s="111" t="s">
        <v>206</v>
      </c>
      <c r="C69" s="112">
        <v>555000</v>
      </c>
      <c r="D69" s="112">
        <v>555</v>
      </c>
      <c r="E69" s="112">
        <v>555</v>
      </c>
      <c r="F69" s="112">
        <v>0</v>
      </c>
      <c r="G69" s="112">
        <v>0</v>
      </c>
    </row>
    <row r="70" spans="1:7" x14ac:dyDescent="0.2">
      <c r="A70" s="98" t="s">
        <v>76</v>
      </c>
      <c r="B70" s="122" t="s">
        <v>77</v>
      </c>
      <c r="C70" s="100">
        <v>19174000</v>
      </c>
      <c r="D70" s="100">
        <v>19174</v>
      </c>
      <c r="E70" s="100">
        <v>17335</v>
      </c>
      <c r="F70" s="100">
        <v>1839</v>
      </c>
      <c r="G70" s="100">
        <v>0</v>
      </c>
    </row>
    <row r="71" spans="1:7" x14ac:dyDescent="0.2">
      <c r="A71" s="113"/>
      <c r="B71" s="126" t="s">
        <v>78</v>
      </c>
      <c r="C71" s="115">
        <v>19531000</v>
      </c>
      <c r="D71" s="115">
        <v>19531</v>
      </c>
      <c r="E71" s="115">
        <v>17452</v>
      </c>
      <c r="F71" s="115">
        <v>2079</v>
      </c>
      <c r="G71" s="115">
        <v>0</v>
      </c>
    </row>
    <row r="72" spans="1:7" x14ac:dyDescent="0.2">
      <c r="D72" s="2"/>
      <c r="E72" s="2"/>
      <c r="F72" s="2"/>
      <c r="G72" s="2"/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&amp;CFloriana Könyvtár
2016. évi költségvetési 
kiadásai és bevételei kiemelt előirányzatok, működési és felhalmozási költségvetés  szerinti bontásban &amp;R4.melléklet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zoomScaleNormal="100" workbookViewId="0">
      <selection activeCell="G40" sqref="G40"/>
    </sheetView>
  </sheetViews>
  <sheetFormatPr defaultRowHeight="12.75" x14ac:dyDescent="0.2"/>
  <cols>
    <col min="1" max="1" width="3.28515625" bestFit="1" customWidth="1"/>
    <col min="2" max="2" width="38.5703125" customWidth="1"/>
    <col min="3" max="3" width="11.7109375" hidden="1" customWidth="1"/>
    <col min="4" max="7" width="11.7109375" customWidth="1"/>
    <col min="256" max="256" width="3.28515625" bestFit="1" customWidth="1"/>
    <col min="257" max="257" width="38.5703125" customWidth="1"/>
    <col min="258" max="258" width="11.28515625" customWidth="1"/>
    <col min="259" max="262" width="11.7109375" customWidth="1"/>
    <col min="263" max="263" width="9.28515625" bestFit="1" customWidth="1"/>
    <col min="512" max="512" width="3.28515625" bestFit="1" customWidth="1"/>
    <col min="513" max="513" width="38.5703125" customWidth="1"/>
    <col min="514" max="514" width="11.28515625" customWidth="1"/>
    <col min="515" max="518" width="11.7109375" customWidth="1"/>
    <col min="519" max="519" width="9.28515625" bestFit="1" customWidth="1"/>
    <col min="768" max="768" width="3.28515625" bestFit="1" customWidth="1"/>
    <col min="769" max="769" width="38.5703125" customWidth="1"/>
    <col min="770" max="770" width="11.28515625" customWidth="1"/>
    <col min="771" max="774" width="11.7109375" customWidth="1"/>
    <col min="775" max="775" width="9.28515625" bestFit="1" customWidth="1"/>
    <col min="1024" max="1024" width="3.28515625" bestFit="1" customWidth="1"/>
    <col min="1025" max="1025" width="38.5703125" customWidth="1"/>
    <col min="1026" max="1026" width="11.28515625" customWidth="1"/>
    <col min="1027" max="1030" width="11.7109375" customWidth="1"/>
    <col min="1031" max="1031" width="9.28515625" bestFit="1" customWidth="1"/>
    <col min="1280" max="1280" width="3.28515625" bestFit="1" customWidth="1"/>
    <col min="1281" max="1281" width="38.5703125" customWidth="1"/>
    <col min="1282" max="1282" width="11.28515625" customWidth="1"/>
    <col min="1283" max="1286" width="11.7109375" customWidth="1"/>
    <col min="1287" max="1287" width="9.28515625" bestFit="1" customWidth="1"/>
    <col min="1536" max="1536" width="3.28515625" bestFit="1" customWidth="1"/>
    <col min="1537" max="1537" width="38.5703125" customWidth="1"/>
    <col min="1538" max="1538" width="11.28515625" customWidth="1"/>
    <col min="1539" max="1542" width="11.7109375" customWidth="1"/>
    <col min="1543" max="1543" width="9.28515625" bestFit="1" customWidth="1"/>
    <col min="1792" max="1792" width="3.28515625" bestFit="1" customWidth="1"/>
    <col min="1793" max="1793" width="38.5703125" customWidth="1"/>
    <col min="1794" max="1794" width="11.28515625" customWidth="1"/>
    <col min="1795" max="1798" width="11.7109375" customWidth="1"/>
    <col min="1799" max="1799" width="9.28515625" bestFit="1" customWidth="1"/>
    <col min="2048" max="2048" width="3.28515625" bestFit="1" customWidth="1"/>
    <col min="2049" max="2049" width="38.5703125" customWidth="1"/>
    <col min="2050" max="2050" width="11.28515625" customWidth="1"/>
    <col min="2051" max="2054" width="11.7109375" customWidth="1"/>
    <col min="2055" max="2055" width="9.28515625" bestFit="1" customWidth="1"/>
    <col min="2304" max="2304" width="3.28515625" bestFit="1" customWidth="1"/>
    <col min="2305" max="2305" width="38.5703125" customWidth="1"/>
    <col min="2306" max="2306" width="11.28515625" customWidth="1"/>
    <col min="2307" max="2310" width="11.7109375" customWidth="1"/>
    <col min="2311" max="2311" width="9.28515625" bestFit="1" customWidth="1"/>
    <col min="2560" max="2560" width="3.28515625" bestFit="1" customWidth="1"/>
    <col min="2561" max="2561" width="38.5703125" customWidth="1"/>
    <col min="2562" max="2562" width="11.28515625" customWidth="1"/>
    <col min="2563" max="2566" width="11.7109375" customWidth="1"/>
    <col min="2567" max="2567" width="9.28515625" bestFit="1" customWidth="1"/>
    <col min="2816" max="2816" width="3.28515625" bestFit="1" customWidth="1"/>
    <col min="2817" max="2817" width="38.5703125" customWidth="1"/>
    <col min="2818" max="2818" width="11.28515625" customWidth="1"/>
    <col min="2819" max="2822" width="11.7109375" customWidth="1"/>
    <col min="2823" max="2823" width="9.28515625" bestFit="1" customWidth="1"/>
    <col min="3072" max="3072" width="3.28515625" bestFit="1" customWidth="1"/>
    <col min="3073" max="3073" width="38.5703125" customWidth="1"/>
    <col min="3074" max="3074" width="11.28515625" customWidth="1"/>
    <col min="3075" max="3078" width="11.7109375" customWidth="1"/>
    <col min="3079" max="3079" width="9.28515625" bestFit="1" customWidth="1"/>
    <col min="3328" max="3328" width="3.28515625" bestFit="1" customWidth="1"/>
    <col min="3329" max="3329" width="38.5703125" customWidth="1"/>
    <col min="3330" max="3330" width="11.28515625" customWidth="1"/>
    <col min="3331" max="3334" width="11.7109375" customWidth="1"/>
    <col min="3335" max="3335" width="9.28515625" bestFit="1" customWidth="1"/>
    <col min="3584" max="3584" width="3.28515625" bestFit="1" customWidth="1"/>
    <col min="3585" max="3585" width="38.5703125" customWidth="1"/>
    <col min="3586" max="3586" width="11.28515625" customWidth="1"/>
    <col min="3587" max="3590" width="11.7109375" customWidth="1"/>
    <col min="3591" max="3591" width="9.28515625" bestFit="1" customWidth="1"/>
    <col min="3840" max="3840" width="3.28515625" bestFit="1" customWidth="1"/>
    <col min="3841" max="3841" width="38.5703125" customWidth="1"/>
    <col min="3842" max="3842" width="11.28515625" customWidth="1"/>
    <col min="3843" max="3846" width="11.7109375" customWidth="1"/>
    <col min="3847" max="3847" width="9.28515625" bestFit="1" customWidth="1"/>
    <col min="4096" max="4096" width="3.28515625" bestFit="1" customWidth="1"/>
    <col min="4097" max="4097" width="38.5703125" customWidth="1"/>
    <col min="4098" max="4098" width="11.28515625" customWidth="1"/>
    <col min="4099" max="4102" width="11.7109375" customWidth="1"/>
    <col min="4103" max="4103" width="9.28515625" bestFit="1" customWidth="1"/>
    <col min="4352" max="4352" width="3.28515625" bestFit="1" customWidth="1"/>
    <col min="4353" max="4353" width="38.5703125" customWidth="1"/>
    <col min="4354" max="4354" width="11.28515625" customWidth="1"/>
    <col min="4355" max="4358" width="11.7109375" customWidth="1"/>
    <col min="4359" max="4359" width="9.28515625" bestFit="1" customWidth="1"/>
    <col min="4608" max="4608" width="3.28515625" bestFit="1" customWidth="1"/>
    <col min="4609" max="4609" width="38.5703125" customWidth="1"/>
    <col min="4610" max="4610" width="11.28515625" customWidth="1"/>
    <col min="4611" max="4614" width="11.7109375" customWidth="1"/>
    <col min="4615" max="4615" width="9.28515625" bestFit="1" customWidth="1"/>
    <col min="4864" max="4864" width="3.28515625" bestFit="1" customWidth="1"/>
    <col min="4865" max="4865" width="38.5703125" customWidth="1"/>
    <col min="4866" max="4866" width="11.28515625" customWidth="1"/>
    <col min="4867" max="4870" width="11.7109375" customWidth="1"/>
    <col min="4871" max="4871" width="9.28515625" bestFit="1" customWidth="1"/>
    <col min="5120" max="5120" width="3.28515625" bestFit="1" customWidth="1"/>
    <col min="5121" max="5121" width="38.5703125" customWidth="1"/>
    <col min="5122" max="5122" width="11.28515625" customWidth="1"/>
    <col min="5123" max="5126" width="11.7109375" customWidth="1"/>
    <col min="5127" max="5127" width="9.28515625" bestFit="1" customWidth="1"/>
    <col min="5376" max="5376" width="3.28515625" bestFit="1" customWidth="1"/>
    <col min="5377" max="5377" width="38.5703125" customWidth="1"/>
    <col min="5378" max="5378" width="11.28515625" customWidth="1"/>
    <col min="5379" max="5382" width="11.7109375" customWidth="1"/>
    <col min="5383" max="5383" width="9.28515625" bestFit="1" customWidth="1"/>
    <col min="5632" max="5632" width="3.28515625" bestFit="1" customWidth="1"/>
    <col min="5633" max="5633" width="38.5703125" customWidth="1"/>
    <col min="5634" max="5634" width="11.28515625" customWidth="1"/>
    <col min="5635" max="5638" width="11.7109375" customWidth="1"/>
    <col min="5639" max="5639" width="9.28515625" bestFit="1" customWidth="1"/>
    <col min="5888" max="5888" width="3.28515625" bestFit="1" customWidth="1"/>
    <col min="5889" max="5889" width="38.5703125" customWidth="1"/>
    <col min="5890" max="5890" width="11.28515625" customWidth="1"/>
    <col min="5891" max="5894" width="11.7109375" customWidth="1"/>
    <col min="5895" max="5895" width="9.28515625" bestFit="1" customWidth="1"/>
    <col min="6144" max="6144" width="3.28515625" bestFit="1" customWidth="1"/>
    <col min="6145" max="6145" width="38.5703125" customWidth="1"/>
    <col min="6146" max="6146" width="11.28515625" customWidth="1"/>
    <col min="6147" max="6150" width="11.7109375" customWidth="1"/>
    <col min="6151" max="6151" width="9.28515625" bestFit="1" customWidth="1"/>
    <col min="6400" max="6400" width="3.28515625" bestFit="1" customWidth="1"/>
    <col min="6401" max="6401" width="38.5703125" customWidth="1"/>
    <col min="6402" max="6402" width="11.28515625" customWidth="1"/>
    <col min="6403" max="6406" width="11.7109375" customWidth="1"/>
    <col min="6407" max="6407" width="9.28515625" bestFit="1" customWidth="1"/>
    <col min="6656" max="6656" width="3.28515625" bestFit="1" customWidth="1"/>
    <col min="6657" max="6657" width="38.5703125" customWidth="1"/>
    <col min="6658" max="6658" width="11.28515625" customWidth="1"/>
    <col min="6659" max="6662" width="11.7109375" customWidth="1"/>
    <col min="6663" max="6663" width="9.28515625" bestFit="1" customWidth="1"/>
    <col min="6912" max="6912" width="3.28515625" bestFit="1" customWidth="1"/>
    <col min="6913" max="6913" width="38.5703125" customWidth="1"/>
    <col min="6914" max="6914" width="11.28515625" customWidth="1"/>
    <col min="6915" max="6918" width="11.7109375" customWidth="1"/>
    <col min="6919" max="6919" width="9.28515625" bestFit="1" customWidth="1"/>
    <col min="7168" max="7168" width="3.28515625" bestFit="1" customWidth="1"/>
    <col min="7169" max="7169" width="38.5703125" customWidth="1"/>
    <col min="7170" max="7170" width="11.28515625" customWidth="1"/>
    <col min="7171" max="7174" width="11.7109375" customWidth="1"/>
    <col min="7175" max="7175" width="9.28515625" bestFit="1" customWidth="1"/>
    <col min="7424" max="7424" width="3.28515625" bestFit="1" customWidth="1"/>
    <col min="7425" max="7425" width="38.5703125" customWidth="1"/>
    <col min="7426" max="7426" width="11.28515625" customWidth="1"/>
    <col min="7427" max="7430" width="11.7109375" customWidth="1"/>
    <col min="7431" max="7431" width="9.28515625" bestFit="1" customWidth="1"/>
    <col min="7680" max="7680" width="3.28515625" bestFit="1" customWidth="1"/>
    <col min="7681" max="7681" width="38.5703125" customWidth="1"/>
    <col min="7682" max="7682" width="11.28515625" customWidth="1"/>
    <col min="7683" max="7686" width="11.7109375" customWidth="1"/>
    <col min="7687" max="7687" width="9.28515625" bestFit="1" customWidth="1"/>
    <col min="7936" max="7936" width="3.28515625" bestFit="1" customWidth="1"/>
    <col min="7937" max="7937" width="38.5703125" customWidth="1"/>
    <col min="7938" max="7938" width="11.28515625" customWidth="1"/>
    <col min="7939" max="7942" width="11.7109375" customWidth="1"/>
    <col min="7943" max="7943" width="9.28515625" bestFit="1" customWidth="1"/>
    <col min="8192" max="8192" width="3.28515625" bestFit="1" customWidth="1"/>
    <col min="8193" max="8193" width="38.5703125" customWidth="1"/>
    <col min="8194" max="8194" width="11.28515625" customWidth="1"/>
    <col min="8195" max="8198" width="11.7109375" customWidth="1"/>
    <col min="8199" max="8199" width="9.28515625" bestFit="1" customWidth="1"/>
    <col min="8448" max="8448" width="3.28515625" bestFit="1" customWidth="1"/>
    <col min="8449" max="8449" width="38.5703125" customWidth="1"/>
    <col min="8450" max="8450" width="11.28515625" customWidth="1"/>
    <col min="8451" max="8454" width="11.7109375" customWidth="1"/>
    <col min="8455" max="8455" width="9.28515625" bestFit="1" customWidth="1"/>
    <col min="8704" max="8704" width="3.28515625" bestFit="1" customWidth="1"/>
    <col min="8705" max="8705" width="38.5703125" customWidth="1"/>
    <col min="8706" max="8706" width="11.28515625" customWidth="1"/>
    <col min="8707" max="8710" width="11.7109375" customWidth="1"/>
    <col min="8711" max="8711" width="9.28515625" bestFit="1" customWidth="1"/>
    <col min="8960" max="8960" width="3.28515625" bestFit="1" customWidth="1"/>
    <col min="8961" max="8961" width="38.5703125" customWidth="1"/>
    <col min="8962" max="8962" width="11.28515625" customWidth="1"/>
    <col min="8963" max="8966" width="11.7109375" customWidth="1"/>
    <col min="8967" max="8967" width="9.28515625" bestFit="1" customWidth="1"/>
    <col min="9216" max="9216" width="3.28515625" bestFit="1" customWidth="1"/>
    <col min="9217" max="9217" width="38.5703125" customWidth="1"/>
    <col min="9218" max="9218" width="11.28515625" customWidth="1"/>
    <col min="9219" max="9222" width="11.7109375" customWidth="1"/>
    <col min="9223" max="9223" width="9.28515625" bestFit="1" customWidth="1"/>
    <col min="9472" max="9472" width="3.28515625" bestFit="1" customWidth="1"/>
    <col min="9473" max="9473" width="38.5703125" customWidth="1"/>
    <col min="9474" max="9474" width="11.28515625" customWidth="1"/>
    <col min="9475" max="9478" width="11.7109375" customWidth="1"/>
    <col min="9479" max="9479" width="9.28515625" bestFit="1" customWidth="1"/>
    <col min="9728" max="9728" width="3.28515625" bestFit="1" customWidth="1"/>
    <col min="9729" max="9729" width="38.5703125" customWidth="1"/>
    <col min="9730" max="9730" width="11.28515625" customWidth="1"/>
    <col min="9731" max="9734" width="11.7109375" customWidth="1"/>
    <col min="9735" max="9735" width="9.28515625" bestFit="1" customWidth="1"/>
    <col min="9984" max="9984" width="3.28515625" bestFit="1" customWidth="1"/>
    <col min="9985" max="9985" width="38.5703125" customWidth="1"/>
    <col min="9986" max="9986" width="11.28515625" customWidth="1"/>
    <col min="9987" max="9990" width="11.7109375" customWidth="1"/>
    <col min="9991" max="9991" width="9.28515625" bestFit="1" customWidth="1"/>
    <col min="10240" max="10240" width="3.28515625" bestFit="1" customWidth="1"/>
    <col min="10241" max="10241" width="38.5703125" customWidth="1"/>
    <col min="10242" max="10242" width="11.28515625" customWidth="1"/>
    <col min="10243" max="10246" width="11.7109375" customWidth="1"/>
    <col min="10247" max="10247" width="9.28515625" bestFit="1" customWidth="1"/>
    <col min="10496" max="10496" width="3.28515625" bestFit="1" customWidth="1"/>
    <col min="10497" max="10497" width="38.5703125" customWidth="1"/>
    <col min="10498" max="10498" width="11.28515625" customWidth="1"/>
    <col min="10499" max="10502" width="11.7109375" customWidth="1"/>
    <col min="10503" max="10503" width="9.28515625" bestFit="1" customWidth="1"/>
    <col min="10752" max="10752" width="3.28515625" bestFit="1" customWidth="1"/>
    <col min="10753" max="10753" width="38.5703125" customWidth="1"/>
    <col min="10754" max="10754" width="11.28515625" customWidth="1"/>
    <col min="10755" max="10758" width="11.7109375" customWidth="1"/>
    <col min="10759" max="10759" width="9.28515625" bestFit="1" customWidth="1"/>
    <col min="11008" max="11008" width="3.28515625" bestFit="1" customWidth="1"/>
    <col min="11009" max="11009" width="38.5703125" customWidth="1"/>
    <col min="11010" max="11010" width="11.28515625" customWidth="1"/>
    <col min="11011" max="11014" width="11.7109375" customWidth="1"/>
    <col min="11015" max="11015" width="9.28515625" bestFit="1" customWidth="1"/>
    <col min="11264" max="11264" width="3.28515625" bestFit="1" customWidth="1"/>
    <col min="11265" max="11265" width="38.5703125" customWidth="1"/>
    <col min="11266" max="11266" width="11.28515625" customWidth="1"/>
    <col min="11267" max="11270" width="11.7109375" customWidth="1"/>
    <col min="11271" max="11271" width="9.28515625" bestFit="1" customWidth="1"/>
    <col min="11520" max="11520" width="3.28515625" bestFit="1" customWidth="1"/>
    <col min="11521" max="11521" width="38.5703125" customWidth="1"/>
    <col min="11522" max="11522" width="11.28515625" customWidth="1"/>
    <col min="11523" max="11526" width="11.7109375" customWidth="1"/>
    <col min="11527" max="11527" width="9.28515625" bestFit="1" customWidth="1"/>
    <col min="11776" max="11776" width="3.28515625" bestFit="1" customWidth="1"/>
    <col min="11777" max="11777" width="38.5703125" customWidth="1"/>
    <col min="11778" max="11778" width="11.28515625" customWidth="1"/>
    <col min="11779" max="11782" width="11.7109375" customWidth="1"/>
    <col min="11783" max="11783" width="9.28515625" bestFit="1" customWidth="1"/>
    <col min="12032" max="12032" width="3.28515625" bestFit="1" customWidth="1"/>
    <col min="12033" max="12033" width="38.5703125" customWidth="1"/>
    <col min="12034" max="12034" width="11.28515625" customWidth="1"/>
    <col min="12035" max="12038" width="11.7109375" customWidth="1"/>
    <col min="12039" max="12039" width="9.28515625" bestFit="1" customWidth="1"/>
    <col min="12288" max="12288" width="3.28515625" bestFit="1" customWidth="1"/>
    <col min="12289" max="12289" width="38.5703125" customWidth="1"/>
    <col min="12290" max="12290" width="11.28515625" customWidth="1"/>
    <col min="12291" max="12294" width="11.7109375" customWidth="1"/>
    <col min="12295" max="12295" width="9.28515625" bestFit="1" customWidth="1"/>
    <col min="12544" max="12544" width="3.28515625" bestFit="1" customWidth="1"/>
    <col min="12545" max="12545" width="38.5703125" customWidth="1"/>
    <col min="12546" max="12546" width="11.28515625" customWidth="1"/>
    <col min="12547" max="12550" width="11.7109375" customWidth="1"/>
    <col min="12551" max="12551" width="9.28515625" bestFit="1" customWidth="1"/>
    <col min="12800" max="12800" width="3.28515625" bestFit="1" customWidth="1"/>
    <col min="12801" max="12801" width="38.5703125" customWidth="1"/>
    <col min="12802" max="12802" width="11.28515625" customWidth="1"/>
    <col min="12803" max="12806" width="11.7109375" customWidth="1"/>
    <col min="12807" max="12807" width="9.28515625" bestFit="1" customWidth="1"/>
    <col min="13056" max="13056" width="3.28515625" bestFit="1" customWidth="1"/>
    <col min="13057" max="13057" width="38.5703125" customWidth="1"/>
    <col min="13058" max="13058" width="11.28515625" customWidth="1"/>
    <col min="13059" max="13062" width="11.7109375" customWidth="1"/>
    <col min="13063" max="13063" width="9.28515625" bestFit="1" customWidth="1"/>
    <col min="13312" max="13312" width="3.28515625" bestFit="1" customWidth="1"/>
    <col min="13313" max="13313" width="38.5703125" customWidth="1"/>
    <col min="13314" max="13314" width="11.28515625" customWidth="1"/>
    <col min="13315" max="13318" width="11.7109375" customWidth="1"/>
    <col min="13319" max="13319" width="9.28515625" bestFit="1" customWidth="1"/>
    <col min="13568" max="13568" width="3.28515625" bestFit="1" customWidth="1"/>
    <col min="13569" max="13569" width="38.5703125" customWidth="1"/>
    <col min="13570" max="13570" width="11.28515625" customWidth="1"/>
    <col min="13571" max="13574" width="11.7109375" customWidth="1"/>
    <col min="13575" max="13575" width="9.28515625" bestFit="1" customWidth="1"/>
    <col min="13824" max="13824" width="3.28515625" bestFit="1" customWidth="1"/>
    <col min="13825" max="13825" width="38.5703125" customWidth="1"/>
    <col min="13826" max="13826" width="11.28515625" customWidth="1"/>
    <col min="13827" max="13830" width="11.7109375" customWidth="1"/>
    <col min="13831" max="13831" width="9.28515625" bestFit="1" customWidth="1"/>
    <col min="14080" max="14080" width="3.28515625" bestFit="1" customWidth="1"/>
    <col min="14081" max="14081" width="38.5703125" customWidth="1"/>
    <col min="14082" max="14082" width="11.28515625" customWidth="1"/>
    <col min="14083" max="14086" width="11.7109375" customWidth="1"/>
    <col min="14087" max="14087" width="9.28515625" bestFit="1" customWidth="1"/>
    <col min="14336" max="14336" width="3.28515625" bestFit="1" customWidth="1"/>
    <col min="14337" max="14337" width="38.5703125" customWidth="1"/>
    <col min="14338" max="14338" width="11.28515625" customWidth="1"/>
    <col min="14339" max="14342" width="11.7109375" customWidth="1"/>
    <col min="14343" max="14343" width="9.28515625" bestFit="1" customWidth="1"/>
    <col min="14592" max="14592" width="3.28515625" bestFit="1" customWidth="1"/>
    <col min="14593" max="14593" width="38.5703125" customWidth="1"/>
    <col min="14594" max="14594" width="11.28515625" customWidth="1"/>
    <col min="14595" max="14598" width="11.7109375" customWidth="1"/>
    <col min="14599" max="14599" width="9.28515625" bestFit="1" customWidth="1"/>
    <col min="14848" max="14848" width="3.28515625" bestFit="1" customWidth="1"/>
    <col min="14849" max="14849" width="38.5703125" customWidth="1"/>
    <col min="14850" max="14850" width="11.28515625" customWidth="1"/>
    <col min="14851" max="14854" width="11.7109375" customWidth="1"/>
    <col min="14855" max="14855" width="9.28515625" bestFit="1" customWidth="1"/>
    <col min="15104" max="15104" width="3.28515625" bestFit="1" customWidth="1"/>
    <col min="15105" max="15105" width="38.5703125" customWidth="1"/>
    <col min="15106" max="15106" width="11.28515625" customWidth="1"/>
    <col min="15107" max="15110" width="11.7109375" customWidth="1"/>
    <col min="15111" max="15111" width="9.28515625" bestFit="1" customWidth="1"/>
    <col min="15360" max="15360" width="3.28515625" bestFit="1" customWidth="1"/>
    <col min="15361" max="15361" width="38.5703125" customWidth="1"/>
    <col min="15362" max="15362" width="11.28515625" customWidth="1"/>
    <col min="15363" max="15366" width="11.7109375" customWidth="1"/>
    <col min="15367" max="15367" width="9.28515625" bestFit="1" customWidth="1"/>
    <col min="15616" max="15616" width="3.28515625" bestFit="1" customWidth="1"/>
    <col min="15617" max="15617" width="38.5703125" customWidth="1"/>
    <col min="15618" max="15618" width="11.28515625" customWidth="1"/>
    <col min="15619" max="15622" width="11.7109375" customWidth="1"/>
    <col min="15623" max="15623" width="9.28515625" bestFit="1" customWidth="1"/>
    <col min="15872" max="15872" width="3.28515625" bestFit="1" customWidth="1"/>
    <col min="15873" max="15873" width="38.5703125" customWidth="1"/>
    <col min="15874" max="15874" width="11.28515625" customWidth="1"/>
    <col min="15875" max="15878" width="11.7109375" customWidth="1"/>
    <col min="15879" max="15879" width="9.28515625" bestFit="1" customWidth="1"/>
    <col min="16128" max="16128" width="3.28515625" bestFit="1" customWidth="1"/>
    <col min="16129" max="16129" width="38.5703125" customWidth="1"/>
    <col min="16130" max="16130" width="11.28515625" customWidth="1"/>
    <col min="16131" max="16134" width="11.7109375" customWidth="1"/>
    <col min="16135" max="16135" width="9.28515625" bestFit="1" customWidth="1"/>
  </cols>
  <sheetData>
    <row r="1" spans="1:7" ht="13.5" thickBot="1" x14ac:dyDescent="0.25"/>
    <row r="2" spans="1:7" ht="39.75" customHeight="1" x14ac:dyDescent="0.2">
      <c r="A2" s="136"/>
      <c r="B2" s="137"/>
      <c r="C2" s="138"/>
      <c r="D2" s="139" t="s">
        <v>239</v>
      </c>
      <c r="E2" s="139" t="s">
        <v>0</v>
      </c>
      <c r="F2" s="139" t="s">
        <v>235</v>
      </c>
      <c r="G2" s="139" t="s">
        <v>1</v>
      </c>
    </row>
    <row r="3" spans="1:7" x14ac:dyDescent="0.2">
      <c r="A3" s="140" t="s">
        <v>2</v>
      </c>
      <c r="B3" s="141" t="s">
        <v>3</v>
      </c>
      <c r="C3" s="142"/>
      <c r="D3" s="142"/>
      <c r="E3" s="142"/>
      <c r="F3" s="142"/>
      <c r="G3" s="142"/>
    </row>
    <row r="4" spans="1:7" x14ac:dyDescent="0.2">
      <c r="A4" s="143" t="s">
        <v>4</v>
      </c>
      <c r="B4" s="1" t="s">
        <v>5</v>
      </c>
      <c r="C4" s="142">
        <v>81071000</v>
      </c>
      <c r="D4" s="142">
        <v>81071</v>
      </c>
      <c r="E4" s="142">
        <v>0</v>
      </c>
      <c r="F4" s="142">
        <v>0</v>
      </c>
      <c r="G4" s="142">
        <v>81071</v>
      </c>
    </row>
    <row r="5" spans="1:7" x14ac:dyDescent="0.2">
      <c r="A5" s="143" t="s">
        <v>6</v>
      </c>
      <c r="B5" s="1" t="s">
        <v>7</v>
      </c>
      <c r="C5" s="142">
        <v>22308000</v>
      </c>
      <c r="D5" s="142">
        <v>22308</v>
      </c>
      <c r="E5" s="142">
        <v>0</v>
      </c>
      <c r="F5" s="142">
        <v>0</v>
      </c>
      <c r="G5" s="142">
        <v>22308</v>
      </c>
    </row>
    <row r="6" spans="1:7" x14ac:dyDescent="0.2">
      <c r="A6" s="143" t="s">
        <v>8</v>
      </c>
      <c r="B6" s="1" t="s">
        <v>9</v>
      </c>
      <c r="C6" s="142">
        <v>19232000</v>
      </c>
      <c r="D6" s="142">
        <v>19232</v>
      </c>
      <c r="E6" s="142">
        <v>0</v>
      </c>
      <c r="F6" s="142">
        <v>0</v>
      </c>
      <c r="G6" s="142">
        <v>19232</v>
      </c>
    </row>
    <row r="7" spans="1:7" x14ac:dyDescent="0.2">
      <c r="A7" s="143"/>
      <c r="B7" s="144" t="s">
        <v>10</v>
      </c>
      <c r="C7" s="145"/>
      <c r="D7" s="145"/>
      <c r="E7" s="145">
        <v>0</v>
      </c>
      <c r="F7" s="145">
        <v>0</v>
      </c>
      <c r="G7" s="145">
        <v>0</v>
      </c>
    </row>
    <row r="8" spans="1:7" x14ac:dyDescent="0.2">
      <c r="A8" s="143" t="s">
        <v>11</v>
      </c>
      <c r="B8" s="1" t="s">
        <v>12</v>
      </c>
      <c r="C8" s="142">
        <v>0</v>
      </c>
      <c r="D8" s="142">
        <v>0</v>
      </c>
      <c r="E8" s="142">
        <v>0</v>
      </c>
      <c r="F8" s="142">
        <v>0</v>
      </c>
      <c r="G8" s="142">
        <v>0</v>
      </c>
    </row>
    <row r="9" spans="1:7" x14ac:dyDescent="0.2">
      <c r="A9" s="143" t="s">
        <v>13</v>
      </c>
      <c r="B9" s="1" t="s">
        <v>14</v>
      </c>
      <c r="C9" s="142">
        <v>135000</v>
      </c>
      <c r="D9" s="142">
        <v>135</v>
      </c>
      <c r="E9" s="142">
        <v>0</v>
      </c>
      <c r="F9" s="142">
        <v>0</v>
      </c>
      <c r="G9" s="142">
        <v>135</v>
      </c>
    </row>
    <row r="10" spans="1:7" x14ac:dyDescent="0.2">
      <c r="A10" s="143"/>
      <c r="B10" s="144" t="s">
        <v>204</v>
      </c>
      <c r="C10" s="146"/>
      <c r="D10" s="144">
        <v>0</v>
      </c>
      <c r="E10" s="144">
        <v>0</v>
      </c>
      <c r="F10" s="144">
        <v>0</v>
      </c>
      <c r="G10" s="144">
        <v>0</v>
      </c>
    </row>
    <row r="11" spans="1:7" x14ac:dyDescent="0.2">
      <c r="A11" s="143"/>
      <c r="B11" s="144" t="s">
        <v>15</v>
      </c>
      <c r="C11" s="145"/>
      <c r="D11" s="145">
        <v>135</v>
      </c>
      <c r="E11" s="145">
        <v>0</v>
      </c>
      <c r="F11" s="145">
        <v>0</v>
      </c>
      <c r="G11" s="145">
        <v>135</v>
      </c>
    </row>
    <row r="12" spans="1:7" x14ac:dyDescent="0.2">
      <c r="A12" s="143"/>
      <c r="B12" s="144" t="s">
        <v>16</v>
      </c>
      <c r="C12" s="145"/>
      <c r="D12" s="145">
        <v>0</v>
      </c>
      <c r="E12" s="145">
        <v>0</v>
      </c>
      <c r="F12" s="145">
        <v>0</v>
      </c>
      <c r="G12" s="145">
        <v>0</v>
      </c>
    </row>
    <row r="13" spans="1:7" x14ac:dyDescent="0.2">
      <c r="A13" s="143"/>
      <c r="B13" s="144" t="s">
        <v>226</v>
      </c>
      <c r="C13" s="145"/>
      <c r="D13" s="145">
        <v>0</v>
      </c>
      <c r="E13" s="145">
        <v>0</v>
      </c>
      <c r="F13" s="145">
        <v>0</v>
      </c>
      <c r="G13" s="145">
        <v>0</v>
      </c>
    </row>
    <row r="14" spans="1:7" x14ac:dyDescent="0.2">
      <c r="A14" s="147"/>
      <c r="B14" s="148" t="s">
        <v>17</v>
      </c>
      <c r="C14" s="149">
        <v>122746000</v>
      </c>
      <c r="D14" s="149">
        <v>122746</v>
      </c>
      <c r="E14" s="149">
        <v>0</v>
      </c>
      <c r="F14" s="149">
        <v>0</v>
      </c>
      <c r="G14" s="149">
        <v>122746</v>
      </c>
    </row>
    <row r="15" spans="1:7" x14ac:dyDescent="0.2">
      <c r="A15" s="143"/>
      <c r="B15" s="141" t="s">
        <v>18</v>
      </c>
      <c r="C15" s="150"/>
      <c r="D15" s="150"/>
      <c r="E15" s="150">
        <v>0</v>
      </c>
      <c r="F15" s="150">
        <v>0</v>
      </c>
      <c r="G15" s="150">
        <v>0</v>
      </c>
    </row>
    <row r="16" spans="1:7" x14ac:dyDescent="0.2">
      <c r="A16" s="143" t="s">
        <v>19</v>
      </c>
      <c r="B16" s="1" t="s">
        <v>20</v>
      </c>
      <c r="C16" s="142">
        <v>582000</v>
      </c>
      <c r="D16" s="142">
        <v>582</v>
      </c>
      <c r="E16" s="142">
        <v>0</v>
      </c>
      <c r="F16" s="142">
        <v>0</v>
      </c>
      <c r="G16" s="142">
        <v>582</v>
      </c>
    </row>
    <row r="17" spans="1:7" x14ac:dyDescent="0.2">
      <c r="A17" s="143" t="s">
        <v>21</v>
      </c>
      <c r="B17" s="1" t="s">
        <v>22</v>
      </c>
      <c r="C17" s="142"/>
      <c r="D17" s="142">
        <v>0</v>
      </c>
      <c r="E17" s="142">
        <v>0</v>
      </c>
      <c r="F17" s="142">
        <v>0</v>
      </c>
      <c r="G17" s="142">
        <v>0</v>
      </c>
    </row>
    <row r="18" spans="1:7" x14ac:dyDescent="0.2">
      <c r="A18" s="143" t="s">
        <v>23</v>
      </c>
      <c r="B18" s="1" t="s">
        <v>24</v>
      </c>
      <c r="C18" s="142"/>
      <c r="D18" s="142">
        <v>0</v>
      </c>
      <c r="E18" s="142">
        <v>0</v>
      </c>
      <c r="F18" s="142">
        <v>0</v>
      </c>
      <c r="G18" s="142">
        <v>0</v>
      </c>
    </row>
    <row r="19" spans="1:7" x14ac:dyDescent="0.2">
      <c r="A19" s="147"/>
      <c r="B19" s="148" t="s">
        <v>25</v>
      </c>
      <c r="C19" s="149">
        <v>582000</v>
      </c>
      <c r="D19" s="149">
        <v>582</v>
      </c>
      <c r="E19" s="149">
        <v>0</v>
      </c>
      <c r="F19" s="149">
        <v>0</v>
      </c>
      <c r="G19" s="149">
        <v>582</v>
      </c>
    </row>
    <row r="20" spans="1:7" x14ac:dyDescent="0.2">
      <c r="A20" s="151"/>
      <c r="B20" s="152" t="s">
        <v>26</v>
      </c>
      <c r="C20" s="153">
        <v>123328000</v>
      </c>
      <c r="D20" s="153">
        <v>123328</v>
      </c>
      <c r="E20" s="153">
        <v>0</v>
      </c>
      <c r="F20" s="153">
        <v>0</v>
      </c>
      <c r="G20" s="153">
        <v>123328</v>
      </c>
    </row>
    <row r="21" spans="1:7" x14ac:dyDescent="0.2">
      <c r="A21" s="140" t="s">
        <v>27</v>
      </c>
      <c r="B21" s="141" t="s">
        <v>28</v>
      </c>
      <c r="C21" s="154"/>
      <c r="D21" s="154"/>
      <c r="E21" s="154">
        <v>0</v>
      </c>
      <c r="F21" s="154">
        <v>0</v>
      </c>
      <c r="G21" s="154">
        <v>0</v>
      </c>
    </row>
    <row r="22" spans="1:7" x14ac:dyDescent="0.2">
      <c r="A22" s="140"/>
      <c r="B22" s="1" t="s">
        <v>29</v>
      </c>
      <c r="C22" s="154"/>
      <c r="D22" s="154">
        <v>0</v>
      </c>
      <c r="E22" s="154">
        <v>0</v>
      </c>
      <c r="F22" s="154">
        <v>0</v>
      </c>
      <c r="G22" s="154">
        <v>0</v>
      </c>
    </row>
    <row r="23" spans="1:7" x14ac:dyDescent="0.2">
      <c r="A23" s="140"/>
      <c r="B23" s="1" t="s">
        <v>240</v>
      </c>
      <c r="C23" s="154"/>
      <c r="D23" s="154">
        <v>0</v>
      </c>
      <c r="E23" s="154">
        <v>0</v>
      </c>
      <c r="F23" s="154">
        <v>0</v>
      </c>
      <c r="G23" s="154">
        <v>0</v>
      </c>
    </row>
    <row r="24" spans="1:7" x14ac:dyDescent="0.2">
      <c r="A24" s="140"/>
      <c r="B24" s="1" t="s">
        <v>30</v>
      </c>
      <c r="C24" s="154"/>
      <c r="D24" s="154">
        <v>0</v>
      </c>
      <c r="E24" s="154">
        <v>0</v>
      </c>
      <c r="F24" s="154">
        <v>0</v>
      </c>
      <c r="G24" s="154">
        <v>0</v>
      </c>
    </row>
    <row r="25" spans="1:7" x14ac:dyDescent="0.2">
      <c r="A25" s="151"/>
      <c r="B25" s="152" t="s">
        <v>31</v>
      </c>
      <c r="C25" s="153">
        <v>0</v>
      </c>
      <c r="D25" s="153">
        <v>0</v>
      </c>
      <c r="E25" s="153">
        <v>0</v>
      </c>
      <c r="F25" s="153">
        <v>0</v>
      </c>
      <c r="G25" s="153">
        <v>0</v>
      </c>
    </row>
    <row r="26" spans="1:7" x14ac:dyDescent="0.2">
      <c r="A26" s="155"/>
      <c r="B26" s="156" t="s">
        <v>32</v>
      </c>
      <c r="C26" s="157">
        <v>123328000</v>
      </c>
      <c r="D26" s="157">
        <v>123328</v>
      </c>
      <c r="E26" s="157">
        <v>0</v>
      </c>
      <c r="F26" s="157">
        <v>0</v>
      </c>
      <c r="G26" s="157">
        <v>123328</v>
      </c>
    </row>
    <row r="27" spans="1:7" x14ac:dyDescent="0.2">
      <c r="A27" s="151"/>
      <c r="B27" s="141" t="s">
        <v>33</v>
      </c>
      <c r="C27" s="150"/>
      <c r="D27" s="150"/>
      <c r="E27" s="150">
        <v>0</v>
      </c>
      <c r="F27" s="150">
        <v>0</v>
      </c>
      <c r="G27" s="150">
        <v>0</v>
      </c>
    </row>
    <row r="28" spans="1:7" ht="25.5" x14ac:dyDescent="0.2">
      <c r="A28" s="151" t="s">
        <v>34</v>
      </c>
      <c r="B28" s="158" t="s">
        <v>35</v>
      </c>
      <c r="C28" s="150">
        <v>1560000</v>
      </c>
      <c r="D28" s="150">
        <v>1560</v>
      </c>
      <c r="E28" s="150">
        <v>0</v>
      </c>
      <c r="F28" s="150">
        <v>0</v>
      </c>
      <c r="G28" s="150">
        <v>1560</v>
      </c>
    </row>
    <row r="29" spans="1:7" x14ac:dyDescent="0.2">
      <c r="A29" s="151"/>
      <c r="B29" s="159" t="s">
        <v>36</v>
      </c>
      <c r="C29" s="145"/>
      <c r="D29" s="145">
        <v>0</v>
      </c>
      <c r="E29" s="145">
        <v>0</v>
      </c>
      <c r="F29" s="145">
        <v>0</v>
      </c>
      <c r="G29" s="145">
        <v>0</v>
      </c>
    </row>
    <row r="30" spans="1:7" x14ac:dyDescent="0.2">
      <c r="A30" s="151"/>
      <c r="B30" s="159" t="s">
        <v>37</v>
      </c>
      <c r="C30" s="145">
        <v>1560000</v>
      </c>
      <c r="D30" s="145">
        <v>1560</v>
      </c>
      <c r="E30" s="145">
        <v>0</v>
      </c>
      <c r="F30" s="145">
        <v>0</v>
      </c>
      <c r="G30" s="145">
        <v>1560</v>
      </c>
    </row>
    <row r="31" spans="1:7" x14ac:dyDescent="0.2">
      <c r="A31" s="151"/>
      <c r="B31" s="160" t="s">
        <v>38</v>
      </c>
      <c r="C31" s="161"/>
      <c r="D31" s="161">
        <v>0</v>
      </c>
      <c r="E31" s="161">
        <v>0</v>
      </c>
      <c r="F31" s="161">
        <v>0</v>
      </c>
      <c r="G31" s="161">
        <v>0</v>
      </c>
    </row>
    <row r="32" spans="1:7" x14ac:dyDescent="0.2">
      <c r="A32" s="151"/>
      <c r="B32" s="160" t="s">
        <v>39</v>
      </c>
      <c r="C32" s="161"/>
      <c r="D32" s="161">
        <v>0</v>
      </c>
      <c r="E32" s="161">
        <v>0</v>
      </c>
      <c r="F32" s="161">
        <v>0</v>
      </c>
      <c r="G32" s="161">
        <v>0</v>
      </c>
    </row>
    <row r="33" spans="1:7" x14ac:dyDescent="0.2">
      <c r="A33" s="151"/>
      <c r="B33" s="160" t="s">
        <v>40</v>
      </c>
      <c r="C33" s="161"/>
      <c r="D33" s="161">
        <v>1560</v>
      </c>
      <c r="E33" s="161">
        <v>0</v>
      </c>
      <c r="F33" s="161">
        <v>0</v>
      </c>
      <c r="G33" s="161">
        <v>1560</v>
      </c>
    </row>
    <row r="34" spans="1:7" x14ac:dyDescent="0.2">
      <c r="A34" s="151"/>
      <c r="B34" s="160" t="s">
        <v>205</v>
      </c>
      <c r="C34" s="161"/>
      <c r="D34" s="161">
        <v>0</v>
      </c>
      <c r="E34" s="161">
        <v>0</v>
      </c>
      <c r="F34" s="161">
        <v>0</v>
      </c>
      <c r="G34" s="161">
        <v>0</v>
      </c>
    </row>
    <row r="35" spans="1:7" x14ac:dyDescent="0.2">
      <c r="A35" s="151" t="s">
        <v>41</v>
      </c>
      <c r="B35" s="162" t="s">
        <v>42</v>
      </c>
      <c r="C35" s="150">
        <v>0</v>
      </c>
      <c r="D35" s="150">
        <v>0</v>
      </c>
      <c r="E35" s="150">
        <v>0</v>
      </c>
      <c r="F35" s="150">
        <v>0</v>
      </c>
      <c r="G35" s="150">
        <v>0</v>
      </c>
    </row>
    <row r="36" spans="1:7" x14ac:dyDescent="0.2">
      <c r="A36" s="151"/>
      <c r="B36" s="162" t="s">
        <v>43</v>
      </c>
      <c r="C36" s="150"/>
      <c r="D36" s="150">
        <v>0</v>
      </c>
      <c r="E36" s="150">
        <v>0</v>
      </c>
      <c r="F36" s="150">
        <v>0</v>
      </c>
      <c r="G36" s="150">
        <v>0</v>
      </c>
    </row>
    <row r="37" spans="1:7" x14ac:dyDescent="0.2">
      <c r="A37" s="151"/>
      <c r="B37" s="1" t="s">
        <v>44</v>
      </c>
      <c r="C37" s="150"/>
      <c r="D37" s="150">
        <v>0</v>
      </c>
      <c r="E37" s="150">
        <v>0</v>
      </c>
      <c r="F37" s="150">
        <v>0</v>
      </c>
      <c r="G37" s="150">
        <v>0</v>
      </c>
    </row>
    <row r="38" spans="1:7" x14ac:dyDescent="0.2">
      <c r="A38" s="151"/>
      <c r="B38" s="159" t="s">
        <v>45</v>
      </c>
      <c r="C38" s="145"/>
      <c r="D38" s="145">
        <v>0</v>
      </c>
      <c r="E38" s="145">
        <v>0</v>
      </c>
      <c r="F38" s="145">
        <v>0</v>
      </c>
      <c r="G38" s="145">
        <v>0</v>
      </c>
    </row>
    <row r="39" spans="1:7" x14ac:dyDescent="0.2">
      <c r="A39" s="151"/>
      <c r="B39" s="159" t="s">
        <v>46</v>
      </c>
      <c r="C39" s="145"/>
      <c r="D39" s="145">
        <v>0</v>
      </c>
      <c r="E39" s="145">
        <v>0</v>
      </c>
      <c r="F39" s="145">
        <v>0</v>
      </c>
      <c r="G39" s="145">
        <v>0</v>
      </c>
    </row>
    <row r="40" spans="1:7" x14ac:dyDescent="0.2">
      <c r="A40" s="151"/>
      <c r="B40" s="159" t="s">
        <v>47</v>
      </c>
      <c r="C40" s="145"/>
      <c r="D40" s="145">
        <v>0</v>
      </c>
      <c r="E40" s="145">
        <v>0</v>
      </c>
      <c r="F40" s="145">
        <v>0</v>
      </c>
      <c r="G40" s="145">
        <v>0</v>
      </c>
    </row>
    <row r="41" spans="1:7" x14ac:dyDescent="0.2">
      <c r="A41" s="151"/>
      <c r="B41" s="1" t="s">
        <v>48</v>
      </c>
      <c r="C41" s="150"/>
      <c r="D41" s="150">
        <v>0</v>
      </c>
      <c r="E41" s="150">
        <v>0</v>
      </c>
      <c r="F41" s="150">
        <v>0</v>
      </c>
      <c r="G41" s="150">
        <v>0</v>
      </c>
    </row>
    <row r="42" spans="1:7" x14ac:dyDescent="0.2">
      <c r="A42" s="151"/>
      <c r="B42" s="159" t="s">
        <v>49</v>
      </c>
      <c r="C42" s="145"/>
      <c r="D42" s="145">
        <v>0</v>
      </c>
      <c r="E42" s="145">
        <v>0</v>
      </c>
      <c r="F42" s="145">
        <v>0</v>
      </c>
      <c r="G42" s="145">
        <v>0</v>
      </c>
    </row>
    <row r="43" spans="1:7" x14ac:dyDescent="0.2">
      <c r="A43" s="151"/>
      <c r="B43" s="159" t="s">
        <v>50</v>
      </c>
      <c r="C43" s="145"/>
      <c r="D43" s="145">
        <v>0</v>
      </c>
      <c r="E43" s="145">
        <v>0</v>
      </c>
      <c r="F43" s="145">
        <v>0</v>
      </c>
      <c r="G43" s="145">
        <v>0</v>
      </c>
    </row>
    <row r="44" spans="1:7" x14ac:dyDescent="0.2">
      <c r="A44" s="151"/>
      <c r="B44" s="159" t="s">
        <v>51</v>
      </c>
      <c r="C44" s="145"/>
      <c r="D44" s="145">
        <v>0</v>
      </c>
      <c r="E44" s="145">
        <v>0</v>
      </c>
      <c r="F44" s="145">
        <v>0</v>
      </c>
      <c r="G44" s="145">
        <v>0</v>
      </c>
    </row>
    <row r="45" spans="1:7" x14ac:dyDescent="0.2">
      <c r="A45" s="151"/>
      <c r="B45" s="159" t="s">
        <v>241</v>
      </c>
      <c r="C45" s="145"/>
      <c r="D45" s="145">
        <v>0</v>
      </c>
      <c r="E45" s="145">
        <v>0</v>
      </c>
      <c r="F45" s="145">
        <v>0</v>
      </c>
      <c r="G45" s="145">
        <v>0</v>
      </c>
    </row>
    <row r="46" spans="1:7" x14ac:dyDescent="0.2">
      <c r="A46" s="151"/>
      <c r="B46" s="1" t="s">
        <v>52</v>
      </c>
      <c r="C46" s="150"/>
      <c r="D46" s="150">
        <v>0</v>
      </c>
      <c r="E46" s="150">
        <v>0</v>
      </c>
      <c r="F46" s="150">
        <v>0</v>
      </c>
      <c r="G46" s="150">
        <v>0</v>
      </c>
    </row>
    <row r="47" spans="1:7" x14ac:dyDescent="0.2">
      <c r="A47" s="151"/>
      <c r="B47" s="159" t="s">
        <v>53</v>
      </c>
      <c r="C47" s="145"/>
      <c r="D47" s="145">
        <v>0</v>
      </c>
      <c r="E47" s="145">
        <v>0</v>
      </c>
      <c r="F47" s="145">
        <v>0</v>
      </c>
      <c r="G47" s="145">
        <v>0</v>
      </c>
    </row>
    <row r="48" spans="1:7" x14ac:dyDescent="0.2">
      <c r="A48" s="151"/>
      <c r="B48" s="159" t="s">
        <v>54</v>
      </c>
      <c r="C48" s="145"/>
      <c r="D48" s="145">
        <v>0</v>
      </c>
      <c r="E48" s="145">
        <v>0</v>
      </c>
      <c r="F48" s="145">
        <v>0</v>
      </c>
      <c r="G48" s="145">
        <v>0</v>
      </c>
    </row>
    <row r="49" spans="1:7" x14ac:dyDescent="0.2">
      <c r="A49" s="151"/>
      <c r="B49" s="159" t="s">
        <v>55</v>
      </c>
      <c r="C49" s="145"/>
      <c r="D49" s="145">
        <v>0</v>
      </c>
      <c r="E49" s="145">
        <v>0</v>
      </c>
      <c r="F49" s="145">
        <v>0</v>
      </c>
      <c r="G49" s="145">
        <v>0</v>
      </c>
    </row>
    <row r="50" spans="1:7" x14ac:dyDescent="0.2">
      <c r="A50" s="143" t="s">
        <v>56</v>
      </c>
      <c r="B50" s="1" t="s">
        <v>57</v>
      </c>
      <c r="C50" s="150">
        <v>1300000</v>
      </c>
      <c r="D50" s="150">
        <v>1300</v>
      </c>
      <c r="E50" s="150">
        <v>0</v>
      </c>
      <c r="F50" s="150">
        <v>0</v>
      </c>
      <c r="G50" s="150">
        <v>1300</v>
      </c>
    </row>
    <row r="51" spans="1:7" x14ac:dyDescent="0.2">
      <c r="A51" s="143"/>
      <c r="B51" s="159" t="s">
        <v>58</v>
      </c>
      <c r="C51" s="145"/>
      <c r="D51" s="145">
        <v>0</v>
      </c>
      <c r="E51" s="145">
        <v>0</v>
      </c>
      <c r="F51" s="145">
        <v>0</v>
      </c>
      <c r="G51" s="145">
        <v>0</v>
      </c>
    </row>
    <row r="52" spans="1:7" x14ac:dyDescent="0.2">
      <c r="A52" s="143"/>
      <c r="B52" s="159" t="s">
        <v>59</v>
      </c>
      <c r="C52" s="145">
        <v>600000</v>
      </c>
      <c r="D52" s="145">
        <v>600</v>
      </c>
      <c r="E52" s="145">
        <v>0</v>
      </c>
      <c r="F52" s="145">
        <v>0</v>
      </c>
      <c r="G52" s="145">
        <v>600</v>
      </c>
    </row>
    <row r="53" spans="1:7" x14ac:dyDescent="0.2">
      <c r="A53" s="143"/>
      <c r="B53" s="159" t="s">
        <v>242</v>
      </c>
      <c r="C53" s="145">
        <v>400000</v>
      </c>
      <c r="D53" s="145">
        <v>400</v>
      </c>
      <c r="E53" s="145">
        <v>0</v>
      </c>
      <c r="F53" s="145">
        <v>0</v>
      </c>
      <c r="G53" s="145">
        <v>400</v>
      </c>
    </row>
    <row r="54" spans="1:7" x14ac:dyDescent="0.2">
      <c r="A54" s="143"/>
      <c r="B54" s="159" t="s">
        <v>60</v>
      </c>
      <c r="C54" s="145"/>
      <c r="D54" s="145">
        <v>0</v>
      </c>
      <c r="E54" s="145">
        <v>0</v>
      </c>
      <c r="F54" s="145">
        <v>0</v>
      </c>
      <c r="G54" s="145">
        <v>0</v>
      </c>
    </row>
    <row r="55" spans="1:7" x14ac:dyDescent="0.2">
      <c r="A55" s="143"/>
      <c r="B55" s="159" t="s">
        <v>243</v>
      </c>
      <c r="C55" s="145"/>
      <c r="D55" s="145">
        <v>0</v>
      </c>
      <c r="E55" s="145">
        <v>0</v>
      </c>
      <c r="F55" s="145">
        <v>0</v>
      </c>
      <c r="G55" s="145">
        <v>0</v>
      </c>
    </row>
    <row r="56" spans="1:7" x14ac:dyDescent="0.2">
      <c r="A56" s="143"/>
      <c r="B56" s="159" t="s">
        <v>244</v>
      </c>
      <c r="C56" s="145"/>
      <c r="D56" s="145">
        <v>0</v>
      </c>
      <c r="E56" s="145">
        <v>0</v>
      </c>
      <c r="F56" s="145">
        <v>0</v>
      </c>
      <c r="G56" s="145">
        <v>0</v>
      </c>
    </row>
    <row r="57" spans="1:7" x14ac:dyDescent="0.2">
      <c r="A57" s="143"/>
      <c r="B57" s="159" t="s">
        <v>245</v>
      </c>
      <c r="C57" s="145"/>
      <c r="D57" s="145">
        <v>0</v>
      </c>
      <c r="E57" s="145">
        <v>0</v>
      </c>
      <c r="F57" s="145">
        <v>0</v>
      </c>
      <c r="G57" s="145">
        <v>0</v>
      </c>
    </row>
    <row r="58" spans="1:7" x14ac:dyDescent="0.2">
      <c r="A58" s="143"/>
      <c r="B58" s="159" t="s">
        <v>246</v>
      </c>
      <c r="C58" s="145">
        <v>300000</v>
      </c>
      <c r="D58" s="145">
        <v>300</v>
      </c>
      <c r="E58" s="145">
        <v>0</v>
      </c>
      <c r="F58" s="145">
        <v>0</v>
      </c>
      <c r="G58" s="145">
        <v>300</v>
      </c>
    </row>
    <row r="59" spans="1:7" x14ac:dyDescent="0.2">
      <c r="A59" s="143" t="s">
        <v>61</v>
      </c>
      <c r="B59" s="1" t="s">
        <v>62</v>
      </c>
      <c r="C59" s="150"/>
      <c r="D59" s="150">
        <v>0</v>
      </c>
      <c r="E59" s="150">
        <v>0</v>
      </c>
      <c r="F59" s="150">
        <v>0</v>
      </c>
      <c r="G59" s="150">
        <v>0</v>
      </c>
    </row>
    <row r="60" spans="1:7" x14ac:dyDescent="0.2">
      <c r="A60" s="151"/>
      <c r="B60" s="148" t="s">
        <v>63</v>
      </c>
      <c r="C60" s="149">
        <v>2860000</v>
      </c>
      <c r="D60" s="149">
        <v>2860</v>
      </c>
      <c r="E60" s="149">
        <v>0</v>
      </c>
      <c r="F60" s="149">
        <v>0</v>
      </c>
      <c r="G60" s="149">
        <v>2860</v>
      </c>
    </row>
    <row r="61" spans="1:7" x14ac:dyDescent="0.2">
      <c r="A61" s="143"/>
      <c r="B61" s="141" t="s">
        <v>64</v>
      </c>
      <c r="C61" s="142"/>
      <c r="D61" s="142"/>
      <c r="E61" s="142">
        <v>0</v>
      </c>
      <c r="F61" s="142">
        <v>0</v>
      </c>
      <c r="G61" s="142">
        <v>0</v>
      </c>
    </row>
    <row r="62" spans="1:7" ht="25.5" x14ac:dyDescent="0.2">
      <c r="A62" s="143" t="s">
        <v>65</v>
      </c>
      <c r="B62" s="158" t="s">
        <v>66</v>
      </c>
      <c r="C62" s="142"/>
      <c r="D62" s="142">
        <v>0</v>
      </c>
      <c r="E62" s="142">
        <v>0</v>
      </c>
      <c r="F62" s="142">
        <v>0</v>
      </c>
      <c r="G62" s="142">
        <v>0</v>
      </c>
    </row>
    <row r="63" spans="1:7" x14ac:dyDescent="0.2">
      <c r="A63" s="143" t="s">
        <v>67</v>
      </c>
      <c r="B63" s="162" t="s">
        <v>68</v>
      </c>
      <c r="C63" s="142"/>
      <c r="D63" s="142">
        <v>0</v>
      </c>
      <c r="E63" s="142">
        <v>0</v>
      </c>
      <c r="F63" s="142">
        <v>0</v>
      </c>
      <c r="G63" s="142">
        <v>0</v>
      </c>
    </row>
    <row r="64" spans="1:7" x14ac:dyDescent="0.2">
      <c r="A64" s="143" t="s">
        <v>69</v>
      </c>
      <c r="B64" s="162" t="s">
        <v>70</v>
      </c>
      <c r="C64" s="142"/>
      <c r="D64" s="142">
        <v>0</v>
      </c>
      <c r="E64" s="142">
        <v>0</v>
      </c>
      <c r="F64" s="142">
        <v>0</v>
      </c>
      <c r="G64" s="142">
        <v>0</v>
      </c>
    </row>
    <row r="65" spans="1:7" x14ac:dyDescent="0.2">
      <c r="A65" s="143"/>
      <c r="B65" s="148" t="s">
        <v>71</v>
      </c>
      <c r="C65" s="149"/>
      <c r="D65" s="149">
        <v>0</v>
      </c>
      <c r="E65" s="149">
        <v>0</v>
      </c>
      <c r="F65" s="149">
        <v>0</v>
      </c>
      <c r="G65" s="149">
        <v>0</v>
      </c>
    </row>
    <row r="66" spans="1:7" x14ac:dyDescent="0.2">
      <c r="A66" s="143" t="s">
        <v>72</v>
      </c>
      <c r="B66" s="152" t="s">
        <v>73</v>
      </c>
      <c r="C66" s="163">
        <v>2860000</v>
      </c>
      <c r="D66" s="163">
        <v>2860</v>
      </c>
      <c r="E66" s="163">
        <v>0</v>
      </c>
      <c r="F66" s="163">
        <v>0</v>
      </c>
      <c r="G66" s="163">
        <v>2860</v>
      </c>
    </row>
    <row r="67" spans="1:7" x14ac:dyDescent="0.2">
      <c r="A67" s="143" t="s">
        <v>74</v>
      </c>
      <c r="B67" s="141" t="s">
        <v>75</v>
      </c>
      <c r="C67" s="150"/>
      <c r="D67" s="150">
        <v>0</v>
      </c>
      <c r="E67" s="150">
        <v>0</v>
      </c>
      <c r="F67" s="150">
        <v>0</v>
      </c>
      <c r="G67" s="150">
        <v>0</v>
      </c>
    </row>
    <row r="68" spans="1:7" x14ac:dyDescent="0.2">
      <c r="A68" s="143"/>
      <c r="B68" s="164" t="s">
        <v>247</v>
      </c>
      <c r="C68" s="165">
        <v>114694000</v>
      </c>
      <c r="D68" s="165">
        <v>114694</v>
      </c>
      <c r="E68" s="165">
        <v>0</v>
      </c>
      <c r="F68" s="165">
        <v>0</v>
      </c>
      <c r="G68" s="165">
        <v>114694</v>
      </c>
    </row>
    <row r="69" spans="1:7" x14ac:dyDescent="0.2">
      <c r="A69" s="143"/>
      <c r="B69" s="164" t="s">
        <v>206</v>
      </c>
      <c r="C69" s="165">
        <v>5774000</v>
      </c>
      <c r="D69" s="165">
        <v>5774</v>
      </c>
      <c r="E69" s="165">
        <v>0</v>
      </c>
      <c r="F69" s="165">
        <v>0</v>
      </c>
      <c r="G69" s="165">
        <v>5774</v>
      </c>
    </row>
    <row r="70" spans="1:7" x14ac:dyDescent="0.2">
      <c r="A70" s="151" t="s">
        <v>76</v>
      </c>
      <c r="B70" s="152" t="s">
        <v>77</v>
      </c>
      <c r="C70" s="153">
        <v>120468000</v>
      </c>
      <c r="D70" s="153">
        <v>120468</v>
      </c>
      <c r="E70" s="153">
        <v>0</v>
      </c>
      <c r="F70" s="153">
        <v>0</v>
      </c>
      <c r="G70" s="153">
        <v>120468</v>
      </c>
    </row>
    <row r="71" spans="1:7" x14ac:dyDescent="0.2">
      <c r="A71" s="166"/>
      <c r="B71" s="167" t="s">
        <v>78</v>
      </c>
      <c r="C71" s="168">
        <v>123328000</v>
      </c>
      <c r="D71" s="168">
        <v>123328</v>
      </c>
      <c r="E71" s="168">
        <v>0</v>
      </c>
      <c r="F71" s="168">
        <v>0</v>
      </c>
      <c r="G71" s="168">
        <v>123328</v>
      </c>
    </row>
    <row r="72" spans="1:7" x14ac:dyDescent="0.2">
      <c r="D72" s="2"/>
      <c r="E72" s="2"/>
      <c r="F72" s="2"/>
      <c r="G72" s="2"/>
    </row>
  </sheetData>
  <pageMargins left="1.1417322834645669" right="0.15748031496062992" top="0.6692913385826772" bottom="0.27559055118110237" header="0.19685039370078741" footer="0.15748031496062992"/>
  <pageSetup paperSize="9" scale="83" orientation="portrait" r:id="rId1"/>
  <headerFooter>
    <oddHeader xml:space="preserve">&amp;C
Csákvári Közös Önk. Hivatal 2016. évi költségvetési 
kiadásai és bevételei kiemelt előirányzatok, működési és felhalmozási költségvetés  szerinti bontásban &amp;R5. melléklet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42"/>
  <sheetViews>
    <sheetView topLeftCell="A302" zoomScale="115" zoomScaleNormal="115" zoomScaleSheetLayoutView="100" workbookViewId="0">
      <selection activeCell="C313" sqref="C313"/>
    </sheetView>
  </sheetViews>
  <sheetFormatPr defaultRowHeight="12.75" x14ac:dyDescent="0.2"/>
  <cols>
    <col min="1" max="1" width="3.42578125" style="20" customWidth="1"/>
    <col min="2" max="2" width="3.42578125" style="3" customWidth="1"/>
    <col min="3" max="3" width="43.7109375" style="21" customWidth="1"/>
    <col min="4" max="4" width="10.5703125" style="42" customWidth="1"/>
    <col min="5" max="5" width="9" style="42" customWidth="1"/>
    <col min="6" max="6" width="8.7109375" style="42" customWidth="1"/>
    <col min="7" max="7" width="9.140625" style="42" customWidth="1"/>
    <col min="8" max="8" width="9.140625" style="21" hidden="1" customWidth="1"/>
    <col min="9" max="9" width="9.140625" style="3"/>
    <col min="10" max="10" width="9.140625" style="3" customWidth="1"/>
    <col min="11" max="254" width="9.140625" style="3"/>
    <col min="255" max="256" width="3.42578125" style="3" customWidth="1"/>
    <col min="257" max="257" width="48.28515625" style="3" customWidth="1"/>
    <col min="258" max="258" width="10.5703125" style="3" customWidth="1"/>
    <col min="259" max="259" width="12" style="3" customWidth="1"/>
    <col min="260" max="260" width="8.7109375" style="3" customWidth="1"/>
    <col min="261" max="261" width="9.140625" style="3" customWidth="1"/>
    <col min="262" max="262" width="0" style="3" hidden="1" customWidth="1"/>
    <col min="263" max="265" width="9.140625" style="3"/>
    <col min="266" max="266" width="9.140625" style="3" customWidth="1"/>
    <col min="267" max="510" width="9.140625" style="3"/>
    <col min="511" max="512" width="3.42578125" style="3" customWidth="1"/>
    <col min="513" max="513" width="48.28515625" style="3" customWidth="1"/>
    <col min="514" max="514" width="10.5703125" style="3" customWidth="1"/>
    <col min="515" max="515" width="12" style="3" customWidth="1"/>
    <col min="516" max="516" width="8.7109375" style="3" customWidth="1"/>
    <col min="517" max="517" width="9.140625" style="3" customWidth="1"/>
    <col min="518" max="518" width="0" style="3" hidden="1" customWidth="1"/>
    <col min="519" max="521" width="9.140625" style="3"/>
    <col min="522" max="522" width="9.140625" style="3" customWidth="1"/>
    <col min="523" max="766" width="9.140625" style="3"/>
    <col min="767" max="768" width="3.42578125" style="3" customWidth="1"/>
    <col min="769" max="769" width="48.28515625" style="3" customWidth="1"/>
    <col min="770" max="770" width="10.5703125" style="3" customWidth="1"/>
    <col min="771" max="771" width="12" style="3" customWidth="1"/>
    <col min="772" max="772" width="8.7109375" style="3" customWidth="1"/>
    <col min="773" max="773" width="9.140625" style="3" customWidth="1"/>
    <col min="774" max="774" width="0" style="3" hidden="1" customWidth="1"/>
    <col min="775" max="777" width="9.140625" style="3"/>
    <col min="778" max="778" width="9.140625" style="3" customWidth="1"/>
    <col min="779" max="1022" width="9.140625" style="3"/>
    <col min="1023" max="1024" width="3.42578125" style="3" customWidth="1"/>
    <col min="1025" max="1025" width="48.28515625" style="3" customWidth="1"/>
    <col min="1026" max="1026" width="10.5703125" style="3" customWidth="1"/>
    <col min="1027" max="1027" width="12" style="3" customWidth="1"/>
    <col min="1028" max="1028" width="8.7109375" style="3" customWidth="1"/>
    <col min="1029" max="1029" width="9.140625" style="3" customWidth="1"/>
    <col min="1030" max="1030" width="0" style="3" hidden="1" customWidth="1"/>
    <col min="1031" max="1033" width="9.140625" style="3"/>
    <col min="1034" max="1034" width="9.140625" style="3" customWidth="1"/>
    <col min="1035" max="1278" width="9.140625" style="3"/>
    <col min="1279" max="1280" width="3.42578125" style="3" customWidth="1"/>
    <col min="1281" max="1281" width="48.28515625" style="3" customWidth="1"/>
    <col min="1282" max="1282" width="10.5703125" style="3" customWidth="1"/>
    <col min="1283" max="1283" width="12" style="3" customWidth="1"/>
    <col min="1284" max="1284" width="8.7109375" style="3" customWidth="1"/>
    <col min="1285" max="1285" width="9.140625" style="3" customWidth="1"/>
    <col min="1286" max="1286" width="0" style="3" hidden="1" customWidth="1"/>
    <col min="1287" max="1289" width="9.140625" style="3"/>
    <col min="1290" max="1290" width="9.140625" style="3" customWidth="1"/>
    <col min="1291" max="1534" width="9.140625" style="3"/>
    <col min="1535" max="1536" width="3.42578125" style="3" customWidth="1"/>
    <col min="1537" max="1537" width="48.28515625" style="3" customWidth="1"/>
    <col min="1538" max="1538" width="10.5703125" style="3" customWidth="1"/>
    <col min="1539" max="1539" width="12" style="3" customWidth="1"/>
    <col min="1540" max="1540" width="8.7109375" style="3" customWidth="1"/>
    <col min="1541" max="1541" width="9.140625" style="3" customWidth="1"/>
    <col min="1542" max="1542" width="0" style="3" hidden="1" customWidth="1"/>
    <col min="1543" max="1545" width="9.140625" style="3"/>
    <col min="1546" max="1546" width="9.140625" style="3" customWidth="1"/>
    <col min="1547" max="1790" width="9.140625" style="3"/>
    <col min="1791" max="1792" width="3.42578125" style="3" customWidth="1"/>
    <col min="1793" max="1793" width="48.28515625" style="3" customWidth="1"/>
    <col min="1794" max="1794" width="10.5703125" style="3" customWidth="1"/>
    <col min="1795" max="1795" width="12" style="3" customWidth="1"/>
    <col min="1796" max="1796" width="8.7109375" style="3" customWidth="1"/>
    <col min="1797" max="1797" width="9.140625" style="3" customWidth="1"/>
    <col min="1798" max="1798" width="0" style="3" hidden="1" customWidth="1"/>
    <col min="1799" max="1801" width="9.140625" style="3"/>
    <col min="1802" max="1802" width="9.140625" style="3" customWidth="1"/>
    <col min="1803" max="2046" width="9.140625" style="3"/>
    <col min="2047" max="2048" width="3.42578125" style="3" customWidth="1"/>
    <col min="2049" max="2049" width="48.28515625" style="3" customWidth="1"/>
    <col min="2050" max="2050" width="10.5703125" style="3" customWidth="1"/>
    <col min="2051" max="2051" width="12" style="3" customWidth="1"/>
    <col min="2052" max="2052" width="8.7109375" style="3" customWidth="1"/>
    <col min="2053" max="2053" width="9.140625" style="3" customWidth="1"/>
    <col min="2054" max="2054" width="0" style="3" hidden="1" customWidth="1"/>
    <col min="2055" max="2057" width="9.140625" style="3"/>
    <col min="2058" max="2058" width="9.140625" style="3" customWidth="1"/>
    <col min="2059" max="2302" width="9.140625" style="3"/>
    <col min="2303" max="2304" width="3.42578125" style="3" customWidth="1"/>
    <col min="2305" max="2305" width="48.28515625" style="3" customWidth="1"/>
    <col min="2306" max="2306" width="10.5703125" style="3" customWidth="1"/>
    <col min="2307" max="2307" width="12" style="3" customWidth="1"/>
    <col min="2308" max="2308" width="8.7109375" style="3" customWidth="1"/>
    <col min="2309" max="2309" width="9.140625" style="3" customWidth="1"/>
    <col min="2310" max="2310" width="0" style="3" hidden="1" customWidth="1"/>
    <col min="2311" max="2313" width="9.140625" style="3"/>
    <col min="2314" max="2314" width="9.140625" style="3" customWidth="1"/>
    <col min="2315" max="2558" width="9.140625" style="3"/>
    <col min="2559" max="2560" width="3.42578125" style="3" customWidth="1"/>
    <col min="2561" max="2561" width="48.28515625" style="3" customWidth="1"/>
    <col min="2562" max="2562" width="10.5703125" style="3" customWidth="1"/>
    <col min="2563" max="2563" width="12" style="3" customWidth="1"/>
    <col min="2564" max="2564" width="8.7109375" style="3" customWidth="1"/>
    <col min="2565" max="2565" width="9.140625" style="3" customWidth="1"/>
    <col min="2566" max="2566" width="0" style="3" hidden="1" customWidth="1"/>
    <col min="2567" max="2569" width="9.140625" style="3"/>
    <col min="2570" max="2570" width="9.140625" style="3" customWidth="1"/>
    <col min="2571" max="2814" width="9.140625" style="3"/>
    <col min="2815" max="2816" width="3.42578125" style="3" customWidth="1"/>
    <col min="2817" max="2817" width="48.28515625" style="3" customWidth="1"/>
    <col min="2818" max="2818" width="10.5703125" style="3" customWidth="1"/>
    <col min="2819" max="2819" width="12" style="3" customWidth="1"/>
    <col min="2820" max="2820" width="8.7109375" style="3" customWidth="1"/>
    <col min="2821" max="2821" width="9.140625" style="3" customWidth="1"/>
    <col min="2822" max="2822" width="0" style="3" hidden="1" customWidth="1"/>
    <col min="2823" max="2825" width="9.140625" style="3"/>
    <col min="2826" max="2826" width="9.140625" style="3" customWidth="1"/>
    <col min="2827" max="3070" width="9.140625" style="3"/>
    <col min="3071" max="3072" width="3.42578125" style="3" customWidth="1"/>
    <col min="3073" max="3073" width="48.28515625" style="3" customWidth="1"/>
    <col min="3074" max="3074" width="10.5703125" style="3" customWidth="1"/>
    <col min="3075" max="3075" width="12" style="3" customWidth="1"/>
    <col min="3076" max="3076" width="8.7109375" style="3" customWidth="1"/>
    <col min="3077" max="3077" width="9.140625" style="3" customWidth="1"/>
    <col min="3078" max="3078" width="0" style="3" hidden="1" customWidth="1"/>
    <col min="3079" max="3081" width="9.140625" style="3"/>
    <col min="3082" max="3082" width="9.140625" style="3" customWidth="1"/>
    <col min="3083" max="3326" width="9.140625" style="3"/>
    <col min="3327" max="3328" width="3.42578125" style="3" customWidth="1"/>
    <col min="3329" max="3329" width="48.28515625" style="3" customWidth="1"/>
    <col min="3330" max="3330" width="10.5703125" style="3" customWidth="1"/>
    <col min="3331" max="3331" width="12" style="3" customWidth="1"/>
    <col min="3332" max="3332" width="8.7109375" style="3" customWidth="1"/>
    <col min="3333" max="3333" width="9.140625" style="3" customWidth="1"/>
    <col min="3334" max="3334" width="0" style="3" hidden="1" customWidth="1"/>
    <col min="3335" max="3337" width="9.140625" style="3"/>
    <col min="3338" max="3338" width="9.140625" style="3" customWidth="1"/>
    <col min="3339" max="3582" width="9.140625" style="3"/>
    <col min="3583" max="3584" width="3.42578125" style="3" customWidth="1"/>
    <col min="3585" max="3585" width="48.28515625" style="3" customWidth="1"/>
    <col min="3586" max="3586" width="10.5703125" style="3" customWidth="1"/>
    <col min="3587" max="3587" width="12" style="3" customWidth="1"/>
    <col min="3588" max="3588" width="8.7109375" style="3" customWidth="1"/>
    <col min="3589" max="3589" width="9.140625" style="3" customWidth="1"/>
    <col min="3590" max="3590" width="0" style="3" hidden="1" customWidth="1"/>
    <col min="3591" max="3593" width="9.140625" style="3"/>
    <col min="3594" max="3594" width="9.140625" style="3" customWidth="1"/>
    <col min="3595" max="3838" width="9.140625" style="3"/>
    <col min="3839" max="3840" width="3.42578125" style="3" customWidth="1"/>
    <col min="3841" max="3841" width="48.28515625" style="3" customWidth="1"/>
    <col min="3842" max="3842" width="10.5703125" style="3" customWidth="1"/>
    <col min="3843" max="3843" width="12" style="3" customWidth="1"/>
    <col min="3844" max="3844" width="8.7109375" style="3" customWidth="1"/>
    <col min="3845" max="3845" width="9.140625" style="3" customWidth="1"/>
    <col min="3846" max="3846" width="0" style="3" hidden="1" customWidth="1"/>
    <col min="3847" max="3849" width="9.140625" style="3"/>
    <col min="3850" max="3850" width="9.140625" style="3" customWidth="1"/>
    <col min="3851" max="4094" width="9.140625" style="3"/>
    <col min="4095" max="4096" width="3.42578125" style="3" customWidth="1"/>
    <col min="4097" max="4097" width="48.28515625" style="3" customWidth="1"/>
    <col min="4098" max="4098" width="10.5703125" style="3" customWidth="1"/>
    <col min="4099" max="4099" width="12" style="3" customWidth="1"/>
    <col min="4100" max="4100" width="8.7109375" style="3" customWidth="1"/>
    <col min="4101" max="4101" width="9.140625" style="3" customWidth="1"/>
    <col min="4102" max="4102" width="0" style="3" hidden="1" customWidth="1"/>
    <col min="4103" max="4105" width="9.140625" style="3"/>
    <col min="4106" max="4106" width="9.140625" style="3" customWidth="1"/>
    <col min="4107" max="4350" width="9.140625" style="3"/>
    <col min="4351" max="4352" width="3.42578125" style="3" customWidth="1"/>
    <col min="4353" max="4353" width="48.28515625" style="3" customWidth="1"/>
    <col min="4354" max="4354" width="10.5703125" style="3" customWidth="1"/>
    <col min="4355" max="4355" width="12" style="3" customWidth="1"/>
    <col min="4356" max="4356" width="8.7109375" style="3" customWidth="1"/>
    <col min="4357" max="4357" width="9.140625" style="3" customWidth="1"/>
    <col min="4358" max="4358" width="0" style="3" hidden="1" customWidth="1"/>
    <col min="4359" max="4361" width="9.140625" style="3"/>
    <col min="4362" max="4362" width="9.140625" style="3" customWidth="1"/>
    <col min="4363" max="4606" width="9.140625" style="3"/>
    <col min="4607" max="4608" width="3.42578125" style="3" customWidth="1"/>
    <col min="4609" max="4609" width="48.28515625" style="3" customWidth="1"/>
    <col min="4610" max="4610" width="10.5703125" style="3" customWidth="1"/>
    <col min="4611" max="4611" width="12" style="3" customWidth="1"/>
    <col min="4612" max="4612" width="8.7109375" style="3" customWidth="1"/>
    <col min="4613" max="4613" width="9.140625" style="3" customWidth="1"/>
    <col min="4614" max="4614" width="0" style="3" hidden="1" customWidth="1"/>
    <col min="4615" max="4617" width="9.140625" style="3"/>
    <col min="4618" max="4618" width="9.140625" style="3" customWidth="1"/>
    <col min="4619" max="4862" width="9.140625" style="3"/>
    <col min="4863" max="4864" width="3.42578125" style="3" customWidth="1"/>
    <col min="4865" max="4865" width="48.28515625" style="3" customWidth="1"/>
    <col min="4866" max="4866" width="10.5703125" style="3" customWidth="1"/>
    <col min="4867" max="4867" width="12" style="3" customWidth="1"/>
    <col min="4868" max="4868" width="8.7109375" style="3" customWidth="1"/>
    <col min="4869" max="4869" width="9.140625" style="3" customWidth="1"/>
    <col min="4870" max="4870" width="0" style="3" hidden="1" customWidth="1"/>
    <col min="4871" max="4873" width="9.140625" style="3"/>
    <col min="4874" max="4874" width="9.140625" style="3" customWidth="1"/>
    <col min="4875" max="5118" width="9.140625" style="3"/>
    <col min="5119" max="5120" width="3.42578125" style="3" customWidth="1"/>
    <col min="5121" max="5121" width="48.28515625" style="3" customWidth="1"/>
    <col min="5122" max="5122" width="10.5703125" style="3" customWidth="1"/>
    <col min="5123" max="5123" width="12" style="3" customWidth="1"/>
    <col min="5124" max="5124" width="8.7109375" style="3" customWidth="1"/>
    <col min="5125" max="5125" width="9.140625" style="3" customWidth="1"/>
    <col min="5126" max="5126" width="0" style="3" hidden="1" customWidth="1"/>
    <col min="5127" max="5129" width="9.140625" style="3"/>
    <col min="5130" max="5130" width="9.140625" style="3" customWidth="1"/>
    <col min="5131" max="5374" width="9.140625" style="3"/>
    <col min="5375" max="5376" width="3.42578125" style="3" customWidth="1"/>
    <col min="5377" max="5377" width="48.28515625" style="3" customWidth="1"/>
    <col min="5378" max="5378" width="10.5703125" style="3" customWidth="1"/>
    <col min="5379" max="5379" width="12" style="3" customWidth="1"/>
    <col min="5380" max="5380" width="8.7109375" style="3" customWidth="1"/>
    <col min="5381" max="5381" width="9.140625" style="3" customWidth="1"/>
    <col min="5382" max="5382" width="0" style="3" hidden="1" customWidth="1"/>
    <col min="5383" max="5385" width="9.140625" style="3"/>
    <col min="5386" max="5386" width="9.140625" style="3" customWidth="1"/>
    <col min="5387" max="5630" width="9.140625" style="3"/>
    <col min="5631" max="5632" width="3.42578125" style="3" customWidth="1"/>
    <col min="5633" max="5633" width="48.28515625" style="3" customWidth="1"/>
    <col min="5634" max="5634" width="10.5703125" style="3" customWidth="1"/>
    <col min="5635" max="5635" width="12" style="3" customWidth="1"/>
    <col min="5636" max="5636" width="8.7109375" style="3" customWidth="1"/>
    <col min="5637" max="5637" width="9.140625" style="3" customWidth="1"/>
    <col min="5638" max="5638" width="0" style="3" hidden="1" customWidth="1"/>
    <col min="5639" max="5641" width="9.140625" style="3"/>
    <col min="5642" max="5642" width="9.140625" style="3" customWidth="1"/>
    <col min="5643" max="5886" width="9.140625" style="3"/>
    <col min="5887" max="5888" width="3.42578125" style="3" customWidth="1"/>
    <col min="5889" max="5889" width="48.28515625" style="3" customWidth="1"/>
    <col min="5890" max="5890" width="10.5703125" style="3" customWidth="1"/>
    <col min="5891" max="5891" width="12" style="3" customWidth="1"/>
    <col min="5892" max="5892" width="8.7109375" style="3" customWidth="1"/>
    <col min="5893" max="5893" width="9.140625" style="3" customWidth="1"/>
    <col min="5894" max="5894" width="0" style="3" hidden="1" customWidth="1"/>
    <col min="5895" max="5897" width="9.140625" style="3"/>
    <col min="5898" max="5898" width="9.140625" style="3" customWidth="1"/>
    <col min="5899" max="6142" width="9.140625" style="3"/>
    <col min="6143" max="6144" width="3.42578125" style="3" customWidth="1"/>
    <col min="6145" max="6145" width="48.28515625" style="3" customWidth="1"/>
    <col min="6146" max="6146" width="10.5703125" style="3" customWidth="1"/>
    <col min="6147" max="6147" width="12" style="3" customWidth="1"/>
    <col min="6148" max="6148" width="8.7109375" style="3" customWidth="1"/>
    <col min="6149" max="6149" width="9.140625" style="3" customWidth="1"/>
    <col min="6150" max="6150" width="0" style="3" hidden="1" customWidth="1"/>
    <col min="6151" max="6153" width="9.140625" style="3"/>
    <col min="6154" max="6154" width="9.140625" style="3" customWidth="1"/>
    <col min="6155" max="6398" width="9.140625" style="3"/>
    <col min="6399" max="6400" width="3.42578125" style="3" customWidth="1"/>
    <col min="6401" max="6401" width="48.28515625" style="3" customWidth="1"/>
    <col min="6402" max="6402" width="10.5703125" style="3" customWidth="1"/>
    <col min="6403" max="6403" width="12" style="3" customWidth="1"/>
    <col min="6404" max="6404" width="8.7109375" style="3" customWidth="1"/>
    <col min="6405" max="6405" width="9.140625" style="3" customWidth="1"/>
    <col min="6406" max="6406" width="0" style="3" hidden="1" customWidth="1"/>
    <col min="6407" max="6409" width="9.140625" style="3"/>
    <col min="6410" max="6410" width="9.140625" style="3" customWidth="1"/>
    <col min="6411" max="6654" width="9.140625" style="3"/>
    <col min="6655" max="6656" width="3.42578125" style="3" customWidth="1"/>
    <col min="6657" max="6657" width="48.28515625" style="3" customWidth="1"/>
    <col min="6658" max="6658" width="10.5703125" style="3" customWidth="1"/>
    <col min="6659" max="6659" width="12" style="3" customWidth="1"/>
    <col min="6660" max="6660" width="8.7109375" style="3" customWidth="1"/>
    <col min="6661" max="6661" width="9.140625" style="3" customWidth="1"/>
    <col min="6662" max="6662" width="0" style="3" hidden="1" customWidth="1"/>
    <col min="6663" max="6665" width="9.140625" style="3"/>
    <col min="6666" max="6666" width="9.140625" style="3" customWidth="1"/>
    <col min="6667" max="6910" width="9.140625" style="3"/>
    <col min="6911" max="6912" width="3.42578125" style="3" customWidth="1"/>
    <col min="6913" max="6913" width="48.28515625" style="3" customWidth="1"/>
    <col min="6914" max="6914" width="10.5703125" style="3" customWidth="1"/>
    <col min="6915" max="6915" width="12" style="3" customWidth="1"/>
    <col min="6916" max="6916" width="8.7109375" style="3" customWidth="1"/>
    <col min="6917" max="6917" width="9.140625" style="3" customWidth="1"/>
    <col min="6918" max="6918" width="0" style="3" hidden="1" customWidth="1"/>
    <col min="6919" max="6921" width="9.140625" style="3"/>
    <col min="6922" max="6922" width="9.140625" style="3" customWidth="1"/>
    <col min="6923" max="7166" width="9.140625" style="3"/>
    <col min="7167" max="7168" width="3.42578125" style="3" customWidth="1"/>
    <col min="7169" max="7169" width="48.28515625" style="3" customWidth="1"/>
    <col min="7170" max="7170" width="10.5703125" style="3" customWidth="1"/>
    <col min="7171" max="7171" width="12" style="3" customWidth="1"/>
    <col min="7172" max="7172" width="8.7109375" style="3" customWidth="1"/>
    <col min="7173" max="7173" width="9.140625" style="3" customWidth="1"/>
    <col min="7174" max="7174" width="0" style="3" hidden="1" customWidth="1"/>
    <col min="7175" max="7177" width="9.140625" style="3"/>
    <col min="7178" max="7178" width="9.140625" style="3" customWidth="1"/>
    <col min="7179" max="7422" width="9.140625" style="3"/>
    <col min="7423" max="7424" width="3.42578125" style="3" customWidth="1"/>
    <col min="7425" max="7425" width="48.28515625" style="3" customWidth="1"/>
    <col min="7426" max="7426" width="10.5703125" style="3" customWidth="1"/>
    <col min="7427" max="7427" width="12" style="3" customWidth="1"/>
    <col min="7428" max="7428" width="8.7109375" style="3" customWidth="1"/>
    <col min="7429" max="7429" width="9.140625" style="3" customWidth="1"/>
    <col min="7430" max="7430" width="0" style="3" hidden="1" customWidth="1"/>
    <col min="7431" max="7433" width="9.140625" style="3"/>
    <col min="7434" max="7434" width="9.140625" style="3" customWidth="1"/>
    <col min="7435" max="7678" width="9.140625" style="3"/>
    <col min="7679" max="7680" width="3.42578125" style="3" customWidth="1"/>
    <col min="7681" max="7681" width="48.28515625" style="3" customWidth="1"/>
    <col min="7682" max="7682" width="10.5703125" style="3" customWidth="1"/>
    <col min="7683" max="7683" width="12" style="3" customWidth="1"/>
    <col min="7684" max="7684" width="8.7109375" style="3" customWidth="1"/>
    <col min="7685" max="7685" width="9.140625" style="3" customWidth="1"/>
    <col min="7686" max="7686" width="0" style="3" hidden="1" customWidth="1"/>
    <col min="7687" max="7689" width="9.140625" style="3"/>
    <col min="7690" max="7690" width="9.140625" style="3" customWidth="1"/>
    <col min="7691" max="7934" width="9.140625" style="3"/>
    <col min="7935" max="7936" width="3.42578125" style="3" customWidth="1"/>
    <col min="7937" max="7937" width="48.28515625" style="3" customWidth="1"/>
    <col min="7938" max="7938" width="10.5703125" style="3" customWidth="1"/>
    <col min="7939" max="7939" width="12" style="3" customWidth="1"/>
    <col min="7940" max="7940" width="8.7109375" style="3" customWidth="1"/>
    <col min="7941" max="7941" width="9.140625" style="3" customWidth="1"/>
    <col min="7942" max="7942" width="0" style="3" hidden="1" customWidth="1"/>
    <col min="7943" max="7945" width="9.140625" style="3"/>
    <col min="7946" max="7946" width="9.140625" style="3" customWidth="1"/>
    <col min="7947" max="8190" width="9.140625" style="3"/>
    <col min="8191" max="8192" width="3.42578125" style="3" customWidth="1"/>
    <col min="8193" max="8193" width="48.28515625" style="3" customWidth="1"/>
    <col min="8194" max="8194" width="10.5703125" style="3" customWidth="1"/>
    <col min="8195" max="8195" width="12" style="3" customWidth="1"/>
    <col min="8196" max="8196" width="8.7109375" style="3" customWidth="1"/>
    <col min="8197" max="8197" width="9.140625" style="3" customWidth="1"/>
    <col min="8198" max="8198" width="0" style="3" hidden="1" customWidth="1"/>
    <col min="8199" max="8201" width="9.140625" style="3"/>
    <col min="8202" max="8202" width="9.140625" style="3" customWidth="1"/>
    <col min="8203" max="8446" width="9.140625" style="3"/>
    <col min="8447" max="8448" width="3.42578125" style="3" customWidth="1"/>
    <col min="8449" max="8449" width="48.28515625" style="3" customWidth="1"/>
    <col min="8450" max="8450" width="10.5703125" style="3" customWidth="1"/>
    <col min="8451" max="8451" width="12" style="3" customWidth="1"/>
    <col min="8452" max="8452" width="8.7109375" style="3" customWidth="1"/>
    <col min="8453" max="8453" width="9.140625" style="3" customWidth="1"/>
    <col min="8454" max="8454" width="0" style="3" hidden="1" customWidth="1"/>
    <col min="8455" max="8457" width="9.140625" style="3"/>
    <col min="8458" max="8458" width="9.140625" style="3" customWidth="1"/>
    <col min="8459" max="8702" width="9.140625" style="3"/>
    <col min="8703" max="8704" width="3.42578125" style="3" customWidth="1"/>
    <col min="8705" max="8705" width="48.28515625" style="3" customWidth="1"/>
    <col min="8706" max="8706" width="10.5703125" style="3" customWidth="1"/>
    <col min="8707" max="8707" width="12" style="3" customWidth="1"/>
    <col min="8708" max="8708" width="8.7109375" style="3" customWidth="1"/>
    <col min="8709" max="8709" width="9.140625" style="3" customWidth="1"/>
    <col min="8710" max="8710" width="0" style="3" hidden="1" customWidth="1"/>
    <col min="8711" max="8713" width="9.140625" style="3"/>
    <col min="8714" max="8714" width="9.140625" style="3" customWidth="1"/>
    <col min="8715" max="8958" width="9.140625" style="3"/>
    <col min="8959" max="8960" width="3.42578125" style="3" customWidth="1"/>
    <col min="8961" max="8961" width="48.28515625" style="3" customWidth="1"/>
    <col min="8962" max="8962" width="10.5703125" style="3" customWidth="1"/>
    <col min="8963" max="8963" width="12" style="3" customWidth="1"/>
    <col min="8964" max="8964" width="8.7109375" style="3" customWidth="1"/>
    <col min="8965" max="8965" width="9.140625" style="3" customWidth="1"/>
    <col min="8966" max="8966" width="0" style="3" hidden="1" customWidth="1"/>
    <col min="8967" max="8969" width="9.140625" style="3"/>
    <col min="8970" max="8970" width="9.140625" style="3" customWidth="1"/>
    <col min="8971" max="9214" width="9.140625" style="3"/>
    <col min="9215" max="9216" width="3.42578125" style="3" customWidth="1"/>
    <col min="9217" max="9217" width="48.28515625" style="3" customWidth="1"/>
    <col min="9218" max="9218" width="10.5703125" style="3" customWidth="1"/>
    <col min="9219" max="9219" width="12" style="3" customWidth="1"/>
    <col min="9220" max="9220" width="8.7109375" style="3" customWidth="1"/>
    <col min="9221" max="9221" width="9.140625" style="3" customWidth="1"/>
    <col min="9222" max="9222" width="0" style="3" hidden="1" customWidth="1"/>
    <col min="9223" max="9225" width="9.140625" style="3"/>
    <col min="9226" max="9226" width="9.140625" style="3" customWidth="1"/>
    <col min="9227" max="9470" width="9.140625" style="3"/>
    <col min="9471" max="9472" width="3.42578125" style="3" customWidth="1"/>
    <col min="9473" max="9473" width="48.28515625" style="3" customWidth="1"/>
    <col min="9474" max="9474" width="10.5703125" style="3" customWidth="1"/>
    <col min="9475" max="9475" width="12" style="3" customWidth="1"/>
    <col min="9476" max="9476" width="8.7109375" style="3" customWidth="1"/>
    <col min="9477" max="9477" width="9.140625" style="3" customWidth="1"/>
    <col min="9478" max="9478" width="0" style="3" hidden="1" customWidth="1"/>
    <col min="9479" max="9481" width="9.140625" style="3"/>
    <col min="9482" max="9482" width="9.140625" style="3" customWidth="1"/>
    <col min="9483" max="9726" width="9.140625" style="3"/>
    <col min="9727" max="9728" width="3.42578125" style="3" customWidth="1"/>
    <col min="9729" max="9729" width="48.28515625" style="3" customWidth="1"/>
    <col min="9730" max="9730" width="10.5703125" style="3" customWidth="1"/>
    <col min="9731" max="9731" width="12" style="3" customWidth="1"/>
    <col min="9732" max="9732" width="8.7109375" style="3" customWidth="1"/>
    <col min="9733" max="9733" width="9.140625" style="3" customWidth="1"/>
    <col min="9734" max="9734" width="0" style="3" hidden="1" customWidth="1"/>
    <col min="9735" max="9737" width="9.140625" style="3"/>
    <col min="9738" max="9738" width="9.140625" style="3" customWidth="1"/>
    <col min="9739" max="9982" width="9.140625" style="3"/>
    <col min="9983" max="9984" width="3.42578125" style="3" customWidth="1"/>
    <col min="9985" max="9985" width="48.28515625" style="3" customWidth="1"/>
    <col min="9986" max="9986" width="10.5703125" style="3" customWidth="1"/>
    <col min="9987" max="9987" width="12" style="3" customWidth="1"/>
    <col min="9988" max="9988" width="8.7109375" style="3" customWidth="1"/>
    <col min="9989" max="9989" width="9.140625" style="3" customWidth="1"/>
    <col min="9990" max="9990" width="0" style="3" hidden="1" customWidth="1"/>
    <col min="9991" max="9993" width="9.140625" style="3"/>
    <col min="9994" max="9994" width="9.140625" style="3" customWidth="1"/>
    <col min="9995" max="10238" width="9.140625" style="3"/>
    <col min="10239" max="10240" width="3.42578125" style="3" customWidth="1"/>
    <col min="10241" max="10241" width="48.28515625" style="3" customWidth="1"/>
    <col min="10242" max="10242" width="10.5703125" style="3" customWidth="1"/>
    <col min="10243" max="10243" width="12" style="3" customWidth="1"/>
    <col min="10244" max="10244" width="8.7109375" style="3" customWidth="1"/>
    <col min="10245" max="10245" width="9.140625" style="3" customWidth="1"/>
    <col min="10246" max="10246" width="0" style="3" hidden="1" customWidth="1"/>
    <col min="10247" max="10249" width="9.140625" style="3"/>
    <col min="10250" max="10250" width="9.140625" style="3" customWidth="1"/>
    <col min="10251" max="10494" width="9.140625" style="3"/>
    <col min="10495" max="10496" width="3.42578125" style="3" customWidth="1"/>
    <col min="10497" max="10497" width="48.28515625" style="3" customWidth="1"/>
    <col min="10498" max="10498" width="10.5703125" style="3" customWidth="1"/>
    <col min="10499" max="10499" width="12" style="3" customWidth="1"/>
    <col min="10500" max="10500" width="8.7109375" style="3" customWidth="1"/>
    <col min="10501" max="10501" width="9.140625" style="3" customWidth="1"/>
    <col min="10502" max="10502" width="0" style="3" hidden="1" customWidth="1"/>
    <col min="10503" max="10505" width="9.140625" style="3"/>
    <col min="10506" max="10506" width="9.140625" style="3" customWidth="1"/>
    <col min="10507" max="10750" width="9.140625" style="3"/>
    <col min="10751" max="10752" width="3.42578125" style="3" customWidth="1"/>
    <col min="10753" max="10753" width="48.28515625" style="3" customWidth="1"/>
    <col min="10754" max="10754" width="10.5703125" style="3" customWidth="1"/>
    <col min="10755" max="10755" width="12" style="3" customWidth="1"/>
    <col min="10756" max="10756" width="8.7109375" style="3" customWidth="1"/>
    <col min="10757" max="10757" width="9.140625" style="3" customWidth="1"/>
    <col min="10758" max="10758" width="0" style="3" hidden="1" customWidth="1"/>
    <col min="10759" max="10761" width="9.140625" style="3"/>
    <col min="10762" max="10762" width="9.140625" style="3" customWidth="1"/>
    <col min="10763" max="11006" width="9.140625" style="3"/>
    <col min="11007" max="11008" width="3.42578125" style="3" customWidth="1"/>
    <col min="11009" max="11009" width="48.28515625" style="3" customWidth="1"/>
    <col min="11010" max="11010" width="10.5703125" style="3" customWidth="1"/>
    <col min="11011" max="11011" width="12" style="3" customWidth="1"/>
    <col min="11012" max="11012" width="8.7109375" style="3" customWidth="1"/>
    <col min="11013" max="11013" width="9.140625" style="3" customWidth="1"/>
    <col min="11014" max="11014" width="0" style="3" hidden="1" customWidth="1"/>
    <col min="11015" max="11017" width="9.140625" style="3"/>
    <col min="11018" max="11018" width="9.140625" style="3" customWidth="1"/>
    <col min="11019" max="11262" width="9.140625" style="3"/>
    <col min="11263" max="11264" width="3.42578125" style="3" customWidth="1"/>
    <col min="11265" max="11265" width="48.28515625" style="3" customWidth="1"/>
    <col min="11266" max="11266" width="10.5703125" style="3" customWidth="1"/>
    <col min="11267" max="11267" width="12" style="3" customWidth="1"/>
    <col min="11268" max="11268" width="8.7109375" style="3" customWidth="1"/>
    <col min="11269" max="11269" width="9.140625" style="3" customWidth="1"/>
    <col min="11270" max="11270" width="0" style="3" hidden="1" customWidth="1"/>
    <col min="11271" max="11273" width="9.140625" style="3"/>
    <col min="11274" max="11274" width="9.140625" style="3" customWidth="1"/>
    <col min="11275" max="11518" width="9.140625" style="3"/>
    <col min="11519" max="11520" width="3.42578125" style="3" customWidth="1"/>
    <col min="11521" max="11521" width="48.28515625" style="3" customWidth="1"/>
    <col min="11522" max="11522" width="10.5703125" style="3" customWidth="1"/>
    <col min="11523" max="11523" width="12" style="3" customWidth="1"/>
    <col min="11524" max="11524" width="8.7109375" style="3" customWidth="1"/>
    <col min="11525" max="11525" width="9.140625" style="3" customWidth="1"/>
    <col min="11526" max="11526" width="0" style="3" hidden="1" customWidth="1"/>
    <col min="11527" max="11529" width="9.140625" style="3"/>
    <col min="11530" max="11530" width="9.140625" style="3" customWidth="1"/>
    <col min="11531" max="11774" width="9.140625" style="3"/>
    <col min="11775" max="11776" width="3.42578125" style="3" customWidth="1"/>
    <col min="11777" max="11777" width="48.28515625" style="3" customWidth="1"/>
    <col min="11778" max="11778" width="10.5703125" style="3" customWidth="1"/>
    <col min="11779" max="11779" width="12" style="3" customWidth="1"/>
    <col min="11780" max="11780" width="8.7109375" style="3" customWidth="1"/>
    <col min="11781" max="11781" width="9.140625" style="3" customWidth="1"/>
    <col min="11782" max="11782" width="0" style="3" hidden="1" customWidth="1"/>
    <col min="11783" max="11785" width="9.140625" style="3"/>
    <col min="11786" max="11786" width="9.140625" style="3" customWidth="1"/>
    <col min="11787" max="12030" width="9.140625" style="3"/>
    <col min="12031" max="12032" width="3.42578125" style="3" customWidth="1"/>
    <col min="12033" max="12033" width="48.28515625" style="3" customWidth="1"/>
    <col min="12034" max="12034" width="10.5703125" style="3" customWidth="1"/>
    <col min="12035" max="12035" width="12" style="3" customWidth="1"/>
    <col min="12036" max="12036" width="8.7109375" style="3" customWidth="1"/>
    <col min="12037" max="12037" width="9.140625" style="3" customWidth="1"/>
    <col min="12038" max="12038" width="0" style="3" hidden="1" customWidth="1"/>
    <col min="12039" max="12041" width="9.140625" style="3"/>
    <col min="12042" max="12042" width="9.140625" style="3" customWidth="1"/>
    <col min="12043" max="12286" width="9.140625" style="3"/>
    <col min="12287" max="12288" width="3.42578125" style="3" customWidth="1"/>
    <col min="12289" max="12289" width="48.28515625" style="3" customWidth="1"/>
    <col min="12290" max="12290" width="10.5703125" style="3" customWidth="1"/>
    <col min="12291" max="12291" width="12" style="3" customWidth="1"/>
    <col min="12292" max="12292" width="8.7109375" style="3" customWidth="1"/>
    <col min="12293" max="12293" width="9.140625" style="3" customWidth="1"/>
    <col min="12294" max="12294" width="0" style="3" hidden="1" customWidth="1"/>
    <col min="12295" max="12297" width="9.140625" style="3"/>
    <col min="12298" max="12298" width="9.140625" style="3" customWidth="1"/>
    <col min="12299" max="12542" width="9.140625" style="3"/>
    <col min="12543" max="12544" width="3.42578125" style="3" customWidth="1"/>
    <col min="12545" max="12545" width="48.28515625" style="3" customWidth="1"/>
    <col min="12546" max="12546" width="10.5703125" style="3" customWidth="1"/>
    <col min="12547" max="12547" width="12" style="3" customWidth="1"/>
    <col min="12548" max="12548" width="8.7109375" style="3" customWidth="1"/>
    <col min="12549" max="12549" width="9.140625" style="3" customWidth="1"/>
    <col min="12550" max="12550" width="0" style="3" hidden="1" customWidth="1"/>
    <col min="12551" max="12553" width="9.140625" style="3"/>
    <col min="12554" max="12554" width="9.140625" style="3" customWidth="1"/>
    <col min="12555" max="12798" width="9.140625" style="3"/>
    <col min="12799" max="12800" width="3.42578125" style="3" customWidth="1"/>
    <col min="12801" max="12801" width="48.28515625" style="3" customWidth="1"/>
    <col min="12802" max="12802" width="10.5703125" style="3" customWidth="1"/>
    <col min="12803" max="12803" width="12" style="3" customWidth="1"/>
    <col min="12804" max="12804" width="8.7109375" style="3" customWidth="1"/>
    <col min="12805" max="12805" width="9.140625" style="3" customWidth="1"/>
    <col min="12806" max="12806" width="0" style="3" hidden="1" customWidth="1"/>
    <col min="12807" max="12809" width="9.140625" style="3"/>
    <col min="12810" max="12810" width="9.140625" style="3" customWidth="1"/>
    <col min="12811" max="13054" width="9.140625" style="3"/>
    <col min="13055" max="13056" width="3.42578125" style="3" customWidth="1"/>
    <col min="13057" max="13057" width="48.28515625" style="3" customWidth="1"/>
    <col min="13058" max="13058" width="10.5703125" style="3" customWidth="1"/>
    <col min="13059" max="13059" width="12" style="3" customWidth="1"/>
    <col min="13060" max="13060" width="8.7109375" style="3" customWidth="1"/>
    <col min="13061" max="13061" width="9.140625" style="3" customWidth="1"/>
    <col min="13062" max="13062" width="0" style="3" hidden="1" customWidth="1"/>
    <col min="13063" max="13065" width="9.140625" style="3"/>
    <col min="13066" max="13066" width="9.140625" style="3" customWidth="1"/>
    <col min="13067" max="13310" width="9.140625" style="3"/>
    <col min="13311" max="13312" width="3.42578125" style="3" customWidth="1"/>
    <col min="13313" max="13313" width="48.28515625" style="3" customWidth="1"/>
    <col min="13314" max="13314" width="10.5703125" style="3" customWidth="1"/>
    <col min="13315" max="13315" width="12" style="3" customWidth="1"/>
    <col min="13316" max="13316" width="8.7109375" style="3" customWidth="1"/>
    <col min="13317" max="13317" width="9.140625" style="3" customWidth="1"/>
    <col min="13318" max="13318" width="0" style="3" hidden="1" customWidth="1"/>
    <col min="13319" max="13321" width="9.140625" style="3"/>
    <col min="13322" max="13322" width="9.140625" style="3" customWidth="1"/>
    <col min="13323" max="13566" width="9.140625" style="3"/>
    <col min="13567" max="13568" width="3.42578125" style="3" customWidth="1"/>
    <col min="13569" max="13569" width="48.28515625" style="3" customWidth="1"/>
    <col min="13570" max="13570" width="10.5703125" style="3" customWidth="1"/>
    <col min="13571" max="13571" width="12" style="3" customWidth="1"/>
    <col min="13572" max="13572" width="8.7109375" style="3" customWidth="1"/>
    <col min="13573" max="13573" width="9.140625" style="3" customWidth="1"/>
    <col min="13574" max="13574" width="0" style="3" hidden="1" customWidth="1"/>
    <col min="13575" max="13577" width="9.140625" style="3"/>
    <col min="13578" max="13578" width="9.140625" style="3" customWidth="1"/>
    <col min="13579" max="13822" width="9.140625" style="3"/>
    <col min="13823" max="13824" width="3.42578125" style="3" customWidth="1"/>
    <col min="13825" max="13825" width="48.28515625" style="3" customWidth="1"/>
    <col min="13826" max="13826" width="10.5703125" style="3" customWidth="1"/>
    <col min="13827" max="13827" width="12" style="3" customWidth="1"/>
    <col min="13828" max="13828" width="8.7109375" style="3" customWidth="1"/>
    <col min="13829" max="13829" width="9.140625" style="3" customWidth="1"/>
    <col min="13830" max="13830" width="0" style="3" hidden="1" customWidth="1"/>
    <col min="13831" max="13833" width="9.140625" style="3"/>
    <col min="13834" max="13834" width="9.140625" style="3" customWidth="1"/>
    <col min="13835" max="14078" width="9.140625" style="3"/>
    <col min="14079" max="14080" width="3.42578125" style="3" customWidth="1"/>
    <col min="14081" max="14081" width="48.28515625" style="3" customWidth="1"/>
    <col min="14082" max="14082" width="10.5703125" style="3" customWidth="1"/>
    <col min="14083" max="14083" width="12" style="3" customWidth="1"/>
    <col min="14084" max="14084" width="8.7109375" style="3" customWidth="1"/>
    <col min="14085" max="14085" width="9.140625" style="3" customWidth="1"/>
    <col min="14086" max="14086" width="0" style="3" hidden="1" customWidth="1"/>
    <col min="14087" max="14089" width="9.140625" style="3"/>
    <col min="14090" max="14090" width="9.140625" style="3" customWidth="1"/>
    <col min="14091" max="14334" width="9.140625" style="3"/>
    <col min="14335" max="14336" width="3.42578125" style="3" customWidth="1"/>
    <col min="14337" max="14337" width="48.28515625" style="3" customWidth="1"/>
    <col min="14338" max="14338" width="10.5703125" style="3" customWidth="1"/>
    <col min="14339" max="14339" width="12" style="3" customWidth="1"/>
    <col min="14340" max="14340" width="8.7109375" style="3" customWidth="1"/>
    <col min="14341" max="14341" width="9.140625" style="3" customWidth="1"/>
    <col min="14342" max="14342" width="0" style="3" hidden="1" customWidth="1"/>
    <col min="14343" max="14345" width="9.140625" style="3"/>
    <col min="14346" max="14346" width="9.140625" style="3" customWidth="1"/>
    <col min="14347" max="14590" width="9.140625" style="3"/>
    <col min="14591" max="14592" width="3.42578125" style="3" customWidth="1"/>
    <col min="14593" max="14593" width="48.28515625" style="3" customWidth="1"/>
    <col min="14594" max="14594" width="10.5703125" style="3" customWidth="1"/>
    <col min="14595" max="14595" width="12" style="3" customWidth="1"/>
    <col min="14596" max="14596" width="8.7109375" style="3" customWidth="1"/>
    <col min="14597" max="14597" width="9.140625" style="3" customWidth="1"/>
    <col min="14598" max="14598" width="0" style="3" hidden="1" customWidth="1"/>
    <col min="14599" max="14601" width="9.140625" style="3"/>
    <col min="14602" max="14602" width="9.140625" style="3" customWidth="1"/>
    <col min="14603" max="14846" width="9.140625" style="3"/>
    <col min="14847" max="14848" width="3.42578125" style="3" customWidth="1"/>
    <col min="14849" max="14849" width="48.28515625" style="3" customWidth="1"/>
    <col min="14850" max="14850" width="10.5703125" style="3" customWidth="1"/>
    <col min="14851" max="14851" width="12" style="3" customWidth="1"/>
    <col min="14852" max="14852" width="8.7109375" style="3" customWidth="1"/>
    <col min="14853" max="14853" width="9.140625" style="3" customWidth="1"/>
    <col min="14854" max="14854" width="0" style="3" hidden="1" customWidth="1"/>
    <col min="14855" max="14857" width="9.140625" style="3"/>
    <col min="14858" max="14858" width="9.140625" style="3" customWidth="1"/>
    <col min="14859" max="15102" width="9.140625" style="3"/>
    <col min="15103" max="15104" width="3.42578125" style="3" customWidth="1"/>
    <col min="15105" max="15105" width="48.28515625" style="3" customWidth="1"/>
    <col min="15106" max="15106" width="10.5703125" style="3" customWidth="1"/>
    <col min="15107" max="15107" width="12" style="3" customWidth="1"/>
    <col min="15108" max="15108" width="8.7109375" style="3" customWidth="1"/>
    <col min="15109" max="15109" width="9.140625" style="3" customWidth="1"/>
    <col min="15110" max="15110" width="0" style="3" hidden="1" customWidth="1"/>
    <col min="15111" max="15113" width="9.140625" style="3"/>
    <col min="15114" max="15114" width="9.140625" style="3" customWidth="1"/>
    <col min="15115" max="15358" width="9.140625" style="3"/>
    <col min="15359" max="15360" width="3.42578125" style="3" customWidth="1"/>
    <col min="15361" max="15361" width="48.28515625" style="3" customWidth="1"/>
    <col min="15362" max="15362" width="10.5703125" style="3" customWidth="1"/>
    <col min="15363" max="15363" width="12" style="3" customWidth="1"/>
    <col min="15364" max="15364" width="8.7109375" style="3" customWidth="1"/>
    <col min="15365" max="15365" width="9.140625" style="3" customWidth="1"/>
    <col min="15366" max="15366" width="0" style="3" hidden="1" customWidth="1"/>
    <col min="15367" max="15369" width="9.140625" style="3"/>
    <col min="15370" max="15370" width="9.140625" style="3" customWidth="1"/>
    <col min="15371" max="15614" width="9.140625" style="3"/>
    <col min="15615" max="15616" width="3.42578125" style="3" customWidth="1"/>
    <col min="15617" max="15617" width="48.28515625" style="3" customWidth="1"/>
    <col min="15618" max="15618" width="10.5703125" style="3" customWidth="1"/>
    <col min="15619" max="15619" width="12" style="3" customWidth="1"/>
    <col min="15620" max="15620" width="8.7109375" style="3" customWidth="1"/>
    <col min="15621" max="15621" width="9.140625" style="3" customWidth="1"/>
    <col min="15622" max="15622" width="0" style="3" hidden="1" customWidth="1"/>
    <col min="15623" max="15625" width="9.140625" style="3"/>
    <col min="15626" max="15626" width="9.140625" style="3" customWidth="1"/>
    <col min="15627" max="15870" width="9.140625" style="3"/>
    <col min="15871" max="15872" width="3.42578125" style="3" customWidth="1"/>
    <col min="15873" max="15873" width="48.28515625" style="3" customWidth="1"/>
    <col min="15874" max="15874" width="10.5703125" style="3" customWidth="1"/>
    <col min="15875" max="15875" width="12" style="3" customWidth="1"/>
    <col min="15876" max="15876" width="8.7109375" style="3" customWidth="1"/>
    <col min="15877" max="15877" width="9.140625" style="3" customWidth="1"/>
    <col min="15878" max="15878" width="0" style="3" hidden="1" customWidth="1"/>
    <col min="15879" max="15881" width="9.140625" style="3"/>
    <col min="15882" max="15882" width="9.140625" style="3" customWidth="1"/>
    <col min="15883" max="16126" width="9.140625" style="3"/>
    <col min="16127" max="16128" width="3.42578125" style="3" customWidth="1"/>
    <col min="16129" max="16129" width="48.28515625" style="3" customWidth="1"/>
    <col min="16130" max="16130" width="10.5703125" style="3" customWidth="1"/>
    <col min="16131" max="16131" width="12" style="3" customWidth="1"/>
    <col min="16132" max="16132" width="8.7109375" style="3" customWidth="1"/>
    <col min="16133" max="16133" width="9.140625" style="3" customWidth="1"/>
    <col min="16134" max="16134" width="0" style="3" hidden="1" customWidth="1"/>
    <col min="16135" max="16137" width="9.140625" style="3"/>
    <col min="16138" max="16138" width="9.140625" style="3" customWidth="1"/>
    <col min="16139" max="16384" width="9.140625" style="3"/>
  </cols>
  <sheetData>
    <row r="1" spans="1:8" x14ac:dyDescent="0.2">
      <c r="A1" s="192" t="s">
        <v>177</v>
      </c>
      <c r="B1" s="192"/>
      <c r="C1" s="192"/>
      <c r="D1" s="192"/>
      <c r="E1" s="192"/>
      <c r="F1" s="192"/>
      <c r="G1" s="192"/>
    </row>
    <row r="2" spans="1:8" x14ac:dyDescent="0.2">
      <c r="A2" s="181"/>
      <c r="B2" s="181"/>
      <c r="C2" s="181"/>
      <c r="D2" s="181"/>
      <c r="E2" s="181"/>
      <c r="F2" s="181"/>
      <c r="G2" s="182" t="s">
        <v>306</v>
      </c>
    </row>
    <row r="3" spans="1:8" x14ac:dyDescent="0.2">
      <c r="A3" s="193"/>
      <c r="B3" s="194"/>
      <c r="C3" s="195" t="s">
        <v>83</v>
      </c>
      <c r="D3" s="31" t="s">
        <v>84</v>
      </c>
      <c r="E3" s="31"/>
      <c r="F3" s="31" t="s">
        <v>85</v>
      </c>
      <c r="G3" s="31"/>
      <c r="H3" s="27"/>
    </row>
    <row r="4" spans="1:8" ht="10.5" customHeight="1" x14ac:dyDescent="0.2">
      <c r="A4" s="193"/>
      <c r="B4" s="194"/>
      <c r="C4" s="195"/>
      <c r="D4" s="32" t="s">
        <v>86</v>
      </c>
      <c r="E4" s="33" t="s">
        <v>87</v>
      </c>
      <c r="F4" s="32" t="s">
        <v>88</v>
      </c>
      <c r="G4" s="33" t="s">
        <v>87</v>
      </c>
      <c r="H4" s="27"/>
    </row>
    <row r="5" spans="1:8" x14ac:dyDescent="0.2">
      <c r="A5" s="23"/>
      <c r="B5" s="24"/>
      <c r="C5" s="28" t="s">
        <v>89</v>
      </c>
      <c r="D5" s="34"/>
      <c r="E5" s="34"/>
      <c r="F5" s="34"/>
      <c r="G5" s="34"/>
      <c r="H5" s="27"/>
    </row>
    <row r="6" spans="1:8" x14ac:dyDescent="0.2">
      <c r="A6" s="23">
        <v>1</v>
      </c>
      <c r="B6" s="25"/>
      <c r="C6" s="28" t="s">
        <v>202</v>
      </c>
      <c r="D6" s="34"/>
      <c r="E6" s="34"/>
      <c r="F6" s="34"/>
      <c r="G6" s="34"/>
      <c r="H6" s="27"/>
    </row>
    <row r="7" spans="1:8" x14ac:dyDescent="0.2">
      <c r="A7" s="26"/>
      <c r="B7" s="22"/>
      <c r="C7" s="28" t="s">
        <v>90</v>
      </c>
      <c r="D7" s="34"/>
      <c r="E7" s="34"/>
      <c r="F7" s="34"/>
      <c r="G7" s="34"/>
      <c r="H7" s="27"/>
    </row>
    <row r="8" spans="1:8" x14ac:dyDescent="0.2">
      <c r="A8" s="26"/>
      <c r="B8" s="22"/>
      <c r="C8" s="28" t="s">
        <v>91</v>
      </c>
      <c r="D8" s="34"/>
      <c r="E8" s="34"/>
      <c r="F8" s="34"/>
      <c r="G8" s="34"/>
      <c r="H8" s="27"/>
    </row>
    <row r="9" spans="1:8" x14ac:dyDescent="0.2">
      <c r="A9" s="26"/>
      <c r="B9" s="22"/>
      <c r="C9" s="27" t="s">
        <v>161</v>
      </c>
      <c r="D9" s="34">
        <v>9553</v>
      </c>
      <c r="E9" s="35">
        <f>11587-5965</f>
        <v>5622</v>
      </c>
      <c r="F9" s="34"/>
      <c r="G9" s="34"/>
      <c r="H9" s="27"/>
    </row>
    <row r="10" spans="1:8" x14ac:dyDescent="0.2">
      <c r="A10" s="26"/>
      <c r="B10" s="22"/>
      <c r="C10" s="27" t="s">
        <v>92</v>
      </c>
      <c r="D10" s="34"/>
      <c r="E10" s="35"/>
      <c r="F10" s="34"/>
      <c r="G10" s="34"/>
      <c r="H10" s="27"/>
    </row>
    <row r="11" spans="1:8" x14ac:dyDescent="0.2">
      <c r="A11" s="26"/>
      <c r="B11" s="22"/>
      <c r="C11" s="27" t="s">
        <v>93</v>
      </c>
      <c r="D11" s="34"/>
      <c r="E11" s="34"/>
      <c r="F11" s="34"/>
      <c r="G11" s="34"/>
      <c r="H11" s="27"/>
    </row>
    <row r="12" spans="1:8" x14ac:dyDescent="0.2">
      <c r="A12" s="26"/>
      <c r="B12" s="22"/>
      <c r="C12" s="36" t="s">
        <v>94</v>
      </c>
      <c r="D12" s="34"/>
      <c r="E12" s="34"/>
      <c r="F12" s="34"/>
      <c r="G12" s="34"/>
      <c r="H12" s="27"/>
    </row>
    <row r="13" spans="1:8" x14ac:dyDescent="0.2">
      <c r="A13" s="26"/>
      <c r="B13" s="22"/>
      <c r="C13" s="27" t="s">
        <v>95</v>
      </c>
      <c r="D13" s="34"/>
      <c r="E13" s="34"/>
      <c r="F13" s="34">
        <v>75494</v>
      </c>
      <c r="G13" s="34">
        <v>76687</v>
      </c>
      <c r="H13" s="27"/>
    </row>
    <row r="14" spans="1:8" x14ac:dyDescent="0.2">
      <c r="A14" s="26"/>
      <c r="B14" s="22"/>
      <c r="C14" s="27" t="s">
        <v>96</v>
      </c>
      <c r="D14" s="34"/>
      <c r="E14" s="34"/>
      <c r="F14" s="34">
        <v>20297</v>
      </c>
      <c r="G14" s="34">
        <v>21408</v>
      </c>
      <c r="H14" s="27"/>
    </row>
    <row r="15" spans="1:8" x14ac:dyDescent="0.2">
      <c r="A15" s="26"/>
      <c r="B15" s="22"/>
      <c r="C15" s="27" t="s">
        <v>131</v>
      </c>
      <c r="D15" s="34"/>
      <c r="E15" s="34"/>
      <c r="F15" s="34">
        <v>32196</v>
      </c>
      <c r="G15" s="34">
        <v>35598</v>
      </c>
      <c r="H15" s="27"/>
    </row>
    <row r="16" spans="1:8" x14ac:dyDescent="0.2">
      <c r="A16" s="26"/>
      <c r="B16" s="22"/>
      <c r="C16" s="1" t="s">
        <v>14</v>
      </c>
      <c r="D16" s="34"/>
      <c r="E16" s="34"/>
      <c r="F16" s="34">
        <v>350</v>
      </c>
      <c r="G16" s="34">
        <v>0</v>
      </c>
      <c r="H16" s="27"/>
    </row>
    <row r="17" spans="1:8" x14ac:dyDescent="0.2">
      <c r="A17" s="26"/>
      <c r="B17" s="22"/>
      <c r="C17" s="28" t="s">
        <v>97</v>
      </c>
      <c r="D17" s="34"/>
      <c r="E17" s="34"/>
      <c r="F17" s="34"/>
      <c r="G17" s="34"/>
      <c r="H17" s="27"/>
    </row>
    <row r="18" spans="1:8" x14ac:dyDescent="0.2">
      <c r="A18" s="26"/>
      <c r="B18" s="22"/>
      <c r="C18" s="105" t="s">
        <v>70</v>
      </c>
      <c r="D18" s="34"/>
      <c r="E18" s="34">
        <v>847</v>
      </c>
      <c r="F18" s="34"/>
      <c r="G18" s="34"/>
      <c r="H18" s="27"/>
    </row>
    <row r="19" spans="1:8" x14ac:dyDescent="0.2">
      <c r="A19" s="26"/>
      <c r="B19" s="22"/>
      <c r="C19" s="27" t="s">
        <v>98</v>
      </c>
      <c r="D19" s="34"/>
      <c r="E19" s="34"/>
      <c r="F19" s="34">
        <v>2609</v>
      </c>
      <c r="G19" s="34">
        <v>3456</v>
      </c>
      <c r="H19" s="27"/>
    </row>
    <row r="20" spans="1:8" x14ac:dyDescent="0.2">
      <c r="A20" s="134"/>
      <c r="B20" s="22"/>
      <c r="C20" s="28" t="s">
        <v>292</v>
      </c>
      <c r="D20" s="34"/>
      <c r="E20" s="34"/>
      <c r="F20" s="34"/>
      <c r="G20" s="34"/>
      <c r="H20" s="27"/>
    </row>
    <row r="21" spans="1:8" x14ac:dyDescent="0.2">
      <c r="A21" s="134"/>
      <c r="B21" s="22"/>
      <c r="C21" s="36" t="s">
        <v>94</v>
      </c>
      <c r="D21" s="34">
        <v>121393</v>
      </c>
      <c r="E21" s="34">
        <f>119442+5965</f>
        <v>125407</v>
      </c>
      <c r="F21" s="34"/>
      <c r="G21" s="34"/>
      <c r="H21" s="27"/>
    </row>
    <row r="22" spans="1:8" x14ac:dyDescent="0.2">
      <c r="A22" s="134"/>
      <c r="B22" s="22"/>
      <c r="C22" s="111" t="s">
        <v>291</v>
      </c>
      <c r="D22" s="34"/>
      <c r="E22" s="34">
        <v>5273</v>
      </c>
      <c r="F22" s="34"/>
      <c r="G22" s="34"/>
      <c r="H22" s="27"/>
    </row>
    <row r="23" spans="1:8" s="4" customFormat="1" x14ac:dyDescent="0.2">
      <c r="A23" s="23"/>
      <c r="B23" s="24"/>
      <c r="C23" s="37" t="s">
        <v>99</v>
      </c>
      <c r="D23" s="38">
        <f>SUM(D9:D22)</f>
        <v>130946</v>
      </c>
      <c r="E23" s="38">
        <f>SUM(E9:E22)</f>
        <v>137149</v>
      </c>
      <c r="F23" s="38">
        <f>SUM(F9:F19)</f>
        <v>130946</v>
      </c>
      <c r="G23" s="38">
        <f>SUM(G9:G19)</f>
        <v>137149</v>
      </c>
      <c r="H23" s="28"/>
    </row>
    <row r="24" spans="1:8" x14ac:dyDescent="0.2">
      <c r="A24" s="26"/>
      <c r="B24" s="22"/>
      <c r="C24" s="28" t="s">
        <v>100</v>
      </c>
      <c r="D24" s="34"/>
      <c r="E24" s="34"/>
      <c r="F24" s="34"/>
      <c r="G24" s="34"/>
      <c r="H24" s="27"/>
    </row>
    <row r="25" spans="1:8" x14ac:dyDescent="0.2">
      <c r="A25" s="26"/>
      <c r="B25" s="22"/>
      <c r="C25" s="28" t="s">
        <v>101</v>
      </c>
      <c r="D25" s="34"/>
      <c r="E25" s="34"/>
      <c r="F25" s="34"/>
      <c r="G25" s="34"/>
      <c r="H25" s="27"/>
    </row>
    <row r="26" spans="1:8" x14ac:dyDescent="0.2">
      <c r="A26" s="26"/>
      <c r="B26" s="22"/>
      <c r="C26" s="27" t="s">
        <v>162</v>
      </c>
      <c r="D26" s="34">
        <v>2998</v>
      </c>
      <c r="E26" s="34">
        <f>949+115</f>
        <v>1064</v>
      </c>
      <c r="F26" s="34"/>
      <c r="G26" s="34"/>
      <c r="H26" s="27"/>
    </row>
    <row r="27" spans="1:8" x14ac:dyDescent="0.2">
      <c r="A27" s="26"/>
      <c r="B27" s="22"/>
      <c r="C27" s="27" t="s">
        <v>92</v>
      </c>
      <c r="D27" s="34"/>
      <c r="E27" s="34"/>
      <c r="F27" s="34"/>
      <c r="G27" s="34"/>
      <c r="H27" s="27"/>
    </row>
    <row r="28" spans="1:8" x14ac:dyDescent="0.2">
      <c r="A28" s="26"/>
      <c r="B28" s="22"/>
      <c r="C28" s="27" t="s">
        <v>93</v>
      </c>
      <c r="D28" s="34"/>
      <c r="E28" s="34"/>
      <c r="F28" s="34"/>
      <c r="G28" s="34"/>
      <c r="H28" s="27"/>
    </row>
    <row r="29" spans="1:8" x14ac:dyDescent="0.2">
      <c r="A29" s="26"/>
      <c r="B29" s="22"/>
      <c r="C29" s="36" t="s">
        <v>94</v>
      </c>
      <c r="D29" s="34"/>
      <c r="E29" s="34"/>
      <c r="F29" s="34"/>
      <c r="G29" s="34"/>
      <c r="H29" s="27"/>
    </row>
    <row r="30" spans="1:8" x14ac:dyDescent="0.2">
      <c r="A30" s="26"/>
      <c r="B30" s="22"/>
      <c r="C30" s="27" t="s">
        <v>95</v>
      </c>
      <c r="D30" s="34"/>
      <c r="E30" s="34"/>
      <c r="F30" s="34">
        <v>3766</v>
      </c>
      <c r="G30" s="34">
        <v>4024</v>
      </c>
      <c r="H30" s="27"/>
    </row>
    <row r="31" spans="1:8" x14ac:dyDescent="0.2">
      <c r="A31" s="26"/>
      <c r="B31" s="22"/>
      <c r="C31" s="27" t="s">
        <v>96</v>
      </c>
      <c r="D31" s="34"/>
      <c r="E31" s="34"/>
      <c r="F31" s="34">
        <v>1017</v>
      </c>
      <c r="G31" s="34">
        <v>1079</v>
      </c>
      <c r="H31" s="27"/>
    </row>
    <row r="32" spans="1:8" x14ac:dyDescent="0.2">
      <c r="A32" s="26"/>
      <c r="B32" s="22"/>
      <c r="C32" s="27" t="s">
        <v>131</v>
      </c>
      <c r="D32" s="34"/>
      <c r="E32" s="34"/>
      <c r="F32" s="34">
        <v>1674</v>
      </c>
      <c r="G32" s="34">
        <v>1745</v>
      </c>
      <c r="H32" s="27"/>
    </row>
    <row r="33" spans="1:9" x14ac:dyDescent="0.2">
      <c r="A33" s="134"/>
      <c r="B33" s="22"/>
      <c r="C33" s="28" t="s">
        <v>292</v>
      </c>
      <c r="D33" s="34"/>
      <c r="E33" s="34"/>
      <c r="F33" s="34"/>
      <c r="G33" s="34"/>
      <c r="H33" s="27"/>
    </row>
    <row r="34" spans="1:9" x14ac:dyDescent="0.2">
      <c r="A34" s="134"/>
      <c r="B34" s="22"/>
      <c r="C34" s="36" t="s">
        <v>94</v>
      </c>
      <c r="D34" s="34">
        <v>3459</v>
      </c>
      <c r="E34" s="34">
        <v>5784</v>
      </c>
      <c r="F34" s="34"/>
      <c r="G34" s="34"/>
      <c r="H34" s="27"/>
      <c r="I34" s="180"/>
    </row>
    <row r="35" spans="1:9" s="4" customFormat="1" x14ac:dyDescent="0.2">
      <c r="A35" s="23"/>
      <c r="B35" s="24"/>
      <c r="C35" s="37" t="s">
        <v>102</v>
      </c>
      <c r="D35" s="38">
        <f>SUM(D26:D34)</f>
        <v>6457</v>
      </c>
      <c r="E35" s="38">
        <f>SUM(E26:E34)</f>
        <v>6848</v>
      </c>
      <c r="F35" s="38">
        <f>SUM(F30:F32)</f>
        <v>6457</v>
      </c>
      <c r="G35" s="38">
        <f>SUM(G30:G32)</f>
        <v>6848</v>
      </c>
      <c r="H35" s="28"/>
      <c r="I35" s="77"/>
    </row>
    <row r="36" spans="1:9" s="4" customFormat="1" x14ac:dyDescent="0.2">
      <c r="A36" s="23"/>
      <c r="B36" s="24"/>
      <c r="C36" s="128" t="s">
        <v>103</v>
      </c>
      <c r="D36" s="45">
        <f>+D35+D23</f>
        <v>137403</v>
      </c>
      <c r="E36" s="45">
        <f t="shared" ref="E36:G36" si="0">+E35+E23</f>
        <v>143997</v>
      </c>
      <c r="F36" s="45">
        <f t="shared" si="0"/>
        <v>137403</v>
      </c>
      <c r="G36" s="45">
        <f t="shared" si="0"/>
        <v>143997</v>
      </c>
      <c r="H36" s="28"/>
    </row>
    <row r="37" spans="1:9" x14ac:dyDescent="0.2">
      <c r="A37" s="23">
        <v>2</v>
      </c>
      <c r="B37" s="24"/>
      <c r="C37" s="28" t="s">
        <v>203</v>
      </c>
      <c r="D37" s="34"/>
      <c r="E37" s="34"/>
      <c r="F37" s="34"/>
      <c r="G37" s="34"/>
      <c r="H37" s="27"/>
    </row>
    <row r="38" spans="1:9" x14ac:dyDescent="0.2">
      <c r="A38" s="23"/>
      <c r="B38" s="24"/>
      <c r="C38" s="28" t="s">
        <v>90</v>
      </c>
      <c r="D38" s="34"/>
      <c r="E38" s="34"/>
      <c r="F38" s="34"/>
      <c r="G38" s="34"/>
      <c r="H38" s="27"/>
    </row>
    <row r="39" spans="1:9" x14ac:dyDescent="0.2">
      <c r="A39" s="23"/>
      <c r="B39" s="25"/>
      <c r="C39" s="28" t="s">
        <v>101</v>
      </c>
      <c r="D39" s="34"/>
      <c r="E39" s="34"/>
      <c r="F39" s="34"/>
      <c r="G39" s="34"/>
      <c r="H39" s="27"/>
    </row>
    <row r="40" spans="1:9" x14ac:dyDescent="0.2">
      <c r="A40" s="26"/>
      <c r="B40" s="22"/>
      <c r="C40" s="27" t="s">
        <v>175</v>
      </c>
      <c r="D40" s="34">
        <f>357-D52</f>
        <v>117</v>
      </c>
      <c r="E40" s="34">
        <f>+'4_mell_könyvtár'!E50</f>
        <v>117</v>
      </c>
      <c r="F40" s="34"/>
      <c r="G40" s="34"/>
      <c r="H40" s="27"/>
    </row>
    <row r="41" spans="1:9" x14ac:dyDescent="0.2">
      <c r="A41" s="26"/>
      <c r="B41" s="22"/>
      <c r="C41" s="27" t="s">
        <v>95</v>
      </c>
      <c r="D41" s="34"/>
      <c r="E41" s="34"/>
      <c r="F41" s="34">
        <f>9914-F53</f>
        <v>8337</v>
      </c>
      <c r="G41" s="34">
        <v>8314</v>
      </c>
      <c r="H41" s="27"/>
    </row>
    <row r="42" spans="1:9" x14ac:dyDescent="0.2">
      <c r="A42" s="26"/>
      <c r="B42" s="22"/>
      <c r="C42" s="27" t="s">
        <v>96</v>
      </c>
      <c r="D42" s="34"/>
      <c r="E42" s="34"/>
      <c r="F42" s="34">
        <f>2657-F54</f>
        <v>2231</v>
      </c>
      <c r="G42" s="34">
        <v>1999</v>
      </c>
      <c r="H42" s="27"/>
    </row>
    <row r="43" spans="1:9" x14ac:dyDescent="0.2">
      <c r="A43" s="26"/>
      <c r="B43" s="22"/>
      <c r="C43" s="27" t="s">
        <v>104</v>
      </c>
      <c r="D43" s="34"/>
      <c r="E43" s="34"/>
      <c r="F43" s="34">
        <f>6404-F55</f>
        <v>6328</v>
      </c>
      <c r="G43" s="34">
        <v>6848</v>
      </c>
      <c r="H43" s="27"/>
    </row>
    <row r="44" spans="1:9" x14ac:dyDescent="0.2">
      <c r="A44" s="26"/>
      <c r="B44" s="22"/>
      <c r="C44" s="28" t="s">
        <v>97</v>
      </c>
      <c r="D44" s="34"/>
      <c r="E44" s="34"/>
      <c r="F44" s="34"/>
      <c r="G44" s="34"/>
      <c r="H44" s="27"/>
    </row>
    <row r="45" spans="1:9" x14ac:dyDescent="0.2">
      <c r="A45" s="26"/>
      <c r="B45" s="22"/>
      <c r="C45" s="27" t="s">
        <v>98</v>
      </c>
      <c r="D45" s="34"/>
      <c r="E45" s="34"/>
      <c r="F45" s="34"/>
      <c r="G45" s="34"/>
      <c r="H45" s="27"/>
    </row>
    <row r="46" spans="1:9" x14ac:dyDescent="0.2">
      <c r="A46" s="134"/>
      <c r="B46" s="22"/>
      <c r="C46" s="28" t="s">
        <v>292</v>
      </c>
      <c r="D46" s="34"/>
      <c r="E46" s="34"/>
      <c r="F46" s="34"/>
      <c r="G46" s="34">
        <v>291</v>
      </c>
      <c r="H46" s="27"/>
    </row>
    <row r="47" spans="1:9" x14ac:dyDescent="0.2">
      <c r="A47" s="134"/>
      <c r="B47" s="22"/>
      <c r="C47" s="36" t="s">
        <v>94</v>
      </c>
      <c r="D47" s="34">
        <f>18618-D59</f>
        <v>16779</v>
      </c>
      <c r="E47" s="34">
        <f>+'4_mell_könyvtár'!E68</f>
        <v>16780</v>
      </c>
      <c r="F47" s="34"/>
      <c r="G47" s="34"/>
      <c r="H47" s="27"/>
    </row>
    <row r="48" spans="1:9" x14ac:dyDescent="0.2">
      <c r="A48" s="134"/>
      <c r="B48" s="22"/>
      <c r="C48" s="111" t="s">
        <v>291</v>
      </c>
      <c r="D48" s="34"/>
      <c r="E48" s="34">
        <v>555</v>
      </c>
      <c r="F48" s="34"/>
      <c r="G48" s="34"/>
      <c r="H48" s="27"/>
    </row>
    <row r="49" spans="1:8" x14ac:dyDescent="0.2">
      <c r="A49" s="26"/>
      <c r="B49" s="22"/>
      <c r="C49" s="37" t="s">
        <v>99</v>
      </c>
      <c r="D49" s="38">
        <f>SUM(D40:D48)</f>
        <v>16896</v>
      </c>
      <c r="E49" s="38">
        <f t="shared" ref="E49:F49" si="1">SUM(E40:E48)</f>
        <v>17452</v>
      </c>
      <c r="F49" s="38">
        <f t="shared" si="1"/>
        <v>16896</v>
      </c>
      <c r="G49" s="38">
        <f>SUM(G40:G48)</f>
        <v>17452</v>
      </c>
      <c r="H49" s="34">
        <f>SUM(H40:H45)</f>
        <v>0</v>
      </c>
    </row>
    <row r="50" spans="1:8" x14ac:dyDescent="0.2">
      <c r="A50" s="26"/>
      <c r="B50" s="22"/>
      <c r="C50" s="28" t="s">
        <v>173</v>
      </c>
      <c r="D50" s="34"/>
      <c r="E50" s="34"/>
      <c r="F50" s="34"/>
      <c r="G50" s="34"/>
      <c r="H50" s="27"/>
    </row>
    <row r="51" spans="1:8" x14ac:dyDescent="0.2">
      <c r="A51" s="26"/>
      <c r="B51" s="22"/>
      <c r="C51" s="28" t="s">
        <v>101</v>
      </c>
      <c r="D51" s="34"/>
      <c r="E51" s="34"/>
      <c r="F51" s="34"/>
      <c r="G51" s="34"/>
      <c r="H51" s="27"/>
    </row>
    <row r="52" spans="1:8" x14ac:dyDescent="0.2">
      <c r="A52" s="26"/>
      <c r="B52" s="22"/>
      <c r="C52" s="27" t="s">
        <v>175</v>
      </c>
      <c r="D52" s="34">
        <v>240</v>
      </c>
      <c r="E52" s="34">
        <v>240</v>
      </c>
      <c r="F52" s="34"/>
      <c r="G52" s="34"/>
      <c r="H52" s="27"/>
    </row>
    <row r="53" spans="1:8" x14ac:dyDescent="0.2">
      <c r="A53" s="26"/>
      <c r="B53" s="22"/>
      <c r="C53" s="27" t="s">
        <v>95</v>
      </c>
      <c r="D53" s="34"/>
      <c r="E53" s="34"/>
      <c r="F53" s="34">
        <v>1577</v>
      </c>
      <c r="G53" s="34">
        <v>1577</v>
      </c>
      <c r="H53" s="27"/>
    </row>
    <row r="54" spans="1:8" x14ac:dyDescent="0.2">
      <c r="A54" s="26"/>
      <c r="B54" s="22"/>
      <c r="C54" s="27" t="s">
        <v>96</v>
      </c>
      <c r="D54" s="34"/>
      <c r="E54" s="34"/>
      <c r="F54" s="34">
        <v>426</v>
      </c>
      <c r="G54" s="34">
        <v>426</v>
      </c>
      <c r="H54" s="27"/>
    </row>
    <row r="55" spans="1:8" x14ac:dyDescent="0.2">
      <c r="A55" s="26"/>
      <c r="B55" s="22"/>
      <c r="C55" s="27" t="s">
        <v>104</v>
      </c>
      <c r="D55" s="34"/>
      <c r="E55" s="34"/>
      <c r="F55" s="34">
        <v>76</v>
      </c>
      <c r="G55" s="34">
        <v>76</v>
      </c>
      <c r="H55" s="27"/>
    </row>
    <row r="56" spans="1:8" x14ac:dyDescent="0.2">
      <c r="A56" s="26"/>
      <c r="B56" s="22"/>
      <c r="C56" s="28" t="s">
        <v>97</v>
      </c>
      <c r="D56" s="34"/>
      <c r="E56" s="34"/>
      <c r="F56" s="34"/>
      <c r="G56" s="34"/>
      <c r="H56" s="27"/>
    </row>
    <row r="57" spans="1:8" x14ac:dyDescent="0.2">
      <c r="A57" s="26"/>
      <c r="B57" s="22"/>
      <c r="C57" s="27" t="s">
        <v>98</v>
      </c>
      <c r="D57" s="34"/>
      <c r="E57" s="34"/>
      <c r="F57" s="34"/>
      <c r="G57" s="34"/>
      <c r="H57" s="27"/>
    </row>
    <row r="58" spans="1:8" x14ac:dyDescent="0.2">
      <c r="A58" s="134"/>
      <c r="B58" s="22"/>
      <c r="C58" s="28" t="s">
        <v>292</v>
      </c>
      <c r="D58" s="34"/>
      <c r="E58" s="34"/>
      <c r="F58" s="34"/>
      <c r="G58" s="34"/>
      <c r="H58" s="27"/>
    </row>
    <row r="59" spans="1:8" x14ac:dyDescent="0.2">
      <c r="A59" s="134"/>
      <c r="B59" s="22"/>
      <c r="C59" s="36" t="s">
        <v>94</v>
      </c>
      <c r="D59" s="34">
        <f>+G60-D52</f>
        <v>1839</v>
      </c>
      <c r="E59" s="34">
        <v>1839</v>
      </c>
      <c r="F59" s="34"/>
      <c r="G59" s="34"/>
      <c r="H59" s="27"/>
    </row>
    <row r="60" spans="1:8" x14ac:dyDescent="0.2">
      <c r="A60" s="26"/>
      <c r="B60" s="22"/>
      <c r="C60" s="37" t="s">
        <v>174</v>
      </c>
      <c r="D60" s="38">
        <f>SUM(D52:D59)</f>
        <v>2079</v>
      </c>
      <c r="E60" s="38">
        <f t="shared" ref="E60:F60" si="2">SUM(E52:E59)</f>
        <v>2079</v>
      </c>
      <c r="F60" s="38">
        <f t="shared" si="2"/>
        <v>2079</v>
      </c>
      <c r="G60" s="38">
        <f>SUM(G52:G59)</f>
        <v>2079</v>
      </c>
      <c r="H60" s="27"/>
    </row>
    <row r="61" spans="1:8" x14ac:dyDescent="0.2">
      <c r="A61" s="26"/>
      <c r="B61" s="22"/>
      <c r="C61" s="128" t="s">
        <v>105</v>
      </c>
      <c r="D61" s="45">
        <f>+D60+D49</f>
        <v>18975</v>
      </c>
      <c r="E61" s="45">
        <f>+E60+E49</f>
        <v>19531</v>
      </c>
      <c r="F61" s="45">
        <f t="shared" ref="F61:G61" si="3">+F60+F49</f>
        <v>18975</v>
      </c>
      <c r="G61" s="45">
        <f t="shared" si="3"/>
        <v>19531</v>
      </c>
      <c r="H61" s="27"/>
    </row>
    <row r="62" spans="1:8" x14ac:dyDescent="0.2">
      <c r="A62" s="26"/>
      <c r="B62" s="22"/>
      <c r="C62" s="27"/>
      <c r="D62" s="34"/>
      <c r="E62" s="34"/>
      <c r="F62" s="34"/>
      <c r="G62" s="34"/>
      <c r="H62" s="27"/>
    </row>
    <row r="63" spans="1:8" x14ac:dyDescent="0.2">
      <c r="A63" s="23"/>
      <c r="B63" s="24"/>
      <c r="C63" s="37" t="s">
        <v>178</v>
      </c>
      <c r="D63" s="45">
        <f>+D61+D36</f>
        <v>156378</v>
      </c>
      <c r="E63" s="45">
        <f>+E61+E36</f>
        <v>163528</v>
      </c>
      <c r="F63" s="45">
        <f>+F61+F36</f>
        <v>156378</v>
      </c>
      <c r="G63" s="45">
        <f>+G61+G36</f>
        <v>163528</v>
      </c>
      <c r="H63" s="27"/>
    </row>
    <row r="64" spans="1:8" x14ac:dyDescent="0.2">
      <c r="A64" s="23"/>
      <c r="B64" s="24"/>
      <c r="C64" s="37"/>
      <c r="D64" s="38"/>
      <c r="E64" s="38"/>
      <c r="F64" s="38"/>
      <c r="G64" s="38"/>
      <c r="H64" s="27"/>
    </row>
    <row r="65" spans="1:8" s="5" customFormat="1" x14ac:dyDescent="0.2">
      <c r="A65" s="191" t="s">
        <v>179</v>
      </c>
      <c r="B65" s="191"/>
      <c r="C65" s="191"/>
      <c r="D65" s="191"/>
      <c r="E65" s="191"/>
      <c r="F65" s="191"/>
      <c r="G65" s="191"/>
      <c r="H65" s="37"/>
    </row>
    <row r="66" spans="1:8" x14ac:dyDescent="0.2">
      <c r="A66" s="23">
        <v>1</v>
      </c>
      <c r="B66" s="24"/>
      <c r="C66" s="28" t="s">
        <v>106</v>
      </c>
      <c r="D66" s="34"/>
      <c r="E66" s="34"/>
      <c r="F66" s="34"/>
      <c r="G66" s="34"/>
      <c r="H66" s="27"/>
    </row>
    <row r="67" spans="1:8" x14ac:dyDescent="0.2">
      <c r="A67" s="23"/>
      <c r="B67" s="24"/>
      <c r="C67" s="28" t="s">
        <v>107</v>
      </c>
      <c r="D67" s="34"/>
      <c r="E67" s="34"/>
      <c r="F67" s="34"/>
      <c r="G67" s="34"/>
      <c r="H67" s="27"/>
    </row>
    <row r="68" spans="1:8" x14ac:dyDescent="0.2">
      <c r="A68" s="26"/>
      <c r="B68" s="25"/>
      <c r="C68" s="28" t="s">
        <v>101</v>
      </c>
      <c r="D68" s="34"/>
      <c r="E68" s="34"/>
      <c r="F68" s="34"/>
      <c r="G68" s="34"/>
      <c r="H68" s="27"/>
    </row>
    <row r="69" spans="1:8" x14ac:dyDescent="0.2">
      <c r="A69" s="135"/>
      <c r="B69" s="25"/>
      <c r="C69" s="106" t="s">
        <v>37</v>
      </c>
      <c r="D69" s="34">
        <v>0</v>
      </c>
      <c r="E69" s="34">
        <v>1560</v>
      </c>
      <c r="F69" s="34"/>
      <c r="G69" s="34"/>
      <c r="H69" s="27"/>
    </row>
    <row r="70" spans="1:8" x14ac:dyDescent="0.2">
      <c r="A70" s="26"/>
      <c r="B70" s="22"/>
      <c r="C70" s="27" t="s">
        <v>162</v>
      </c>
      <c r="D70" s="34">
        <v>500</v>
      </c>
      <c r="E70" s="34">
        <v>1300</v>
      </c>
      <c r="F70" s="34"/>
      <c r="G70" s="34"/>
      <c r="H70" s="27"/>
    </row>
    <row r="71" spans="1:8" x14ac:dyDescent="0.2">
      <c r="A71" s="50"/>
      <c r="B71" s="22"/>
      <c r="C71" s="27" t="s">
        <v>194</v>
      </c>
      <c r="D71" s="34">
        <v>0</v>
      </c>
      <c r="E71" s="34">
        <v>0</v>
      </c>
      <c r="F71" s="34"/>
      <c r="G71" s="34"/>
      <c r="H71" s="27"/>
    </row>
    <row r="72" spans="1:8" x14ac:dyDescent="0.2">
      <c r="A72" s="26"/>
      <c r="B72" s="22"/>
      <c r="C72" s="27" t="s">
        <v>293</v>
      </c>
      <c r="D72" s="34">
        <v>0</v>
      </c>
      <c r="E72" s="34">
        <v>0</v>
      </c>
      <c r="F72" s="34"/>
      <c r="G72" s="34">
        <v>135</v>
      </c>
      <c r="H72" s="27"/>
    </row>
    <row r="73" spans="1:8" x14ac:dyDescent="0.2">
      <c r="A73" s="26"/>
      <c r="B73" s="22"/>
      <c r="C73" s="36" t="s">
        <v>94</v>
      </c>
      <c r="D73" s="34"/>
      <c r="E73" s="34"/>
      <c r="F73" s="34"/>
      <c r="G73" s="34"/>
      <c r="H73" s="27"/>
    </row>
    <row r="74" spans="1:8" x14ac:dyDescent="0.2">
      <c r="A74" s="26"/>
      <c r="B74" s="22"/>
      <c r="C74" s="27" t="s">
        <v>108</v>
      </c>
      <c r="D74" s="34"/>
      <c r="E74" s="34"/>
      <c r="F74" s="34">
        <v>74315</v>
      </c>
      <c r="G74" s="34">
        <f>+'5_mell_hivatal'!G4</f>
        <v>81071</v>
      </c>
      <c r="H74" s="27"/>
    </row>
    <row r="75" spans="1:8" x14ac:dyDescent="0.2">
      <c r="A75" s="26"/>
      <c r="B75" s="22"/>
      <c r="C75" s="27" t="s">
        <v>96</v>
      </c>
      <c r="D75" s="34"/>
      <c r="E75" s="34"/>
      <c r="F75" s="34">
        <v>20121</v>
      </c>
      <c r="G75" s="34">
        <f>+'5_mell_hivatal'!G5</f>
        <v>22308</v>
      </c>
      <c r="H75" s="27"/>
    </row>
    <row r="76" spans="1:8" x14ac:dyDescent="0.2">
      <c r="A76" s="26"/>
      <c r="B76" s="22"/>
      <c r="C76" s="27" t="s">
        <v>109</v>
      </c>
      <c r="D76" s="34"/>
      <c r="E76" s="34"/>
      <c r="F76" s="34">
        <v>18833</v>
      </c>
      <c r="G76" s="34">
        <f>+'5_mell_hivatal'!G6</f>
        <v>19232</v>
      </c>
      <c r="H76" s="27"/>
    </row>
    <row r="77" spans="1:8" x14ac:dyDescent="0.2">
      <c r="A77" s="26"/>
      <c r="B77" s="22"/>
      <c r="C77" s="28" t="s">
        <v>97</v>
      </c>
      <c r="D77" s="34"/>
      <c r="E77" s="34"/>
      <c r="F77" s="34"/>
      <c r="G77" s="34"/>
      <c r="H77" s="27"/>
    </row>
    <row r="78" spans="1:8" ht="11.25" customHeight="1" x14ac:dyDescent="0.2">
      <c r="A78" s="26"/>
      <c r="B78" s="22"/>
      <c r="C78" s="27" t="s">
        <v>98</v>
      </c>
      <c r="D78" s="34"/>
      <c r="E78" s="34"/>
      <c r="F78" s="34">
        <v>1925</v>
      </c>
      <c r="G78" s="34">
        <v>582</v>
      </c>
      <c r="H78" s="27"/>
    </row>
    <row r="79" spans="1:8" ht="11.25" customHeight="1" x14ac:dyDescent="0.2">
      <c r="A79" s="134"/>
      <c r="B79" s="22"/>
      <c r="C79" s="28" t="s">
        <v>292</v>
      </c>
      <c r="D79" s="34"/>
      <c r="E79" s="34"/>
      <c r="F79" s="34"/>
      <c r="G79" s="34"/>
      <c r="H79" s="27"/>
    </row>
    <row r="80" spans="1:8" ht="11.25" customHeight="1" x14ac:dyDescent="0.2">
      <c r="A80" s="134"/>
      <c r="B80" s="22"/>
      <c r="C80" s="36" t="s">
        <v>94</v>
      </c>
      <c r="D80" s="34">
        <v>114694</v>
      </c>
      <c r="E80" s="34">
        <f>+'5_mell_hivatal'!D68</f>
        <v>114694</v>
      </c>
      <c r="F80" s="34"/>
      <c r="G80" s="34"/>
      <c r="H80" s="27"/>
    </row>
    <row r="81" spans="1:8" ht="11.25" customHeight="1" x14ac:dyDescent="0.2">
      <c r="A81" s="134"/>
      <c r="B81" s="22"/>
      <c r="C81" s="111" t="s">
        <v>291</v>
      </c>
      <c r="D81" s="34">
        <v>0</v>
      </c>
      <c r="E81" s="34">
        <v>5774</v>
      </c>
      <c r="F81" s="34"/>
      <c r="G81" s="34"/>
      <c r="H81" s="27"/>
    </row>
    <row r="82" spans="1:8" ht="15" customHeight="1" x14ac:dyDescent="0.2">
      <c r="A82" s="26"/>
      <c r="B82" s="22"/>
      <c r="C82" s="28" t="s">
        <v>110</v>
      </c>
      <c r="D82" s="34">
        <f>SUM(D70:D81)</f>
        <v>115194</v>
      </c>
      <c r="E82" s="34">
        <f>SUM(E69:E81)</f>
        <v>123328</v>
      </c>
      <c r="F82" s="34">
        <f t="shared" ref="F82" si="4">SUM(F70:F80)</f>
        <v>115194</v>
      </c>
      <c r="G82" s="34">
        <f>SUM(G70:G80)</f>
        <v>123328</v>
      </c>
      <c r="H82" s="27"/>
    </row>
    <row r="83" spans="1:8" x14ac:dyDescent="0.2">
      <c r="A83" s="26"/>
      <c r="B83" s="22"/>
      <c r="C83" s="128" t="s">
        <v>180</v>
      </c>
      <c r="D83" s="45">
        <f>SUM(D82)</f>
        <v>115194</v>
      </c>
      <c r="E83" s="45">
        <f>SUM(E82)</f>
        <v>123328</v>
      </c>
      <c r="F83" s="45">
        <f t="shared" ref="F83:G83" si="5">SUM(F82)</f>
        <v>115194</v>
      </c>
      <c r="G83" s="45">
        <f t="shared" si="5"/>
        <v>123328</v>
      </c>
      <c r="H83" s="27"/>
    </row>
    <row r="84" spans="1:8" x14ac:dyDescent="0.2">
      <c r="A84" s="26"/>
      <c r="B84" s="22"/>
      <c r="C84" s="37"/>
      <c r="D84" s="38"/>
      <c r="E84" s="38"/>
      <c r="F84" s="38"/>
      <c r="G84" s="38"/>
      <c r="H84" s="27"/>
    </row>
    <row r="85" spans="1:8" ht="15.75" customHeight="1" x14ac:dyDescent="0.2">
      <c r="A85" s="191" t="s">
        <v>181</v>
      </c>
      <c r="B85" s="191"/>
      <c r="C85" s="191"/>
      <c r="D85" s="191"/>
      <c r="E85" s="191"/>
      <c r="F85" s="191"/>
      <c r="G85" s="191"/>
      <c r="H85" s="27"/>
    </row>
    <row r="86" spans="1:8" s="21" customFormat="1" ht="25.5" x14ac:dyDescent="0.2">
      <c r="A86" s="37">
        <v>1</v>
      </c>
      <c r="B86" s="28"/>
      <c r="C86" s="170" t="s">
        <v>195</v>
      </c>
      <c r="D86" s="34"/>
      <c r="E86" s="34"/>
      <c r="F86" s="38"/>
      <c r="G86" s="38"/>
      <c r="H86" s="27"/>
    </row>
    <row r="87" spans="1:8" s="21" customFormat="1" x14ac:dyDescent="0.2">
      <c r="A87" s="37"/>
      <c r="B87" s="28"/>
      <c r="C87" s="28" t="s">
        <v>91</v>
      </c>
      <c r="D87" s="34"/>
      <c r="E87" s="34"/>
      <c r="F87" s="38"/>
      <c r="G87" s="38"/>
      <c r="H87" s="27"/>
    </row>
    <row r="88" spans="1:8" s="21" customFormat="1" x14ac:dyDescent="0.2">
      <c r="A88" s="37"/>
      <c r="B88" s="28"/>
      <c r="C88" s="27" t="s">
        <v>164</v>
      </c>
      <c r="D88" s="34"/>
      <c r="E88" s="34"/>
      <c r="F88" s="38"/>
      <c r="G88" s="38"/>
      <c r="H88" s="27"/>
    </row>
    <row r="89" spans="1:8" s="21" customFormat="1" x14ac:dyDescent="0.2">
      <c r="A89" s="37"/>
      <c r="B89" s="28"/>
      <c r="C89" s="27" t="s">
        <v>162</v>
      </c>
      <c r="D89" s="34">
        <v>6656</v>
      </c>
      <c r="E89" s="34">
        <f>6656+3611</f>
        <v>10267</v>
      </c>
      <c r="F89" s="38"/>
      <c r="G89" s="38"/>
      <c r="H89" s="27"/>
    </row>
    <row r="90" spans="1:8" s="21" customFormat="1" x14ac:dyDescent="0.2">
      <c r="A90" s="37"/>
      <c r="B90" s="28"/>
      <c r="C90" s="27" t="s">
        <v>191</v>
      </c>
      <c r="D90" s="34"/>
      <c r="E90" s="34"/>
      <c r="F90" s="38"/>
      <c r="G90" s="38"/>
      <c r="H90" s="27"/>
    </row>
    <row r="91" spans="1:8" s="21" customFormat="1" x14ac:dyDescent="0.2">
      <c r="A91" s="37"/>
      <c r="B91" s="28"/>
      <c r="C91" s="27" t="s">
        <v>95</v>
      </c>
      <c r="D91" s="34"/>
      <c r="E91" s="34"/>
      <c r="F91" s="34">
        <v>13854</v>
      </c>
      <c r="G91" s="34">
        <v>15654</v>
      </c>
      <c r="H91" s="27"/>
    </row>
    <row r="92" spans="1:8" s="21" customFormat="1" x14ac:dyDescent="0.2">
      <c r="A92" s="37"/>
      <c r="B92" s="28"/>
      <c r="C92" s="27" t="s">
        <v>96</v>
      </c>
      <c r="D92" s="34"/>
      <c r="E92" s="34"/>
      <c r="F92" s="34">
        <v>3704</v>
      </c>
      <c r="G92" s="34">
        <v>4122</v>
      </c>
      <c r="H92" s="27"/>
    </row>
    <row r="93" spans="1:8" s="21" customFormat="1" x14ac:dyDescent="0.2">
      <c r="A93" s="37"/>
      <c r="B93" s="28"/>
      <c r="C93" s="27" t="s">
        <v>167</v>
      </c>
      <c r="D93" s="34"/>
      <c r="E93" s="34"/>
      <c r="F93" s="34">
        <v>30582</v>
      </c>
      <c r="G93" s="34">
        <f>68132-795</f>
        <v>67337</v>
      </c>
      <c r="H93" s="27"/>
    </row>
    <row r="94" spans="1:8" s="21" customFormat="1" x14ac:dyDescent="0.2">
      <c r="A94" s="37"/>
      <c r="B94" s="28"/>
      <c r="C94" s="27" t="s">
        <v>192</v>
      </c>
      <c r="D94" s="34"/>
      <c r="E94" s="34"/>
      <c r="F94" s="34">
        <f>59866-F316</f>
        <v>28501</v>
      </c>
      <c r="G94" s="34">
        <f>52671-G316-14</f>
        <v>16378</v>
      </c>
      <c r="H94" s="27"/>
    </row>
    <row r="95" spans="1:8" s="21" customFormat="1" x14ac:dyDescent="0.2">
      <c r="A95" s="37"/>
      <c r="B95" s="28"/>
      <c r="C95" s="27" t="s">
        <v>193</v>
      </c>
      <c r="D95" s="34"/>
      <c r="E95" s="34"/>
      <c r="F95" s="34"/>
      <c r="G95" s="34"/>
      <c r="H95" s="27"/>
    </row>
    <row r="96" spans="1:8" s="21" customFormat="1" x14ac:dyDescent="0.2">
      <c r="A96" s="37"/>
      <c r="B96" s="28"/>
      <c r="C96" s="27" t="s">
        <v>111</v>
      </c>
      <c r="D96" s="34"/>
      <c r="E96" s="34"/>
      <c r="F96" s="34"/>
      <c r="G96" s="34"/>
      <c r="H96" s="27"/>
    </row>
    <row r="97" spans="1:8" s="21" customFormat="1" x14ac:dyDescent="0.2">
      <c r="A97" s="37"/>
      <c r="B97" s="28"/>
      <c r="C97" s="27" t="s">
        <v>112</v>
      </c>
      <c r="D97" s="34"/>
      <c r="E97" s="34"/>
      <c r="F97" s="34">
        <f>12101-78</f>
        <v>12023</v>
      </c>
      <c r="G97" s="34">
        <v>24740</v>
      </c>
      <c r="H97" s="27"/>
    </row>
    <row r="98" spans="1:8" s="21" customFormat="1" x14ac:dyDescent="0.2">
      <c r="A98" s="37"/>
      <c r="B98" s="28"/>
      <c r="C98" s="28" t="s">
        <v>97</v>
      </c>
      <c r="D98" s="34"/>
      <c r="E98" s="34"/>
      <c r="F98" s="34"/>
      <c r="G98" s="34"/>
      <c r="H98" s="27"/>
    </row>
    <row r="99" spans="1:8" s="21" customFormat="1" x14ac:dyDescent="0.2">
      <c r="A99" s="37"/>
      <c r="B99" s="28"/>
      <c r="C99" s="109" t="s">
        <v>68</v>
      </c>
      <c r="D99" s="34">
        <v>500</v>
      </c>
      <c r="E99" s="34">
        <v>500</v>
      </c>
      <c r="F99" s="34"/>
      <c r="G99" s="34"/>
      <c r="H99" s="27"/>
    </row>
    <row r="100" spans="1:8" s="21" customFormat="1" x14ac:dyDescent="0.2">
      <c r="A100" s="37"/>
      <c r="B100" s="28"/>
      <c r="C100" s="27" t="s">
        <v>227</v>
      </c>
      <c r="D100" s="34"/>
      <c r="E100" s="34"/>
      <c r="F100" s="34"/>
      <c r="G100" s="34"/>
      <c r="H100" s="27"/>
    </row>
    <row r="101" spans="1:8" s="21" customFormat="1" x14ac:dyDescent="0.2">
      <c r="A101" s="37"/>
      <c r="B101" s="28"/>
      <c r="C101" s="27" t="s">
        <v>113</v>
      </c>
      <c r="D101" s="34"/>
      <c r="E101" s="34"/>
      <c r="F101" s="34"/>
      <c r="G101" s="34"/>
      <c r="H101" s="27"/>
    </row>
    <row r="102" spans="1:8" s="21" customFormat="1" x14ac:dyDescent="0.2">
      <c r="A102" s="37"/>
      <c r="B102" s="28"/>
      <c r="C102" s="27" t="s">
        <v>114</v>
      </c>
      <c r="D102" s="34"/>
      <c r="E102" s="34"/>
      <c r="F102" s="34"/>
      <c r="G102" s="34"/>
      <c r="H102" s="27"/>
    </row>
    <row r="103" spans="1:8" s="21" customFormat="1" x14ac:dyDescent="0.2">
      <c r="A103" s="37"/>
      <c r="B103" s="28"/>
      <c r="C103" s="27" t="s">
        <v>98</v>
      </c>
      <c r="D103" s="34"/>
      <c r="E103" s="34"/>
      <c r="F103" s="34">
        <v>0</v>
      </c>
      <c r="G103" s="34">
        <v>0</v>
      </c>
      <c r="H103" s="27"/>
    </row>
    <row r="104" spans="1:8" s="21" customFormat="1" x14ac:dyDescent="0.2">
      <c r="A104" s="37"/>
      <c r="B104" s="28"/>
      <c r="C104" s="27" t="s">
        <v>142</v>
      </c>
      <c r="D104" s="34"/>
      <c r="E104" s="34"/>
      <c r="F104" s="34">
        <v>0</v>
      </c>
      <c r="G104" s="34">
        <v>0</v>
      </c>
      <c r="H104" s="27"/>
    </row>
    <row r="105" spans="1:8" s="21" customFormat="1" x14ac:dyDescent="0.2">
      <c r="A105" s="37"/>
      <c r="B105" s="28"/>
      <c r="C105" s="27" t="s">
        <v>115</v>
      </c>
      <c r="D105" s="34"/>
      <c r="E105" s="34"/>
      <c r="F105" s="34">
        <v>0</v>
      </c>
      <c r="G105" s="34">
        <v>0</v>
      </c>
      <c r="H105" s="27"/>
    </row>
    <row r="106" spans="1:8" s="21" customFormat="1" x14ac:dyDescent="0.2">
      <c r="A106" s="37"/>
      <c r="B106" s="28"/>
      <c r="C106" s="27" t="s">
        <v>116</v>
      </c>
      <c r="D106" s="34"/>
      <c r="E106" s="34"/>
      <c r="F106" s="34"/>
      <c r="G106" s="34"/>
      <c r="H106" s="27"/>
    </row>
    <row r="107" spans="1:8" s="21" customFormat="1" x14ac:dyDescent="0.2">
      <c r="A107" s="37"/>
      <c r="B107" s="28"/>
      <c r="C107" s="37" t="s">
        <v>117</v>
      </c>
      <c r="D107" s="38">
        <f>SUM(D88:D106)</f>
        <v>7156</v>
      </c>
      <c r="E107" s="38">
        <f>SUM(E88:E106)</f>
        <v>10767</v>
      </c>
      <c r="F107" s="38">
        <f>SUM(F88:F106)</f>
        <v>88664</v>
      </c>
      <c r="G107" s="38">
        <f>SUM(G88:G106)</f>
        <v>128231</v>
      </c>
      <c r="H107" s="27"/>
    </row>
    <row r="108" spans="1:8" s="21" customFormat="1" ht="25.5" x14ac:dyDescent="0.2">
      <c r="A108" s="37">
        <v>2</v>
      </c>
      <c r="B108" s="27"/>
      <c r="C108" s="170" t="s">
        <v>248</v>
      </c>
      <c r="D108" s="38"/>
      <c r="E108" s="38"/>
      <c r="F108" s="38"/>
      <c r="G108" s="38"/>
      <c r="H108" s="27"/>
    </row>
    <row r="109" spans="1:8" s="21" customFormat="1" x14ac:dyDescent="0.2">
      <c r="A109" s="171"/>
      <c r="B109" s="27"/>
      <c r="C109" s="28" t="s">
        <v>101</v>
      </c>
      <c r="D109" s="34"/>
      <c r="E109" s="34"/>
      <c r="F109" s="34"/>
      <c r="G109" s="34"/>
      <c r="H109" s="27"/>
    </row>
    <row r="110" spans="1:8" s="21" customFormat="1" x14ac:dyDescent="0.2">
      <c r="A110" s="171"/>
      <c r="B110" s="27"/>
      <c r="C110" s="27" t="s">
        <v>12</v>
      </c>
      <c r="D110" s="34"/>
      <c r="E110" s="34"/>
      <c r="F110" s="34">
        <v>10220</v>
      </c>
      <c r="G110" s="34">
        <v>10220</v>
      </c>
      <c r="H110" s="27"/>
    </row>
    <row r="111" spans="1:8" s="172" customFormat="1" ht="25.5" x14ac:dyDescent="0.2">
      <c r="A111" s="37"/>
      <c r="B111" s="28"/>
      <c r="C111" s="40" t="s">
        <v>249</v>
      </c>
      <c r="D111" s="38">
        <v>0</v>
      </c>
      <c r="E111" s="38">
        <v>0</v>
      </c>
      <c r="F111" s="38">
        <f>SUM(F110)</f>
        <v>10220</v>
      </c>
      <c r="G111" s="38">
        <f>SUM(G110)</f>
        <v>10220</v>
      </c>
      <c r="H111" s="28"/>
    </row>
    <row r="112" spans="1:8" s="172" customFormat="1" x14ac:dyDescent="0.2">
      <c r="A112" s="37">
        <v>3</v>
      </c>
      <c r="B112" s="27"/>
      <c r="C112" s="170" t="s">
        <v>250</v>
      </c>
      <c r="D112" s="38"/>
      <c r="E112" s="38"/>
      <c r="F112" s="38"/>
      <c r="G112" s="38"/>
      <c r="H112" s="28"/>
    </row>
    <row r="113" spans="1:8" s="172" customFormat="1" x14ac:dyDescent="0.2">
      <c r="A113" s="171"/>
      <c r="B113" s="27"/>
      <c r="C113" s="28" t="s">
        <v>101</v>
      </c>
      <c r="D113" s="34"/>
      <c r="E113" s="34"/>
      <c r="F113" s="34"/>
      <c r="G113" s="34"/>
      <c r="H113" s="28"/>
    </row>
    <row r="114" spans="1:8" s="172" customFormat="1" x14ac:dyDescent="0.2">
      <c r="A114" s="171"/>
      <c r="B114" s="27"/>
      <c r="C114" s="27" t="s">
        <v>12</v>
      </c>
      <c r="D114" s="34"/>
      <c r="E114" s="34"/>
      <c r="F114" s="34">
        <v>13773</v>
      </c>
      <c r="G114" s="34">
        <f>13773-527-5965</f>
        <v>7281</v>
      </c>
      <c r="H114" s="28"/>
    </row>
    <row r="115" spans="1:8" s="172" customFormat="1" ht="25.5" x14ac:dyDescent="0.2">
      <c r="A115" s="37"/>
      <c r="B115" s="28"/>
      <c r="C115" s="40" t="s">
        <v>251</v>
      </c>
      <c r="D115" s="38">
        <v>0</v>
      </c>
      <c r="E115" s="38">
        <v>0</v>
      </c>
      <c r="F115" s="38">
        <f>SUM(F114)</f>
        <v>13773</v>
      </c>
      <c r="G115" s="38">
        <f>SUM(G114)</f>
        <v>7281</v>
      </c>
      <c r="H115" s="28"/>
    </row>
    <row r="116" spans="1:8" s="172" customFormat="1" x14ac:dyDescent="0.2">
      <c r="A116" s="37">
        <v>4</v>
      </c>
      <c r="B116" s="28"/>
      <c r="C116" s="173" t="s">
        <v>252</v>
      </c>
      <c r="D116" s="38"/>
      <c r="E116" s="38"/>
      <c r="F116" s="38"/>
      <c r="G116" s="38"/>
      <c r="H116" s="28"/>
    </row>
    <row r="117" spans="1:8" s="172" customFormat="1" x14ac:dyDescent="0.2">
      <c r="A117" s="37"/>
      <c r="B117" s="28"/>
      <c r="C117" s="28" t="s">
        <v>101</v>
      </c>
      <c r="D117" s="38"/>
      <c r="E117" s="38"/>
      <c r="F117" s="38"/>
      <c r="G117" s="38"/>
      <c r="H117" s="28"/>
    </row>
    <row r="118" spans="1:8" s="172" customFormat="1" x14ac:dyDescent="0.2">
      <c r="A118" s="37"/>
      <c r="B118" s="28"/>
      <c r="C118" s="27" t="s">
        <v>120</v>
      </c>
      <c r="D118" s="34">
        <v>105850</v>
      </c>
      <c r="E118" s="34">
        <f>105850+12500</f>
        <v>118350</v>
      </c>
      <c r="F118" s="38"/>
      <c r="G118" s="38"/>
      <c r="H118" s="28"/>
    </row>
    <row r="119" spans="1:8" s="172" customFormat="1" x14ac:dyDescent="0.2">
      <c r="A119" s="37"/>
      <c r="B119" s="28"/>
      <c r="C119" s="27" t="s">
        <v>121</v>
      </c>
      <c r="D119" s="34">
        <f>360+300</f>
        <v>660</v>
      </c>
      <c r="E119" s="34">
        <f>360+300</f>
        <v>660</v>
      </c>
      <c r="F119" s="38"/>
      <c r="G119" s="38"/>
      <c r="H119" s="28"/>
    </row>
    <row r="120" spans="1:8" s="172" customFormat="1" x14ac:dyDescent="0.2">
      <c r="A120" s="37"/>
      <c r="B120" s="28"/>
      <c r="C120" s="27" t="s">
        <v>122</v>
      </c>
      <c r="D120" s="34">
        <v>16000</v>
      </c>
      <c r="E120" s="34">
        <v>16000</v>
      </c>
      <c r="F120" s="38"/>
      <c r="G120" s="38"/>
      <c r="H120" s="28"/>
    </row>
    <row r="121" spans="1:8" s="172" customFormat="1" x14ac:dyDescent="0.2">
      <c r="A121" s="37"/>
      <c r="B121" s="28"/>
      <c r="C121" s="40" t="s">
        <v>253</v>
      </c>
      <c r="D121" s="38">
        <f>+D118+D119+D120</f>
        <v>122510</v>
      </c>
      <c r="E121" s="38">
        <f>+E118+E119+E120</f>
        <v>135010</v>
      </c>
      <c r="F121" s="38"/>
      <c r="G121" s="38"/>
      <c r="H121" s="28"/>
    </row>
    <row r="122" spans="1:8" s="21" customFormat="1" ht="25.5" x14ac:dyDescent="0.2">
      <c r="A122" s="37">
        <v>5</v>
      </c>
      <c r="B122" s="28"/>
      <c r="C122" s="170" t="s">
        <v>254</v>
      </c>
      <c r="D122" s="34"/>
      <c r="E122" s="34"/>
      <c r="F122" s="34"/>
      <c r="G122" s="34"/>
      <c r="H122" s="27"/>
    </row>
    <row r="123" spans="1:8" s="21" customFormat="1" x14ac:dyDescent="0.2">
      <c r="A123" s="171"/>
      <c r="B123" s="174"/>
      <c r="C123" s="28" t="s">
        <v>101</v>
      </c>
      <c r="D123" s="34"/>
      <c r="E123" s="34"/>
      <c r="F123" s="34"/>
      <c r="G123" s="34"/>
      <c r="H123" s="27"/>
    </row>
    <row r="124" spans="1:8" s="21" customFormat="1" x14ac:dyDescent="0.2">
      <c r="A124" s="171"/>
      <c r="B124" s="27"/>
      <c r="C124" s="27" t="s">
        <v>123</v>
      </c>
      <c r="D124" s="34">
        <v>366965</v>
      </c>
      <c r="E124" s="34">
        <v>380363</v>
      </c>
      <c r="F124" s="34"/>
      <c r="G124" s="34"/>
      <c r="H124" s="27"/>
    </row>
    <row r="125" spans="1:8" s="21" customFormat="1" x14ac:dyDescent="0.2">
      <c r="A125" s="171"/>
      <c r="B125" s="27"/>
      <c r="C125" s="27" t="s">
        <v>296</v>
      </c>
      <c r="D125" s="34"/>
      <c r="E125" s="34"/>
      <c r="F125" s="34"/>
      <c r="G125" s="34">
        <v>463</v>
      </c>
      <c r="H125" s="27"/>
    </row>
    <row r="126" spans="1:8" s="21" customFormat="1" x14ac:dyDescent="0.2">
      <c r="A126" s="171"/>
      <c r="B126" s="27"/>
      <c r="C126" s="27" t="s">
        <v>297</v>
      </c>
      <c r="D126" s="34"/>
      <c r="E126" s="34"/>
      <c r="F126" s="34"/>
      <c r="G126" s="34">
        <v>13520</v>
      </c>
      <c r="H126" s="27"/>
    </row>
    <row r="127" spans="1:8" s="21" customFormat="1" x14ac:dyDescent="0.2">
      <c r="A127" s="171"/>
      <c r="B127" s="27"/>
      <c r="C127" s="28" t="s">
        <v>97</v>
      </c>
      <c r="D127" s="34"/>
      <c r="E127" s="34"/>
      <c r="F127" s="34"/>
      <c r="G127" s="34"/>
      <c r="H127" s="27"/>
    </row>
    <row r="128" spans="1:8" s="21" customFormat="1" x14ac:dyDescent="0.2">
      <c r="A128" s="171"/>
      <c r="B128" s="27"/>
      <c r="C128" s="27" t="s">
        <v>263</v>
      </c>
      <c r="D128" s="34">
        <v>0</v>
      </c>
      <c r="E128" s="34">
        <v>50000</v>
      </c>
      <c r="F128" s="34"/>
      <c r="G128" s="34">
        <v>0</v>
      </c>
      <c r="H128" s="27"/>
    </row>
    <row r="129" spans="1:8" s="21" customFormat="1" ht="25.5" x14ac:dyDescent="0.2">
      <c r="A129" s="37"/>
      <c r="B129" s="27"/>
      <c r="C129" s="40" t="s">
        <v>255</v>
      </c>
      <c r="D129" s="38">
        <f>SUM(D124:D128)</f>
        <v>366965</v>
      </c>
      <c r="E129" s="38">
        <f t="shared" ref="E129:G129" si="6">SUM(E124:E128)</f>
        <v>430363</v>
      </c>
      <c r="F129" s="38">
        <f t="shared" si="6"/>
        <v>0</v>
      </c>
      <c r="G129" s="38">
        <f t="shared" si="6"/>
        <v>13983</v>
      </c>
      <c r="H129" s="27"/>
    </row>
    <row r="130" spans="1:8" s="21" customFormat="1" x14ac:dyDescent="0.2">
      <c r="A130" s="37">
        <v>6</v>
      </c>
      <c r="B130" s="28"/>
      <c r="C130" s="28" t="s">
        <v>165</v>
      </c>
      <c r="D130" s="34"/>
      <c r="E130" s="34"/>
      <c r="F130" s="34"/>
      <c r="G130" s="34"/>
      <c r="H130" s="27"/>
    </row>
    <row r="131" spans="1:8" s="21" customFormat="1" x14ac:dyDescent="0.2">
      <c r="A131" s="171"/>
      <c r="B131" s="174"/>
      <c r="C131" s="28" t="s">
        <v>124</v>
      </c>
      <c r="D131" s="34"/>
      <c r="E131" s="34"/>
      <c r="F131" s="34"/>
      <c r="G131" s="34"/>
      <c r="H131" s="27"/>
    </row>
    <row r="132" spans="1:8" s="21" customFormat="1" x14ac:dyDescent="0.2">
      <c r="A132" s="37"/>
      <c r="B132" s="27"/>
      <c r="C132" s="27" t="s">
        <v>125</v>
      </c>
      <c r="D132" s="34"/>
      <c r="E132" s="34"/>
      <c r="F132" s="34"/>
      <c r="G132" s="34"/>
      <c r="H132" s="27"/>
    </row>
    <row r="133" spans="1:8" s="21" customFormat="1" x14ac:dyDescent="0.2">
      <c r="A133" s="37"/>
      <c r="B133" s="27"/>
      <c r="C133" s="27" t="s">
        <v>131</v>
      </c>
      <c r="D133" s="34"/>
      <c r="E133" s="34"/>
      <c r="F133" s="34">
        <v>4318</v>
      </c>
      <c r="G133" s="34">
        <v>27945</v>
      </c>
      <c r="H133" s="27"/>
    </row>
    <row r="134" spans="1:8" s="21" customFormat="1" x14ac:dyDescent="0.2">
      <c r="A134" s="37"/>
      <c r="B134" s="27"/>
      <c r="C134" s="28" t="s">
        <v>310</v>
      </c>
      <c r="D134" s="34"/>
      <c r="E134" s="34"/>
      <c r="F134" s="34"/>
      <c r="G134" s="34"/>
      <c r="H134" s="27"/>
    </row>
    <row r="135" spans="1:8" s="21" customFormat="1" x14ac:dyDescent="0.2">
      <c r="A135" s="37"/>
      <c r="B135" s="27"/>
      <c r="C135" s="27" t="s">
        <v>263</v>
      </c>
      <c r="D135" s="34"/>
      <c r="E135" s="34"/>
      <c r="F135" s="34"/>
      <c r="G135" s="34"/>
      <c r="H135" s="27"/>
    </row>
    <row r="136" spans="1:8" s="21" customFormat="1" x14ac:dyDescent="0.2">
      <c r="A136" s="37"/>
      <c r="B136" s="27"/>
      <c r="C136" s="27" t="s">
        <v>142</v>
      </c>
      <c r="D136" s="34"/>
      <c r="E136" s="34"/>
      <c r="F136" s="34"/>
      <c r="G136" s="34">
        <v>63939</v>
      </c>
      <c r="H136" s="27"/>
    </row>
    <row r="137" spans="1:8" s="21" customFormat="1" x14ac:dyDescent="0.2">
      <c r="A137" s="37"/>
      <c r="B137" s="27"/>
      <c r="C137" s="27" t="s">
        <v>98</v>
      </c>
      <c r="D137" s="34"/>
      <c r="E137" s="34"/>
      <c r="F137" s="34"/>
      <c r="G137" s="34"/>
      <c r="H137" s="27"/>
    </row>
    <row r="138" spans="1:8" s="21" customFormat="1" x14ac:dyDescent="0.2">
      <c r="A138" s="37"/>
      <c r="B138" s="28"/>
      <c r="C138" s="37" t="s">
        <v>126</v>
      </c>
      <c r="D138" s="38">
        <v>0</v>
      </c>
      <c r="E138" s="38">
        <v>0</v>
      </c>
      <c r="F138" s="38">
        <f>SUM(F131:F137)</f>
        <v>4318</v>
      </c>
      <c r="G138" s="38">
        <f>SUM(G131:G137)</f>
        <v>91884</v>
      </c>
      <c r="H138" s="27"/>
    </row>
    <row r="139" spans="1:8" s="21" customFormat="1" x14ac:dyDescent="0.2">
      <c r="A139" s="37">
        <v>7</v>
      </c>
      <c r="B139" s="28"/>
      <c r="C139" s="28" t="s">
        <v>127</v>
      </c>
      <c r="D139" s="38"/>
      <c r="E139" s="38"/>
      <c r="F139" s="38"/>
      <c r="G139" s="38"/>
      <c r="H139" s="27"/>
    </row>
    <row r="140" spans="1:8" s="21" customFormat="1" x14ac:dyDescent="0.2">
      <c r="A140" s="171"/>
      <c r="B140" s="27"/>
      <c r="C140" s="28" t="s">
        <v>97</v>
      </c>
      <c r="D140" s="38"/>
      <c r="E140" s="38"/>
      <c r="F140" s="38"/>
      <c r="G140" s="38"/>
      <c r="H140" s="27"/>
    </row>
    <row r="141" spans="1:8" s="21" customFormat="1" x14ac:dyDescent="0.2">
      <c r="A141" s="171"/>
      <c r="B141" s="27"/>
      <c r="C141" s="27" t="s">
        <v>263</v>
      </c>
      <c r="D141" s="34">
        <v>50000</v>
      </c>
      <c r="E141" s="34">
        <v>0</v>
      </c>
      <c r="F141" s="38"/>
      <c r="G141" s="38"/>
      <c r="H141" s="27"/>
    </row>
    <row r="142" spans="1:8" s="21" customFormat="1" x14ac:dyDescent="0.2">
      <c r="A142" s="37"/>
      <c r="B142" s="27"/>
      <c r="C142" s="27" t="s">
        <v>142</v>
      </c>
      <c r="D142" s="34"/>
      <c r="E142" s="34"/>
      <c r="F142" s="34">
        <v>57000</v>
      </c>
      <c r="G142" s="34">
        <v>0</v>
      </c>
      <c r="H142" s="27"/>
    </row>
    <row r="143" spans="1:8" s="21" customFormat="1" x14ac:dyDescent="0.2">
      <c r="A143" s="171"/>
      <c r="B143" s="27"/>
      <c r="C143" s="27" t="s">
        <v>98</v>
      </c>
      <c r="D143" s="34"/>
      <c r="E143" s="34"/>
      <c r="F143" s="34">
        <v>0</v>
      </c>
      <c r="G143" s="34">
        <v>0</v>
      </c>
      <c r="H143" s="27"/>
    </row>
    <row r="144" spans="1:8" s="21" customFormat="1" x14ac:dyDescent="0.2">
      <c r="A144" s="37"/>
      <c r="B144" s="28"/>
      <c r="C144" s="37" t="s">
        <v>128</v>
      </c>
      <c r="D144" s="38">
        <f>+D141</f>
        <v>50000</v>
      </c>
      <c r="E144" s="38">
        <f>+E141</f>
        <v>0</v>
      </c>
      <c r="F144" s="38">
        <f>+F142+F143</f>
        <v>57000</v>
      </c>
      <c r="G144" s="38">
        <f>+G142+G143</f>
        <v>0</v>
      </c>
      <c r="H144" s="27"/>
    </row>
    <row r="145" spans="1:8" s="21" customFormat="1" x14ac:dyDescent="0.2">
      <c r="A145" s="37">
        <v>8</v>
      </c>
      <c r="B145" s="28"/>
      <c r="C145" s="28" t="s">
        <v>166</v>
      </c>
      <c r="D145" s="34"/>
      <c r="E145" s="34"/>
      <c r="F145" s="34"/>
      <c r="G145" s="34"/>
      <c r="H145" s="27"/>
    </row>
    <row r="146" spans="1:8" s="21" customFormat="1" x14ac:dyDescent="0.2">
      <c r="A146" s="171"/>
      <c r="B146" s="28"/>
      <c r="C146" s="28" t="s">
        <v>91</v>
      </c>
      <c r="D146" s="34"/>
      <c r="E146" s="34"/>
      <c r="F146" s="34"/>
      <c r="G146" s="34"/>
      <c r="H146" s="27"/>
    </row>
    <row r="147" spans="1:8" s="21" customFormat="1" x14ac:dyDescent="0.2">
      <c r="A147" s="37"/>
      <c r="B147" s="27"/>
      <c r="C147" s="27" t="s">
        <v>125</v>
      </c>
      <c r="D147" s="34"/>
      <c r="E147" s="34"/>
      <c r="F147" s="34"/>
      <c r="G147" s="34"/>
      <c r="H147" s="27"/>
    </row>
    <row r="148" spans="1:8" s="21" customFormat="1" x14ac:dyDescent="0.2">
      <c r="A148" s="37"/>
      <c r="B148" s="27"/>
      <c r="C148" s="27" t="s">
        <v>129</v>
      </c>
      <c r="D148" s="34"/>
      <c r="E148" s="34"/>
      <c r="F148" s="34"/>
      <c r="G148" s="34"/>
      <c r="H148" s="27"/>
    </row>
    <row r="149" spans="1:8" s="21" customFormat="1" x14ac:dyDescent="0.2">
      <c r="A149" s="171"/>
      <c r="B149" s="27"/>
      <c r="C149" s="27" t="s">
        <v>108</v>
      </c>
      <c r="D149" s="34"/>
      <c r="E149" s="34"/>
      <c r="F149" s="34">
        <v>17569</v>
      </c>
      <c r="G149" s="34">
        <v>17678</v>
      </c>
      <c r="H149" s="27"/>
    </row>
    <row r="150" spans="1:8" s="21" customFormat="1" x14ac:dyDescent="0.2">
      <c r="A150" s="171"/>
      <c r="B150" s="27"/>
      <c r="C150" s="27" t="s">
        <v>96</v>
      </c>
      <c r="D150" s="34"/>
      <c r="E150" s="34"/>
      <c r="F150" s="34">
        <v>4744</v>
      </c>
      <c r="G150" s="34">
        <v>5269</v>
      </c>
      <c r="H150" s="27"/>
    </row>
    <row r="151" spans="1:8" s="21" customFormat="1" x14ac:dyDescent="0.2">
      <c r="A151" s="175"/>
      <c r="B151" s="27"/>
      <c r="C151" s="27" t="s">
        <v>109</v>
      </c>
      <c r="D151" s="34"/>
      <c r="E151" s="34"/>
      <c r="F151" s="34">
        <v>7271</v>
      </c>
      <c r="G151" s="34">
        <v>6875</v>
      </c>
      <c r="H151" s="27"/>
    </row>
    <row r="152" spans="1:8" s="21" customFormat="1" x14ac:dyDescent="0.2">
      <c r="A152" s="175"/>
      <c r="B152" s="27"/>
      <c r="C152" s="27" t="s">
        <v>14</v>
      </c>
      <c r="D152" s="34"/>
      <c r="E152" s="34"/>
      <c r="F152" s="34">
        <v>0</v>
      </c>
      <c r="G152" s="34">
        <v>0</v>
      </c>
      <c r="H152" s="27"/>
    </row>
    <row r="153" spans="1:8" s="21" customFormat="1" x14ac:dyDescent="0.2">
      <c r="A153" s="175"/>
      <c r="B153" s="27"/>
      <c r="C153" s="28" t="s">
        <v>97</v>
      </c>
      <c r="D153" s="34"/>
      <c r="E153" s="34"/>
      <c r="F153" s="34"/>
      <c r="G153" s="34"/>
      <c r="H153" s="27"/>
    </row>
    <row r="154" spans="1:8" s="21" customFormat="1" x14ac:dyDescent="0.2">
      <c r="A154" s="175"/>
      <c r="B154" s="27"/>
      <c r="C154" s="27" t="s">
        <v>98</v>
      </c>
      <c r="D154" s="34"/>
      <c r="E154" s="34"/>
      <c r="F154" s="34">
        <v>5591</v>
      </c>
      <c r="G154" s="34">
        <f>5792+26</f>
        <v>5818</v>
      </c>
      <c r="H154" s="27"/>
    </row>
    <row r="155" spans="1:8" s="21" customFormat="1" x14ac:dyDescent="0.2">
      <c r="A155" s="175"/>
      <c r="B155" s="27"/>
      <c r="C155" s="27" t="s">
        <v>256</v>
      </c>
      <c r="D155" s="34"/>
      <c r="E155" s="34"/>
      <c r="F155" s="34">
        <v>8244</v>
      </c>
      <c r="G155" s="34">
        <v>9514</v>
      </c>
      <c r="H155" s="27"/>
    </row>
    <row r="156" spans="1:8" s="21" customFormat="1" x14ac:dyDescent="0.2">
      <c r="A156" s="37"/>
      <c r="B156" s="27"/>
      <c r="C156" s="37" t="s">
        <v>130</v>
      </c>
      <c r="D156" s="38">
        <f>SUM(D148:D154)</f>
        <v>0</v>
      </c>
      <c r="E156" s="38">
        <f>SUM(E148:E154)</f>
        <v>0</v>
      </c>
      <c r="F156" s="38">
        <f>SUM(F149:F155)</f>
        <v>43419</v>
      </c>
      <c r="G156" s="38">
        <f>SUM(G149:G155)</f>
        <v>45154</v>
      </c>
      <c r="H156" s="27"/>
    </row>
    <row r="157" spans="1:8" s="176" customFormat="1" ht="16.5" customHeight="1" x14ac:dyDescent="0.2">
      <c r="A157" s="37">
        <v>9</v>
      </c>
      <c r="B157" s="174"/>
      <c r="C157" s="28" t="s">
        <v>185</v>
      </c>
      <c r="D157" s="34"/>
      <c r="E157" s="34"/>
      <c r="F157" s="34"/>
      <c r="G157" s="34"/>
      <c r="H157" s="39"/>
    </row>
    <row r="158" spans="1:8" s="21" customFormat="1" x14ac:dyDescent="0.2">
      <c r="A158" s="171"/>
      <c r="B158" s="174"/>
      <c r="C158" s="27" t="s">
        <v>91</v>
      </c>
      <c r="D158" s="34"/>
      <c r="E158" s="34"/>
      <c r="F158" s="34"/>
      <c r="G158" s="34"/>
      <c r="H158" s="27"/>
    </row>
    <row r="159" spans="1:8" s="21" customFormat="1" x14ac:dyDescent="0.2">
      <c r="A159" s="171"/>
      <c r="B159" s="27"/>
      <c r="C159" s="27" t="s">
        <v>131</v>
      </c>
      <c r="D159" s="34"/>
      <c r="E159" s="34"/>
      <c r="F159" s="34"/>
      <c r="G159" s="34"/>
      <c r="H159" s="27"/>
    </row>
    <row r="160" spans="1:8" s="21" customFormat="1" x14ac:dyDescent="0.2">
      <c r="A160" s="171"/>
      <c r="B160" s="27"/>
      <c r="C160" s="27" t="s">
        <v>97</v>
      </c>
      <c r="D160" s="34"/>
      <c r="E160" s="34"/>
      <c r="F160" s="34"/>
      <c r="G160" s="34"/>
      <c r="H160" s="27"/>
    </row>
    <row r="161" spans="1:8" s="21" customFormat="1" x14ac:dyDescent="0.2">
      <c r="A161" s="171"/>
      <c r="B161" s="27"/>
      <c r="C161" s="27" t="s">
        <v>132</v>
      </c>
      <c r="D161" s="34"/>
      <c r="E161" s="34"/>
      <c r="F161" s="34"/>
      <c r="G161" s="34"/>
      <c r="H161" s="27"/>
    </row>
    <row r="162" spans="1:8" s="21" customFormat="1" x14ac:dyDescent="0.2">
      <c r="A162" s="171"/>
      <c r="B162" s="27"/>
      <c r="C162" s="27" t="s">
        <v>101</v>
      </c>
      <c r="D162" s="34"/>
      <c r="E162" s="34"/>
      <c r="F162" s="34"/>
      <c r="G162" s="34"/>
      <c r="H162" s="27"/>
    </row>
    <row r="163" spans="1:8" s="21" customFormat="1" x14ac:dyDescent="0.2">
      <c r="A163" s="37"/>
      <c r="B163" s="27"/>
      <c r="C163" s="27" t="s">
        <v>125</v>
      </c>
      <c r="D163" s="34"/>
      <c r="E163" s="34"/>
      <c r="F163" s="34"/>
      <c r="G163" s="34"/>
      <c r="H163" s="27"/>
    </row>
    <row r="164" spans="1:8" s="21" customFormat="1" x14ac:dyDescent="0.2">
      <c r="A164" s="171"/>
      <c r="B164" s="27"/>
      <c r="C164" s="27" t="s">
        <v>104</v>
      </c>
      <c r="D164" s="34"/>
      <c r="E164" s="34"/>
      <c r="F164" s="34">
        <v>7696</v>
      </c>
      <c r="G164" s="34">
        <v>8361</v>
      </c>
      <c r="H164" s="27"/>
    </row>
    <row r="165" spans="1:8" s="21" customFormat="1" x14ac:dyDescent="0.2">
      <c r="A165" s="37"/>
      <c r="B165" s="27"/>
      <c r="C165" s="37" t="s">
        <v>184</v>
      </c>
      <c r="D165" s="38">
        <v>0</v>
      </c>
      <c r="E165" s="38">
        <v>0</v>
      </c>
      <c r="F165" s="38">
        <f>SUM(F164)</f>
        <v>7696</v>
      </c>
      <c r="G165" s="38">
        <f>SUM(G164)</f>
        <v>8361</v>
      </c>
      <c r="H165" s="27"/>
    </row>
    <row r="166" spans="1:8" s="21" customFormat="1" x14ac:dyDescent="0.2">
      <c r="A166" s="37">
        <v>10</v>
      </c>
      <c r="B166" s="28"/>
      <c r="C166" s="28" t="s">
        <v>133</v>
      </c>
      <c r="D166" s="34"/>
      <c r="E166" s="34"/>
      <c r="F166" s="34"/>
      <c r="G166" s="34"/>
      <c r="H166" s="27"/>
    </row>
    <row r="167" spans="1:8" s="21" customFormat="1" x14ac:dyDescent="0.2">
      <c r="A167" s="171"/>
      <c r="B167" s="174"/>
      <c r="C167" s="27" t="s">
        <v>101</v>
      </c>
      <c r="D167" s="34"/>
      <c r="E167" s="34"/>
      <c r="F167" s="34"/>
      <c r="G167" s="34"/>
      <c r="H167" s="27"/>
    </row>
    <row r="168" spans="1:8" s="21" customFormat="1" x14ac:dyDescent="0.2">
      <c r="A168" s="171"/>
      <c r="B168" s="27"/>
      <c r="C168" s="27" t="s">
        <v>118</v>
      </c>
      <c r="D168" s="34"/>
      <c r="E168" s="34"/>
      <c r="F168" s="34"/>
      <c r="G168" s="34"/>
      <c r="H168" s="27"/>
    </row>
    <row r="169" spans="1:8" s="21" customFormat="1" x14ac:dyDescent="0.2">
      <c r="A169" s="37"/>
      <c r="B169" s="27"/>
      <c r="C169" s="27" t="s">
        <v>125</v>
      </c>
      <c r="D169" s="34"/>
      <c r="E169" s="34"/>
      <c r="F169" s="34"/>
      <c r="G169" s="34"/>
      <c r="H169" s="27"/>
    </row>
    <row r="170" spans="1:8" s="21" customFormat="1" x14ac:dyDescent="0.2">
      <c r="A170" s="171"/>
      <c r="B170" s="27"/>
      <c r="C170" s="27" t="s">
        <v>108</v>
      </c>
      <c r="D170" s="34"/>
      <c r="E170" s="34"/>
      <c r="F170" s="34"/>
      <c r="G170" s="34"/>
      <c r="H170" s="27"/>
    </row>
    <row r="171" spans="1:8" s="21" customFormat="1" x14ac:dyDescent="0.2">
      <c r="A171" s="171"/>
      <c r="B171" s="27"/>
      <c r="C171" s="27" t="s">
        <v>96</v>
      </c>
      <c r="D171" s="34"/>
      <c r="E171" s="34"/>
      <c r="F171" s="34"/>
      <c r="G171" s="34"/>
      <c r="H171" s="27"/>
    </row>
    <row r="172" spans="1:8" s="21" customFormat="1" x14ac:dyDescent="0.2">
      <c r="A172" s="171"/>
      <c r="B172" s="27"/>
      <c r="C172" s="27" t="s">
        <v>167</v>
      </c>
      <c r="D172" s="34"/>
      <c r="E172" s="34"/>
      <c r="F172" s="34">
        <v>1882</v>
      </c>
      <c r="G172" s="34">
        <v>2030</v>
      </c>
      <c r="H172" s="27"/>
    </row>
    <row r="173" spans="1:8" s="21" customFormat="1" x14ac:dyDescent="0.2">
      <c r="A173" s="171"/>
      <c r="B173" s="27"/>
      <c r="C173" s="27" t="s">
        <v>134</v>
      </c>
      <c r="D173" s="34"/>
      <c r="E173" s="34"/>
      <c r="F173" s="34"/>
      <c r="G173" s="34"/>
      <c r="H173" s="27"/>
    </row>
    <row r="174" spans="1:8" s="21" customFormat="1" x14ac:dyDescent="0.2">
      <c r="A174" s="37"/>
      <c r="B174" s="27"/>
      <c r="C174" s="37" t="s">
        <v>135</v>
      </c>
      <c r="D174" s="38">
        <f>SUM(D168:D173)</f>
        <v>0</v>
      </c>
      <c r="E174" s="38">
        <f>SUM(E168:E173)</f>
        <v>0</v>
      </c>
      <c r="F174" s="38">
        <f>SUM(F170:F173)</f>
        <v>1882</v>
      </c>
      <c r="G174" s="38">
        <f>SUM(G170:G173)</f>
        <v>2030</v>
      </c>
      <c r="H174" s="27"/>
    </row>
    <row r="175" spans="1:8" s="21" customFormat="1" x14ac:dyDescent="0.2">
      <c r="A175" s="37">
        <v>11</v>
      </c>
      <c r="B175" s="28"/>
      <c r="C175" s="28" t="s">
        <v>186</v>
      </c>
      <c r="D175" s="34"/>
      <c r="E175" s="34"/>
      <c r="F175" s="34"/>
      <c r="G175" s="34"/>
      <c r="H175" s="27"/>
    </row>
    <row r="176" spans="1:8" s="21" customFormat="1" x14ac:dyDescent="0.2">
      <c r="A176" s="37"/>
      <c r="B176" s="28"/>
      <c r="C176" s="28" t="s">
        <v>101</v>
      </c>
      <c r="D176" s="34"/>
      <c r="E176" s="34"/>
      <c r="F176" s="34"/>
      <c r="G176" s="34"/>
      <c r="H176" s="27"/>
    </row>
    <row r="177" spans="1:8" s="21" customFormat="1" x14ac:dyDescent="0.2">
      <c r="A177" s="171"/>
      <c r="B177" s="174"/>
      <c r="C177" s="27" t="s">
        <v>164</v>
      </c>
      <c r="D177" s="34"/>
      <c r="E177" s="34"/>
      <c r="F177" s="34"/>
      <c r="G177" s="34"/>
      <c r="H177" s="27"/>
    </row>
    <row r="178" spans="1:8" s="21" customFormat="1" x14ac:dyDescent="0.2">
      <c r="A178" s="37"/>
      <c r="B178" s="27"/>
      <c r="C178" s="27" t="s">
        <v>162</v>
      </c>
      <c r="D178" s="34">
        <v>3788</v>
      </c>
      <c r="E178" s="34">
        <v>3788</v>
      </c>
      <c r="F178" s="34"/>
      <c r="G178" s="34"/>
      <c r="H178" s="27"/>
    </row>
    <row r="179" spans="1:8" s="21" customFormat="1" x14ac:dyDescent="0.2">
      <c r="A179" s="171"/>
      <c r="B179" s="27"/>
      <c r="C179" s="27" t="s">
        <v>108</v>
      </c>
      <c r="D179" s="34"/>
      <c r="E179" s="34"/>
      <c r="F179" s="34">
        <v>1300</v>
      </c>
      <c r="G179" s="34">
        <v>1310</v>
      </c>
      <c r="H179" s="27"/>
    </row>
    <row r="180" spans="1:8" s="21" customFormat="1" x14ac:dyDescent="0.2">
      <c r="A180" s="171"/>
      <c r="B180" s="27"/>
      <c r="C180" s="27" t="s">
        <v>96</v>
      </c>
      <c r="D180" s="34"/>
      <c r="E180" s="34"/>
      <c r="F180" s="34">
        <v>351</v>
      </c>
      <c r="G180" s="34">
        <v>351</v>
      </c>
      <c r="H180" s="27"/>
    </row>
    <row r="181" spans="1:8" s="21" customFormat="1" x14ac:dyDescent="0.2">
      <c r="A181" s="171"/>
      <c r="B181" s="27"/>
      <c r="C181" s="27" t="s">
        <v>167</v>
      </c>
      <c r="D181" s="34"/>
      <c r="E181" s="34"/>
      <c r="F181" s="34">
        <v>1588</v>
      </c>
      <c r="G181" s="34">
        <v>1655</v>
      </c>
      <c r="H181" s="27"/>
    </row>
    <row r="182" spans="1:8" s="21" customFormat="1" x14ac:dyDescent="0.2">
      <c r="A182" s="171"/>
      <c r="B182" s="27"/>
      <c r="C182" s="27" t="s">
        <v>163</v>
      </c>
      <c r="D182" s="34"/>
      <c r="E182" s="34"/>
      <c r="F182" s="34"/>
      <c r="G182" s="34"/>
      <c r="H182" s="27"/>
    </row>
    <row r="183" spans="1:8" s="21" customFormat="1" x14ac:dyDescent="0.2">
      <c r="A183" s="171"/>
      <c r="B183" s="27"/>
      <c r="C183" s="28" t="s">
        <v>97</v>
      </c>
      <c r="D183" s="34"/>
      <c r="E183" s="34"/>
      <c r="F183" s="34"/>
      <c r="G183" s="34"/>
      <c r="H183" s="27"/>
    </row>
    <row r="184" spans="1:8" s="21" customFormat="1" x14ac:dyDescent="0.2">
      <c r="A184" s="171"/>
      <c r="B184" s="27"/>
      <c r="C184" s="27" t="s">
        <v>197</v>
      </c>
      <c r="D184" s="34"/>
      <c r="E184" s="34"/>
      <c r="F184" s="34"/>
      <c r="G184" s="34"/>
      <c r="H184" s="27"/>
    </row>
    <row r="185" spans="1:8" s="21" customFormat="1" x14ac:dyDescent="0.2">
      <c r="A185" s="171"/>
      <c r="B185" s="27"/>
      <c r="C185" s="27" t="s">
        <v>196</v>
      </c>
      <c r="D185" s="34"/>
      <c r="E185" s="34"/>
      <c r="F185" s="34"/>
      <c r="G185" s="34"/>
      <c r="H185" s="27"/>
    </row>
    <row r="186" spans="1:8" s="21" customFormat="1" x14ac:dyDescent="0.2">
      <c r="A186" s="37"/>
      <c r="B186" s="27"/>
      <c r="C186" s="37" t="s">
        <v>187</v>
      </c>
      <c r="D186" s="38">
        <f>SUM(D177:D184)</f>
        <v>3788</v>
      </c>
      <c r="E186" s="38">
        <f>SUM(E177:E184)</f>
        <v>3788</v>
      </c>
      <c r="F186" s="38">
        <f>SUM(F177:F185)</f>
        <v>3239</v>
      </c>
      <c r="G186" s="38">
        <f>SUM(G177:G185)</f>
        <v>3316</v>
      </c>
      <c r="H186" s="27"/>
    </row>
    <row r="187" spans="1:8" s="21" customFormat="1" x14ac:dyDescent="0.2">
      <c r="A187" s="37">
        <v>12</v>
      </c>
      <c r="B187" s="28"/>
      <c r="C187" s="28" t="s">
        <v>188</v>
      </c>
      <c r="D187" s="34"/>
      <c r="E187" s="34"/>
      <c r="F187" s="34"/>
      <c r="G187" s="34"/>
      <c r="H187" s="27"/>
    </row>
    <row r="188" spans="1:8" s="21" customFormat="1" ht="14.25" customHeight="1" x14ac:dyDescent="0.2">
      <c r="A188" s="37"/>
      <c r="B188" s="28"/>
      <c r="C188" s="27" t="s">
        <v>164</v>
      </c>
      <c r="D188" s="34"/>
      <c r="E188" s="34"/>
      <c r="F188" s="34"/>
      <c r="G188" s="34"/>
      <c r="H188" s="27"/>
    </row>
    <row r="189" spans="1:8" s="21" customFormat="1" ht="14.25" customHeight="1" x14ac:dyDescent="0.2">
      <c r="A189" s="37"/>
      <c r="B189" s="28"/>
      <c r="C189" s="27" t="s">
        <v>162</v>
      </c>
      <c r="D189" s="34">
        <v>246</v>
      </c>
      <c r="E189" s="34">
        <v>246</v>
      </c>
      <c r="F189" s="34"/>
      <c r="G189" s="34"/>
      <c r="H189" s="27"/>
    </row>
    <row r="190" spans="1:8" s="21" customFormat="1" ht="14.25" customHeight="1" x14ac:dyDescent="0.2">
      <c r="A190" s="37"/>
      <c r="B190" s="28"/>
      <c r="C190" s="27" t="s">
        <v>108</v>
      </c>
      <c r="D190" s="34"/>
      <c r="E190" s="34"/>
      <c r="F190" s="34"/>
      <c r="G190" s="34"/>
      <c r="H190" s="27"/>
    </row>
    <row r="191" spans="1:8" s="21" customFormat="1" ht="14.25" customHeight="1" x14ac:dyDescent="0.2">
      <c r="A191" s="37"/>
      <c r="B191" s="28"/>
      <c r="C191" s="27" t="s">
        <v>96</v>
      </c>
      <c r="D191" s="34"/>
      <c r="E191" s="34"/>
      <c r="F191" s="34"/>
      <c r="G191" s="34"/>
      <c r="H191" s="27"/>
    </row>
    <row r="192" spans="1:8" s="21" customFormat="1" ht="14.25" customHeight="1" x14ac:dyDescent="0.2">
      <c r="A192" s="37"/>
      <c r="B192" s="28"/>
      <c r="C192" s="27" t="s">
        <v>167</v>
      </c>
      <c r="D192" s="34"/>
      <c r="E192" s="34"/>
      <c r="F192" s="34">
        <v>216</v>
      </c>
      <c r="G192" s="34">
        <v>216</v>
      </c>
      <c r="H192" s="27"/>
    </row>
    <row r="193" spans="1:8" s="21" customFormat="1" ht="14.25" customHeight="1" x14ac:dyDescent="0.2">
      <c r="A193" s="37"/>
      <c r="B193" s="28"/>
      <c r="C193" s="27" t="s">
        <v>163</v>
      </c>
      <c r="D193" s="34"/>
      <c r="E193" s="34"/>
      <c r="F193" s="34"/>
      <c r="G193" s="34"/>
      <c r="H193" s="27"/>
    </row>
    <row r="194" spans="1:8" s="21" customFormat="1" ht="14.25" customHeight="1" x14ac:dyDescent="0.2">
      <c r="A194" s="37"/>
      <c r="B194" s="28"/>
      <c r="C194" s="37" t="s">
        <v>168</v>
      </c>
      <c r="D194" s="38">
        <f>SUM(D188:D193)</f>
        <v>246</v>
      </c>
      <c r="E194" s="38">
        <f>SUM(E188:E193)</f>
        <v>246</v>
      </c>
      <c r="F194" s="38">
        <f t="shared" ref="F194:G194" si="7">SUM(F189:F193)</f>
        <v>216</v>
      </c>
      <c r="G194" s="38">
        <f t="shared" si="7"/>
        <v>216</v>
      </c>
      <c r="H194" s="27"/>
    </row>
    <row r="195" spans="1:8" s="21" customFormat="1" x14ac:dyDescent="0.2">
      <c r="A195" s="37">
        <v>13</v>
      </c>
      <c r="B195" s="174"/>
      <c r="C195" s="28" t="s">
        <v>198</v>
      </c>
      <c r="D195" s="34"/>
      <c r="E195" s="34"/>
      <c r="F195" s="34"/>
      <c r="G195" s="34"/>
      <c r="H195" s="27"/>
    </row>
    <row r="196" spans="1:8" s="21" customFormat="1" x14ac:dyDescent="0.2">
      <c r="A196" s="37"/>
      <c r="B196" s="174"/>
      <c r="C196" s="28" t="s">
        <v>138</v>
      </c>
      <c r="D196" s="34"/>
      <c r="E196" s="34"/>
      <c r="F196" s="34"/>
      <c r="G196" s="34"/>
      <c r="H196" s="27"/>
    </row>
    <row r="197" spans="1:8" s="21" customFormat="1" x14ac:dyDescent="0.2">
      <c r="A197" s="37"/>
      <c r="B197" s="174"/>
      <c r="C197" s="27" t="s">
        <v>257</v>
      </c>
      <c r="D197" s="34">
        <v>593</v>
      </c>
      <c r="E197" s="34">
        <v>593</v>
      </c>
      <c r="F197" s="34"/>
      <c r="G197" s="34"/>
      <c r="H197" s="27"/>
    </row>
    <row r="198" spans="1:8" s="21" customFormat="1" x14ac:dyDescent="0.2">
      <c r="A198" s="171"/>
      <c r="B198" s="27"/>
      <c r="C198" s="27" t="s">
        <v>162</v>
      </c>
      <c r="D198" s="34">
        <v>323</v>
      </c>
      <c r="E198" s="34">
        <v>323</v>
      </c>
      <c r="F198" s="34"/>
      <c r="G198" s="34"/>
      <c r="H198" s="27"/>
    </row>
    <row r="199" spans="1:8" s="21" customFormat="1" x14ac:dyDescent="0.2">
      <c r="A199" s="171"/>
      <c r="B199" s="27"/>
      <c r="C199" s="27" t="s">
        <v>109</v>
      </c>
      <c r="D199" s="34"/>
      <c r="E199" s="34"/>
      <c r="F199" s="34">
        <v>2059</v>
      </c>
      <c r="G199" s="34">
        <v>2323</v>
      </c>
      <c r="H199" s="27"/>
    </row>
    <row r="200" spans="1:8" s="21" customFormat="1" x14ac:dyDescent="0.2">
      <c r="A200" s="171"/>
      <c r="B200" s="27"/>
      <c r="C200" s="27" t="s">
        <v>294</v>
      </c>
      <c r="D200" s="34"/>
      <c r="E200" s="34"/>
      <c r="F200" s="34">
        <v>0</v>
      </c>
      <c r="G200" s="34">
        <v>14</v>
      </c>
      <c r="H200" s="27"/>
    </row>
    <row r="201" spans="1:8" s="172" customFormat="1" x14ac:dyDescent="0.2">
      <c r="A201" s="37"/>
      <c r="B201" s="28"/>
      <c r="C201" s="37" t="s">
        <v>139</v>
      </c>
      <c r="D201" s="38">
        <f t="shared" ref="D201" si="8">+D197+D198+D199+D200</f>
        <v>916</v>
      </c>
      <c r="E201" s="38">
        <f>+E197+E198+E199+E200</f>
        <v>916</v>
      </c>
      <c r="F201" s="38">
        <f t="shared" ref="F201" si="9">+F197+F198+F199+F200</f>
        <v>2059</v>
      </c>
      <c r="G201" s="38">
        <f t="shared" ref="G201" si="10">+G197+G198+G199+G200</f>
        <v>2337</v>
      </c>
      <c r="H201" s="28"/>
    </row>
    <row r="202" spans="1:8" s="172" customFormat="1" ht="25.5" x14ac:dyDescent="0.2">
      <c r="A202" s="37">
        <v>14</v>
      </c>
      <c r="B202" s="28"/>
      <c r="C202" s="170" t="s">
        <v>199</v>
      </c>
      <c r="D202" s="38"/>
      <c r="E202" s="38"/>
      <c r="F202" s="38"/>
      <c r="G202" s="38"/>
      <c r="H202" s="28"/>
    </row>
    <row r="203" spans="1:8" s="21" customFormat="1" x14ac:dyDescent="0.2">
      <c r="A203" s="171"/>
      <c r="B203" s="27"/>
      <c r="C203" s="27" t="s">
        <v>101</v>
      </c>
      <c r="D203" s="34"/>
      <c r="E203" s="34"/>
      <c r="F203" s="34"/>
      <c r="G203" s="34"/>
      <c r="H203" s="27"/>
    </row>
    <row r="204" spans="1:8" s="21" customFormat="1" x14ac:dyDescent="0.2">
      <c r="A204" s="171"/>
      <c r="B204" s="27"/>
      <c r="C204" s="27" t="s">
        <v>118</v>
      </c>
      <c r="D204" s="34"/>
      <c r="E204" s="34"/>
      <c r="F204" s="34"/>
      <c r="G204" s="34"/>
      <c r="H204" s="27"/>
    </row>
    <row r="205" spans="1:8" s="21" customFormat="1" x14ac:dyDescent="0.2">
      <c r="A205" s="171"/>
      <c r="B205" s="27"/>
      <c r="C205" s="27" t="s">
        <v>119</v>
      </c>
      <c r="D205" s="34"/>
      <c r="E205" s="34"/>
      <c r="F205" s="34"/>
      <c r="G205" s="34"/>
      <c r="H205" s="27"/>
    </row>
    <row r="206" spans="1:8" s="21" customFormat="1" x14ac:dyDescent="0.2">
      <c r="A206" s="171"/>
      <c r="B206" s="27"/>
      <c r="C206" s="27" t="s">
        <v>108</v>
      </c>
      <c r="D206" s="34"/>
      <c r="E206" s="34"/>
      <c r="F206" s="34"/>
      <c r="G206" s="34"/>
      <c r="H206" s="27"/>
    </row>
    <row r="207" spans="1:8" s="21" customFormat="1" x14ac:dyDescent="0.2">
      <c r="A207" s="171"/>
      <c r="B207" s="27"/>
      <c r="C207" s="27" t="s">
        <v>137</v>
      </c>
      <c r="D207" s="34"/>
      <c r="E207" s="34"/>
      <c r="F207" s="34"/>
      <c r="G207" s="34"/>
      <c r="H207" s="27"/>
    </row>
    <row r="208" spans="1:8" s="21" customFormat="1" x14ac:dyDescent="0.2">
      <c r="A208" s="171"/>
      <c r="B208" s="27"/>
      <c r="C208" s="27" t="s">
        <v>109</v>
      </c>
      <c r="D208" s="34"/>
      <c r="E208" s="34"/>
      <c r="F208" s="34">
        <v>876</v>
      </c>
      <c r="G208" s="34">
        <v>862</v>
      </c>
      <c r="H208" s="27"/>
    </row>
    <row r="209" spans="1:8" s="172" customFormat="1" ht="25.5" x14ac:dyDescent="0.2">
      <c r="A209" s="37"/>
      <c r="B209" s="28"/>
      <c r="C209" s="40" t="s">
        <v>189</v>
      </c>
      <c r="D209" s="38">
        <f>SUM(D204:D208)</f>
        <v>0</v>
      </c>
      <c r="E209" s="38">
        <f>SUM(E204:E208)</f>
        <v>0</v>
      </c>
      <c r="F209" s="38">
        <f>+F208</f>
        <v>876</v>
      </c>
      <c r="G209" s="38">
        <f>+G208</f>
        <v>862</v>
      </c>
      <c r="H209" s="28"/>
    </row>
    <row r="210" spans="1:8" s="172" customFormat="1" ht="15" customHeight="1" x14ac:dyDescent="0.2">
      <c r="A210" s="37">
        <v>15</v>
      </c>
      <c r="B210" s="28"/>
      <c r="C210" s="28" t="s">
        <v>140</v>
      </c>
      <c r="D210" s="38"/>
      <c r="E210" s="38"/>
      <c r="F210" s="38"/>
      <c r="G210" s="38"/>
      <c r="H210" s="28"/>
    </row>
    <row r="211" spans="1:8" s="21" customFormat="1" x14ac:dyDescent="0.2">
      <c r="A211" s="171"/>
      <c r="B211" s="27"/>
      <c r="C211" s="28" t="s">
        <v>101</v>
      </c>
      <c r="D211" s="34"/>
      <c r="E211" s="34"/>
      <c r="F211" s="34"/>
      <c r="G211" s="34"/>
      <c r="H211" s="27"/>
    </row>
    <row r="212" spans="1:8" s="21" customFormat="1" x14ac:dyDescent="0.2">
      <c r="A212" s="171"/>
      <c r="B212" s="27"/>
      <c r="C212" s="27" t="s">
        <v>57</v>
      </c>
      <c r="D212" s="34">
        <v>7205</v>
      </c>
      <c r="E212" s="34">
        <v>7205</v>
      </c>
      <c r="F212" s="34"/>
      <c r="G212" s="34"/>
      <c r="H212" s="27"/>
    </row>
    <row r="213" spans="1:8" s="21" customFormat="1" x14ac:dyDescent="0.2">
      <c r="A213" s="171"/>
      <c r="B213" s="27"/>
      <c r="C213" s="27" t="s">
        <v>167</v>
      </c>
      <c r="D213" s="34"/>
      <c r="E213" s="34"/>
      <c r="F213" s="34">
        <v>4128</v>
      </c>
      <c r="G213" s="34">
        <v>0</v>
      </c>
      <c r="H213" s="27"/>
    </row>
    <row r="214" spans="1:8" s="21" customFormat="1" x14ac:dyDescent="0.2">
      <c r="A214" s="171"/>
      <c r="B214" s="27"/>
      <c r="C214" s="28" t="s">
        <v>97</v>
      </c>
      <c r="D214" s="34"/>
      <c r="E214" s="34"/>
      <c r="F214" s="34"/>
      <c r="G214" s="34"/>
      <c r="H214" s="27"/>
    </row>
    <row r="215" spans="1:8" s="21" customFormat="1" x14ac:dyDescent="0.2">
      <c r="A215" s="171"/>
      <c r="B215" s="27"/>
      <c r="C215" s="27" t="s">
        <v>141</v>
      </c>
      <c r="D215" s="34"/>
      <c r="E215" s="34"/>
      <c r="F215" s="34"/>
      <c r="G215" s="34"/>
      <c r="H215" s="27"/>
    </row>
    <row r="216" spans="1:8" s="21" customFormat="1" x14ac:dyDescent="0.2">
      <c r="A216" s="171"/>
      <c r="B216" s="27"/>
      <c r="C216" s="27" t="s">
        <v>142</v>
      </c>
      <c r="D216" s="34"/>
      <c r="E216" s="34"/>
      <c r="F216" s="34">
        <v>3077</v>
      </c>
      <c r="G216" s="34">
        <v>9885</v>
      </c>
      <c r="H216" s="27"/>
    </row>
    <row r="217" spans="1:8" s="21" customFormat="1" x14ac:dyDescent="0.2">
      <c r="A217" s="171"/>
      <c r="B217" s="27"/>
      <c r="C217" s="27" t="s">
        <v>98</v>
      </c>
      <c r="D217" s="34"/>
      <c r="E217" s="34"/>
      <c r="F217" s="34"/>
      <c r="G217" s="34"/>
      <c r="H217" s="27"/>
    </row>
    <row r="218" spans="1:8" s="172" customFormat="1" x14ac:dyDescent="0.2">
      <c r="A218" s="37"/>
      <c r="B218" s="28"/>
      <c r="C218" s="37" t="s">
        <v>143</v>
      </c>
      <c r="D218" s="38">
        <f>SUM(D212:D217)</f>
        <v>7205</v>
      </c>
      <c r="E218" s="38">
        <f t="shared" ref="E218:H218" si="11">SUM(E212:E217)</f>
        <v>7205</v>
      </c>
      <c r="F218" s="38">
        <f t="shared" si="11"/>
        <v>7205</v>
      </c>
      <c r="G218" s="38">
        <f t="shared" si="11"/>
        <v>9885</v>
      </c>
      <c r="H218" s="38">
        <f t="shared" si="11"/>
        <v>0</v>
      </c>
    </row>
    <row r="219" spans="1:8" s="172" customFormat="1" ht="15" customHeight="1" x14ac:dyDescent="0.2">
      <c r="A219" s="37">
        <v>16</v>
      </c>
      <c r="B219" s="28"/>
      <c r="C219" s="28" t="s">
        <v>144</v>
      </c>
      <c r="D219" s="38"/>
      <c r="E219" s="38"/>
      <c r="F219" s="38"/>
      <c r="G219" s="38"/>
      <c r="H219" s="28"/>
    </row>
    <row r="220" spans="1:8" s="21" customFormat="1" x14ac:dyDescent="0.2">
      <c r="A220" s="171"/>
      <c r="B220" s="27"/>
      <c r="C220" s="28" t="s">
        <v>101</v>
      </c>
      <c r="D220" s="34"/>
      <c r="E220" s="34"/>
      <c r="F220" s="34"/>
      <c r="G220" s="34"/>
      <c r="H220" s="27"/>
    </row>
    <row r="221" spans="1:8" s="21" customFormat="1" x14ac:dyDescent="0.2">
      <c r="A221" s="171"/>
      <c r="B221" s="27"/>
      <c r="C221" s="27" t="s">
        <v>57</v>
      </c>
      <c r="D221" s="34">
        <v>16698</v>
      </c>
      <c r="E221" s="34">
        <v>16698</v>
      </c>
      <c r="F221" s="34"/>
      <c r="G221" s="34"/>
      <c r="H221" s="27"/>
    </row>
    <row r="222" spans="1:8" s="21" customFormat="1" x14ac:dyDescent="0.2">
      <c r="A222" s="171"/>
      <c r="B222" s="27"/>
      <c r="C222" s="27" t="s">
        <v>131</v>
      </c>
      <c r="D222" s="34"/>
      <c r="E222" s="34"/>
      <c r="F222" s="34">
        <v>4128</v>
      </c>
      <c r="G222" s="34">
        <v>0</v>
      </c>
      <c r="H222" s="27"/>
    </row>
    <row r="223" spans="1:8" s="21" customFormat="1" x14ac:dyDescent="0.2">
      <c r="A223" s="171"/>
      <c r="B223" s="27"/>
      <c r="C223" s="28" t="s">
        <v>97</v>
      </c>
      <c r="D223" s="34"/>
      <c r="E223" s="34"/>
      <c r="F223" s="34"/>
      <c r="G223" s="34"/>
      <c r="H223" s="27"/>
    </row>
    <row r="224" spans="1:8" s="21" customFormat="1" x14ac:dyDescent="0.2">
      <c r="A224" s="171"/>
      <c r="B224" s="27"/>
      <c r="C224" s="27" t="s">
        <v>325</v>
      </c>
      <c r="D224" s="34"/>
      <c r="E224" s="34"/>
      <c r="F224" s="34"/>
      <c r="G224" s="34"/>
      <c r="H224" s="27"/>
    </row>
    <row r="225" spans="1:8" s="21" customFormat="1" x14ac:dyDescent="0.2">
      <c r="A225" s="171"/>
      <c r="B225" s="27"/>
      <c r="C225" s="27" t="s">
        <v>145</v>
      </c>
      <c r="D225" s="34">
        <v>0</v>
      </c>
      <c r="E225" s="34">
        <v>0</v>
      </c>
      <c r="F225" s="34"/>
      <c r="G225" s="34"/>
      <c r="H225" s="27"/>
    </row>
    <row r="226" spans="1:8" s="21" customFormat="1" x14ac:dyDescent="0.2">
      <c r="A226" s="171"/>
      <c r="B226" s="27"/>
      <c r="C226" s="27" t="s">
        <v>142</v>
      </c>
      <c r="D226" s="34"/>
      <c r="E226" s="34"/>
      <c r="F226" s="34">
        <v>12570</v>
      </c>
      <c r="G226" s="34">
        <v>25148</v>
      </c>
      <c r="H226" s="27"/>
    </row>
    <row r="227" spans="1:8" s="21" customFormat="1" x14ac:dyDescent="0.2">
      <c r="A227" s="171"/>
      <c r="B227" s="27"/>
      <c r="C227" s="27" t="s">
        <v>98</v>
      </c>
      <c r="D227" s="34"/>
      <c r="E227" s="34"/>
      <c r="F227" s="34">
        <v>0</v>
      </c>
      <c r="G227" s="34"/>
      <c r="H227" s="27"/>
    </row>
    <row r="228" spans="1:8" s="172" customFormat="1" x14ac:dyDescent="0.2">
      <c r="A228" s="37"/>
      <c r="B228" s="28"/>
      <c r="C228" s="37" t="s">
        <v>146</v>
      </c>
      <c r="D228" s="38">
        <f>SUM(D221:D227)</f>
        <v>16698</v>
      </c>
      <c r="E228" s="38">
        <f t="shared" ref="E228:H228" si="12">SUM(E221:E227)</f>
        <v>16698</v>
      </c>
      <c r="F228" s="38">
        <f t="shared" si="12"/>
        <v>16698</v>
      </c>
      <c r="G228" s="38">
        <f t="shared" si="12"/>
        <v>25148</v>
      </c>
      <c r="H228" s="38">
        <f t="shared" si="12"/>
        <v>0</v>
      </c>
    </row>
    <row r="229" spans="1:8" s="172" customFormat="1" x14ac:dyDescent="0.2">
      <c r="A229" s="37">
        <v>17</v>
      </c>
      <c r="B229" s="28"/>
      <c r="C229" s="28" t="s">
        <v>258</v>
      </c>
      <c r="D229" s="38"/>
      <c r="E229" s="38"/>
      <c r="F229" s="38"/>
      <c r="G229" s="38"/>
      <c r="H229" s="28"/>
    </row>
    <row r="230" spans="1:8" s="21" customFormat="1" x14ac:dyDescent="0.2">
      <c r="A230" s="171"/>
      <c r="B230" s="27"/>
      <c r="C230" s="28" t="s">
        <v>101</v>
      </c>
      <c r="D230" s="34"/>
      <c r="E230" s="34"/>
      <c r="F230" s="34"/>
      <c r="G230" s="34"/>
      <c r="H230" s="27"/>
    </row>
    <row r="231" spans="1:8" s="21" customFormat="1" x14ac:dyDescent="0.2">
      <c r="A231" s="171"/>
      <c r="B231" s="27"/>
      <c r="C231" s="27" t="s">
        <v>167</v>
      </c>
      <c r="D231" s="34"/>
      <c r="E231" s="34"/>
      <c r="F231" s="34">
        <v>0</v>
      </c>
      <c r="G231" s="34">
        <v>0</v>
      </c>
      <c r="H231" s="27"/>
    </row>
    <row r="232" spans="1:8" s="21" customFormat="1" x14ac:dyDescent="0.2">
      <c r="A232" s="171"/>
      <c r="B232" s="27"/>
      <c r="C232" s="27" t="s">
        <v>231</v>
      </c>
      <c r="D232" s="34"/>
      <c r="E232" s="34"/>
      <c r="F232" s="34"/>
      <c r="G232" s="34"/>
      <c r="H232" s="27"/>
    </row>
    <row r="233" spans="1:8" s="172" customFormat="1" x14ac:dyDescent="0.2">
      <c r="A233" s="37"/>
      <c r="B233" s="28"/>
      <c r="C233" s="37" t="s">
        <v>259</v>
      </c>
      <c r="D233" s="38">
        <v>0</v>
      </c>
      <c r="E233" s="38">
        <v>0</v>
      </c>
      <c r="F233" s="38">
        <f>+F231</f>
        <v>0</v>
      </c>
      <c r="G233" s="38">
        <f>+G231</f>
        <v>0</v>
      </c>
      <c r="H233" s="28"/>
    </row>
    <row r="234" spans="1:8" s="172" customFormat="1" ht="25.5" x14ac:dyDescent="0.2">
      <c r="A234" s="37">
        <v>18</v>
      </c>
      <c r="B234" s="28"/>
      <c r="C234" s="173" t="s">
        <v>200</v>
      </c>
      <c r="D234" s="38"/>
      <c r="E234" s="38"/>
      <c r="F234" s="38"/>
      <c r="G234" s="38"/>
      <c r="H234" s="28"/>
    </row>
    <row r="235" spans="1:8" s="21" customFormat="1" x14ac:dyDescent="0.2">
      <c r="A235" s="171"/>
      <c r="B235" s="27"/>
      <c r="C235" s="28" t="s">
        <v>101</v>
      </c>
      <c r="D235" s="34"/>
      <c r="E235" s="34"/>
      <c r="F235" s="34"/>
      <c r="G235" s="34"/>
      <c r="H235" s="27"/>
    </row>
    <row r="236" spans="1:8" s="21" customFormat="1" x14ac:dyDescent="0.2">
      <c r="A236" s="171"/>
      <c r="B236" s="27"/>
      <c r="C236" s="27" t="s">
        <v>57</v>
      </c>
      <c r="D236" s="34">
        <v>14875</v>
      </c>
      <c r="E236" s="34">
        <v>14875</v>
      </c>
      <c r="F236" s="34"/>
      <c r="G236" s="34"/>
      <c r="H236" s="27"/>
    </row>
    <row r="237" spans="1:8" s="21" customFormat="1" x14ac:dyDescent="0.2">
      <c r="A237" s="171"/>
      <c r="B237" s="27"/>
      <c r="C237" s="27" t="s">
        <v>119</v>
      </c>
      <c r="D237" s="34"/>
      <c r="E237" s="34"/>
      <c r="F237" s="34"/>
      <c r="G237" s="34"/>
      <c r="H237" s="27"/>
    </row>
    <row r="238" spans="1:8" s="21" customFormat="1" x14ac:dyDescent="0.2">
      <c r="A238" s="171"/>
      <c r="B238" s="27"/>
      <c r="C238" s="27" t="s">
        <v>131</v>
      </c>
      <c r="D238" s="34"/>
      <c r="E238" s="34"/>
      <c r="F238" s="34">
        <v>3358</v>
      </c>
      <c r="G238" s="34">
        <v>4572</v>
      </c>
      <c r="H238" s="27"/>
    </row>
    <row r="239" spans="1:8" s="21" customFormat="1" x14ac:dyDescent="0.2">
      <c r="A239" s="171"/>
      <c r="B239" s="27"/>
      <c r="C239" s="28" t="s">
        <v>97</v>
      </c>
      <c r="D239" s="34"/>
      <c r="E239" s="34"/>
      <c r="F239" s="34"/>
      <c r="G239" s="34"/>
      <c r="H239" s="27"/>
    </row>
    <row r="240" spans="1:8" s="21" customFormat="1" x14ac:dyDescent="0.2">
      <c r="A240" s="171"/>
      <c r="B240" s="27"/>
      <c r="C240" s="27" t="s">
        <v>232</v>
      </c>
      <c r="D240" s="34"/>
      <c r="E240" s="34"/>
      <c r="F240" s="34"/>
      <c r="G240" s="34"/>
      <c r="H240" s="27"/>
    </row>
    <row r="241" spans="1:8" s="21" customFormat="1" x14ac:dyDescent="0.2">
      <c r="A241" s="171"/>
      <c r="B241" s="27"/>
      <c r="C241" s="27" t="s">
        <v>98</v>
      </c>
      <c r="D241" s="34"/>
      <c r="E241" s="34"/>
      <c r="F241" s="34">
        <v>4382</v>
      </c>
      <c r="G241" s="34">
        <f>4181-201</f>
        <v>3980</v>
      </c>
      <c r="H241" s="27"/>
    </row>
    <row r="242" spans="1:8" s="21" customFormat="1" x14ac:dyDescent="0.2">
      <c r="A242" s="171"/>
      <c r="B242" s="27"/>
      <c r="C242" s="27" t="s">
        <v>142</v>
      </c>
      <c r="D242" s="34"/>
      <c r="E242" s="34"/>
      <c r="F242" s="34">
        <v>14000</v>
      </c>
      <c r="G242" s="34">
        <v>5550</v>
      </c>
      <c r="H242" s="27"/>
    </row>
    <row r="243" spans="1:8" s="172" customFormat="1" ht="25.5" x14ac:dyDescent="0.2">
      <c r="A243" s="37"/>
      <c r="B243" s="28"/>
      <c r="C243" s="40" t="s">
        <v>200</v>
      </c>
      <c r="D243" s="38">
        <f>SUM(D236:D242)</f>
        <v>14875</v>
      </c>
      <c r="E243" s="38">
        <f t="shared" ref="E243:H243" si="13">SUM(E236:E242)</f>
        <v>14875</v>
      </c>
      <c r="F243" s="38">
        <f t="shared" si="13"/>
        <v>21740</v>
      </c>
      <c r="G243" s="38">
        <f t="shared" si="13"/>
        <v>14102</v>
      </c>
      <c r="H243" s="38">
        <f t="shared" si="13"/>
        <v>0</v>
      </c>
    </row>
    <row r="244" spans="1:8" s="172" customFormat="1" x14ac:dyDescent="0.2">
      <c r="A244" s="37">
        <v>22</v>
      </c>
      <c r="B244" s="28"/>
      <c r="C244" s="28" t="s">
        <v>326</v>
      </c>
      <c r="D244" s="38"/>
      <c r="E244" s="38"/>
      <c r="F244" s="38"/>
      <c r="G244" s="38"/>
      <c r="H244" s="28"/>
    </row>
    <row r="245" spans="1:8" s="21" customFormat="1" x14ac:dyDescent="0.2">
      <c r="A245" s="171"/>
      <c r="B245" s="27"/>
      <c r="C245" s="28" t="s">
        <v>101</v>
      </c>
      <c r="D245" s="34"/>
      <c r="E245" s="34"/>
      <c r="F245" s="34"/>
      <c r="G245" s="34"/>
      <c r="H245" s="27"/>
    </row>
    <row r="246" spans="1:8" s="21" customFormat="1" x14ac:dyDescent="0.2">
      <c r="A246" s="171"/>
      <c r="B246" s="27"/>
      <c r="C246" s="27" t="s">
        <v>108</v>
      </c>
      <c r="D246" s="34"/>
      <c r="E246" s="34"/>
      <c r="F246" s="34">
        <v>0</v>
      </c>
      <c r="G246" s="34">
        <v>341</v>
      </c>
      <c r="H246" s="27"/>
    </row>
    <row r="247" spans="1:8" s="21" customFormat="1" x14ac:dyDescent="0.2">
      <c r="A247" s="171"/>
      <c r="B247" s="27"/>
      <c r="C247" s="27" t="s">
        <v>136</v>
      </c>
      <c r="D247" s="34"/>
      <c r="E247" s="34"/>
      <c r="F247" s="34">
        <v>0</v>
      </c>
      <c r="G247" s="34">
        <v>71</v>
      </c>
      <c r="H247" s="27"/>
    </row>
    <row r="248" spans="1:8" s="172" customFormat="1" x14ac:dyDescent="0.2">
      <c r="A248" s="37"/>
      <c r="B248" s="28"/>
      <c r="C248" s="27" t="s">
        <v>131</v>
      </c>
      <c r="D248" s="38"/>
      <c r="E248" s="38"/>
      <c r="F248" s="34">
        <v>398</v>
      </c>
      <c r="G248" s="34">
        <v>1398</v>
      </c>
      <c r="H248" s="28"/>
    </row>
    <row r="249" spans="1:8" s="172" customFormat="1" ht="25.5" x14ac:dyDescent="0.2">
      <c r="A249" s="37"/>
      <c r="B249" s="28"/>
      <c r="C249" s="177" t="s">
        <v>299</v>
      </c>
      <c r="D249" s="34">
        <v>0</v>
      </c>
      <c r="E249" s="34">
        <v>1000</v>
      </c>
      <c r="F249" s="34"/>
      <c r="G249" s="34"/>
      <c r="H249" s="28"/>
    </row>
    <row r="250" spans="1:8" s="172" customFormat="1" x14ac:dyDescent="0.2">
      <c r="A250" s="37"/>
      <c r="B250" s="28"/>
      <c r="C250" s="28" t="s">
        <v>97</v>
      </c>
      <c r="D250" s="34"/>
      <c r="E250" s="34"/>
      <c r="F250" s="34"/>
      <c r="G250" s="34"/>
      <c r="H250" s="28"/>
    </row>
    <row r="251" spans="1:8" s="172" customFormat="1" x14ac:dyDescent="0.2">
      <c r="A251" s="37"/>
      <c r="B251" s="28"/>
      <c r="C251" s="27" t="s">
        <v>98</v>
      </c>
      <c r="D251" s="34"/>
      <c r="E251" s="34"/>
      <c r="F251" s="34"/>
      <c r="G251" s="34">
        <v>175</v>
      </c>
      <c r="H251" s="28"/>
    </row>
    <row r="252" spans="1:8" s="21" customFormat="1" x14ac:dyDescent="0.2">
      <c r="A252" s="171"/>
      <c r="B252" s="27"/>
      <c r="C252" s="37" t="s">
        <v>327</v>
      </c>
      <c r="D252" s="38">
        <f>+D249+D246+D247+D248</f>
        <v>0</v>
      </c>
      <c r="E252" s="38">
        <f t="shared" ref="E252:H252" si="14">+E249+E246+E247+E248</f>
        <v>1000</v>
      </c>
      <c r="F252" s="38">
        <f t="shared" si="14"/>
        <v>398</v>
      </c>
      <c r="G252" s="38">
        <f>+G249+G246+G247+G248+G251</f>
        <v>1985</v>
      </c>
      <c r="H252" s="38">
        <f t="shared" si="14"/>
        <v>0</v>
      </c>
    </row>
    <row r="253" spans="1:8" s="21" customFormat="1" x14ac:dyDescent="0.2">
      <c r="A253" s="37">
        <v>23</v>
      </c>
      <c r="B253" s="27"/>
      <c r="C253" s="170" t="s">
        <v>298</v>
      </c>
      <c r="D253" s="38"/>
      <c r="E253" s="38"/>
      <c r="F253" s="38"/>
      <c r="G253" s="38"/>
      <c r="H253" s="27"/>
    </row>
    <row r="254" spans="1:8" s="21" customFormat="1" x14ac:dyDescent="0.2">
      <c r="A254" s="171"/>
      <c r="B254" s="28"/>
      <c r="C254" s="28" t="s">
        <v>91</v>
      </c>
      <c r="D254" s="34"/>
      <c r="E254" s="34"/>
      <c r="F254" s="34"/>
      <c r="G254" s="34"/>
      <c r="H254" s="27"/>
    </row>
    <row r="255" spans="1:8" s="21" customFormat="1" x14ac:dyDescent="0.2">
      <c r="A255" s="171"/>
      <c r="B255" s="28"/>
      <c r="C255" s="27" t="s">
        <v>164</v>
      </c>
      <c r="D255" s="34">
        <v>20320</v>
      </c>
      <c r="E255" s="34">
        <v>26759</v>
      </c>
      <c r="F255" s="34"/>
      <c r="G255" s="34"/>
      <c r="H255" s="27"/>
    </row>
    <row r="256" spans="1:8" s="21" customFormat="1" x14ac:dyDescent="0.2">
      <c r="A256" s="171"/>
      <c r="B256" s="27"/>
      <c r="C256" s="27" t="s">
        <v>108</v>
      </c>
      <c r="D256" s="34"/>
      <c r="E256" s="34"/>
      <c r="F256" s="34">
        <v>19400</v>
      </c>
      <c r="G256" s="34">
        <v>21167</v>
      </c>
      <c r="H256" s="27"/>
    </row>
    <row r="257" spans="1:8" s="21" customFormat="1" x14ac:dyDescent="0.2">
      <c r="A257" s="171"/>
      <c r="B257" s="27"/>
      <c r="C257" s="27" t="s">
        <v>96</v>
      </c>
      <c r="D257" s="34"/>
      <c r="E257" s="34"/>
      <c r="F257" s="34">
        <v>2619</v>
      </c>
      <c r="G257" s="34">
        <v>3072</v>
      </c>
      <c r="H257" s="27"/>
    </row>
    <row r="258" spans="1:8" s="21" customFormat="1" x14ac:dyDescent="0.2">
      <c r="A258" s="175"/>
      <c r="B258" s="27"/>
      <c r="C258" s="27" t="s">
        <v>131</v>
      </c>
      <c r="D258" s="34"/>
      <c r="E258" s="34"/>
      <c r="F258" s="34">
        <v>241</v>
      </c>
      <c r="G258" s="34">
        <v>241</v>
      </c>
      <c r="H258" s="27"/>
    </row>
    <row r="259" spans="1:8" s="21" customFormat="1" x14ac:dyDescent="0.2">
      <c r="A259" s="175"/>
      <c r="B259" s="27"/>
      <c r="C259" s="28" t="s">
        <v>97</v>
      </c>
      <c r="D259" s="34"/>
      <c r="E259" s="34"/>
      <c r="F259" s="34"/>
      <c r="G259" s="34"/>
      <c r="H259" s="27"/>
    </row>
    <row r="260" spans="1:8" s="21" customFormat="1" x14ac:dyDescent="0.2">
      <c r="A260" s="175"/>
      <c r="B260" s="27"/>
      <c r="C260" s="27" t="s">
        <v>98</v>
      </c>
      <c r="D260" s="34"/>
      <c r="E260" s="34"/>
      <c r="F260" s="34">
        <v>318</v>
      </c>
      <c r="G260" s="34">
        <v>318</v>
      </c>
      <c r="H260" s="27"/>
    </row>
    <row r="261" spans="1:8" s="21" customFormat="1" x14ac:dyDescent="0.2">
      <c r="A261" s="37"/>
      <c r="B261" s="28"/>
      <c r="C261" s="40" t="s">
        <v>201</v>
      </c>
      <c r="D261" s="38">
        <f>SUM(D255)</f>
        <v>20320</v>
      </c>
      <c r="E261" s="38">
        <f>SUM(E255)</f>
        <v>26759</v>
      </c>
      <c r="F261" s="38">
        <f>SUM(F256:F260)</f>
        <v>22578</v>
      </c>
      <c r="G261" s="38">
        <f>SUM(G256:G260)</f>
        <v>24798</v>
      </c>
      <c r="H261" s="27"/>
    </row>
    <row r="262" spans="1:8" s="21" customFormat="1" x14ac:dyDescent="0.2">
      <c r="A262" s="37">
        <v>24</v>
      </c>
      <c r="B262" s="28"/>
      <c r="C262" s="169" t="s">
        <v>151</v>
      </c>
      <c r="D262" s="38"/>
      <c r="E262" s="38"/>
      <c r="F262" s="38"/>
      <c r="G262" s="38"/>
      <c r="H262" s="27"/>
    </row>
    <row r="263" spans="1:8" s="21" customFormat="1" x14ac:dyDescent="0.2">
      <c r="A263" s="37"/>
      <c r="B263" s="28"/>
      <c r="C263" s="28" t="s">
        <v>91</v>
      </c>
      <c r="D263" s="38"/>
      <c r="E263" s="38"/>
      <c r="F263" s="38"/>
      <c r="G263" s="38"/>
      <c r="H263" s="27"/>
    </row>
    <row r="264" spans="1:8" s="21" customFormat="1" x14ac:dyDescent="0.2">
      <c r="A264" s="37"/>
      <c r="B264" s="28"/>
      <c r="C264" s="27" t="s">
        <v>150</v>
      </c>
      <c r="D264" s="38"/>
      <c r="E264" s="38"/>
      <c r="F264" s="38"/>
      <c r="G264" s="38"/>
      <c r="H264" s="27"/>
    </row>
    <row r="265" spans="1:8" s="21" customFormat="1" x14ac:dyDescent="0.2">
      <c r="A265" s="37"/>
      <c r="B265" s="28"/>
      <c r="C265" s="27" t="s">
        <v>162</v>
      </c>
      <c r="D265" s="34">
        <v>1985</v>
      </c>
      <c r="E265" s="34">
        <v>1985</v>
      </c>
      <c r="F265" s="38"/>
      <c r="G265" s="38"/>
      <c r="H265" s="27"/>
    </row>
    <row r="266" spans="1:8" s="21" customFormat="1" x14ac:dyDescent="0.2">
      <c r="A266" s="37"/>
      <c r="B266" s="28"/>
      <c r="C266" s="27" t="s">
        <v>108</v>
      </c>
      <c r="D266" s="38"/>
      <c r="E266" s="38"/>
      <c r="F266" s="34">
        <v>3421</v>
      </c>
      <c r="G266" s="34">
        <v>3441</v>
      </c>
      <c r="H266" s="27"/>
    </row>
    <row r="267" spans="1:8" s="21" customFormat="1" x14ac:dyDescent="0.2">
      <c r="A267" s="37"/>
      <c r="B267" s="28"/>
      <c r="C267" s="27" t="s">
        <v>96</v>
      </c>
      <c r="D267" s="38"/>
      <c r="E267" s="38"/>
      <c r="F267" s="34">
        <v>924</v>
      </c>
      <c r="G267" s="34">
        <v>924</v>
      </c>
      <c r="H267" s="27"/>
    </row>
    <row r="268" spans="1:8" s="21" customFormat="1" x14ac:dyDescent="0.2">
      <c r="A268" s="37"/>
      <c r="B268" s="28"/>
      <c r="C268" s="27" t="s">
        <v>131</v>
      </c>
      <c r="D268" s="38"/>
      <c r="E268" s="38"/>
      <c r="F268" s="34">
        <v>9493</v>
      </c>
      <c r="G268" s="34">
        <v>9330</v>
      </c>
      <c r="H268" s="27"/>
    </row>
    <row r="269" spans="1:8" s="21" customFormat="1" x14ac:dyDescent="0.2">
      <c r="A269" s="37"/>
      <c r="B269" s="28"/>
      <c r="C269" s="37" t="s">
        <v>152</v>
      </c>
      <c r="D269" s="38">
        <f>SUM(D265:D268)</f>
        <v>1985</v>
      </c>
      <c r="E269" s="38">
        <f>SUM(E265:E268)</f>
        <v>1985</v>
      </c>
      <c r="F269" s="38">
        <f>SUM(F266:F268)</f>
        <v>13838</v>
      </c>
      <c r="G269" s="38">
        <f>SUM(G266:G268)</f>
        <v>13695</v>
      </c>
      <c r="H269" s="27"/>
    </row>
    <row r="270" spans="1:8" s="21" customFormat="1" ht="25.5" x14ac:dyDescent="0.2">
      <c r="A270" s="37">
        <v>25</v>
      </c>
      <c r="B270" s="28"/>
      <c r="C270" s="170" t="s">
        <v>169</v>
      </c>
      <c r="D270" s="38"/>
      <c r="E270" s="38"/>
      <c r="F270" s="38"/>
      <c r="G270" s="38"/>
      <c r="H270" s="27"/>
    </row>
    <row r="271" spans="1:8" s="21" customFormat="1" x14ac:dyDescent="0.2">
      <c r="A271" s="37"/>
      <c r="B271" s="28"/>
      <c r="C271" s="28" t="s">
        <v>91</v>
      </c>
      <c r="D271" s="38"/>
      <c r="E271" s="38"/>
      <c r="F271" s="38"/>
      <c r="G271" s="38"/>
      <c r="H271" s="27"/>
    </row>
    <row r="272" spans="1:8" s="21" customFormat="1" x14ac:dyDescent="0.2">
      <c r="A272" s="37"/>
      <c r="B272" s="28"/>
      <c r="C272" s="27" t="s">
        <v>96</v>
      </c>
      <c r="D272" s="38"/>
      <c r="E272" s="38"/>
      <c r="F272" s="34"/>
      <c r="G272" s="38"/>
      <c r="H272" s="27"/>
    </row>
    <row r="273" spans="1:8" s="21" customFormat="1" x14ac:dyDescent="0.2">
      <c r="A273" s="37"/>
      <c r="B273" s="28"/>
      <c r="C273" s="27" t="s">
        <v>131</v>
      </c>
      <c r="D273" s="38"/>
      <c r="E273" s="38"/>
      <c r="F273" s="34">
        <v>5461</v>
      </c>
      <c r="G273" s="34">
        <v>5727</v>
      </c>
      <c r="H273" s="27"/>
    </row>
    <row r="274" spans="1:8" s="21" customFormat="1" ht="25.5" x14ac:dyDescent="0.2">
      <c r="A274" s="37"/>
      <c r="B274" s="28"/>
      <c r="C274" s="40" t="s">
        <v>170</v>
      </c>
      <c r="D274" s="38">
        <v>0</v>
      </c>
      <c r="E274" s="38">
        <v>0</v>
      </c>
      <c r="F274" s="38">
        <f>SUM(F272:F273)</f>
        <v>5461</v>
      </c>
      <c r="G274" s="38">
        <f>SUM(G272:G273)</f>
        <v>5727</v>
      </c>
      <c r="H274" s="27"/>
    </row>
    <row r="275" spans="1:8" s="21" customFormat="1" ht="25.5" x14ac:dyDescent="0.2">
      <c r="A275" s="37">
        <v>26</v>
      </c>
      <c r="B275" s="28"/>
      <c r="C275" s="170" t="s">
        <v>171</v>
      </c>
      <c r="D275" s="38"/>
      <c r="E275" s="38"/>
      <c r="F275" s="38"/>
      <c r="G275" s="38"/>
      <c r="H275" s="27"/>
    </row>
    <row r="276" spans="1:8" s="21" customFormat="1" x14ac:dyDescent="0.2">
      <c r="A276" s="37"/>
      <c r="B276" s="28"/>
      <c r="C276" s="28" t="s">
        <v>91</v>
      </c>
      <c r="D276" s="38"/>
      <c r="E276" s="38"/>
      <c r="F276" s="38"/>
      <c r="G276" s="38"/>
      <c r="H276" s="27"/>
    </row>
    <row r="277" spans="1:8" s="21" customFormat="1" x14ac:dyDescent="0.2">
      <c r="A277" s="37"/>
      <c r="B277" s="28"/>
      <c r="C277" s="27" t="s">
        <v>262</v>
      </c>
      <c r="D277" s="34">
        <v>343</v>
      </c>
      <c r="E277" s="34">
        <v>343</v>
      </c>
      <c r="F277" s="34"/>
      <c r="G277" s="38"/>
      <c r="H277" s="27"/>
    </row>
    <row r="278" spans="1:8" s="21" customFormat="1" x14ac:dyDescent="0.2">
      <c r="A278" s="37"/>
      <c r="B278" s="28"/>
      <c r="C278" s="27" t="s">
        <v>131</v>
      </c>
      <c r="D278" s="38"/>
      <c r="E278" s="38"/>
      <c r="F278" s="34">
        <v>12484</v>
      </c>
      <c r="G278" s="34">
        <v>10583</v>
      </c>
      <c r="H278" s="27"/>
    </row>
    <row r="279" spans="1:8" s="21" customFormat="1" x14ac:dyDescent="0.2">
      <c r="A279" s="37"/>
      <c r="B279" s="28"/>
      <c r="C279" s="28" t="s">
        <v>97</v>
      </c>
      <c r="D279" s="38"/>
      <c r="E279" s="38"/>
      <c r="F279" s="34"/>
      <c r="G279" s="34"/>
      <c r="H279" s="27"/>
    </row>
    <row r="280" spans="1:8" s="21" customFormat="1" x14ac:dyDescent="0.2">
      <c r="A280" s="37"/>
      <c r="B280" s="28"/>
      <c r="C280" s="27" t="s">
        <v>98</v>
      </c>
      <c r="D280" s="38"/>
      <c r="E280" s="38"/>
      <c r="F280" s="34">
        <v>500</v>
      </c>
      <c r="G280" s="34">
        <v>500</v>
      </c>
      <c r="H280" s="27"/>
    </row>
    <row r="281" spans="1:8" s="21" customFormat="1" ht="25.5" x14ac:dyDescent="0.2">
      <c r="A281" s="37"/>
      <c r="B281" s="28"/>
      <c r="C281" s="40" t="s">
        <v>172</v>
      </c>
      <c r="D281" s="38">
        <f>SUM(D277:D280)</f>
        <v>343</v>
      </c>
      <c r="E281" s="38">
        <f>SUM(E277:E280)</f>
        <v>343</v>
      </c>
      <c r="F281" s="38">
        <f>SUM(F278:F280)</f>
        <v>12984</v>
      </c>
      <c r="G281" s="38">
        <f>SUM(G278:G280)</f>
        <v>11083</v>
      </c>
      <c r="H281" s="27"/>
    </row>
    <row r="282" spans="1:8" s="21" customFormat="1" x14ac:dyDescent="0.2">
      <c r="A282" s="37">
        <v>27</v>
      </c>
      <c r="B282" s="28"/>
      <c r="C282" s="169" t="s">
        <v>153</v>
      </c>
      <c r="D282" s="38"/>
      <c r="E282" s="38"/>
      <c r="F282" s="38"/>
      <c r="G282" s="38"/>
      <c r="H282" s="27"/>
    </row>
    <row r="283" spans="1:8" s="21" customFormat="1" x14ac:dyDescent="0.2">
      <c r="A283" s="37"/>
      <c r="B283" s="28"/>
      <c r="C283" s="28" t="s">
        <v>91</v>
      </c>
      <c r="D283" s="38"/>
      <c r="E283" s="38"/>
      <c r="F283" s="38"/>
      <c r="G283" s="38"/>
      <c r="H283" s="27"/>
    </row>
    <row r="284" spans="1:8" s="21" customFormat="1" x14ac:dyDescent="0.2">
      <c r="A284" s="37"/>
      <c r="B284" s="28"/>
      <c r="C284" s="27" t="s">
        <v>57</v>
      </c>
      <c r="D284" s="34">
        <v>24221</v>
      </c>
      <c r="E284" s="34">
        <v>24221</v>
      </c>
      <c r="F284" s="38"/>
      <c r="G284" s="38"/>
      <c r="H284" s="27"/>
    </row>
    <row r="285" spans="1:8" s="21" customFormat="1" x14ac:dyDescent="0.2">
      <c r="A285" s="37"/>
      <c r="B285" s="28"/>
      <c r="C285" s="27" t="s">
        <v>131</v>
      </c>
      <c r="D285" s="38"/>
      <c r="E285" s="38"/>
      <c r="F285" s="34">
        <v>45992</v>
      </c>
      <c r="G285" s="34">
        <v>45992</v>
      </c>
      <c r="H285" s="27"/>
    </row>
    <row r="286" spans="1:8" s="178" customFormat="1" x14ac:dyDescent="0.2">
      <c r="A286" s="37"/>
      <c r="B286" s="37"/>
      <c r="C286" s="37" t="s">
        <v>154</v>
      </c>
      <c r="D286" s="41">
        <f>+D284</f>
        <v>24221</v>
      </c>
      <c r="E286" s="41">
        <f>+E284</f>
        <v>24221</v>
      </c>
      <c r="F286" s="41">
        <f>+F285</f>
        <v>45992</v>
      </c>
      <c r="G286" s="41">
        <f>+G285</f>
        <v>45992</v>
      </c>
      <c r="H286" s="37"/>
    </row>
    <row r="287" spans="1:8" s="178" customFormat="1" x14ac:dyDescent="0.2">
      <c r="A287" s="37">
        <v>28</v>
      </c>
      <c r="B287" s="37"/>
      <c r="C287" s="169" t="s">
        <v>323</v>
      </c>
      <c r="D287" s="41"/>
      <c r="E287" s="41"/>
      <c r="F287" s="41"/>
      <c r="G287" s="41"/>
      <c r="H287" s="37"/>
    </row>
    <row r="288" spans="1:8" s="178" customFormat="1" x14ac:dyDescent="0.2">
      <c r="A288" s="37"/>
      <c r="B288" s="37"/>
      <c r="C288" s="28" t="s">
        <v>91</v>
      </c>
      <c r="D288" s="41"/>
      <c r="E288" s="41"/>
      <c r="F288" s="41"/>
      <c r="G288" s="41"/>
      <c r="H288" s="37"/>
    </row>
    <row r="289" spans="1:8" s="178" customFormat="1" x14ac:dyDescent="0.2">
      <c r="A289" s="37"/>
      <c r="B289" s="37"/>
      <c r="C289" s="27" t="s">
        <v>131</v>
      </c>
      <c r="D289" s="41"/>
      <c r="E289" s="41"/>
      <c r="F289" s="41"/>
      <c r="G289" s="179">
        <v>527</v>
      </c>
      <c r="H289" s="37"/>
    </row>
    <row r="290" spans="1:8" s="178" customFormat="1" x14ac:dyDescent="0.2">
      <c r="A290" s="37"/>
      <c r="B290" s="37"/>
      <c r="C290" s="37" t="s">
        <v>323</v>
      </c>
      <c r="D290" s="41"/>
      <c r="E290" s="41"/>
      <c r="F290" s="41"/>
      <c r="G290" s="41">
        <f>+G289</f>
        <v>527</v>
      </c>
      <c r="H290" s="37"/>
    </row>
    <row r="291" spans="1:8" s="178" customFormat="1" x14ac:dyDescent="0.2">
      <c r="A291" s="37">
        <v>29</v>
      </c>
      <c r="B291" s="37"/>
      <c r="C291" s="169" t="s">
        <v>300</v>
      </c>
      <c r="D291" s="41"/>
      <c r="E291" s="41"/>
      <c r="F291" s="41"/>
      <c r="G291" s="41"/>
      <c r="H291" s="37"/>
    </row>
    <row r="292" spans="1:8" s="178" customFormat="1" x14ac:dyDescent="0.2">
      <c r="A292" s="37"/>
      <c r="B292" s="37"/>
      <c r="C292" s="28" t="s">
        <v>101</v>
      </c>
      <c r="D292" s="41"/>
      <c r="E292" s="41"/>
      <c r="F292" s="41"/>
      <c r="G292" s="41"/>
      <c r="H292" s="37"/>
    </row>
    <row r="293" spans="1:8" s="178" customFormat="1" x14ac:dyDescent="0.2">
      <c r="A293" s="37"/>
      <c r="B293" s="37"/>
      <c r="C293" s="27" t="s">
        <v>108</v>
      </c>
      <c r="D293" s="41"/>
      <c r="E293" s="179"/>
      <c r="F293" s="41"/>
      <c r="G293" s="179">
        <v>2390</v>
      </c>
      <c r="H293" s="37"/>
    </row>
    <row r="294" spans="1:8" s="178" customFormat="1" x14ac:dyDescent="0.2">
      <c r="A294" s="37"/>
      <c r="B294" s="37"/>
      <c r="C294" s="27" t="s">
        <v>136</v>
      </c>
      <c r="D294" s="41"/>
      <c r="E294" s="179"/>
      <c r="F294" s="41"/>
      <c r="G294" s="179">
        <v>500</v>
      </c>
      <c r="H294" s="37"/>
    </row>
    <row r="295" spans="1:8" s="178" customFormat="1" x14ac:dyDescent="0.2">
      <c r="A295" s="37"/>
      <c r="B295" s="37"/>
      <c r="C295" s="27" t="s">
        <v>131</v>
      </c>
      <c r="D295" s="41"/>
      <c r="E295" s="41"/>
      <c r="F295" s="41"/>
      <c r="G295" s="41"/>
      <c r="H295" s="37"/>
    </row>
    <row r="296" spans="1:8" s="178" customFormat="1" x14ac:dyDescent="0.2">
      <c r="A296" s="37"/>
      <c r="B296" s="37"/>
      <c r="C296" s="37" t="s">
        <v>301</v>
      </c>
      <c r="D296" s="41">
        <f>SUM(D293:D295)</f>
        <v>0</v>
      </c>
      <c r="E296" s="41">
        <f t="shared" ref="E296:G296" si="15">SUM(E293:E295)</f>
        <v>0</v>
      </c>
      <c r="F296" s="41">
        <f t="shared" si="15"/>
        <v>0</v>
      </c>
      <c r="G296" s="41">
        <f t="shared" si="15"/>
        <v>2890</v>
      </c>
      <c r="H296" s="37"/>
    </row>
    <row r="297" spans="1:8" s="178" customFormat="1" ht="25.5" x14ac:dyDescent="0.2">
      <c r="A297" s="37">
        <v>30</v>
      </c>
      <c r="B297" s="37"/>
      <c r="C297" s="173" t="s">
        <v>324</v>
      </c>
      <c r="D297" s="41"/>
      <c r="E297" s="41"/>
      <c r="F297" s="41"/>
      <c r="G297" s="41"/>
      <c r="H297" s="37"/>
    </row>
    <row r="298" spans="1:8" s="178" customFormat="1" x14ac:dyDescent="0.2">
      <c r="A298" s="37"/>
      <c r="B298" s="37"/>
      <c r="C298" s="28" t="s">
        <v>101</v>
      </c>
      <c r="D298" s="41"/>
      <c r="E298" s="41"/>
      <c r="F298" s="41"/>
      <c r="G298" s="41"/>
      <c r="H298" s="37"/>
    </row>
    <row r="299" spans="1:8" s="178" customFormat="1" x14ac:dyDescent="0.2">
      <c r="A299" s="37"/>
      <c r="B299" s="37"/>
      <c r="C299" s="27" t="s">
        <v>131</v>
      </c>
      <c r="D299" s="41"/>
      <c r="E299" s="41"/>
      <c r="F299" s="41"/>
      <c r="G299" s="179">
        <v>795</v>
      </c>
      <c r="H299" s="37"/>
    </row>
    <row r="300" spans="1:8" s="178" customFormat="1" ht="25.5" x14ac:dyDescent="0.2">
      <c r="A300" s="37"/>
      <c r="B300" s="37"/>
      <c r="C300" s="40" t="s">
        <v>324</v>
      </c>
      <c r="D300" s="41"/>
      <c r="E300" s="41"/>
      <c r="F300" s="41"/>
      <c r="G300" s="41">
        <f>+G299</f>
        <v>795</v>
      </c>
      <c r="H300" s="37"/>
    </row>
    <row r="301" spans="1:8" s="178" customFormat="1" x14ac:dyDescent="0.2">
      <c r="A301" s="37">
        <v>31</v>
      </c>
      <c r="B301" s="37"/>
      <c r="C301" s="169" t="s">
        <v>311</v>
      </c>
      <c r="D301" s="41"/>
      <c r="E301" s="41"/>
      <c r="F301" s="41"/>
      <c r="G301" s="41"/>
      <c r="H301" s="37"/>
    </row>
    <row r="302" spans="1:8" s="178" customFormat="1" x14ac:dyDescent="0.2">
      <c r="A302" s="37"/>
      <c r="B302" s="37"/>
      <c r="C302" s="27" t="s">
        <v>308</v>
      </c>
      <c r="D302" s="41"/>
      <c r="E302" s="179">
        <v>13390</v>
      </c>
      <c r="F302" s="41"/>
      <c r="G302" s="179"/>
      <c r="H302" s="37"/>
    </row>
    <row r="303" spans="1:8" s="178" customFormat="1" x14ac:dyDescent="0.2">
      <c r="A303" s="37"/>
      <c r="B303" s="37"/>
      <c r="C303" s="37" t="s">
        <v>311</v>
      </c>
      <c r="D303" s="41"/>
      <c r="E303" s="41">
        <f>+E302</f>
        <v>13390</v>
      </c>
      <c r="F303" s="41"/>
      <c r="G303" s="41"/>
      <c r="H303" s="37"/>
    </row>
    <row r="304" spans="1:8" s="172" customFormat="1" x14ac:dyDescent="0.2">
      <c r="A304" s="37">
        <v>32</v>
      </c>
      <c r="B304" s="28"/>
      <c r="C304" s="28" t="s">
        <v>260</v>
      </c>
      <c r="D304" s="38"/>
      <c r="E304" s="38"/>
      <c r="F304" s="38"/>
      <c r="G304" s="38"/>
      <c r="H304" s="28"/>
    </row>
    <row r="305" spans="1:10" s="172" customFormat="1" x14ac:dyDescent="0.2">
      <c r="A305" s="37"/>
      <c r="B305" s="28"/>
      <c r="C305" s="27" t="s">
        <v>101</v>
      </c>
      <c r="D305" s="38"/>
      <c r="E305" s="38"/>
      <c r="F305" s="38"/>
      <c r="G305" s="38"/>
      <c r="H305" s="28"/>
    </row>
    <row r="306" spans="1:10" s="172" customFormat="1" x14ac:dyDescent="0.2">
      <c r="A306" s="37"/>
      <c r="B306" s="28"/>
      <c r="C306" s="27" t="s">
        <v>14</v>
      </c>
      <c r="D306" s="38"/>
      <c r="E306" s="38"/>
      <c r="F306" s="34">
        <v>0</v>
      </c>
      <c r="G306" s="34">
        <v>13000</v>
      </c>
      <c r="H306" s="28"/>
    </row>
    <row r="307" spans="1:10" s="172" customFormat="1" x14ac:dyDescent="0.2">
      <c r="A307" s="37"/>
      <c r="B307" s="28"/>
      <c r="C307" s="27" t="s">
        <v>155</v>
      </c>
      <c r="D307" s="38"/>
      <c r="E307" s="38"/>
      <c r="F307" s="34">
        <v>258164</v>
      </c>
      <c r="G307" s="34">
        <f>258639+5965</f>
        <v>264604</v>
      </c>
      <c r="H307" s="28"/>
    </row>
    <row r="308" spans="1:10" s="172" customFormat="1" x14ac:dyDescent="0.2">
      <c r="A308" s="37"/>
      <c r="B308" s="28"/>
      <c r="C308" s="27" t="s">
        <v>197</v>
      </c>
      <c r="D308" s="38">
        <v>40000</v>
      </c>
      <c r="E308" s="38">
        <v>108662</v>
      </c>
      <c r="F308" s="34"/>
      <c r="G308" s="38"/>
      <c r="H308" s="28"/>
    </row>
    <row r="309" spans="1:10" s="172" customFormat="1" x14ac:dyDescent="0.2">
      <c r="A309" s="37"/>
      <c r="B309" s="28"/>
      <c r="C309" s="28" t="s">
        <v>261</v>
      </c>
      <c r="D309" s="38">
        <f>+D306+D307+D308</f>
        <v>40000</v>
      </c>
      <c r="E309" s="38">
        <f>+E306+E307+E308</f>
        <v>108662</v>
      </c>
      <c r="F309" s="38">
        <f>+F306+F307+F308</f>
        <v>258164</v>
      </c>
      <c r="G309" s="38">
        <f>+G306+G307+G308</f>
        <v>277604</v>
      </c>
      <c r="H309" s="28"/>
    </row>
    <row r="310" spans="1:10" s="4" customFormat="1" x14ac:dyDescent="0.2">
      <c r="A310" s="29"/>
      <c r="C310" s="30" t="s">
        <v>176</v>
      </c>
      <c r="D310" s="127">
        <f>+D309+D286+D281+D274+D269+D261+D252+D243+D233+D228+D218+D209+D201+D194+D186+D174+D165+D156+D144+D138+D129+D111+D107+D115+D121+D296+D290+D300+D303</f>
        <v>677228</v>
      </c>
      <c r="E310" s="127">
        <f>+E309+E286+E281+E274+E269+E261+E252+E243+E233+E228+E218+E209+E201+E194+E186+E174+E165+E156+E144+E138+E129+E111+E107+E115+E121+E296+E290+E300+E303</f>
        <v>796228</v>
      </c>
      <c r="F310" s="127">
        <f t="shared" ref="F310:G310" si="16">+F309+F286+F281+F274+F269+F261+F252+F243+F233+F228+F218+F209+F201+F194+F186+F174+F165+F156+F144+F138+F129+F111+F107+F115+F121+F296+F290+F300+F303</f>
        <v>638420</v>
      </c>
      <c r="G310" s="127">
        <f t="shared" si="16"/>
        <v>748106</v>
      </c>
      <c r="H310" s="38">
        <f>+H309+H286+H281+H274+H269+H261+H252+H243+H233+H228+H218+H209+H201+H194+H186+H174+H165+H156+H144+H138+H129+H111+H107+H115+H121</f>
        <v>0</v>
      </c>
      <c r="I310" s="77"/>
      <c r="J310" s="77"/>
    </row>
    <row r="311" spans="1:10" s="4" customFormat="1" x14ac:dyDescent="0.2">
      <c r="A311" s="23"/>
      <c r="B311" s="24"/>
      <c r="C311" s="28"/>
      <c r="D311" s="38"/>
      <c r="E311" s="38"/>
      <c r="F311" s="38"/>
      <c r="G311" s="38"/>
      <c r="H311" s="28"/>
    </row>
    <row r="312" spans="1:10" x14ac:dyDescent="0.2">
      <c r="A312" s="191" t="s">
        <v>190</v>
      </c>
      <c r="B312" s="191"/>
      <c r="C312" s="191"/>
      <c r="D312" s="191"/>
      <c r="E312" s="191"/>
      <c r="F312" s="191"/>
      <c r="G312" s="191"/>
      <c r="H312" s="27"/>
    </row>
    <row r="313" spans="1:10" s="21" customFormat="1" ht="25.5" x14ac:dyDescent="0.2">
      <c r="A313" s="169">
        <v>1</v>
      </c>
      <c r="B313" s="169"/>
      <c r="C313" s="170" t="s">
        <v>195</v>
      </c>
      <c r="D313" s="169"/>
      <c r="E313" s="169"/>
      <c r="F313" s="169"/>
      <c r="G313" s="169"/>
      <c r="H313" s="27"/>
    </row>
    <row r="314" spans="1:10" s="21" customFormat="1" x14ac:dyDescent="0.2">
      <c r="A314" s="169"/>
      <c r="B314" s="169"/>
      <c r="C314" s="27" t="s">
        <v>101</v>
      </c>
      <c r="D314" s="169"/>
      <c r="E314" s="169"/>
      <c r="F314" s="169"/>
      <c r="G314" s="169"/>
      <c r="H314" s="27"/>
    </row>
    <row r="315" spans="1:10" s="21" customFormat="1" x14ac:dyDescent="0.2">
      <c r="A315" s="169"/>
      <c r="B315" s="169"/>
      <c r="C315" s="28" t="s">
        <v>175</v>
      </c>
      <c r="D315" s="34"/>
      <c r="E315" s="169"/>
      <c r="F315" s="169"/>
      <c r="G315" s="34"/>
      <c r="H315" s="27"/>
    </row>
    <row r="316" spans="1:10" s="21" customFormat="1" x14ac:dyDescent="0.2">
      <c r="A316" s="169"/>
      <c r="B316" s="169"/>
      <c r="C316" s="27" t="s">
        <v>228</v>
      </c>
      <c r="D316" s="34"/>
      <c r="E316" s="169"/>
      <c r="F316" s="34">
        <v>31365</v>
      </c>
      <c r="G316" s="34">
        <f>55983-24718+4900+100+14</f>
        <v>36279</v>
      </c>
      <c r="H316" s="27"/>
    </row>
    <row r="317" spans="1:10" s="21" customFormat="1" x14ac:dyDescent="0.2">
      <c r="A317" s="169"/>
      <c r="B317" s="169"/>
      <c r="C317" s="27" t="s">
        <v>229</v>
      </c>
      <c r="D317" s="34"/>
      <c r="E317" s="169"/>
      <c r="F317" s="34">
        <v>4343</v>
      </c>
      <c r="G317" s="34">
        <f>6343-G326</f>
        <v>4343</v>
      </c>
      <c r="H317" s="27"/>
    </row>
    <row r="318" spans="1:10" s="21" customFormat="1" x14ac:dyDescent="0.2">
      <c r="A318" s="169"/>
      <c r="B318" s="169"/>
      <c r="C318" s="27" t="s">
        <v>148</v>
      </c>
      <c r="D318" s="169"/>
      <c r="E318" s="169"/>
      <c r="F318" s="169"/>
      <c r="G318" s="34"/>
      <c r="H318" s="27"/>
    </row>
    <row r="319" spans="1:10" s="21" customFormat="1" x14ac:dyDescent="0.2">
      <c r="A319" s="169"/>
      <c r="B319" s="169"/>
      <c r="C319" s="28" t="s">
        <v>97</v>
      </c>
      <c r="D319" s="169"/>
      <c r="E319" s="169"/>
      <c r="F319" s="169"/>
      <c r="G319" s="34"/>
      <c r="H319" s="27"/>
    </row>
    <row r="320" spans="1:10" s="21" customFormat="1" x14ac:dyDescent="0.2">
      <c r="A320" s="169"/>
      <c r="B320" s="169"/>
      <c r="C320" s="27" t="s">
        <v>295</v>
      </c>
      <c r="D320" s="169"/>
      <c r="E320" s="169"/>
      <c r="F320" s="37">
        <v>0</v>
      </c>
      <c r="G320" s="34">
        <v>4000</v>
      </c>
      <c r="H320" s="27"/>
    </row>
    <row r="321" spans="1:9" s="21" customFormat="1" ht="25.5" x14ac:dyDescent="0.2">
      <c r="A321" s="169"/>
      <c r="B321" s="169"/>
      <c r="C321" s="40" t="s">
        <v>230</v>
      </c>
      <c r="D321" s="41">
        <f>+D315</f>
        <v>0</v>
      </c>
      <c r="E321" s="169"/>
      <c r="F321" s="41">
        <f>+F317+F316+F320</f>
        <v>35708</v>
      </c>
      <c r="G321" s="41">
        <f>+G317+G316+G320</f>
        <v>44622</v>
      </c>
      <c r="H321" s="41">
        <f t="shared" ref="H321" si="17">+H317+H316</f>
        <v>0</v>
      </c>
    </row>
    <row r="322" spans="1:9" s="21" customFormat="1" x14ac:dyDescent="0.2">
      <c r="A322" s="37">
        <v>2</v>
      </c>
      <c r="B322" s="27"/>
      <c r="C322" s="28" t="s">
        <v>147</v>
      </c>
      <c r="D322" s="38"/>
      <c r="E322" s="38"/>
      <c r="F322" s="38"/>
      <c r="G322" s="38"/>
      <c r="H322" s="27"/>
    </row>
    <row r="323" spans="1:9" s="21" customFormat="1" x14ac:dyDescent="0.2">
      <c r="A323" s="37"/>
      <c r="B323" s="27"/>
      <c r="C323" s="27" t="s">
        <v>101</v>
      </c>
      <c r="D323" s="34"/>
      <c r="E323" s="34"/>
      <c r="F323" s="34"/>
      <c r="G323" s="34"/>
      <c r="H323" s="27"/>
    </row>
    <row r="324" spans="1:9" s="21" customFormat="1" x14ac:dyDescent="0.2">
      <c r="A324" s="37"/>
      <c r="B324" s="27"/>
      <c r="C324" s="27" t="s">
        <v>119</v>
      </c>
      <c r="D324" s="34"/>
      <c r="E324" s="34"/>
      <c r="F324" s="34"/>
      <c r="G324" s="34"/>
      <c r="H324" s="27"/>
    </row>
    <row r="325" spans="1:9" s="21" customFormat="1" x14ac:dyDescent="0.2">
      <c r="A325" s="37"/>
      <c r="B325" s="27"/>
      <c r="C325" s="27" t="s">
        <v>175</v>
      </c>
      <c r="D325" s="34"/>
      <c r="E325" s="34"/>
      <c r="F325" s="34"/>
      <c r="G325" s="34"/>
      <c r="H325" s="27"/>
    </row>
    <row r="326" spans="1:9" s="21" customFormat="1" x14ac:dyDescent="0.2">
      <c r="A326" s="37"/>
      <c r="B326" s="27"/>
      <c r="C326" s="27" t="s">
        <v>148</v>
      </c>
      <c r="D326" s="34"/>
      <c r="E326" s="34"/>
      <c r="F326" s="34">
        <v>1600</v>
      </c>
      <c r="G326" s="34">
        <v>2000</v>
      </c>
      <c r="H326" s="27"/>
    </row>
    <row r="327" spans="1:9" s="21" customFormat="1" x14ac:dyDescent="0.2">
      <c r="A327" s="37"/>
      <c r="B327" s="27"/>
      <c r="C327" s="37" t="s">
        <v>149</v>
      </c>
      <c r="D327" s="38">
        <f>SUM(D325:D326)</f>
        <v>0</v>
      </c>
      <c r="E327" s="38"/>
      <c r="F327" s="38">
        <f>+F326</f>
        <v>1600</v>
      </c>
      <c r="G327" s="38">
        <f>+G326</f>
        <v>2000</v>
      </c>
      <c r="H327" s="27"/>
    </row>
    <row r="328" spans="1:9" s="21" customFormat="1" x14ac:dyDescent="0.2">
      <c r="A328" s="37">
        <v>3</v>
      </c>
      <c r="B328" s="27"/>
      <c r="C328" s="28" t="s">
        <v>307</v>
      </c>
      <c r="D328" s="38"/>
      <c r="E328" s="38"/>
      <c r="F328" s="38"/>
      <c r="G328" s="38"/>
      <c r="H328" s="27"/>
    </row>
    <row r="329" spans="1:9" s="21" customFormat="1" x14ac:dyDescent="0.2">
      <c r="A329" s="37"/>
      <c r="B329" s="27"/>
      <c r="C329" s="28" t="s">
        <v>101</v>
      </c>
      <c r="D329" s="34"/>
      <c r="E329" s="34"/>
      <c r="F329" s="34"/>
      <c r="G329" s="34"/>
      <c r="H329" s="27"/>
    </row>
    <row r="330" spans="1:9" s="21" customFormat="1" x14ac:dyDescent="0.2">
      <c r="A330" s="37"/>
      <c r="B330" s="27"/>
      <c r="C330" s="27" t="s">
        <v>167</v>
      </c>
      <c r="D330" s="34"/>
      <c r="E330" s="34"/>
      <c r="F330" s="34">
        <v>1500</v>
      </c>
      <c r="G330" s="34">
        <v>1500</v>
      </c>
      <c r="H330" s="27"/>
    </row>
    <row r="331" spans="1:9" s="21" customFormat="1" x14ac:dyDescent="0.2">
      <c r="A331" s="37"/>
      <c r="B331" s="27"/>
      <c r="C331" s="27" t="s">
        <v>231</v>
      </c>
      <c r="D331" s="34"/>
      <c r="E331" s="34"/>
      <c r="F331" s="34"/>
      <c r="G331" s="34"/>
      <c r="H331" s="27"/>
    </row>
    <row r="332" spans="1:9" s="21" customFormat="1" x14ac:dyDescent="0.2">
      <c r="A332" s="37"/>
      <c r="B332" s="27"/>
      <c r="C332" s="37" t="s">
        <v>259</v>
      </c>
      <c r="D332" s="38">
        <v>0</v>
      </c>
      <c r="E332" s="38">
        <v>0</v>
      </c>
      <c r="F332" s="38">
        <f>+F330</f>
        <v>1500</v>
      </c>
      <c r="G332" s="38">
        <f>+G330</f>
        <v>1500</v>
      </c>
      <c r="H332" s="27"/>
    </row>
    <row r="333" spans="1:9" x14ac:dyDescent="0.2">
      <c r="A333" s="48"/>
      <c r="B333" s="49"/>
      <c r="C333" s="30" t="s">
        <v>182</v>
      </c>
      <c r="D333" s="127">
        <f>+D327+D321+D332</f>
        <v>0</v>
      </c>
      <c r="E333" s="127">
        <f t="shared" ref="E333:G333" si="18">+E327+E321+E332</f>
        <v>0</v>
      </c>
      <c r="F333" s="127">
        <f t="shared" si="18"/>
        <v>38808</v>
      </c>
      <c r="G333" s="127">
        <f t="shared" si="18"/>
        <v>48122</v>
      </c>
      <c r="H333" s="30"/>
    </row>
    <row r="334" spans="1:9" x14ac:dyDescent="0.2">
      <c r="A334" s="46"/>
      <c r="B334" s="47"/>
      <c r="C334" s="44" t="s">
        <v>183</v>
      </c>
      <c r="D334" s="45">
        <f>+D333+D310</f>
        <v>677228</v>
      </c>
      <c r="E334" s="45">
        <f t="shared" ref="E334:G334" si="19">+E333+E310</f>
        <v>796228</v>
      </c>
      <c r="F334" s="45">
        <f t="shared" si="19"/>
        <v>677228</v>
      </c>
      <c r="G334" s="45">
        <f t="shared" si="19"/>
        <v>796228</v>
      </c>
      <c r="H334" s="45">
        <f>+H333+H310</f>
        <v>0</v>
      </c>
      <c r="I334" s="180"/>
    </row>
    <row r="335" spans="1:9" s="4" customFormat="1" ht="25.5" x14ac:dyDescent="0.2">
      <c r="A335" s="23"/>
      <c r="B335" s="24"/>
      <c r="C335" s="40" t="s">
        <v>328</v>
      </c>
      <c r="D335" s="38">
        <f>+D334+D63+D83</f>
        <v>948800</v>
      </c>
      <c r="E335" s="38">
        <f>+E334+E63+E83</f>
        <v>1083084</v>
      </c>
      <c r="F335" s="38">
        <f>+F334+F63+F83</f>
        <v>948800</v>
      </c>
      <c r="G335" s="38">
        <f>+G334+G63+G83</f>
        <v>1083084</v>
      </c>
      <c r="H335" s="38">
        <f>+H333+H310</f>
        <v>0</v>
      </c>
      <c r="I335" s="77"/>
    </row>
    <row r="342" spans="3:3" x14ac:dyDescent="0.2">
      <c r="C342" s="43"/>
    </row>
  </sheetData>
  <mergeCells count="7">
    <mergeCell ref="A85:G85"/>
    <mergeCell ref="A312:G312"/>
    <mergeCell ref="A65:G65"/>
    <mergeCell ref="A1:G1"/>
    <mergeCell ref="A3:A4"/>
    <mergeCell ref="B3:B4"/>
    <mergeCell ref="C3:C4"/>
  </mergeCells>
  <printOptions gridLines="1"/>
  <pageMargins left="0.74803149606299213" right="0.59055118110236227" top="1.5354330708661419" bottom="0.98425196850393704" header="0.51181102362204722" footer="0.51181102362204722"/>
  <pageSetup paperSize="9" scale="97" orientation="portrait" r:id="rId1"/>
  <headerFooter alignWithMargins="0">
    <oddHeader xml:space="preserve">&amp;C&amp;"Times New Roman,Normál" 2016. évi költségvetés költségvetési szervenként és kiemelt előirányzatok szerinti részletezéssel, működési és felhalmozási költségvetési tagolásban&amp;R&amp;"Times New Roman,Normál"
6. melléklet
</oddHeader>
  </headerFooter>
  <rowBreaks count="1" manualBreakCount="1">
    <brk id="335" max="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opLeftCell="A13" workbookViewId="0">
      <selection activeCell="A35" sqref="A35"/>
    </sheetView>
  </sheetViews>
  <sheetFormatPr defaultRowHeight="15" x14ac:dyDescent="0.25"/>
  <cols>
    <col min="1" max="1" width="64.5703125" style="8" customWidth="1"/>
    <col min="2" max="2" width="16.28515625" style="82" customWidth="1"/>
    <col min="3" max="3" width="14.42578125" style="19" customWidth="1"/>
    <col min="4" max="256" width="9.140625" style="8"/>
    <col min="257" max="257" width="64.5703125" style="8" customWidth="1"/>
    <col min="258" max="258" width="16.28515625" style="8" customWidth="1"/>
    <col min="259" max="259" width="14.42578125" style="8" customWidth="1"/>
    <col min="260" max="512" width="9.140625" style="8"/>
    <col min="513" max="513" width="64.5703125" style="8" customWidth="1"/>
    <col min="514" max="514" width="16.28515625" style="8" customWidth="1"/>
    <col min="515" max="515" width="14.42578125" style="8" customWidth="1"/>
    <col min="516" max="768" width="9.140625" style="8"/>
    <col min="769" max="769" width="64.5703125" style="8" customWidth="1"/>
    <col min="770" max="770" width="16.28515625" style="8" customWidth="1"/>
    <col min="771" max="771" width="14.42578125" style="8" customWidth="1"/>
    <col min="772" max="1024" width="9.140625" style="8"/>
    <col min="1025" max="1025" width="64.5703125" style="8" customWidth="1"/>
    <col min="1026" max="1026" width="16.28515625" style="8" customWidth="1"/>
    <col min="1027" max="1027" width="14.42578125" style="8" customWidth="1"/>
    <col min="1028" max="1280" width="9.140625" style="8"/>
    <col min="1281" max="1281" width="64.5703125" style="8" customWidth="1"/>
    <col min="1282" max="1282" width="16.28515625" style="8" customWidth="1"/>
    <col min="1283" max="1283" width="14.42578125" style="8" customWidth="1"/>
    <col min="1284" max="1536" width="9.140625" style="8"/>
    <col min="1537" max="1537" width="64.5703125" style="8" customWidth="1"/>
    <col min="1538" max="1538" width="16.28515625" style="8" customWidth="1"/>
    <col min="1539" max="1539" width="14.42578125" style="8" customWidth="1"/>
    <col min="1540" max="1792" width="9.140625" style="8"/>
    <col min="1793" max="1793" width="64.5703125" style="8" customWidth="1"/>
    <col min="1794" max="1794" width="16.28515625" style="8" customWidth="1"/>
    <col min="1795" max="1795" width="14.42578125" style="8" customWidth="1"/>
    <col min="1796" max="2048" width="9.140625" style="8"/>
    <col min="2049" max="2049" width="64.5703125" style="8" customWidth="1"/>
    <col min="2050" max="2050" width="16.28515625" style="8" customWidth="1"/>
    <col min="2051" max="2051" width="14.42578125" style="8" customWidth="1"/>
    <col min="2052" max="2304" width="9.140625" style="8"/>
    <col min="2305" max="2305" width="64.5703125" style="8" customWidth="1"/>
    <col min="2306" max="2306" width="16.28515625" style="8" customWidth="1"/>
    <col min="2307" max="2307" width="14.42578125" style="8" customWidth="1"/>
    <col min="2308" max="2560" width="9.140625" style="8"/>
    <col min="2561" max="2561" width="64.5703125" style="8" customWidth="1"/>
    <col min="2562" max="2562" width="16.28515625" style="8" customWidth="1"/>
    <col min="2563" max="2563" width="14.42578125" style="8" customWidth="1"/>
    <col min="2564" max="2816" width="9.140625" style="8"/>
    <col min="2817" max="2817" width="64.5703125" style="8" customWidth="1"/>
    <col min="2818" max="2818" width="16.28515625" style="8" customWidth="1"/>
    <col min="2819" max="2819" width="14.42578125" style="8" customWidth="1"/>
    <col min="2820" max="3072" width="9.140625" style="8"/>
    <col min="3073" max="3073" width="64.5703125" style="8" customWidth="1"/>
    <col min="3074" max="3074" width="16.28515625" style="8" customWidth="1"/>
    <col min="3075" max="3075" width="14.42578125" style="8" customWidth="1"/>
    <col min="3076" max="3328" width="9.140625" style="8"/>
    <col min="3329" max="3329" width="64.5703125" style="8" customWidth="1"/>
    <col min="3330" max="3330" width="16.28515625" style="8" customWidth="1"/>
    <col min="3331" max="3331" width="14.42578125" style="8" customWidth="1"/>
    <col min="3332" max="3584" width="9.140625" style="8"/>
    <col min="3585" max="3585" width="64.5703125" style="8" customWidth="1"/>
    <col min="3586" max="3586" width="16.28515625" style="8" customWidth="1"/>
    <col min="3587" max="3587" width="14.42578125" style="8" customWidth="1"/>
    <col min="3588" max="3840" width="9.140625" style="8"/>
    <col min="3841" max="3841" width="64.5703125" style="8" customWidth="1"/>
    <col min="3842" max="3842" width="16.28515625" style="8" customWidth="1"/>
    <col min="3843" max="3843" width="14.42578125" style="8" customWidth="1"/>
    <col min="3844" max="4096" width="9.140625" style="8"/>
    <col min="4097" max="4097" width="64.5703125" style="8" customWidth="1"/>
    <col min="4098" max="4098" width="16.28515625" style="8" customWidth="1"/>
    <col min="4099" max="4099" width="14.42578125" style="8" customWidth="1"/>
    <col min="4100" max="4352" width="9.140625" style="8"/>
    <col min="4353" max="4353" width="64.5703125" style="8" customWidth="1"/>
    <col min="4354" max="4354" width="16.28515625" style="8" customWidth="1"/>
    <col min="4355" max="4355" width="14.42578125" style="8" customWidth="1"/>
    <col min="4356" max="4608" width="9.140625" style="8"/>
    <col min="4609" max="4609" width="64.5703125" style="8" customWidth="1"/>
    <col min="4610" max="4610" width="16.28515625" style="8" customWidth="1"/>
    <col min="4611" max="4611" width="14.42578125" style="8" customWidth="1"/>
    <col min="4612" max="4864" width="9.140625" style="8"/>
    <col min="4865" max="4865" width="64.5703125" style="8" customWidth="1"/>
    <col min="4866" max="4866" width="16.28515625" style="8" customWidth="1"/>
    <col min="4867" max="4867" width="14.42578125" style="8" customWidth="1"/>
    <col min="4868" max="5120" width="9.140625" style="8"/>
    <col min="5121" max="5121" width="64.5703125" style="8" customWidth="1"/>
    <col min="5122" max="5122" width="16.28515625" style="8" customWidth="1"/>
    <col min="5123" max="5123" width="14.42578125" style="8" customWidth="1"/>
    <col min="5124" max="5376" width="9.140625" style="8"/>
    <col min="5377" max="5377" width="64.5703125" style="8" customWidth="1"/>
    <col min="5378" max="5378" width="16.28515625" style="8" customWidth="1"/>
    <col min="5379" max="5379" width="14.42578125" style="8" customWidth="1"/>
    <col min="5380" max="5632" width="9.140625" style="8"/>
    <col min="5633" max="5633" width="64.5703125" style="8" customWidth="1"/>
    <col min="5634" max="5634" width="16.28515625" style="8" customWidth="1"/>
    <col min="5635" max="5635" width="14.42578125" style="8" customWidth="1"/>
    <col min="5636" max="5888" width="9.140625" style="8"/>
    <col min="5889" max="5889" width="64.5703125" style="8" customWidth="1"/>
    <col min="5890" max="5890" width="16.28515625" style="8" customWidth="1"/>
    <col min="5891" max="5891" width="14.42578125" style="8" customWidth="1"/>
    <col min="5892" max="6144" width="9.140625" style="8"/>
    <col min="6145" max="6145" width="64.5703125" style="8" customWidth="1"/>
    <col min="6146" max="6146" width="16.28515625" style="8" customWidth="1"/>
    <col min="6147" max="6147" width="14.42578125" style="8" customWidth="1"/>
    <col min="6148" max="6400" width="9.140625" style="8"/>
    <col min="6401" max="6401" width="64.5703125" style="8" customWidth="1"/>
    <col min="6402" max="6402" width="16.28515625" style="8" customWidth="1"/>
    <col min="6403" max="6403" width="14.42578125" style="8" customWidth="1"/>
    <col min="6404" max="6656" width="9.140625" style="8"/>
    <col min="6657" max="6657" width="64.5703125" style="8" customWidth="1"/>
    <col min="6658" max="6658" width="16.28515625" style="8" customWidth="1"/>
    <col min="6659" max="6659" width="14.42578125" style="8" customWidth="1"/>
    <col min="6660" max="6912" width="9.140625" style="8"/>
    <col min="6913" max="6913" width="64.5703125" style="8" customWidth="1"/>
    <col min="6914" max="6914" width="16.28515625" style="8" customWidth="1"/>
    <col min="6915" max="6915" width="14.42578125" style="8" customWidth="1"/>
    <col min="6916" max="7168" width="9.140625" style="8"/>
    <col min="7169" max="7169" width="64.5703125" style="8" customWidth="1"/>
    <col min="7170" max="7170" width="16.28515625" style="8" customWidth="1"/>
    <col min="7171" max="7171" width="14.42578125" style="8" customWidth="1"/>
    <col min="7172" max="7424" width="9.140625" style="8"/>
    <col min="7425" max="7425" width="64.5703125" style="8" customWidth="1"/>
    <col min="7426" max="7426" width="16.28515625" style="8" customWidth="1"/>
    <col min="7427" max="7427" width="14.42578125" style="8" customWidth="1"/>
    <col min="7428" max="7680" width="9.140625" style="8"/>
    <col min="7681" max="7681" width="64.5703125" style="8" customWidth="1"/>
    <col min="7682" max="7682" width="16.28515625" style="8" customWidth="1"/>
    <col min="7683" max="7683" width="14.42578125" style="8" customWidth="1"/>
    <col min="7684" max="7936" width="9.140625" style="8"/>
    <col min="7937" max="7937" width="64.5703125" style="8" customWidth="1"/>
    <col min="7938" max="7938" width="16.28515625" style="8" customWidth="1"/>
    <col min="7939" max="7939" width="14.42578125" style="8" customWidth="1"/>
    <col min="7940" max="8192" width="9.140625" style="8"/>
    <col min="8193" max="8193" width="64.5703125" style="8" customWidth="1"/>
    <col min="8194" max="8194" width="16.28515625" style="8" customWidth="1"/>
    <col min="8195" max="8195" width="14.42578125" style="8" customWidth="1"/>
    <col min="8196" max="8448" width="9.140625" style="8"/>
    <col min="8449" max="8449" width="64.5703125" style="8" customWidth="1"/>
    <col min="8450" max="8450" width="16.28515625" style="8" customWidth="1"/>
    <col min="8451" max="8451" width="14.42578125" style="8" customWidth="1"/>
    <col min="8452" max="8704" width="9.140625" style="8"/>
    <col min="8705" max="8705" width="64.5703125" style="8" customWidth="1"/>
    <col min="8706" max="8706" width="16.28515625" style="8" customWidth="1"/>
    <col min="8707" max="8707" width="14.42578125" style="8" customWidth="1"/>
    <col min="8708" max="8960" width="9.140625" style="8"/>
    <col min="8961" max="8961" width="64.5703125" style="8" customWidth="1"/>
    <col min="8962" max="8962" width="16.28515625" style="8" customWidth="1"/>
    <col min="8963" max="8963" width="14.42578125" style="8" customWidth="1"/>
    <col min="8964" max="9216" width="9.140625" style="8"/>
    <col min="9217" max="9217" width="64.5703125" style="8" customWidth="1"/>
    <col min="9218" max="9218" width="16.28515625" style="8" customWidth="1"/>
    <col min="9219" max="9219" width="14.42578125" style="8" customWidth="1"/>
    <col min="9220" max="9472" width="9.140625" style="8"/>
    <col min="9473" max="9473" width="64.5703125" style="8" customWidth="1"/>
    <col min="9474" max="9474" width="16.28515625" style="8" customWidth="1"/>
    <col min="9475" max="9475" width="14.42578125" style="8" customWidth="1"/>
    <col min="9476" max="9728" width="9.140625" style="8"/>
    <col min="9729" max="9729" width="64.5703125" style="8" customWidth="1"/>
    <col min="9730" max="9730" width="16.28515625" style="8" customWidth="1"/>
    <col min="9731" max="9731" width="14.42578125" style="8" customWidth="1"/>
    <col min="9732" max="9984" width="9.140625" style="8"/>
    <col min="9985" max="9985" width="64.5703125" style="8" customWidth="1"/>
    <col min="9986" max="9986" width="16.28515625" style="8" customWidth="1"/>
    <col min="9987" max="9987" width="14.42578125" style="8" customWidth="1"/>
    <col min="9988" max="10240" width="9.140625" style="8"/>
    <col min="10241" max="10241" width="64.5703125" style="8" customWidth="1"/>
    <col min="10242" max="10242" width="16.28515625" style="8" customWidth="1"/>
    <col min="10243" max="10243" width="14.42578125" style="8" customWidth="1"/>
    <col min="10244" max="10496" width="9.140625" style="8"/>
    <col min="10497" max="10497" width="64.5703125" style="8" customWidth="1"/>
    <col min="10498" max="10498" width="16.28515625" style="8" customWidth="1"/>
    <col min="10499" max="10499" width="14.42578125" style="8" customWidth="1"/>
    <col min="10500" max="10752" width="9.140625" style="8"/>
    <col min="10753" max="10753" width="64.5703125" style="8" customWidth="1"/>
    <col min="10754" max="10754" width="16.28515625" style="8" customWidth="1"/>
    <col min="10755" max="10755" width="14.42578125" style="8" customWidth="1"/>
    <col min="10756" max="11008" width="9.140625" style="8"/>
    <col min="11009" max="11009" width="64.5703125" style="8" customWidth="1"/>
    <col min="11010" max="11010" width="16.28515625" style="8" customWidth="1"/>
    <col min="11011" max="11011" width="14.42578125" style="8" customWidth="1"/>
    <col min="11012" max="11264" width="9.140625" style="8"/>
    <col min="11265" max="11265" width="64.5703125" style="8" customWidth="1"/>
    <col min="11266" max="11266" width="16.28515625" style="8" customWidth="1"/>
    <col min="11267" max="11267" width="14.42578125" style="8" customWidth="1"/>
    <col min="11268" max="11520" width="9.140625" style="8"/>
    <col min="11521" max="11521" width="64.5703125" style="8" customWidth="1"/>
    <col min="11522" max="11522" width="16.28515625" style="8" customWidth="1"/>
    <col min="11523" max="11523" width="14.42578125" style="8" customWidth="1"/>
    <col min="11524" max="11776" width="9.140625" style="8"/>
    <col min="11777" max="11777" width="64.5703125" style="8" customWidth="1"/>
    <col min="11778" max="11778" width="16.28515625" style="8" customWidth="1"/>
    <col min="11779" max="11779" width="14.42578125" style="8" customWidth="1"/>
    <col min="11780" max="12032" width="9.140625" style="8"/>
    <col min="12033" max="12033" width="64.5703125" style="8" customWidth="1"/>
    <col min="12034" max="12034" width="16.28515625" style="8" customWidth="1"/>
    <col min="12035" max="12035" width="14.42578125" style="8" customWidth="1"/>
    <col min="12036" max="12288" width="9.140625" style="8"/>
    <col min="12289" max="12289" width="64.5703125" style="8" customWidth="1"/>
    <col min="12290" max="12290" width="16.28515625" style="8" customWidth="1"/>
    <col min="12291" max="12291" width="14.42578125" style="8" customWidth="1"/>
    <col min="12292" max="12544" width="9.140625" style="8"/>
    <col min="12545" max="12545" width="64.5703125" style="8" customWidth="1"/>
    <col min="12546" max="12546" width="16.28515625" style="8" customWidth="1"/>
    <col min="12547" max="12547" width="14.42578125" style="8" customWidth="1"/>
    <col min="12548" max="12800" width="9.140625" style="8"/>
    <col min="12801" max="12801" width="64.5703125" style="8" customWidth="1"/>
    <col min="12802" max="12802" width="16.28515625" style="8" customWidth="1"/>
    <col min="12803" max="12803" width="14.42578125" style="8" customWidth="1"/>
    <col min="12804" max="13056" width="9.140625" style="8"/>
    <col min="13057" max="13057" width="64.5703125" style="8" customWidth="1"/>
    <col min="13058" max="13058" width="16.28515625" style="8" customWidth="1"/>
    <col min="13059" max="13059" width="14.42578125" style="8" customWidth="1"/>
    <col min="13060" max="13312" width="9.140625" style="8"/>
    <col min="13313" max="13313" width="64.5703125" style="8" customWidth="1"/>
    <col min="13314" max="13314" width="16.28515625" style="8" customWidth="1"/>
    <col min="13315" max="13315" width="14.42578125" style="8" customWidth="1"/>
    <col min="13316" max="13568" width="9.140625" style="8"/>
    <col min="13569" max="13569" width="64.5703125" style="8" customWidth="1"/>
    <col min="13570" max="13570" width="16.28515625" style="8" customWidth="1"/>
    <col min="13571" max="13571" width="14.42578125" style="8" customWidth="1"/>
    <col min="13572" max="13824" width="9.140625" style="8"/>
    <col min="13825" max="13825" width="64.5703125" style="8" customWidth="1"/>
    <col min="13826" max="13826" width="16.28515625" style="8" customWidth="1"/>
    <col min="13827" max="13827" width="14.42578125" style="8" customWidth="1"/>
    <col min="13828" max="14080" width="9.140625" style="8"/>
    <col min="14081" max="14081" width="64.5703125" style="8" customWidth="1"/>
    <col min="14082" max="14082" width="16.28515625" style="8" customWidth="1"/>
    <col min="14083" max="14083" width="14.42578125" style="8" customWidth="1"/>
    <col min="14084" max="14336" width="9.140625" style="8"/>
    <col min="14337" max="14337" width="64.5703125" style="8" customWidth="1"/>
    <col min="14338" max="14338" width="16.28515625" style="8" customWidth="1"/>
    <col min="14339" max="14339" width="14.42578125" style="8" customWidth="1"/>
    <col min="14340" max="14592" width="9.140625" style="8"/>
    <col min="14593" max="14593" width="64.5703125" style="8" customWidth="1"/>
    <col min="14594" max="14594" width="16.28515625" style="8" customWidth="1"/>
    <col min="14595" max="14595" width="14.42578125" style="8" customWidth="1"/>
    <col min="14596" max="14848" width="9.140625" style="8"/>
    <col min="14849" max="14849" width="64.5703125" style="8" customWidth="1"/>
    <col min="14850" max="14850" width="16.28515625" style="8" customWidth="1"/>
    <col min="14851" max="14851" width="14.42578125" style="8" customWidth="1"/>
    <col min="14852" max="15104" width="9.140625" style="8"/>
    <col min="15105" max="15105" width="64.5703125" style="8" customWidth="1"/>
    <col min="15106" max="15106" width="16.28515625" style="8" customWidth="1"/>
    <col min="15107" max="15107" width="14.42578125" style="8" customWidth="1"/>
    <col min="15108" max="15360" width="9.140625" style="8"/>
    <col min="15361" max="15361" width="64.5703125" style="8" customWidth="1"/>
    <col min="15362" max="15362" width="16.28515625" style="8" customWidth="1"/>
    <col min="15363" max="15363" width="14.42578125" style="8" customWidth="1"/>
    <col min="15364" max="15616" width="9.140625" style="8"/>
    <col min="15617" max="15617" width="64.5703125" style="8" customWidth="1"/>
    <col min="15618" max="15618" width="16.28515625" style="8" customWidth="1"/>
    <col min="15619" max="15619" width="14.42578125" style="8" customWidth="1"/>
    <col min="15620" max="15872" width="9.140625" style="8"/>
    <col min="15873" max="15873" width="64.5703125" style="8" customWidth="1"/>
    <col min="15874" max="15874" width="16.28515625" style="8" customWidth="1"/>
    <col min="15875" max="15875" width="14.42578125" style="8" customWidth="1"/>
    <col min="15876" max="16128" width="9.140625" style="8"/>
    <col min="16129" max="16129" width="64.5703125" style="8" customWidth="1"/>
    <col min="16130" max="16130" width="16.28515625" style="8" customWidth="1"/>
    <col min="16131" max="16131" width="14.42578125" style="8" customWidth="1"/>
    <col min="16132" max="16384" width="9.140625" style="8"/>
  </cols>
  <sheetData>
    <row r="1" spans="1:3" ht="30" x14ac:dyDescent="0.25">
      <c r="A1" s="6" t="s">
        <v>83</v>
      </c>
      <c r="B1" s="78" t="s">
        <v>156</v>
      </c>
      <c r="C1" s="7" t="s">
        <v>157</v>
      </c>
    </row>
    <row r="2" spans="1:3" s="11" customFormat="1" ht="15.75" x14ac:dyDescent="0.25">
      <c r="A2" s="9" t="s">
        <v>237</v>
      </c>
      <c r="B2" s="79"/>
      <c r="C2" s="10">
        <f>+B3</f>
        <v>582</v>
      </c>
    </row>
    <row r="3" spans="1:3" ht="45" x14ac:dyDescent="0.25">
      <c r="A3" s="12" t="s">
        <v>285</v>
      </c>
      <c r="B3" s="80">
        <v>582</v>
      </c>
      <c r="C3" s="14"/>
    </row>
    <row r="4" spans="1:3" x14ac:dyDescent="0.25">
      <c r="A4" s="15" t="s">
        <v>238</v>
      </c>
      <c r="B4" s="80"/>
      <c r="C4" s="16">
        <f>SUM(B5:B6)</f>
        <v>3456</v>
      </c>
    </row>
    <row r="5" spans="1:3" x14ac:dyDescent="0.25">
      <c r="A5" s="12" t="s">
        <v>264</v>
      </c>
      <c r="B5" s="80">
        <f>152+457</f>
        <v>609</v>
      </c>
      <c r="C5" s="16"/>
    </row>
    <row r="6" spans="1:3" x14ac:dyDescent="0.25">
      <c r="A6" s="13" t="s">
        <v>236</v>
      </c>
      <c r="B6" s="80">
        <v>2847</v>
      </c>
      <c r="C6" s="14"/>
    </row>
    <row r="7" spans="1:3" x14ac:dyDescent="0.25">
      <c r="A7" s="17" t="s">
        <v>305</v>
      </c>
      <c r="B7" s="80"/>
      <c r="C7" s="16">
        <f>+B8</f>
        <v>291</v>
      </c>
    </row>
    <row r="8" spans="1:3" x14ac:dyDescent="0.25">
      <c r="A8" s="12" t="s">
        <v>264</v>
      </c>
      <c r="B8" s="80">
        <v>291</v>
      </c>
      <c r="C8" s="14"/>
    </row>
    <row r="9" spans="1:3" x14ac:dyDescent="0.25">
      <c r="A9" s="17" t="s">
        <v>233</v>
      </c>
      <c r="B9" s="80"/>
      <c r="C9" s="16">
        <f>SUM(B10:B21)</f>
        <v>10790.54</v>
      </c>
    </row>
    <row r="10" spans="1:3" x14ac:dyDescent="0.25">
      <c r="A10" s="51" t="s">
        <v>265</v>
      </c>
      <c r="B10" s="81">
        <v>2540</v>
      </c>
      <c r="C10" s="14"/>
    </row>
    <row r="11" spans="1:3" x14ac:dyDescent="0.25">
      <c r="A11" s="51" t="s">
        <v>266</v>
      </c>
      <c r="B11" s="80">
        <v>1842</v>
      </c>
      <c r="C11" s="14"/>
    </row>
    <row r="12" spans="1:3" x14ac:dyDescent="0.25">
      <c r="A12" s="13" t="s">
        <v>287</v>
      </c>
      <c r="B12" s="80">
        <v>318</v>
      </c>
      <c r="C12" s="14"/>
    </row>
    <row r="13" spans="1:3" x14ac:dyDescent="0.25">
      <c r="A13" s="13" t="s">
        <v>269</v>
      </c>
      <c r="B13" s="80">
        <f>30*1.27</f>
        <v>38.1</v>
      </c>
      <c r="C13" s="14"/>
    </row>
    <row r="14" spans="1:3" x14ac:dyDescent="0.25">
      <c r="A14" s="51" t="s">
        <v>288</v>
      </c>
      <c r="B14" s="80">
        <f>650*1.27</f>
        <v>825.5</v>
      </c>
      <c r="C14" s="14"/>
    </row>
    <row r="15" spans="1:3" x14ac:dyDescent="0.25">
      <c r="A15" s="51" t="s">
        <v>267</v>
      </c>
      <c r="B15" s="80">
        <f>(60+15)*1.27</f>
        <v>95.25</v>
      </c>
      <c r="C15" s="14"/>
    </row>
    <row r="16" spans="1:3" x14ac:dyDescent="0.25">
      <c r="A16" s="51" t="s">
        <v>272</v>
      </c>
      <c r="B16" s="80">
        <f>3000*1.27</f>
        <v>3810</v>
      </c>
      <c r="C16" s="14"/>
    </row>
    <row r="17" spans="1:3" x14ac:dyDescent="0.25">
      <c r="A17" s="51" t="s">
        <v>268</v>
      </c>
      <c r="B17" s="80">
        <f>50*1.27</f>
        <v>63.5</v>
      </c>
      <c r="C17" s="14"/>
    </row>
    <row r="18" spans="1:3" x14ac:dyDescent="0.25">
      <c r="A18" s="51" t="s">
        <v>283</v>
      </c>
      <c r="B18" s="80">
        <f>200*1.27</f>
        <v>254</v>
      </c>
      <c r="C18" s="14"/>
    </row>
    <row r="19" spans="1:3" x14ac:dyDescent="0.25">
      <c r="A19" s="51" t="s">
        <v>284</v>
      </c>
      <c r="B19" s="80">
        <f>197*1.27</f>
        <v>250.19</v>
      </c>
      <c r="C19" s="14"/>
    </row>
    <row r="20" spans="1:3" x14ac:dyDescent="0.25">
      <c r="A20" s="51" t="s">
        <v>270</v>
      </c>
      <c r="B20" s="80">
        <f>200*1.27</f>
        <v>254</v>
      </c>
      <c r="C20" s="14"/>
    </row>
    <row r="21" spans="1:3" x14ac:dyDescent="0.25">
      <c r="A21" s="13" t="s">
        <v>271</v>
      </c>
      <c r="B21" s="80">
        <v>500</v>
      </c>
      <c r="C21" s="14"/>
    </row>
    <row r="22" spans="1:3" x14ac:dyDescent="0.25">
      <c r="A22" s="15" t="s">
        <v>234</v>
      </c>
      <c r="B22" s="80"/>
      <c r="C22" s="16">
        <f>SUM(B23:B33)</f>
        <v>114036</v>
      </c>
    </row>
    <row r="23" spans="1:3" x14ac:dyDescent="0.25">
      <c r="A23" s="13" t="s">
        <v>158</v>
      </c>
      <c r="B23" s="80">
        <v>9885</v>
      </c>
      <c r="C23" s="14"/>
    </row>
    <row r="24" spans="1:3" x14ac:dyDescent="0.25">
      <c r="A24" s="13" t="s">
        <v>159</v>
      </c>
      <c r="B24" s="80">
        <v>16698</v>
      </c>
      <c r="C24" s="14"/>
    </row>
    <row r="25" spans="1:3" x14ac:dyDescent="0.25">
      <c r="A25" s="13" t="s">
        <v>273</v>
      </c>
      <c r="B25" s="80">
        <v>14000</v>
      </c>
      <c r="C25" s="14"/>
    </row>
    <row r="26" spans="1:3" x14ac:dyDescent="0.25">
      <c r="A26" s="13" t="s">
        <v>274</v>
      </c>
      <c r="B26" s="80">
        <v>2222</v>
      </c>
      <c r="C26" s="14"/>
    </row>
    <row r="27" spans="1:3" x14ac:dyDescent="0.25">
      <c r="A27" s="13" t="s">
        <v>275</v>
      </c>
      <c r="B27" s="80">
        <v>3175</v>
      </c>
      <c r="C27" s="14"/>
    </row>
    <row r="28" spans="1:3" x14ac:dyDescent="0.25">
      <c r="A28" s="13" t="s">
        <v>276</v>
      </c>
      <c r="B28" s="80">
        <v>318</v>
      </c>
      <c r="C28" s="14"/>
    </row>
    <row r="29" spans="1:3" x14ac:dyDescent="0.25">
      <c r="A29" s="13" t="s">
        <v>277</v>
      </c>
      <c r="B29" s="80">
        <v>254</v>
      </c>
      <c r="C29" s="14"/>
    </row>
    <row r="30" spans="1:3" x14ac:dyDescent="0.25">
      <c r="A30" s="13" t="s">
        <v>278</v>
      </c>
      <c r="B30" s="80">
        <v>1703</v>
      </c>
      <c r="C30" s="14"/>
    </row>
    <row r="31" spans="1:3" x14ac:dyDescent="0.25">
      <c r="A31" s="13" t="s">
        <v>286</v>
      </c>
      <c r="B31" s="80">
        <v>572</v>
      </c>
      <c r="C31" s="14"/>
    </row>
    <row r="32" spans="1:3" x14ac:dyDescent="0.25">
      <c r="A32" s="13" t="s">
        <v>302</v>
      </c>
      <c r="B32" s="129">
        <v>1270</v>
      </c>
      <c r="C32" s="14"/>
    </row>
    <row r="33" spans="1:3" x14ac:dyDescent="0.25">
      <c r="A33" s="51" t="s">
        <v>303</v>
      </c>
      <c r="B33" s="129">
        <f>57000+6939</f>
        <v>63939</v>
      </c>
      <c r="C33" s="14"/>
    </row>
    <row r="34" spans="1:3" x14ac:dyDescent="0.25">
      <c r="A34" s="15" t="s">
        <v>304</v>
      </c>
      <c r="B34" s="129"/>
      <c r="C34" s="16">
        <v>4000</v>
      </c>
    </row>
    <row r="35" spans="1:3" x14ac:dyDescent="0.25">
      <c r="A35" s="202" t="s">
        <v>329</v>
      </c>
      <c r="B35" s="129">
        <v>4000</v>
      </c>
      <c r="C35" s="14"/>
    </row>
    <row r="36" spans="1:3" x14ac:dyDescent="0.25">
      <c r="A36" s="196" t="s">
        <v>160</v>
      </c>
      <c r="B36" s="197"/>
      <c r="C36" s="18">
        <f>+C22+C9+C4+C2+C34+C7</f>
        <v>133155.54</v>
      </c>
    </row>
  </sheetData>
  <mergeCells count="1">
    <mergeCell ref="A36:B36"/>
  </mergeCells>
  <pageMargins left="1.1023622047244095" right="0.70866141732283472" top="2.3228346456692917" bottom="0.74803149606299213" header="0.31496062992125984" footer="0.31496062992125984"/>
  <pageSetup paperSize="9" scale="78" orientation="portrait" horizontalDpi="4294967293" r:id="rId1"/>
  <headerFooter>
    <oddHeader>&amp;C&amp;"Times New Roman,Normál"Az Önkormányzat és intézményei 2016 évi felhalmozási kiadásainak részletezése célok szerint&amp;R7.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C6" sqref="C6"/>
    </sheetView>
  </sheetViews>
  <sheetFormatPr defaultRowHeight="15" x14ac:dyDescent="0.25"/>
  <cols>
    <col min="1" max="1" width="9" style="185" customWidth="1"/>
    <col min="2" max="2" width="9.140625" style="185" hidden="1" customWidth="1"/>
    <col min="3" max="3" width="53.85546875" style="185" bestFit="1" customWidth="1"/>
    <col min="4" max="4" width="20.7109375" style="185" customWidth="1"/>
    <col min="5" max="256" width="9.140625" style="185"/>
    <col min="257" max="257" width="9" style="185" customWidth="1"/>
    <col min="258" max="258" width="0" style="185" hidden="1" customWidth="1"/>
    <col min="259" max="259" width="40" style="185" customWidth="1"/>
    <col min="260" max="260" width="20.7109375" style="185" customWidth="1"/>
    <col min="261" max="512" width="9.140625" style="185"/>
    <col min="513" max="513" width="9" style="185" customWidth="1"/>
    <col min="514" max="514" width="0" style="185" hidden="1" customWidth="1"/>
    <col min="515" max="515" width="40" style="185" customWidth="1"/>
    <col min="516" max="516" width="20.7109375" style="185" customWidth="1"/>
    <col min="517" max="768" width="9.140625" style="185"/>
    <col min="769" max="769" width="9" style="185" customWidth="1"/>
    <col min="770" max="770" width="0" style="185" hidden="1" customWidth="1"/>
    <col min="771" max="771" width="40" style="185" customWidth="1"/>
    <col min="772" max="772" width="20.7109375" style="185" customWidth="1"/>
    <col min="773" max="1024" width="9.140625" style="185"/>
    <col min="1025" max="1025" width="9" style="185" customWidth="1"/>
    <col min="1026" max="1026" width="0" style="185" hidden="1" customWidth="1"/>
    <col min="1027" max="1027" width="40" style="185" customWidth="1"/>
    <col min="1028" max="1028" width="20.7109375" style="185" customWidth="1"/>
    <col min="1029" max="1280" width="9.140625" style="185"/>
    <col min="1281" max="1281" width="9" style="185" customWidth="1"/>
    <col min="1282" max="1282" width="0" style="185" hidden="1" customWidth="1"/>
    <col min="1283" max="1283" width="40" style="185" customWidth="1"/>
    <col min="1284" max="1284" width="20.7109375" style="185" customWidth="1"/>
    <col min="1285" max="1536" width="9.140625" style="185"/>
    <col min="1537" max="1537" width="9" style="185" customWidth="1"/>
    <col min="1538" max="1538" width="0" style="185" hidden="1" customWidth="1"/>
    <col min="1539" max="1539" width="40" style="185" customWidth="1"/>
    <col min="1540" max="1540" width="20.7109375" style="185" customWidth="1"/>
    <col min="1541" max="1792" width="9.140625" style="185"/>
    <col min="1793" max="1793" width="9" style="185" customWidth="1"/>
    <col min="1794" max="1794" width="0" style="185" hidden="1" customWidth="1"/>
    <col min="1795" max="1795" width="40" style="185" customWidth="1"/>
    <col min="1796" max="1796" width="20.7109375" style="185" customWidth="1"/>
    <col min="1797" max="2048" width="9.140625" style="185"/>
    <col min="2049" max="2049" width="9" style="185" customWidth="1"/>
    <col min="2050" max="2050" width="0" style="185" hidden="1" customWidth="1"/>
    <col min="2051" max="2051" width="40" style="185" customWidth="1"/>
    <col min="2052" max="2052" width="20.7109375" style="185" customWidth="1"/>
    <col min="2053" max="2304" width="9.140625" style="185"/>
    <col min="2305" max="2305" width="9" style="185" customWidth="1"/>
    <col min="2306" max="2306" width="0" style="185" hidden="1" customWidth="1"/>
    <col min="2307" max="2307" width="40" style="185" customWidth="1"/>
    <col min="2308" max="2308" width="20.7109375" style="185" customWidth="1"/>
    <col min="2309" max="2560" width="9.140625" style="185"/>
    <col min="2561" max="2561" width="9" style="185" customWidth="1"/>
    <col min="2562" max="2562" width="0" style="185" hidden="1" customWidth="1"/>
    <col min="2563" max="2563" width="40" style="185" customWidth="1"/>
    <col min="2564" max="2564" width="20.7109375" style="185" customWidth="1"/>
    <col min="2565" max="2816" width="9.140625" style="185"/>
    <col min="2817" max="2817" width="9" style="185" customWidth="1"/>
    <col min="2818" max="2818" width="0" style="185" hidden="1" customWidth="1"/>
    <col min="2819" max="2819" width="40" style="185" customWidth="1"/>
    <col min="2820" max="2820" width="20.7109375" style="185" customWidth="1"/>
    <col min="2821" max="3072" width="9.140625" style="185"/>
    <col min="3073" max="3073" width="9" style="185" customWidth="1"/>
    <col min="3074" max="3074" width="0" style="185" hidden="1" customWidth="1"/>
    <col min="3075" max="3075" width="40" style="185" customWidth="1"/>
    <col min="3076" max="3076" width="20.7109375" style="185" customWidth="1"/>
    <col min="3077" max="3328" width="9.140625" style="185"/>
    <col min="3329" max="3329" width="9" style="185" customWidth="1"/>
    <col min="3330" max="3330" width="0" style="185" hidden="1" customWidth="1"/>
    <col min="3331" max="3331" width="40" style="185" customWidth="1"/>
    <col min="3332" max="3332" width="20.7109375" style="185" customWidth="1"/>
    <col min="3333" max="3584" width="9.140625" style="185"/>
    <col min="3585" max="3585" width="9" style="185" customWidth="1"/>
    <col min="3586" max="3586" width="0" style="185" hidden="1" customWidth="1"/>
    <col min="3587" max="3587" width="40" style="185" customWidth="1"/>
    <col min="3588" max="3588" width="20.7109375" style="185" customWidth="1"/>
    <col min="3589" max="3840" width="9.140625" style="185"/>
    <col min="3841" max="3841" width="9" style="185" customWidth="1"/>
    <col min="3842" max="3842" width="0" style="185" hidden="1" customWidth="1"/>
    <col min="3843" max="3843" width="40" style="185" customWidth="1"/>
    <col min="3844" max="3844" width="20.7109375" style="185" customWidth="1"/>
    <col min="3845" max="4096" width="9.140625" style="185"/>
    <col min="4097" max="4097" width="9" style="185" customWidth="1"/>
    <col min="4098" max="4098" width="0" style="185" hidden="1" customWidth="1"/>
    <col min="4099" max="4099" width="40" style="185" customWidth="1"/>
    <col min="4100" max="4100" width="20.7109375" style="185" customWidth="1"/>
    <col min="4101" max="4352" width="9.140625" style="185"/>
    <col min="4353" max="4353" width="9" style="185" customWidth="1"/>
    <col min="4354" max="4354" width="0" style="185" hidden="1" customWidth="1"/>
    <col min="4355" max="4355" width="40" style="185" customWidth="1"/>
    <col min="4356" max="4356" width="20.7109375" style="185" customWidth="1"/>
    <col min="4357" max="4608" width="9.140625" style="185"/>
    <col min="4609" max="4609" width="9" style="185" customWidth="1"/>
    <col min="4610" max="4610" width="0" style="185" hidden="1" customWidth="1"/>
    <col min="4611" max="4611" width="40" style="185" customWidth="1"/>
    <col min="4612" max="4612" width="20.7109375" style="185" customWidth="1"/>
    <col min="4613" max="4864" width="9.140625" style="185"/>
    <col min="4865" max="4865" width="9" style="185" customWidth="1"/>
    <col min="4866" max="4866" width="0" style="185" hidden="1" customWidth="1"/>
    <col min="4867" max="4867" width="40" style="185" customWidth="1"/>
    <col min="4868" max="4868" width="20.7109375" style="185" customWidth="1"/>
    <col min="4869" max="5120" width="9.140625" style="185"/>
    <col min="5121" max="5121" width="9" style="185" customWidth="1"/>
    <col min="5122" max="5122" width="0" style="185" hidden="1" customWidth="1"/>
    <col min="5123" max="5123" width="40" style="185" customWidth="1"/>
    <col min="5124" max="5124" width="20.7109375" style="185" customWidth="1"/>
    <col min="5125" max="5376" width="9.140625" style="185"/>
    <col min="5377" max="5377" width="9" style="185" customWidth="1"/>
    <col min="5378" max="5378" width="0" style="185" hidden="1" customWidth="1"/>
    <col min="5379" max="5379" width="40" style="185" customWidth="1"/>
    <col min="5380" max="5380" width="20.7109375" style="185" customWidth="1"/>
    <col min="5381" max="5632" width="9.140625" style="185"/>
    <col min="5633" max="5633" width="9" style="185" customWidth="1"/>
    <col min="5634" max="5634" width="0" style="185" hidden="1" customWidth="1"/>
    <col min="5635" max="5635" width="40" style="185" customWidth="1"/>
    <col min="5636" max="5636" width="20.7109375" style="185" customWidth="1"/>
    <col min="5637" max="5888" width="9.140625" style="185"/>
    <col min="5889" max="5889" width="9" style="185" customWidth="1"/>
    <col min="5890" max="5890" width="0" style="185" hidden="1" customWidth="1"/>
    <col min="5891" max="5891" width="40" style="185" customWidth="1"/>
    <col min="5892" max="5892" width="20.7109375" style="185" customWidth="1"/>
    <col min="5893" max="6144" width="9.140625" style="185"/>
    <col min="6145" max="6145" width="9" style="185" customWidth="1"/>
    <col min="6146" max="6146" width="0" style="185" hidden="1" customWidth="1"/>
    <col min="6147" max="6147" width="40" style="185" customWidth="1"/>
    <col min="6148" max="6148" width="20.7109375" style="185" customWidth="1"/>
    <col min="6149" max="6400" width="9.140625" style="185"/>
    <col min="6401" max="6401" width="9" style="185" customWidth="1"/>
    <col min="6402" max="6402" width="0" style="185" hidden="1" customWidth="1"/>
    <col min="6403" max="6403" width="40" style="185" customWidth="1"/>
    <col min="6404" max="6404" width="20.7109375" style="185" customWidth="1"/>
    <col min="6405" max="6656" width="9.140625" style="185"/>
    <col min="6657" max="6657" width="9" style="185" customWidth="1"/>
    <col min="6658" max="6658" width="0" style="185" hidden="1" customWidth="1"/>
    <col min="6659" max="6659" width="40" style="185" customWidth="1"/>
    <col min="6660" max="6660" width="20.7109375" style="185" customWidth="1"/>
    <col min="6661" max="6912" width="9.140625" style="185"/>
    <col min="6913" max="6913" width="9" style="185" customWidth="1"/>
    <col min="6914" max="6914" width="0" style="185" hidden="1" customWidth="1"/>
    <col min="6915" max="6915" width="40" style="185" customWidth="1"/>
    <col min="6916" max="6916" width="20.7109375" style="185" customWidth="1"/>
    <col min="6917" max="7168" width="9.140625" style="185"/>
    <col min="7169" max="7169" width="9" style="185" customWidth="1"/>
    <col min="7170" max="7170" width="0" style="185" hidden="1" customWidth="1"/>
    <col min="7171" max="7171" width="40" style="185" customWidth="1"/>
    <col min="7172" max="7172" width="20.7109375" style="185" customWidth="1"/>
    <col min="7173" max="7424" width="9.140625" style="185"/>
    <col min="7425" max="7425" width="9" style="185" customWidth="1"/>
    <col min="7426" max="7426" width="0" style="185" hidden="1" customWidth="1"/>
    <col min="7427" max="7427" width="40" style="185" customWidth="1"/>
    <col min="7428" max="7428" width="20.7109375" style="185" customWidth="1"/>
    <col min="7429" max="7680" width="9.140625" style="185"/>
    <col min="7681" max="7681" width="9" style="185" customWidth="1"/>
    <col min="7682" max="7682" width="0" style="185" hidden="1" customWidth="1"/>
    <col min="7683" max="7683" width="40" style="185" customWidth="1"/>
    <col min="7684" max="7684" width="20.7109375" style="185" customWidth="1"/>
    <col min="7685" max="7936" width="9.140625" style="185"/>
    <col min="7937" max="7937" width="9" style="185" customWidth="1"/>
    <col min="7938" max="7938" width="0" style="185" hidden="1" customWidth="1"/>
    <col min="7939" max="7939" width="40" style="185" customWidth="1"/>
    <col min="7940" max="7940" width="20.7109375" style="185" customWidth="1"/>
    <col min="7941" max="8192" width="9.140625" style="185"/>
    <col min="8193" max="8193" width="9" style="185" customWidth="1"/>
    <col min="8194" max="8194" width="0" style="185" hidden="1" customWidth="1"/>
    <col min="8195" max="8195" width="40" style="185" customWidth="1"/>
    <col min="8196" max="8196" width="20.7109375" style="185" customWidth="1"/>
    <col min="8197" max="8448" width="9.140625" style="185"/>
    <col min="8449" max="8449" width="9" style="185" customWidth="1"/>
    <col min="8450" max="8450" width="0" style="185" hidden="1" customWidth="1"/>
    <col min="8451" max="8451" width="40" style="185" customWidth="1"/>
    <col min="8452" max="8452" width="20.7109375" style="185" customWidth="1"/>
    <col min="8453" max="8704" width="9.140625" style="185"/>
    <col min="8705" max="8705" width="9" style="185" customWidth="1"/>
    <col min="8706" max="8706" width="0" style="185" hidden="1" customWidth="1"/>
    <col min="8707" max="8707" width="40" style="185" customWidth="1"/>
    <col min="8708" max="8708" width="20.7109375" style="185" customWidth="1"/>
    <col min="8709" max="8960" width="9.140625" style="185"/>
    <col min="8961" max="8961" width="9" style="185" customWidth="1"/>
    <col min="8962" max="8962" width="0" style="185" hidden="1" customWidth="1"/>
    <col min="8963" max="8963" width="40" style="185" customWidth="1"/>
    <col min="8964" max="8964" width="20.7109375" style="185" customWidth="1"/>
    <col min="8965" max="9216" width="9.140625" style="185"/>
    <col min="9217" max="9217" width="9" style="185" customWidth="1"/>
    <col min="9218" max="9218" width="0" style="185" hidden="1" customWidth="1"/>
    <col min="9219" max="9219" width="40" style="185" customWidth="1"/>
    <col min="9220" max="9220" width="20.7109375" style="185" customWidth="1"/>
    <col min="9221" max="9472" width="9.140625" style="185"/>
    <col min="9473" max="9473" width="9" style="185" customWidth="1"/>
    <col min="9474" max="9474" width="0" style="185" hidden="1" customWidth="1"/>
    <col min="9475" max="9475" width="40" style="185" customWidth="1"/>
    <col min="9476" max="9476" width="20.7109375" style="185" customWidth="1"/>
    <col min="9477" max="9728" width="9.140625" style="185"/>
    <col min="9729" max="9729" width="9" style="185" customWidth="1"/>
    <col min="9730" max="9730" width="0" style="185" hidden="1" customWidth="1"/>
    <col min="9731" max="9731" width="40" style="185" customWidth="1"/>
    <col min="9732" max="9732" width="20.7109375" style="185" customWidth="1"/>
    <col min="9733" max="9984" width="9.140625" style="185"/>
    <col min="9985" max="9985" width="9" style="185" customWidth="1"/>
    <col min="9986" max="9986" width="0" style="185" hidden="1" customWidth="1"/>
    <col min="9987" max="9987" width="40" style="185" customWidth="1"/>
    <col min="9988" max="9988" width="20.7109375" style="185" customWidth="1"/>
    <col min="9989" max="10240" width="9.140625" style="185"/>
    <col min="10241" max="10241" width="9" style="185" customWidth="1"/>
    <col min="10242" max="10242" width="0" style="185" hidden="1" customWidth="1"/>
    <col min="10243" max="10243" width="40" style="185" customWidth="1"/>
    <col min="10244" max="10244" width="20.7109375" style="185" customWidth="1"/>
    <col min="10245" max="10496" width="9.140625" style="185"/>
    <col min="10497" max="10497" width="9" style="185" customWidth="1"/>
    <col min="10498" max="10498" width="0" style="185" hidden="1" customWidth="1"/>
    <col min="10499" max="10499" width="40" style="185" customWidth="1"/>
    <col min="10500" max="10500" width="20.7109375" style="185" customWidth="1"/>
    <col min="10501" max="10752" width="9.140625" style="185"/>
    <col min="10753" max="10753" width="9" style="185" customWidth="1"/>
    <col min="10754" max="10754" width="0" style="185" hidden="1" customWidth="1"/>
    <col min="10755" max="10755" width="40" style="185" customWidth="1"/>
    <col min="10756" max="10756" width="20.7109375" style="185" customWidth="1"/>
    <col min="10757" max="11008" width="9.140625" style="185"/>
    <col min="11009" max="11009" width="9" style="185" customWidth="1"/>
    <col min="11010" max="11010" width="0" style="185" hidden="1" customWidth="1"/>
    <col min="11011" max="11011" width="40" style="185" customWidth="1"/>
    <col min="11012" max="11012" width="20.7109375" style="185" customWidth="1"/>
    <col min="11013" max="11264" width="9.140625" style="185"/>
    <col min="11265" max="11265" width="9" style="185" customWidth="1"/>
    <col min="11266" max="11266" width="0" style="185" hidden="1" customWidth="1"/>
    <col min="11267" max="11267" width="40" style="185" customWidth="1"/>
    <col min="11268" max="11268" width="20.7109375" style="185" customWidth="1"/>
    <col min="11269" max="11520" width="9.140625" style="185"/>
    <col min="11521" max="11521" width="9" style="185" customWidth="1"/>
    <col min="11522" max="11522" width="0" style="185" hidden="1" customWidth="1"/>
    <col min="11523" max="11523" width="40" style="185" customWidth="1"/>
    <col min="11524" max="11524" width="20.7109375" style="185" customWidth="1"/>
    <col min="11525" max="11776" width="9.140625" style="185"/>
    <col min="11777" max="11777" width="9" style="185" customWidth="1"/>
    <col min="11778" max="11778" width="0" style="185" hidden="1" customWidth="1"/>
    <col min="11779" max="11779" width="40" style="185" customWidth="1"/>
    <col min="11780" max="11780" width="20.7109375" style="185" customWidth="1"/>
    <col min="11781" max="12032" width="9.140625" style="185"/>
    <col min="12033" max="12033" width="9" style="185" customWidth="1"/>
    <col min="12034" max="12034" width="0" style="185" hidden="1" customWidth="1"/>
    <col min="12035" max="12035" width="40" style="185" customWidth="1"/>
    <col min="12036" max="12036" width="20.7109375" style="185" customWidth="1"/>
    <col min="12037" max="12288" width="9.140625" style="185"/>
    <col min="12289" max="12289" width="9" style="185" customWidth="1"/>
    <col min="12290" max="12290" width="0" style="185" hidden="1" customWidth="1"/>
    <col min="12291" max="12291" width="40" style="185" customWidth="1"/>
    <col min="12292" max="12292" width="20.7109375" style="185" customWidth="1"/>
    <col min="12293" max="12544" width="9.140625" style="185"/>
    <col min="12545" max="12545" width="9" style="185" customWidth="1"/>
    <col min="12546" max="12546" width="0" style="185" hidden="1" customWidth="1"/>
    <col min="12547" max="12547" width="40" style="185" customWidth="1"/>
    <col min="12548" max="12548" width="20.7109375" style="185" customWidth="1"/>
    <col min="12549" max="12800" width="9.140625" style="185"/>
    <col min="12801" max="12801" width="9" style="185" customWidth="1"/>
    <col min="12802" max="12802" width="0" style="185" hidden="1" customWidth="1"/>
    <col min="12803" max="12803" width="40" style="185" customWidth="1"/>
    <col min="12804" max="12804" width="20.7109375" style="185" customWidth="1"/>
    <col min="12805" max="13056" width="9.140625" style="185"/>
    <col min="13057" max="13057" width="9" style="185" customWidth="1"/>
    <col min="13058" max="13058" width="0" style="185" hidden="1" customWidth="1"/>
    <col min="13059" max="13059" width="40" style="185" customWidth="1"/>
    <col min="13060" max="13060" width="20.7109375" style="185" customWidth="1"/>
    <col min="13061" max="13312" width="9.140625" style="185"/>
    <col min="13313" max="13313" width="9" style="185" customWidth="1"/>
    <col min="13314" max="13314" width="0" style="185" hidden="1" customWidth="1"/>
    <col min="13315" max="13315" width="40" style="185" customWidth="1"/>
    <col min="13316" max="13316" width="20.7109375" style="185" customWidth="1"/>
    <col min="13317" max="13568" width="9.140625" style="185"/>
    <col min="13569" max="13569" width="9" style="185" customWidth="1"/>
    <col min="13570" max="13570" width="0" style="185" hidden="1" customWidth="1"/>
    <col min="13571" max="13571" width="40" style="185" customWidth="1"/>
    <col min="13572" max="13572" width="20.7109375" style="185" customWidth="1"/>
    <col min="13573" max="13824" width="9.140625" style="185"/>
    <col min="13825" max="13825" width="9" style="185" customWidth="1"/>
    <col min="13826" max="13826" width="0" style="185" hidden="1" customWidth="1"/>
    <col min="13827" max="13827" width="40" style="185" customWidth="1"/>
    <col min="13828" max="13828" width="20.7109375" style="185" customWidth="1"/>
    <col min="13829" max="14080" width="9.140625" style="185"/>
    <col min="14081" max="14081" width="9" style="185" customWidth="1"/>
    <col min="14082" max="14082" width="0" style="185" hidden="1" customWidth="1"/>
    <col min="14083" max="14083" width="40" style="185" customWidth="1"/>
    <col min="14084" max="14084" width="20.7109375" style="185" customWidth="1"/>
    <col min="14085" max="14336" width="9.140625" style="185"/>
    <col min="14337" max="14337" width="9" style="185" customWidth="1"/>
    <col min="14338" max="14338" width="0" style="185" hidden="1" customWidth="1"/>
    <col min="14339" max="14339" width="40" style="185" customWidth="1"/>
    <col min="14340" max="14340" width="20.7109375" style="185" customWidth="1"/>
    <col min="14341" max="14592" width="9.140625" style="185"/>
    <col min="14593" max="14593" width="9" style="185" customWidth="1"/>
    <col min="14594" max="14594" width="0" style="185" hidden="1" customWidth="1"/>
    <col min="14595" max="14595" width="40" style="185" customWidth="1"/>
    <col min="14596" max="14596" width="20.7109375" style="185" customWidth="1"/>
    <col min="14597" max="14848" width="9.140625" style="185"/>
    <col min="14849" max="14849" width="9" style="185" customWidth="1"/>
    <col min="14850" max="14850" width="0" style="185" hidden="1" customWidth="1"/>
    <col min="14851" max="14851" width="40" style="185" customWidth="1"/>
    <col min="14852" max="14852" width="20.7109375" style="185" customWidth="1"/>
    <col min="14853" max="15104" width="9.140625" style="185"/>
    <col min="15105" max="15105" width="9" style="185" customWidth="1"/>
    <col min="15106" max="15106" width="0" style="185" hidden="1" customWidth="1"/>
    <col min="15107" max="15107" width="40" style="185" customWidth="1"/>
    <col min="15108" max="15108" width="20.7109375" style="185" customWidth="1"/>
    <col min="15109" max="15360" width="9.140625" style="185"/>
    <col min="15361" max="15361" width="9" style="185" customWidth="1"/>
    <col min="15362" max="15362" width="0" style="185" hidden="1" customWidth="1"/>
    <col min="15363" max="15363" width="40" style="185" customWidth="1"/>
    <col min="15364" max="15364" width="20.7109375" style="185" customWidth="1"/>
    <col min="15365" max="15616" width="9.140625" style="185"/>
    <col min="15617" max="15617" width="9" style="185" customWidth="1"/>
    <col min="15618" max="15618" width="0" style="185" hidden="1" customWidth="1"/>
    <col min="15619" max="15619" width="40" style="185" customWidth="1"/>
    <col min="15620" max="15620" width="20.7109375" style="185" customWidth="1"/>
    <col min="15621" max="15872" width="9.140625" style="185"/>
    <col min="15873" max="15873" width="9" style="185" customWidth="1"/>
    <col min="15874" max="15874" width="0" style="185" hidden="1" customWidth="1"/>
    <col min="15875" max="15875" width="40" style="185" customWidth="1"/>
    <col min="15876" max="15876" width="20.7109375" style="185" customWidth="1"/>
    <col min="15877" max="16128" width="9.140625" style="185"/>
    <col min="16129" max="16129" width="9" style="185" customWidth="1"/>
    <col min="16130" max="16130" width="0" style="185" hidden="1" customWidth="1"/>
    <col min="16131" max="16131" width="40" style="185" customWidth="1"/>
    <col min="16132" max="16132" width="20.7109375" style="185" customWidth="1"/>
    <col min="16133" max="16384" width="9.140625" style="185"/>
  </cols>
  <sheetData>
    <row r="1" spans="1:4" x14ac:dyDescent="0.25">
      <c r="A1" s="184" t="s">
        <v>312</v>
      </c>
      <c r="B1" s="184"/>
      <c r="C1" s="184" t="s">
        <v>83</v>
      </c>
      <c r="D1" s="184" t="s">
        <v>313</v>
      </c>
    </row>
    <row r="2" spans="1:4" x14ac:dyDescent="0.25">
      <c r="A2" s="186"/>
      <c r="B2" s="186">
        <v>1</v>
      </c>
      <c r="C2" s="186" t="s">
        <v>314</v>
      </c>
      <c r="D2" s="187"/>
    </row>
    <row r="3" spans="1:4" x14ac:dyDescent="0.25">
      <c r="A3" s="186">
        <v>1</v>
      </c>
      <c r="B3" s="186">
        <v>3</v>
      </c>
      <c r="C3" s="186" t="s">
        <v>315</v>
      </c>
      <c r="D3" s="187">
        <v>360</v>
      </c>
    </row>
    <row r="4" spans="1:4" x14ac:dyDescent="0.25">
      <c r="A4" s="186">
        <v>2</v>
      </c>
      <c r="B4" s="186">
        <v>5</v>
      </c>
      <c r="C4" s="186" t="s">
        <v>316</v>
      </c>
      <c r="D4" s="187">
        <v>600</v>
      </c>
    </row>
    <row r="5" spans="1:4" x14ac:dyDescent="0.25">
      <c r="A5" s="186">
        <v>3</v>
      </c>
      <c r="B5" s="186">
        <v>8</v>
      </c>
      <c r="C5" s="186" t="s">
        <v>317</v>
      </c>
      <c r="D5" s="187">
        <v>560</v>
      </c>
    </row>
    <row r="6" spans="1:4" x14ac:dyDescent="0.25">
      <c r="A6" s="186">
        <v>4</v>
      </c>
      <c r="B6" s="186">
        <v>14</v>
      </c>
      <c r="C6" s="186" t="s">
        <v>330</v>
      </c>
      <c r="D6" s="187">
        <v>500</v>
      </c>
    </row>
    <row r="7" spans="1:4" x14ac:dyDescent="0.25">
      <c r="A7" s="186">
        <v>5</v>
      </c>
      <c r="B7" s="186">
        <v>15</v>
      </c>
      <c r="C7" s="186" t="s">
        <v>318</v>
      </c>
      <c r="D7" s="187">
        <v>300</v>
      </c>
    </row>
    <row r="8" spans="1:4" x14ac:dyDescent="0.25">
      <c r="A8" s="186">
        <v>6</v>
      </c>
      <c r="B8" s="186">
        <v>19</v>
      </c>
      <c r="C8" s="186" t="s">
        <v>319</v>
      </c>
      <c r="D8" s="187">
        <v>7000</v>
      </c>
    </row>
    <row r="9" spans="1:4" x14ac:dyDescent="0.25">
      <c r="A9" s="186">
        <v>8</v>
      </c>
      <c r="B9" s="186">
        <v>27</v>
      </c>
      <c r="C9" s="186" t="s">
        <v>320</v>
      </c>
      <c r="D9" s="187">
        <v>900</v>
      </c>
    </row>
    <row r="10" spans="1:4" x14ac:dyDescent="0.25">
      <c r="A10" s="186">
        <v>9</v>
      </c>
      <c r="B10" s="188"/>
      <c r="C10" s="189" t="s">
        <v>321</v>
      </c>
      <c r="D10" s="187">
        <f>13773-527-5965</f>
        <v>7281</v>
      </c>
    </row>
    <row r="11" spans="1:4" x14ac:dyDescent="0.25">
      <c r="A11" s="198" t="s">
        <v>160</v>
      </c>
      <c r="B11" s="199"/>
      <c r="C11" s="200"/>
      <c r="D11" s="190">
        <f>SUM(D2:D10)</f>
        <v>17501</v>
      </c>
    </row>
  </sheetData>
  <mergeCells count="1">
    <mergeCell ref="A11:C11"/>
  </mergeCells>
  <pageMargins left="0.70866141732283472" right="0.70866141732283472" top="1.9291338582677167" bottom="0.74803149606299213" header="0.31496062992125984" footer="0.31496062992125984"/>
  <pageSetup paperSize="9" orientation="portrait" r:id="rId1"/>
  <headerFooter>
    <oddHeader>&amp;CA lakosságnak juttatott támogatások, szociális, rászorultsági jellegű ellátások részletezése &amp;R
8.melléklet
&amp;8a költségvetési rendelet 9. számú melléklete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zoomScaleSheetLayoutView="75" workbookViewId="0"/>
  </sheetViews>
  <sheetFormatPr defaultColWidth="13.7109375" defaultRowHeight="15" x14ac:dyDescent="0.25"/>
  <cols>
    <col min="1" max="1" width="47.5703125" style="75" bestFit="1" customWidth="1"/>
    <col min="2" max="2" width="12.140625" style="76" bestFit="1" customWidth="1"/>
    <col min="3" max="3" width="10" style="62" bestFit="1" customWidth="1"/>
    <col min="4" max="6" width="10.28515625" style="62" bestFit="1" customWidth="1"/>
    <col min="7" max="7" width="11.5703125" style="62" bestFit="1" customWidth="1"/>
    <col min="8" max="9" width="10.28515625" style="62" bestFit="1" customWidth="1"/>
    <col min="10" max="10" width="12.28515625" style="62" bestFit="1" customWidth="1"/>
    <col min="11" max="11" width="13.7109375" style="62" bestFit="1" customWidth="1"/>
    <col min="12" max="12" width="11.5703125" style="62" bestFit="1" customWidth="1"/>
    <col min="13" max="13" width="12" style="62" bestFit="1" customWidth="1"/>
    <col min="14" max="14" width="12.140625" style="62" bestFit="1" customWidth="1"/>
    <col min="15" max="247" width="13.7109375" style="62"/>
    <col min="248" max="248" width="47.5703125" style="62" bestFit="1" customWidth="1"/>
    <col min="249" max="249" width="12.140625" style="62" bestFit="1" customWidth="1"/>
    <col min="250" max="250" width="10" style="62" bestFit="1" customWidth="1"/>
    <col min="251" max="253" width="10.28515625" style="62" bestFit="1" customWidth="1"/>
    <col min="254" max="254" width="11.5703125" style="62" bestFit="1" customWidth="1"/>
    <col min="255" max="256" width="10.28515625" style="62" bestFit="1" customWidth="1"/>
    <col min="257" max="257" width="12.28515625" style="62" bestFit="1" customWidth="1"/>
    <col min="258" max="258" width="13.7109375" style="62" bestFit="1" customWidth="1"/>
    <col min="259" max="259" width="11.5703125" style="62" bestFit="1" customWidth="1"/>
    <col min="260" max="260" width="12" style="62" bestFit="1" customWidth="1"/>
    <col min="261" max="261" width="12.140625" style="62" bestFit="1" customWidth="1"/>
    <col min="262" max="503" width="13.7109375" style="62"/>
    <col min="504" max="504" width="47.5703125" style="62" bestFit="1" customWidth="1"/>
    <col min="505" max="505" width="12.140625" style="62" bestFit="1" customWidth="1"/>
    <col min="506" max="506" width="10" style="62" bestFit="1" customWidth="1"/>
    <col min="507" max="509" width="10.28515625" style="62" bestFit="1" customWidth="1"/>
    <col min="510" max="510" width="11.5703125" style="62" bestFit="1" customWidth="1"/>
    <col min="511" max="512" width="10.28515625" style="62" bestFit="1" customWidth="1"/>
    <col min="513" max="513" width="12.28515625" style="62" bestFit="1" customWidth="1"/>
    <col min="514" max="514" width="13.7109375" style="62" bestFit="1" customWidth="1"/>
    <col min="515" max="515" width="11.5703125" style="62" bestFit="1" customWidth="1"/>
    <col min="516" max="516" width="12" style="62" bestFit="1" customWidth="1"/>
    <col min="517" max="517" width="12.140625" style="62" bestFit="1" customWidth="1"/>
    <col min="518" max="759" width="13.7109375" style="62"/>
    <col min="760" max="760" width="47.5703125" style="62" bestFit="1" customWidth="1"/>
    <col min="761" max="761" width="12.140625" style="62" bestFit="1" customWidth="1"/>
    <col min="762" max="762" width="10" style="62" bestFit="1" customWidth="1"/>
    <col min="763" max="765" width="10.28515625" style="62" bestFit="1" customWidth="1"/>
    <col min="766" max="766" width="11.5703125" style="62" bestFit="1" customWidth="1"/>
    <col min="767" max="768" width="10.28515625" style="62" bestFit="1" customWidth="1"/>
    <col min="769" max="769" width="12.28515625" style="62" bestFit="1" customWidth="1"/>
    <col min="770" max="770" width="13.7109375" style="62" bestFit="1" customWidth="1"/>
    <col min="771" max="771" width="11.5703125" style="62" bestFit="1" customWidth="1"/>
    <col min="772" max="772" width="12" style="62" bestFit="1" customWidth="1"/>
    <col min="773" max="773" width="12.140625" style="62" bestFit="1" customWidth="1"/>
    <col min="774" max="1015" width="13.7109375" style="62"/>
    <col min="1016" max="1016" width="47.5703125" style="62" bestFit="1" customWidth="1"/>
    <col min="1017" max="1017" width="12.140625" style="62" bestFit="1" customWidth="1"/>
    <col min="1018" max="1018" width="10" style="62" bestFit="1" customWidth="1"/>
    <col min="1019" max="1021" width="10.28515625" style="62" bestFit="1" customWidth="1"/>
    <col min="1022" max="1022" width="11.5703125" style="62" bestFit="1" customWidth="1"/>
    <col min="1023" max="1024" width="10.28515625" style="62" bestFit="1" customWidth="1"/>
    <col min="1025" max="1025" width="12.28515625" style="62" bestFit="1" customWidth="1"/>
    <col min="1026" max="1026" width="13.7109375" style="62" bestFit="1" customWidth="1"/>
    <col min="1027" max="1027" width="11.5703125" style="62" bestFit="1" customWidth="1"/>
    <col min="1028" max="1028" width="12" style="62" bestFit="1" customWidth="1"/>
    <col min="1029" max="1029" width="12.140625" style="62" bestFit="1" customWidth="1"/>
    <col min="1030" max="1271" width="13.7109375" style="62"/>
    <col min="1272" max="1272" width="47.5703125" style="62" bestFit="1" customWidth="1"/>
    <col min="1273" max="1273" width="12.140625" style="62" bestFit="1" customWidth="1"/>
    <col min="1274" max="1274" width="10" style="62" bestFit="1" customWidth="1"/>
    <col min="1275" max="1277" width="10.28515625" style="62" bestFit="1" customWidth="1"/>
    <col min="1278" max="1278" width="11.5703125" style="62" bestFit="1" customWidth="1"/>
    <col min="1279" max="1280" width="10.28515625" style="62" bestFit="1" customWidth="1"/>
    <col min="1281" max="1281" width="12.28515625" style="62" bestFit="1" customWidth="1"/>
    <col min="1282" max="1282" width="13.7109375" style="62" bestFit="1" customWidth="1"/>
    <col min="1283" max="1283" width="11.5703125" style="62" bestFit="1" customWidth="1"/>
    <col min="1284" max="1284" width="12" style="62" bestFit="1" customWidth="1"/>
    <col min="1285" max="1285" width="12.140625" style="62" bestFit="1" customWidth="1"/>
    <col min="1286" max="1527" width="13.7109375" style="62"/>
    <col min="1528" max="1528" width="47.5703125" style="62" bestFit="1" customWidth="1"/>
    <col min="1529" max="1529" width="12.140625" style="62" bestFit="1" customWidth="1"/>
    <col min="1530" max="1530" width="10" style="62" bestFit="1" customWidth="1"/>
    <col min="1531" max="1533" width="10.28515625" style="62" bestFit="1" customWidth="1"/>
    <col min="1534" max="1534" width="11.5703125" style="62" bestFit="1" customWidth="1"/>
    <col min="1535" max="1536" width="10.28515625" style="62" bestFit="1" customWidth="1"/>
    <col min="1537" max="1537" width="12.28515625" style="62" bestFit="1" customWidth="1"/>
    <col min="1538" max="1538" width="13.7109375" style="62" bestFit="1" customWidth="1"/>
    <col min="1539" max="1539" width="11.5703125" style="62" bestFit="1" customWidth="1"/>
    <col min="1540" max="1540" width="12" style="62" bestFit="1" customWidth="1"/>
    <col min="1541" max="1541" width="12.140625" style="62" bestFit="1" customWidth="1"/>
    <col min="1542" max="1783" width="13.7109375" style="62"/>
    <col min="1784" max="1784" width="47.5703125" style="62" bestFit="1" customWidth="1"/>
    <col min="1785" max="1785" width="12.140625" style="62" bestFit="1" customWidth="1"/>
    <col min="1786" max="1786" width="10" style="62" bestFit="1" customWidth="1"/>
    <col min="1787" max="1789" width="10.28515625" style="62" bestFit="1" customWidth="1"/>
    <col min="1790" max="1790" width="11.5703125" style="62" bestFit="1" customWidth="1"/>
    <col min="1791" max="1792" width="10.28515625" style="62" bestFit="1" customWidth="1"/>
    <col min="1793" max="1793" width="12.28515625" style="62" bestFit="1" customWidth="1"/>
    <col min="1794" max="1794" width="13.7109375" style="62" bestFit="1" customWidth="1"/>
    <col min="1795" max="1795" width="11.5703125" style="62" bestFit="1" customWidth="1"/>
    <col min="1796" max="1796" width="12" style="62" bestFit="1" customWidth="1"/>
    <col min="1797" max="1797" width="12.140625" style="62" bestFit="1" customWidth="1"/>
    <col min="1798" max="2039" width="13.7109375" style="62"/>
    <col min="2040" max="2040" width="47.5703125" style="62" bestFit="1" customWidth="1"/>
    <col min="2041" max="2041" width="12.140625" style="62" bestFit="1" customWidth="1"/>
    <col min="2042" max="2042" width="10" style="62" bestFit="1" customWidth="1"/>
    <col min="2043" max="2045" width="10.28515625" style="62" bestFit="1" customWidth="1"/>
    <col min="2046" max="2046" width="11.5703125" style="62" bestFit="1" customWidth="1"/>
    <col min="2047" max="2048" width="10.28515625" style="62" bestFit="1" customWidth="1"/>
    <col min="2049" max="2049" width="12.28515625" style="62" bestFit="1" customWidth="1"/>
    <col min="2050" max="2050" width="13.7109375" style="62" bestFit="1" customWidth="1"/>
    <col min="2051" max="2051" width="11.5703125" style="62" bestFit="1" customWidth="1"/>
    <col min="2052" max="2052" width="12" style="62" bestFit="1" customWidth="1"/>
    <col min="2053" max="2053" width="12.140625" style="62" bestFit="1" customWidth="1"/>
    <col min="2054" max="2295" width="13.7109375" style="62"/>
    <col min="2296" max="2296" width="47.5703125" style="62" bestFit="1" customWidth="1"/>
    <col min="2297" max="2297" width="12.140625" style="62" bestFit="1" customWidth="1"/>
    <col min="2298" max="2298" width="10" style="62" bestFit="1" customWidth="1"/>
    <col min="2299" max="2301" width="10.28515625" style="62" bestFit="1" customWidth="1"/>
    <col min="2302" max="2302" width="11.5703125" style="62" bestFit="1" customWidth="1"/>
    <col min="2303" max="2304" width="10.28515625" style="62" bestFit="1" customWidth="1"/>
    <col min="2305" max="2305" width="12.28515625" style="62" bestFit="1" customWidth="1"/>
    <col min="2306" max="2306" width="13.7109375" style="62" bestFit="1" customWidth="1"/>
    <col min="2307" max="2307" width="11.5703125" style="62" bestFit="1" customWidth="1"/>
    <col min="2308" max="2308" width="12" style="62" bestFit="1" customWidth="1"/>
    <col min="2309" max="2309" width="12.140625" style="62" bestFit="1" customWidth="1"/>
    <col min="2310" max="2551" width="13.7109375" style="62"/>
    <col min="2552" max="2552" width="47.5703125" style="62" bestFit="1" customWidth="1"/>
    <col min="2553" max="2553" width="12.140625" style="62" bestFit="1" customWidth="1"/>
    <col min="2554" max="2554" width="10" style="62" bestFit="1" customWidth="1"/>
    <col min="2555" max="2557" width="10.28515625" style="62" bestFit="1" customWidth="1"/>
    <col min="2558" max="2558" width="11.5703125" style="62" bestFit="1" customWidth="1"/>
    <col min="2559" max="2560" width="10.28515625" style="62" bestFit="1" customWidth="1"/>
    <col min="2561" max="2561" width="12.28515625" style="62" bestFit="1" customWidth="1"/>
    <col min="2562" max="2562" width="13.7109375" style="62" bestFit="1" customWidth="1"/>
    <col min="2563" max="2563" width="11.5703125" style="62" bestFit="1" customWidth="1"/>
    <col min="2564" max="2564" width="12" style="62" bestFit="1" customWidth="1"/>
    <col min="2565" max="2565" width="12.140625" style="62" bestFit="1" customWidth="1"/>
    <col min="2566" max="2807" width="13.7109375" style="62"/>
    <col min="2808" max="2808" width="47.5703125" style="62" bestFit="1" customWidth="1"/>
    <col min="2809" max="2809" width="12.140625" style="62" bestFit="1" customWidth="1"/>
    <col min="2810" max="2810" width="10" style="62" bestFit="1" customWidth="1"/>
    <col min="2811" max="2813" width="10.28515625" style="62" bestFit="1" customWidth="1"/>
    <col min="2814" max="2814" width="11.5703125" style="62" bestFit="1" customWidth="1"/>
    <col min="2815" max="2816" width="10.28515625" style="62" bestFit="1" customWidth="1"/>
    <col min="2817" max="2817" width="12.28515625" style="62" bestFit="1" customWidth="1"/>
    <col min="2818" max="2818" width="13.7109375" style="62" bestFit="1" customWidth="1"/>
    <col min="2819" max="2819" width="11.5703125" style="62" bestFit="1" customWidth="1"/>
    <col min="2820" max="2820" width="12" style="62" bestFit="1" customWidth="1"/>
    <col min="2821" max="2821" width="12.140625" style="62" bestFit="1" customWidth="1"/>
    <col min="2822" max="3063" width="13.7109375" style="62"/>
    <col min="3064" max="3064" width="47.5703125" style="62" bestFit="1" customWidth="1"/>
    <col min="3065" max="3065" width="12.140625" style="62" bestFit="1" customWidth="1"/>
    <col min="3066" max="3066" width="10" style="62" bestFit="1" customWidth="1"/>
    <col min="3067" max="3069" width="10.28515625" style="62" bestFit="1" customWidth="1"/>
    <col min="3070" max="3070" width="11.5703125" style="62" bestFit="1" customWidth="1"/>
    <col min="3071" max="3072" width="10.28515625" style="62" bestFit="1" customWidth="1"/>
    <col min="3073" max="3073" width="12.28515625" style="62" bestFit="1" customWidth="1"/>
    <col min="3074" max="3074" width="13.7109375" style="62" bestFit="1" customWidth="1"/>
    <col min="3075" max="3075" width="11.5703125" style="62" bestFit="1" customWidth="1"/>
    <col min="3076" max="3076" width="12" style="62" bestFit="1" customWidth="1"/>
    <col min="3077" max="3077" width="12.140625" style="62" bestFit="1" customWidth="1"/>
    <col min="3078" max="3319" width="13.7109375" style="62"/>
    <col min="3320" max="3320" width="47.5703125" style="62" bestFit="1" customWidth="1"/>
    <col min="3321" max="3321" width="12.140625" style="62" bestFit="1" customWidth="1"/>
    <col min="3322" max="3322" width="10" style="62" bestFit="1" customWidth="1"/>
    <col min="3323" max="3325" width="10.28515625" style="62" bestFit="1" customWidth="1"/>
    <col min="3326" max="3326" width="11.5703125" style="62" bestFit="1" customWidth="1"/>
    <col min="3327" max="3328" width="10.28515625" style="62" bestFit="1" customWidth="1"/>
    <col min="3329" max="3329" width="12.28515625" style="62" bestFit="1" customWidth="1"/>
    <col min="3330" max="3330" width="13.7109375" style="62" bestFit="1" customWidth="1"/>
    <col min="3331" max="3331" width="11.5703125" style="62" bestFit="1" customWidth="1"/>
    <col min="3332" max="3332" width="12" style="62" bestFit="1" customWidth="1"/>
    <col min="3333" max="3333" width="12.140625" style="62" bestFit="1" customWidth="1"/>
    <col min="3334" max="3575" width="13.7109375" style="62"/>
    <col min="3576" max="3576" width="47.5703125" style="62" bestFit="1" customWidth="1"/>
    <col min="3577" max="3577" width="12.140625" style="62" bestFit="1" customWidth="1"/>
    <col min="3578" max="3578" width="10" style="62" bestFit="1" customWidth="1"/>
    <col min="3579" max="3581" width="10.28515625" style="62" bestFit="1" customWidth="1"/>
    <col min="3582" max="3582" width="11.5703125" style="62" bestFit="1" customWidth="1"/>
    <col min="3583" max="3584" width="10.28515625" style="62" bestFit="1" customWidth="1"/>
    <col min="3585" max="3585" width="12.28515625" style="62" bestFit="1" customWidth="1"/>
    <col min="3586" max="3586" width="13.7109375" style="62" bestFit="1" customWidth="1"/>
    <col min="3587" max="3587" width="11.5703125" style="62" bestFit="1" customWidth="1"/>
    <col min="3588" max="3588" width="12" style="62" bestFit="1" customWidth="1"/>
    <col min="3589" max="3589" width="12.140625" style="62" bestFit="1" customWidth="1"/>
    <col min="3590" max="3831" width="13.7109375" style="62"/>
    <col min="3832" max="3832" width="47.5703125" style="62" bestFit="1" customWidth="1"/>
    <col min="3833" max="3833" width="12.140625" style="62" bestFit="1" customWidth="1"/>
    <col min="3834" max="3834" width="10" style="62" bestFit="1" customWidth="1"/>
    <col min="3835" max="3837" width="10.28515625" style="62" bestFit="1" customWidth="1"/>
    <col min="3838" max="3838" width="11.5703125" style="62" bestFit="1" customWidth="1"/>
    <col min="3839" max="3840" width="10.28515625" style="62" bestFit="1" customWidth="1"/>
    <col min="3841" max="3841" width="12.28515625" style="62" bestFit="1" customWidth="1"/>
    <col min="3842" max="3842" width="13.7109375" style="62" bestFit="1" customWidth="1"/>
    <col min="3843" max="3843" width="11.5703125" style="62" bestFit="1" customWidth="1"/>
    <col min="3844" max="3844" width="12" style="62" bestFit="1" customWidth="1"/>
    <col min="3845" max="3845" width="12.140625" style="62" bestFit="1" customWidth="1"/>
    <col min="3846" max="4087" width="13.7109375" style="62"/>
    <col min="4088" max="4088" width="47.5703125" style="62" bestFit="1" customWidth="1"/>
    <col min="4089" max="4089" width="12.140625" style="62" bestFit="1" customWidth="1"/>
    <col min="4090" max="4090" width="10" style="62" bestFit="1" customWidth="1"/>
    <col min="4091" max="4093" width="10.28515625" style="62" bestFit="1" customWidth="1"/>
    <col min="4094" max="4094" width="11.5703125" style="62" bestFit="1" customWidth="1"/>
    <col min="4095" max="4096" width="10.28515625" style="62" bestFit="1" customWidth="1"/>
    <col min="4097" max="4097" width="12.28515625" style="62" bestFit="1" customWidth="1"/>
    <col min="4098" max="4098" width="13.7109375" style="62" bestFit="1" customWidth="1"/>
    <col min="4099" max="4099" width="11.5703125" style="62" bestFit="1" customWidth="1"/>
    <col min="4100" max="4100" width="12" style="62" bestFit="1" customWidth="1"/>
    <col min="4101" max="4101" width="12.140625" style="62" bestFit="1" customWidth="1"/>
    <col min="4102" max="4343" width="13.7109375" style="62"/>
    <col min="4344" max="4344" width="47.5703125" style="62" bestFit="1" customWidth="1"/>
    <col min="4345" max="4345" width="12.140625" style="62" bestFit="1" customWidth="1"/>
    <col min="4346" max="4346" width="10" style="62" bestFit="1" customWidth="1"/>
    <col min="4347" max="4349" width="10.28515625" style="62" bestFit="1" customWidth="1"/>
    <col min="4350" max="4350" width="11.5703125" style="62" bestFit="1" customWidth="1"/>
    <col min="4351" max="4352" width="10.28515625" style="62" bestFit="1" customWidth="1"/>
    <col min="4353" max="4353" width="12.28515625" style="62" bestFit="1" customWidth="1"/>
    <col min="4354" max="4354" width="13.7109375" style="62" bestFit="1" customWidth="1"/>
    <col min="4355" max="4355" width="11.5703125" style="62" bestFit="1" customWidth="1"/>
    <col min="4356" max="4356" width="12" style="62" bestFit="1" customWidth="1"/>
    <col min="4357" max="4357" width="12.140625" style="62" bestFit="1" customWidth="1"/>
    <col min="4358" max="4599" width="13.7109375" style="62"/>
    <col min="4600" max="4600" width="47.5703125" style="62" bestFit="1" customWidth="1"/>
    <col min="4601" max="4601" width="12.140625" style="62" bestFit="1" customWidth="1"/>
    <col min="4602" max="4602" width="10" style="62" bestFit="1" customWidth="1"/>
    <col min="4603" max="4605" width="10.28515625" style="62" bestFit="1" customWidth="1"/>
    <col min="4606" max="4606" width="11.5703125" style="62" bestFit="1" customWidth="1"/>
    <col min="4607" max="4608" width="10.28515625" style="62" bestFit="1" customWidth="1"/>
    <col min="4609" max="4609" width="12.28515625" style="62" bestFit="1" customWidth="1"/>
    <col min="4610" max="4610" width="13.7109375" style="62" bestFit="1" customWidth="1"/>
    <col min="4611" max="4611" width="11.5703125" style="62" bestFit="1" customWidth="1"/>
    <col min="4612" max="4612" width="12" style="62" bestFit="1" customWidth="1"/>
    <col min="4613" max="4613" width="12.140625" style="62" bestFit="1" customWidth="1"/>
    <col min="4614" max="4855" width="13.7109375" style="62"/>
    <col min="4856" max="4856" width="47.5703125" style="62" bestFit="1" customWidth="1"/>
    <col min="4857" max="4857" width="12.140625" style="62" bestFit="1" customWidth="1"/>
    <col min="4858" max="4858" width="10" style="62" bestFit="1" customWidth="1"/>
    <col min="4859" max="4861" width="10.28515625" style="62" bestFit="1" customWidth="1"/>
    <col min="4862" max="4862" width="11.5703125" style="62" bestFit="1" customWidth="1"/>
    <col min="4863" max="4864" width="10.28515625" style="62" bestFit="1" customWidth="1"/>
    <col min="4865" max="4865" width="12.28515625" style="62" bestFit="1" customWidth="1"/>
    <col min="4866" max="4866" width="13.7109375" style="62" bestFit="1" customWidth="1"/>
    <col min="4867" max="4867" width="11.5703125" style="62" bestFit="1" customWidth="1"/>
    <col min="4868" max="4868" width="12" style="62" bestFit="1" customWidth="1"/>
    <col min="4869" max="4869" width="12.140625" style="62" bestFit="1" customWidth="1"/>
    <col min="4870" max="5111" width="13.7109375" style="62"/>
    <col min="5112" max="5112" width="47.5703125" style="62" bestFit="1" customWidth="1"/>
    <col min="5113" max="5113" width="12.140625" style="62" bestFit="1" customWidth="1"/>
    <col min="5114" max="5114" width="10" style="62" bestFit="1" customWidth="1"/>
    <col min="5115" max="5117" width="10.28515625" style="62" bestFit="1" customWidth="1"/>
    <col min="5118" max="5118" width="11.5703125" style="62" bestFit="1" customWidth="1"/>
    <col min="5119" max="5120" width="10.28515625" style="62" bestFit="1" customWidth="1"/>
    <col min="5121" max="5121" width="12.28515625" style="62" bestFit="1" customWidth="1"/>
    <col min="5122" max="5122" width="13.7109375" style="62" bestFit="1" customWidth="1"/>
    <col min="5123" max="5123" width="11.5703125" style="62" bestFit="1" customWidth="1"/>
    <col min="5124" max="5124" width="12" style="62" bestFit="1" customWidth="1"/>
    <col min="5125" max="5125" width="12.140625" style="62" bestFit="1" customWidth="1"/>
    <col min="5126" max="5367" width="13.7109375" style="62"/>
    <col min="5368" max="5368" width="47.5703125" style="62" bestFit="1" customWidth="1"/>
    <col min="5369" max="5369" width="12.140625" style="62" bestFit="1" customWidth="1"/>
    <col min="5370" max="5370" width="10" style="62" bestFit="1" customWidth="1"/>
    <col min="5371" max="5373" width="10.28515625" style="62" bestFit="1" customWidth="1"/>
    <col min="5374" max="5374" width="11.5703125" style="62" bestFit="1" customWidth="1"/>
    <col min="5375" max="5376" width="10.28515625" style="62" bestFit="1" customWidth="1"/>
    <col min="5377" max="5377" width="12.28515625" style="62" bestFit="1" customWidth="1"/>
    <col min="5378" max="5378" width="13.7109375" style="62" bestFit="1" customWidth="1"/>
    <col min="5379" max="5379" width="11.5703125" style="62" bestFit="1" customWidth="1"/>
    <col min="5380" max="5380" width="12" style="62" bestFit="1" customWidth="1"/>
    <col min="5381" max="5381" width="12.140625" style="62" bestFit="1" customWidth="1"/>
    <col min="5382" max="5623" width="13.7109375" style="62"/>
    <col min="5624" max="5624" width="47.5703125" style="62" bestFit="1" customWidth="1"/>
    <col min="5625" max="5625" width="12.140625" style="62" bestFit="1" customWidth="1"/>
    <col min="5626" max="5626" width="10" style="62" bestFit="1" customWidth="1"/>
    <col min="5627" max="5629" width="10.28515625" style="62" bestFit="1" customWidth="1"/>
    <col min="5630" max="5630" width="11.5703125" style="62" bestFit="1" customWidth="1"/>
    <col min="5631" max="5632" width="10.28515625" style="62" bestFit="1" customWidth="1"/>
    <col min="5633" max="5633" width="12.28515625" style="62" bestFit="1" customWidth="1"/>
    <col min="5634" max="5634" width="13.7109375" style="62" bestFit="1" customWidth="1"/>
    <col min="5635" max="5635" width="11.5703125" style="62" bestFit="1" customWidth="1"/>
    <col min="5636" max="5636" width="12" style="62" bestFit="1" customWidth="1"/>
    <col min="5637" max="5637" width="12.140625" style="62" bestFit="1" customWidth="1"/>
    <col min="5638" max="5879" width="13.7109375" style="62"/>
    <col min="5880" max="5880" width="47.5703125" style="62" bestFit="1" customWidth="1"/>
    <col min="5881" max="5881" width="12.140625" style="62" bestFit="1" customWidth="1"/>
    <col min="5882" max="5882" width="10" style="62" bestFit="1" customWidth="1"/>
    <col min="5883" max="5885" width="10.28515625" style="62" bestFit="1" customWidth="1"/>
    <col min="5886" max="5886" width="11.5703125" style="62" bestFit="1" customWidth="1"/>
    <col min="5887" max="5888" width="10.28515625" style="62" bestFit="1" customWidth="1"/>
    <col min="5889" max="5889" width="12.28515625" style="62" bestFit="1" customWidth="1"/>
    <col min="5890" max="5890" width="13.7109375" style="62" bestFit="1" customWidth="1"/>
    <col min="5891" max="5891" width="11.5703125" style="62" bestFit="1" customWidth="1"/>
    <col min="5892" max="5892" width="12" style="62" bestFit="1" customWidth="1"/>
    <col min="5893" max="5893" width="12.140625" style="62" bestFit="1" customWidth="1"/>
    <col min="5894" max="6135" width="13.7109375" style="62"/>
    <col min="6136" max="6136" width="47.5703125" style="62" bestFit="1" customWidth="1"/>
    <col min="6137" max="6137" width="12.140625" style="62" bestFit="1" customWidth="1"/>
    <col min="6138" max="6138" width="10" style="62" bestFit="1" customWidth="1"/>
    <col min="6139" max="6141" width="10.28515625" style="62" bestFit="1" customWidth="1"/>
    <col min="6142" max="6142" width="11.5703125" style="62" bestFit="1" customWidth="1"/>
    <col min="6143" max="6144" width="10.28515625" style="62" bestFit="1" customWidth="1"/>
    <col min="6145" max="6145" width="12.28515625" style="62" bestFit="1" customWidth="1"/>
    <col min="6146" max="6146" width="13.7109375" style="62" bestFit="1" customWidth="1"/>
    <col min="6147" max="6147" width="11.5703125" style="62" bestFit="1" customWidth="1"/>
    <col min="6148" max="6148" width="12" style="62" bestFit="1" customWidth="1"/>
    <col min="6149" max="6149" width="12.140625" style="62" bestFit="1" customWidth="1"/>
    <col min="6150" max="6391" width="13.7109375" style="62"/>
    <col min="6392" max="6392" width="47.5703125" style="62" bestFit="1" customWidth="1"/>
    <col min="6393" max="6393" width="12.140625" style="62" bestFit="1" customWidth="1"/>
    <col min="6394" max="6394" width="10" style="62" bestFit="1" customWidth="1"/>
    <col min="6395" max="6397" width="10.28515625" style="62" bestFit="1" customWidth="1"/>
    <col min="6398" max="6398" width="11.5703125" style="62" bestFit="1" customWidth="1"/>
    <col min="6399" max="6400" width="10.28515625" style="62" bestFit="1" customWidth="1"/>
    <col min="6401" max="6401" width="12.28515625" style="62" bestFit="1" customWidth="1"/>
    <col min="6402" max="6402" width="13.7109375" style="62" bestFit="1" customWidth="1"/>
    <col min="6403" max="6403" width="11.5703125" style="62" bestFit="1" customWidth="1"/>
    <col min="6404" max="6404" width="12" style="62" bestFit="1" customWidth="1"/>
    <col min="6405" max="6405" width="12.140625" style="62" bestFit="1" customWidth="1"/>
    <col min="6406" max="6647" width="13.7109375" style="62"/>
    <col min="6648" max="6648" width="47.5703125" style="62" bestFit="1" customWidth="1"/>
    <col min="6649" max="6649" width="12.140625" style="62" bestFit="1" customWidth="1"/>
    <col min="6650" max="6650" width="10" style="62" bestFit="1" customWidth="1"/>
    <col min="6651" max="6653" width="10.28515625" style="62" bestFit="1" customWidth="1"/>
    <col min="6654" max="6654" width="11.5703125" style="62" bestFit="1" customWidth="1"/>
    <col min="6655" max="6656" width="10.28515625" style="62" bestFit="1" customWidth="1"/>
    <col min="6657" max="6657" width="12.28515625" style="62" bestFit="1" customWidth="1"/>
    <col min="6658" max="6658" width="13.7109375" style="62" bestFit="1" customWidth="1"/>
    <col min="6659" max="6659" width="11.5703125" style="62" bestFit="1" customWidth="1"/>
    <col min="6660" max="6660" width="12" style="62" bestFit="1" customWidth="1"/>
    <col min="6661" max="6661" width="12.140625" style="62" bestFit="1" customWidth="1"/>
    <col min="6662" max="6903" width="13.7109375" style="62"/>
    <col min="6904" max="6904" width="47.5703125" style="62" bestFit="1" customWidth="1"/>
    <col min="6905" max="6905" width="12.140625" style="62" bestFit="1" customWidth="1"/>
    <col min="6906" max="6906" width="10" style="62" bestFit="1" customWidth="1"/>
    <col min="6907" max="6909" width="10.28515625" style="62" bestFit="1" customWidth="1"/>
    <col min="6910" max="6910" width="11.5703125" style="62" bestFit="1" customWidth="1"/>
    <col min="6911" max="6912" width="10.28515625" style="62" bestFit="1" customWidth="1"/>
    <col min="6913" max="6913" width="12.28515625" style="62" bestFit="1" customWidth="1"/>
    <col min="6914" max="6914" width="13.7109375" style="62" bestFit="1" customWidth="1"/>
    <col min="6915" max="6915" width="11.5703125" style="62" bestFit="1" customWidth="1"/>
    <col min="6916" max="6916" width="12" style="62" bestFit="1" customWidth="1"/>
    <col min="6917" max="6917" width="12.140625" style="62" bestFit="1" customWidth="1"/>
    <col min="6918" max="7159" width="13.7109375" style="62"/>
    <col min="7160" max="7160" width="47.5703125" style="62" bestFit="1" customWidth="1"/>
    <col min="7161" max="7161" width="12.140625" style="62" bestFit="1" customWidth="1"/>
    <col min="7162" max="7162" width="10" style="62" bestFit="1" customWidth="1"/>
    <col min="7163" max="7165" width="10.28515625" style="62" bestFit="1" customWidth="1"/>
    <col min="7166" max="7166" width="11.5703125" style="62" bestFit="1" customWidth="1"/>
    <col min="7167" max="7168" width="10.28515625" style="62" bestFit="1" customWidth="1"/>
    <col min="7169" max="7169" width="12.28515625" style="62" bestFit="1" customWidth="1"/>
    <col min="7170" max="7170" width="13.7109375" style="62" bestFit="1" customWidth="1"/>
    <col min="7171" max="7171" width="11.5703125" style="62" bestFit="1" customWidth="1"/>
    <col min="7172" max="7172" width="12" style="62" bestFit="1" customWidth="1"/>
    <col min="7173" max="7173" width="12.140625" style="62" bestFit="1" customWidth="1"/>
    <col min="7174" max="7415" width="13.7109375" style="62"/>
    <col min="7416" max="7416" width="47.5703125" style="62" bestFit="1" customWidth="1"/>
    <col min="7417" max="7417" width="12.140625" style="62" bestFit="1" customWidth="1"/>
    <col min="7418" max="7418" width="10" style="62" bestFit="1" customWidth="1"/>
    <col min="7419" max="7421" width="10.28515625" style="62" bestFit="1" customWidth="1"/>
    <col min="7422" max="7422" width="11.5703125" style="62" bestFit="1" customWidth="1"/>
    <col min="7423" max="7424" width="10.28515625" style="62" bestFit="1" customWidth="1"/>
    <col min="7425" max="7425" width="12.28515625" style="62" bestFit="1" customWidth="1"/>
    <col min="7426" max="7426" width="13.7109375" style="62" bestFit="1" customWidth="1"/>
    <col min="7427" max="7427" width="11.5703125" style="62" bestFit="1" customWidth="1"/>
    <col min="7428" max="7428" width="12" style="62" bestFit="1" customWidth="1"/>
    <col min="7429" max="7429" width="12.140625" style="62" bestFit="1" customWidth="1"/>
    <col min="7430" max="7671" width="13.7109375" style="62"/>
    <col min="7672" max="7672" width="47.5703125" style="62" bestFit="1" customWidth="1"/>
    <col min="7673" max="7673" width="12.140625" style="62" bestFit="1" customWidth="1"/>
    <col min="7674" max="7674" width="10" style="62" bestFit="1" customWidth="1"/>
    <col min="7675" max="7677" width="10.28515625" style="62" bestFit="1" customWidth="1"/>
    <col min="7678" max="7678" width="11.5703125" style="62" bestFit="1" customWidth="1"/>
    <col min="7679" max="7680" width="10.28515625" style="62" bestFit="1" customWidth="1"/>
    <col min="7681" max="7681" width="12.28515625" style="62" bestFit="1" customWidth="1"/>
    <col min="7682" max="7682" width="13.7109375" style="62" bestFit="1" customWidth="1"/>
    <col min="7683" max="7683" width="11.5703125" style="62" bestFit="1" customWidth="1"/>
    <col min="7684" max="7684" width="12" style="62" bestFit="1" customWidth="1"/>
    <col min="7685" max="7685" width="12.140625" style="62" bestFit="1" customWidth="1"/>
    <col min="7686" max="7927" width="13.7109375" style="62"/>
    <col min="7928" max="7928" width="47.5703125" style="62" bestFit="1" customWidth="1"/>
    <col min="7929" max="7929" width="12.140625" style="62" bestFit="1" customWidth="1"/>
    <col min="7930" max="7930" width="10" style="62" bestFit="1" customWidth="1"/>
    <col min="7931" max="7933" width="10.28515625" style="62" bestFit="1" customWidth="1"/>
    <col min="7934" max="7934" width="11.5703125" style="62" bestFit="1" customWidth="1"/>
    <col min="7935" max="7936" width="10.28515625" style="62" bestFit="1" customWidth="1"/>
    <col min="7937" max="7937" width="12.28515625" style="62" bestFit="1" customWidth="1"/>
    <col min="7938" max="7938" width="13.7109375" style="62" bestFit="1" customWidth="1"/>
    <col min="7939" max="7939" width="11.5703125" style="62" bestFit="1" customWidth="1"/>
    <col min="7940" max="7940" width="12" style="62" bestFit="1" customWidth="1"/>
    <col min="7941" max="7941" width="12.140625" style="62" bestFit="1" customWidth="1"/>
    <col min="7942" max="8183" width="13.7109375" style="62"/>
    <col min="8184" max="8184" width="47.5703125" style="62" bestFit="1" customWidth="1"/>
    <col min="8185" max="8185" width="12.140625" style="62" bestFit="1" customWidth="1"/>
    <col min="8186" max="8186" width="10" style="62" bestFit="1" customWidth="1"/>
    <col min="8187" max="8189" width="10.28515625" style="62" bestFit="1" customWidth="1"/>
    <col min="8190" max="8190" width="11.5703125" style="62" bestFit="1" customWidth="1"/>
    <col min="8191" max="8192" width="10.28515625" style="62" bestFit="1" customWidth="1"/>
    <col min="8193" max="8193" width="12.28515625" style="62" bestFit="1" customWidth="1"/>
    <col min="8194" max="8194" width="13.7109375" style="62" bestFit="1" customWidth="1"/>
    <col min="8195" max="8195" width="11.5703125" style="62" bestFit="1" customWidth="1"/>
    <col min="8196" max="8196" width="12" style="62" bestFit="1" customWidth="1"/>
    <col min="8197" max="8197" width="12.140625" style="62" bestFit="1" customWidth="1"/>
    <col min="8198" max="8439" width="13.7109375" style="62"/>
    <col min="8440" max="8440" width="47.5703125" style="62" bestFit="1" customWidth="1"/>
    <col min="8441" max="8441" width="12.140625" style="62" bestFit="1" customWidth="1"/>
    <col min="8442" max="8442" width="10" style="62" bestFit="1" customWidth="1"/>
    <col min="8443" max="8445" width="10.28515625" style="62" bestFit="1" customWidth="1"/>
    <col min="8446" max="8446" width="11.5703125" style="62" bestFit="1" customWidth="1"/>
    <col min="8447" max="8448" width="10.28515625" style="62" bestFit="1" customWidth="1"/>
    <col min="8449" max="8449" width="12.28515625" style="62" bestFit="1" customWidth="1"/>
    <col min="8450" max="8450" width="13.7109375" style="62" bestFit="1" customWidth="1"/>
    <col min="8451" max="8451" width="11.5703125" style="62" bestFit="1" customWidth="1"/>
    <col min="8452" max="8452" width="12" style="62" bestFit="1" customWidth="1"/>
    <col min="8453" max="8453" width="12.140625" style="62" bestFit="1" customWidth="1"/>
    <col min="8454" max="8695" width="13.7109375" style="62"/>
    <col min="8696" max="8696" width="47.5703125" style="62" bestFit="1" customWidth="1"/>
    <col min="8697" max="8697" width="12.140625" style="62" bestFit="1" customWidth="1"/>
    <col min="8698" max="8698" width="10" style="62" bestFit="1" customWidth="1"/>
    <col min="8699" max="8701" width="10.28515625" style="62" bestFit="1" customWidth="1"/>
    <col min="8702" max="8702" width="11.5703125" style="62" bestFit="1" customWidth="1"/>
    <col min="8703" max="8704" width="10.28515625" style="62" bestFit="1" customWidth="1"/>
    <col min="8705" max="8705" width="12.28515625" style="62" bestFit="1" customWidth="1"/>
    <col min="8706" max="8706" width="13.7109375" style="62" bestFit="1" customWidth="1"/>
    <col min="8707" max="8707" width="11.5703125" style="62" bestFit="1" customWidth="1"/>
    <col min="8708" max="8708" width="12" style="62" bestFit="1" customWidth="1"/>
    <col min="8709" max="8709" width="12.140625" style="62" bestFit="1" customWidth="1"/>
    <col min="8710" max="8951" width="13.7109375" style="62"/>
    <col min="8952" max="8952" width="47.5703125" style="62" bestFit="1" customWidth="1"/>
    <col min="8953" max="8953" width="12.140625" style="62" bestFit="1" customWidth="1"/>
    <col min="8954" max="8954" width="10" style="62" bestFit="1" customWidth="1"/>
    <col min="8955" max="8957" width="10.28515625" style="62" bestFit="1" customWidth="1"/>
    <col min="8958" max="8958" width="11.5703125" style="62" bestFit="1" customWidth="1"/>
    <col min="8959" max="8960" width="10.28515625" style="62" bestFit="1" customWidth="1"/>
    <col min="8961" max="8961" width="12.28515625" style="62" bestFit="1" customWidth="1"/>
    <col min="8962" max="8962" width="13.7109375" style="62" bestFit="1" customWidth="1"/>
    <col min="8963" max="8963" width="11.5703125" style="62" bestFit="1" customWidth="1"/>
    <col min="8964" max="8964" width="12" style="62" bestFit="1" customWidth="1"/>
    <col min="8965" max="8965" width="12.140625" style="62" bestFit="1" customWidth="1"/>
    <col min="8966" max="9207" width="13.7109375" style="62"/>
    <col min="9208" max="9208" width="47.5703125" style="62" bestFit="1" customWidth="1"/>
    <col min="9209" max="9209" width="12.140625" style="62" bestFit="1" customWidth="1"/>
    <col min="9210" max="9210" width="10" style="62" bestFit="1" customWidth="1"/>
    <col min="9211" max="9213" width="10.28515625" style="62" bestFit="1" customWidth="1"/>
    <col min="9214" max="9214" width="11.5703125" style="62" bestFit="1" customWidth="1"/>
    <col min="9215" max="9216" width="10.28515625" style="62" bestFit="1" customWidth="1"/>
    <col min="9217" max="9217" width="12.28515625" style="62" bestFit="1" customWidth="1"/>
    <col min="9218" max="9218" width="13.7109375" style="62" bestFit="1" customWidth="1"/>
    <col min="9219" max="9219" width="11.5703125" style="62" bestFit="1" customWidth="1"/>
    <col min="9220" max="9220" width="12" style="62" bestFit="1" customWidth="1"/>
    <col min="9221" max="9221" width="12.140625" style="62" bestFit="1" customWidth="1"/>
    <col min="9222" max="9463" width="13.7109375" style="62"/>
    <col min="9464" max="9464" width="47.5703125" style="62" bestFit="1" customWidth="1"/>
    <col min="9465" max="9465" width="12.140625" style="62" bestFit="1" customWidth="1"/>
    <col min="9466" max="9466" width="10" style="62" bestFit="1" customWidth="1"/>
    <col min="9467" max="9469" width="10.28515625" style="62" bestFit="1" customWidth="1"/>
    <col min="9470" max="9470" width="11.5703125" style="62" bestFit="1" customWidth="1"/>
    <col min="9471" max="9472" width="10.28515625" style="62" bestFit="1" customWidth="1"/>
    <col min="9473" max="9473" width="12.28515625" style="62" bestFit="1" customWidth="1"/>
    <col min="9474" max="9474" width="13.7109375" style="62" bestFit="1" customWidth="1"/>
    <col min="9475" max="9475" width="11.5703125" style="62" bestFit="1" customWidth="1"/>
    <col min="9476" max="9476" width="12" style="62" bestFit="1" customWidth="1"/>
    <col min="9477" max="9477" width="12.140625" style="62" bestFit="1" customWidth="1"/>
    <col min="9478" max="9719" width="13.7109375" style="62"/>
    <col min="9720" max="9720" width="47.5703125" style="62" bestFit="1" customWidth="1"/>
    <col min="9721" max="9721" width="12.140625" style="62" bestFit="1" customWidth="1"/>
    <col min="9722" max="9722" width="10" style="62" bestFit="1" customWidth="1"/>
    <col min="9723" max="9725" width="10.28515625" style="62" bestFit="1" customWidth="1"/>
    <col min="9726" max="9726" width="11.5703125" style="62" bestFit="1" customWidth="1"/>
    <col min="9727" max="9728" width="10.28515625" style="62" bestFit="1" customWidth="1"/>
    <col min="9729" max="9729" width="12.28515625" style="62" bestFit="1" customWidth="1"/>
    <col min="9730" max="9730" width="13.7109375" style="62" bestFit="1" customWidth="1"/>
    <col min="9731" max="9731" width="11.5703125" style="62" bestFit="1" customWidth="1"/>
    <col min="9732" max="9732" width="12" style="62" bestFit="1" customWidth="1"/>
    <col min="9733" max="9733" width="12.140625" style="62" bestFit="1" customWidth="1"/>
    <col min="9734" max="9975" width="13.7109375" style="62"/>
    <col min="9976" max="9976" width="47.5703125" style="62" bestFit="1" customWidth="1"/>
    <col min="9977" max="9977" width="12.140625" style="62" bestFit="1" customWidth="1"/>
    <col min="9978" max="9978" width="10" style="62" bestFit="1" customWidth="1"/>
    <col min="9979" max="9981" width="10.28515625" style="62" bestFit="1" customWidth="1"/>
    <col min="9982" max="9982" width="11.5703125" style="62" bestFit="1" customWidth="1"/>
    <col min="9983" max="9984" width="10.28515625" style="62" bestFit="1" customWidth="1"/>
    <col min="9985" max="9985" width="12.28515625" style="62" bestFit="1" customWidth="1"/>
    <col min="9986" max="9986" width="13.7109375" style="62" bestFit="1" customWidth="1"/>
    <col min="9987" max="9987" width="11.5703125" style="62" bestFit="1" customWidth="1"/>
    <col min="9988" max="9988" width="12" style="62" bestFit="1" customWidth="1"/>
    <col min="9989" max="9989" width="12.140625" style="62" bestFit="1" customWidth="1"/>
    <col min="9990" max="10231" width="13.7109375" style="62"/>
    <col min="10232" max="10232" width="47.5703125" style="62" bestFit="1" customWidth="1"/>
    <col min="10233" max="10233" width="12.140625" style="62" bestFit="1" customWidth="1"/>
    <col min="10234" max="10234" width="10" style="62" bestFit="1" customWidth="1"/>
    <col min="10235" max="10237" width="10.28515625" style="62" bestFit="1" customWidth="1"/>
    <col min="10238" max="10238" width="11.5703125" style="62" bestFit="1" customWidth="1"/>
    <col min="10239" max="10240" width="10.28515625" style="62" bestFit="1" customWidth="1"/>
    <col min="10241" max="10241" width="12.28515625" style="62" bestFit="1" customWidth="1"/>
    <col min="10242" max="10242" width="13.7109375" style="62" bestFit="1" customWidth="1"/>
    <col min="10243" max="10243" width="11.5703125" style="62" bestFit="1" customWidth="1"/>
    <col min="10244" max="10244" width="12" style="62" bestFit="1" customWidth="1"/>
    <col min="10245" max="10245" width="12.140625" style="62" bestFit="1" customWidth="1"/>
    <col min="10246" max="10487" width="13.7109375" style="62"/>
    <col min="10488" max="10488" width="47.5703125" style="62" bestFit="1" customWidth="1"/>
    <col min="10489" max="10489" width="12.140625" style="62" bestFit="1" customWidth="1"/>
    <col min="10490" max="10490" width="10" style="62" bestFit="1" customWidth="1"/>
    <col min="10491" max="10493" width="10.28515625" style="62" bestFit="1" customWidth="1"/>
    <col min="10494" max="10494" width="11.5703125" style="62" bestFit="1" customWidth="1"/>
    <col min="10495" max="10496" width="10.28515625" style="62" bestFit="1" customWidth="1"/>
    <col min="10497" max="10497" width="12.28515625" style="62" bestFit="1" customWidth="1"/>
    <col min="10498" max="10498" width="13.7109375" style="62" bestFit="1" customWidth="1"/>
    <col min="10499" max="10499" width="11.5703125" style="62" bestFit="1" customWidth="1"/>
    <col min="10500" max="10500" width="12" style="62" bestFit="1" customWidth="1"/>
    <col min="10501" max="10501" width="12.140625" style="62" bestFit="1" customWidth="1"/>
    <col min="10502" max="10743" width="13.7109375" style="62"/>
    <col min="10744" max="10744" width="47.5703125" style="62" bestFit="1" customWidth="1"/>
    <col min="10745" max="10745" width="12.140625" style="62" bestFit="1" customWidth="1"/>
    <col min="10746" max="10746" width="10" style="62" bestFit="1" customWidth="1"/>
    <col min="10747" max="10749" width="10.28515625" style="62" bestFit="1" customWidth="1"/>
    <col min="10750" max="10750" width="11.5703125" style="62" bestFit="1" customWidth="1"/>
    <col min="10751" max="10752" width="10.28515625" style="62" bestFit="1" customWidth="1"/>
    <col min="10753" max="10753" width="12.28515625" style="62" bestFit="1" customWidth="1"/>
    <col min="10754" max="10754" width="13.7109375" style="62" bestFit="1" customWidth="1"/>
    <col min="10755" max="10755" width="11.5703125" style="62" bestFit="1" customWidth="1"/>
    <col min="10756" max="10756" width="12" style="62" bestFit="1" customWidth="1"/>
    <col min="10757" max="10757" width="12.140625" style="62" bestFit="1" customWidth="1"/>
    <col min="10758" max="10999" width="13.7109375" style="62"/>
    <col min="11000" max="11000" width="47.5703125" style="62" bestFit="1" customWidth="1"/>
    <col min="11001" max="11001" width="12.140625" style="62" bestFit="1" customWidth="1"/>
    <col min="11002" max="11002" width="10" style="62" bestFit="1" customWidth="1"/>
    <col min="11003" max="11005" width="10.28515625" style="62" bestFit="1" customWidth="1"/>
    <col min="11006" max="11006" width="11.5703125" style="62" bestFit="1" customWidth="1"/>
    <col min="11007" max="11008" width="10.28515625" style="62" bestFit="1" customWidth="1"/>
    <col min="11009" max="11009" width="12.28515625" style="62" bestFit="1" customWidth="1"/>
    <col min="11010" max="11010" width="13.7109375" style="62" bestFit="1" customWidth="1"/>
    <col min="11011" max="11011" width="11.5703125" style="62" bestFit="1" customWidth="1"/>
    <col min="11012" max="11012" width="12" style="62" bestFit="1" customWidth="1"/>
    <col min="11013" max="11013" width="12.140625" style="62" bestFit="1" customWidth="1"/>
    <col min="11014" max="11255" width="13.7109375" style="62"/>
    <col min="11256" max="11256" width="47.5703125" style="62" bestFit="1" customWidth="1"/>
    <col min="11257" max="11257" width="12.140625" style="62" bestFit="1" customWidth="1"/>
    <col min="11258" max="11258" width="10" style="62" bestFit="1" customWidth="1"/>
    <col min="11259" max="11261" width="10.28515625" style="62" bestFit="1" customWidth="1"/>
    <col min="11262" max="11262" width="11.5703125" style="62" bestFit="1" customWidth="1"/>
    <col min="11263" max="11264" width="10.28515625" style="62" bestFit="1" customWidth="1"/>
    <col min="11265" max="11265" width="12.28515625" style="62" bestFit="1" customWidth="1"/>
    <col min="11266" max="11266" width="13.7109375" style="62" bestFit="1" customWidth="1"/>
    <col min="11267" max="11267" width="11.5703125" style="62" bestFit="1" customWidth="1"/>
    <col min="11268" max="11268" width="12" style="62" bestFit="1" customWidth="1"/>
    <col min="11269" max="11269" width="12.140625" style="62" bestFit="1" customWidth="1"/>
    <col min="11270" max="11511" width="13.7109375" style="62"/>
    <col min="11512" max="11512" width="47.5703125" style="62" bestFit="1" customWidth="1"/>
    <col min="11513" max="11513" width="12.140625" style="62" bestFit="1" customWidth="1"/>
    <col min="11514" max="11514" width="10" style="62" bestFit="1" customWidth="1"/>
    <col min="11515" max="11517" width="10.28515625" style="62" bestFit="1" customWidth="1"/>
    <col min="11518" max="11518" width="11.5703125" style="62" bestFit="1" customWidth="1"/>
    <col min="11519" max="11520" width="10.28515625" style="62" bestFit="1" customWidth="1"/>
    <col min="11521" max="11521" width="12.28515625" style="62" bestFit="1" customWidth="1"/>
    <col min="11522" max="11522" width="13.7109375" style="62" bestFit="1" customWidth="1"/>
    <col min="11523" max="11523" width="11.5703125" style="62" bestFit="1" customWidth="1"/>
    <col min="11524" max="11524" width="12" style="62" bestFit="1" customWidth="1"/>
    <col min="11525" max="11525" width="12.140625" style="62" bestFit="1" customWidth="1"/>
    <col min="11526" max="11767" width="13.7109375" style="62"/>
    <col min="11768" max="11768" width="47.5703125" style="62" bestFit="1" customWidth="1"/>
    <col min="11769" max="11769" width="12.140625" style="62" bestFit="1" customWidth="1"/>
    <col min="11770" max="11770" width="10" style="62" bestFit="1" customWidth="1"/>
    <col min="11771" max="11773" width="10.28515625" style="62" bestFit="1" customWidth="1"/>
    <col min="11774" max="11774" width="11.5703125" style="62" bestFit="1" customWidth="1"/>
    <col min="11775" max="11776" width="10.28515625" style="62" bestFit="1" customWidth="1"/>
    <col min="11777" max="11777" width="12.28515625" style="62" bestFit="1" customWidth="1"/>
    <col min="11778" max="11778" width="13.7109375" style="62" bestFit="1" customWidth="1"/>
    <col min="11779" max="11779" width="11.5703125" style="62" bestFit="1" customWidth="1"/>
    <col min="11780" max="11780" width="12" style="62" bestFit="1" customWidth="1"/>
    <col min="11781" max="11781" width="12.140625" style="62" bestFit="1" customWidth="1"/>
    <col min="11782" max="12023" width="13.7109375" style="62"/>
    <col min="12024" max="12024" width="47.5703125" style="62" bestFit="1" customWidth="1"/>
    <col min="12025" max="12025" width="12.140625" style="62" bestFit="1" customWidth="1"/>
    <col min="12026" max="12026" width="10" style="62" bestFit="1" customWidth="1"/>
    <col min="12027" max="12029" width="10.28515625" style="62" bestFit="1" customWidth="1"/>
    <col min="12030" max="12030" width="11.5703125" style="62" bestFit="1" customWidth="1"/>
    <col min="12031" max="12032" width="10.28515625" style="62" bestFit="1" customWidth="1"/>
    <col min="12033" max="12033" width="12.28515625" style="62" bestFit="1" customWidth="1"/>
    <col min="12034" max="12034" width="13.7109375" style="62" bestFit="1" customWidth="1"/>
    <col min="12035" max="12035" width="11.5703125" style="62" bestFit="1" customWidth="1"/>
    <col min="12036" max="12036" width="12" style="62" bestFit="1" customWidth="1"/>
    <col min="12037" max="12037" width="12.140625" style="62" bestFit="1" customWidth="1"/>
    <col min="12038" max="12279" width="13.7109375" style="62"/>
    <col min="12280" max="12280" width="47.5703125" style="62" bestFit="1" customWidth="1"/>
    <col min="12281" max="12281" width="12.140625" style="62" bestFit="1" customWidth="1"/>
    <col min="12282" max="12282" width="10" style="62" bestFit="1" customWidth="1"/>
    <col min="12283" max="12285" width="10.28515625" style="62" bestFit="1" customWidth="1"/>
    <col min="12286" max="12286" width="11.5703125" style="62" bestFit="1" customWidth="1"/>
    <col min="12287" max="12288" width="10.28515625" style="62" bestFit="1" customWidth="1"/>
    <col min="12289" max="12289" width="12.28515625" style="62" bestFit="1" customWidth="1"/>
    <col min="12290" max="12290" width="13.7109375" style="62" bestFit="1" customWidth="1"/>
    <col min="12291" max="12291" width="11.5703125" style="62" bestFit="1" customWidth="1"/>
    <col min="12292" max="12292" width="12" style="62" bestFit="1" customWidth="1"/>
    <col min="12293" max="12293" width="12.140625" style="62" bestFit="1" customWidth="1"/>
    <col min="12294" max="12535" width="13.7109375" style="62"/>
    <col min="12536" max="12536" width="47.5703125" style="62" bestFit="1" customWidth="1"/>
    <col min="12537" max="12537" width="12.140625" style="62" bestFit="1" customWidth="1"/>
    <col min="12538" max="12538" width="10" style="62" bestFit="1" customWidth="1"/>
    <col min="12539" max="12541" width="10.28515625" style="62" bestFit="1" customWidth="1"/>
    <col min="12542" max="12542" width="11.5703125" style="62" bestFit="1" customWidth="1"/>
    <col min="12543" max="12544" width="10.28515625" style="62" bestFit="1" customWidth="1"/>
    <col min="12545" max="12545" width="12.28515625" style="62" bestFit="1" customWidth="1"/>
    <col min="12546" max="12546" width="13.7109375" style="62" bestFit="1" customWidth="1"/>
    <col min="12547" max="12547" width="11.5703125" style="62" bestFit="1" customWidth="1"/>
    <col min="12548" max="12548" width="12" style="62" bestFit="1" customWidth="1"/>
    <col min="12549" max="12549" width="12.140625" style="62" bestFit="1" customWidth="1"/>
    <col min="12550" max="12791" width="13.7109375" style="62"/>
    <col min="12792" max="12792" width="47.5703125" style="62" bestFit="1" customWidth="1"/>
    <col min="12793" max="12793" width="12.140625" style="62" bestFit="1" customWidth="1"/>
    <col min="12794" max="12794" width="10" style="62" bestFit="1" customWidth="1"/>
    <col min="12795" max="12797" width="10.28515625" style="62" bestFit="1" customWidth="1"/>
    <col min="12798" max="12798" width="11.5703125" style="62" bestFit="1" customWidth="1"/>
    <col min="12799" max="12800" width="10.28515625" style="62" bestFit="1" customWidth="1"/>
    <col min="12801" max="12801" width="12.28515625" style="62" bestFit="1" customWidth="1"/>
    <col min="12802" max="12802" width="13.7109375" style="62" bestFit="1" customWidth="1"/>
    <col min="12803" max="12803" width="11.5703125" style="62" bestFit="1" customWidth="1"/>
    <col min="12804" max="12804" width="12" style="62" bestFit="1" customWidth="1"/>
    <col min="12805" max="12805" width="12.140625" style="62" bestFit="1" customWidth="1"/>
    <col min="12806" max="13047" width="13.7109375" style="62"/>
    <col min="13048" max="13048" width="47.5703125" style="62" bestFit="1" customWidth="1"/>
    <col min="13049" max="13049" width="12.140625" style="62" bestFit="1" customWidth="1"/>
    <col min="13050" max="13050" width="10" style="62" bestFit="1" customWidth="1"/>
    <col min="13051" max="13053" width="10.28515625" style="62" bestFit="1" customWidth="1"/>
    <col min="13054" max="13054" width="11.5703125" style="62" bestFit="1" customWidth="1"/>
    <col min="13055" max="13056" width="10.28515625" style="62" bestFit="1" customWidth="1"/>
    <col min="13057" max="13057" width="12.28515625" style="62" bestFit="1" customWidth="1"/>
    <col min="13058" max="13058" width="13.7109375" style="62" bestFit="1" customWidth="1"/>
    <col min="13059" max="13059" width="11.5703125" style="62" bestFit="1" customWidth="1"/>
    <col min="13060" max="13060" width="12" style="62" bestFit="1" customWidth="1"/>
    <col min="13061" max="13061" width="12.140625" style="62" bestFit="1" customWidth="1"/>
    <col min="13062" max="13303" width="13.7109375" style="62"/>
    <col min="13304" max="13304" width="47.5703125" style="62" bestFit="1" customWidth="1"/>
    <col min="13305" max="13305" width="12.140625" style="62" bestFit="1" customWidth="1"/>
    <col min="13306" max="13306" width="10" style="62" bestFit="1" customWidth="1"/>
    <col min="13307" max="13309" width="10.28515625" style="62" bestFit="1" customWidth="1"/>
    <col min="13310" max="13310" width="11.5703125" style="62" bestFit="1" customWidth="1"/>
    <col min="13311" max="13312" width="10.28515625" style="62" bestFit="1" customWidth="1"/>
    <col min="13313" max="13313" width="12.28515625" style="62" bestFit="1" customWidth="1"/>
    <col min="13314" max="13314" width="13.7109375" style="62" bestFit="1" customWidth="1"/>
    <col min="13315" max="13315" width="11.5703125" style="62" bestFit="1" customWidth="1"/>
    <col min="13316" max="13316" width="12" style="62" bestFit="1" customWidth="1"/>
    <col min="13317" max="13317" width="12.140625" style="62" bestFit="1" customWidth="1"/>
    <col min="13318" max="13559" width="13.7109375" style="62"/>
    <col min="13560" max="13560" width="47.5703125" style="62" bestFit="1" customWidth="1"/>
    <col min="13561" max="13561" width="12.140625" style="62" bestFit="1" customWidth="1"/>
    <col min="13562" max="13562" width="10" style="62" bestFit="1" customWidth="1"/>
    <col min="13563" max="13565" width="10.28515625" style="62" bestFit="1" customWidth="1"/>
    <col min="13566" max="13566" width="11.5703125" style="62" bestFit="1" customWidth="1"/>
    <col min="13567" max="13568" width="10.28515625" style="62" bestFit="1" customWidth="1"/>
    <col min="13569" max="13569" width="12.28515625" style="62" bestFit="1" customWidth="1"/>
    <col min="13570" max="13570" width="13.7109375" style="62" bestFit="1" customWidth="1"/>
    <col min="13571" max="13571" width="11.5703125" style="62" bestFit="1" customWidth="1"/>
    <col min="13572" max="13572" width="12" style="62" bestFit="1" customWidth="1"/>
    <col min="13573" max="13573" width="12.140625" style="62" bestFit="1" customWidth="1"/>
    <col min="13574" max="13815" width="13.7109375" style="62"/>
    <col min="13816" max="13816" width="47.5703125" style="62" bestFit="1" customWidth="1"/>
    <col min="13817" max="13817" width="12.140625" style="62" bestFit="1" customWidth="1"/>
    <col min="13818" max="13818" width="10" style="62" bestFit="1" customWidth="1"/>
    <col min="13819" max="13821" width="10.28515625" style="62" bestFit="1" customWidth="1"/>
    <col min="13822" max="13822" width="11.5703125" style="62" bestFit="1" customWidth="1"/>
    <col min="13823" max="13824" width="10.28515625" style="62" bestFit="1" customWidth="1"/>
    <col min="13825" max="13825" width="12.28515625" style="62" bestFit="1" customWidth="1"/>
    <col min="13826" max="13826" width="13.7109375" style="62" bestFit="1" customWidth="1"/>
    <col min="13827" max="13827" width="11.5703125" style="62" bestFit="1" customWidth="1"/>
    <col min="13828" max="13828" width="12" style="62" bestFit="1" customWidth="1"/>
    <col min="13829" max="13829" width="12.140625" style="62" bestFit="1" customWidth="1"/>
    <col min="13830" max="14071" width="13.7109375" style="62"/>
    <col min="14072" max="14072" width="47.5703125" style="62" bestFit="1" customWidth="1"/>
    <col min="14073" max="14073" width="12.140625" style="62" bestFit="1" customWidth="1"/>
    <col min="14074" max="14074" width="10" style="62" bestFit="1" customWidth="1"/>
    <col min="14075" max="14077" width="10.28515625" style="62" bestFit="1" customWidth="1"/>
    <col min="14078" max="14078" width="11.5703125" style="62" bestFit="1" customWidth="1"/>
    <col min="14079" max="14080" width="10.28515625" style="62" bestFit="1" customWidth="1"/>
    <col min="14081" max="14081" width="12.28515625" style="62" bestFit="1" customWidth="1"/>
    <col min="14082" max="14082" width="13.7109375" style="62" bestFit="1" customWidth="1"/>
    <col min="14083" max="14083" width="11.5703125" style="62" bestFit="1" customWidth="1"/>
    <col min="14084" max="14084" width="12" style="62" bestFit="1" customWidth="1"/>
    <col min="14085" max="14085" width="12.140625" style="62" bestFit="1" customWidth="1"/>
    <col min="14086" max="14327" width="13.7109375" style="62"/>
    <col min="14328" max="14328" width="47.5703125" style="62" bestFit="1" customWidth="1"/>
    <col min="14329" max="14329" width="12.140625" style="62" bestFit="1" customWidth="1"/>
    <col min="14330" max="14330" width="10" style="62" bestFit="1" customWidth="1"/>
    <col min="14331" max="14333" width="10.28515625" style="62" bestFit="1" customWidth="1"/>
    <col min="14334" max="14334" width="11.5703125" style="62" bestFit="1" customWidth="1"/>
    <col min="14335" max="14336" width="10.28515625" style="62" bestFit="1" customWidth="1"/>
    <col min="14337" max="14337" width="12.28515625" style="62" bestFit="1" customWidth="1"/>
    <col min="14338" max="14338" width="13.7109375" style="62" bestFit="1" customWidth="1"/>
    <col min="14339" max="14339" width="11.5703125" style="62" bestFit="1" customWidth="1"/>
    <col min="14340" max="14340" width="12" style="62" bestFit="1" customWidth="1"/>
    <col min="14341" max="14341" width="12.140625" style="62" bestFit="1" customWidth="1"/>
    <col min="14342" max="14583" width="13.7109375" style="62"/>
    <col min="14584" max="14584" width="47.5703125" style="62" bestFit="1" customWidth="1"/>
    <col min="14585" max="14585" width="12.140625" style="62" bestFit="1" customWidth="1"/>
    <col min="14586" max="14586" width="10" style="62" bestFit="1" customWidth="1"/>
    <col min="14587" max="14589" width="10.28515625" style="62" bestFit="1" customWidth="1"/>
    <col min="14590" max="14590" width="11.5703125" style="62" bestFit="1" customWidth="1"/>
    <col min="14591" max="14592" width="10.28515625" style="62" bestFit="1" customWidth="1"/>
    <col min="14593" max="14593" width="12.28515625" style="62" bestFit="1" customWidth="1"/>
    <col min="14594" max="14594" width="13.7109375" style="62" bestFit="1" customWidth="1"/>
    <col min="14595" max="14595" width="11.5703125" style="62" bestFit="1" customWidth="1"/>
    <col min="14596" max="14596" width="12" style="62" bestFit="1" customWidth="1"/>
    <col min="14597" max="14597" width="12.140625" style="62" bestFit="1" customWidth="1"/>
    <col min="14598" max="14839" width="13.7109375" style="62"/>
    <col min="14840" max="14840" width="47.5703125" style="62" bestFit="1" customWidth="1"/>
    <col min="14841" max="14841" width="12.140625" style="62" bestFit="1" customWidth="1"/>
    <col min="14842" max="14842" width="10" style="62" bestFit="1" customWidth="1"/>
    <col min="14843" max="14845" width="10.28515625" style="62" bestFit="1" customWidth="1"/>
    <col min="14846" max="14846" width="11.5703125" style="62" bestFit="1" customWidth="1"/>
    <col min="14847" max="14848" width="10.28515625" style="62" bestFit="1" customWidth="1"/>
    <col min="14849" max="14849" width="12.28515625" style="62" bestFit="1" customWidth="1"/>
    <col min="14850" max="14850" width="13.7109375" style="62" bestFit="1" customWidth="1"/>
    <col min="14851" max="14851" width="11.5703125" style="62" bestFit="1" customWidth="1"/>
    <col min="14852" max="14852" width="12" style="62" bestFit="1" customWidth="1"/>
    <col min="14853" max="14853" width="12.140625" style="62" bestFit="1" customWidth="1"/>
    <col min="14854" max="15095" width="13.7109375" style="62"/>
    <col min="15096" max="15096" width="47.5703125" style="62" bestFit="1" customWidth="1"/>
    <col min="15097" max="15097" width="12.140625" style="62" bestFit="1" customWidth="1"/>
    <col min="15098" max="15098" width="10" style="62" bestFit="1" customWidth="1"/>
    <col min="15099" max="15101" width="10.28515625" style="62" bestFit="1" customWidth="1"/>
    <col min="15102" max="15102" width="11.5703125" style="62" bestFit="1" customWidth="1"/>
    <col min="15103" max="15104" width="10.28515625" style="62" bestFit="1" customWidth="1"/>
    <col min="15105" max="15105" width="12.28515625" style="62" bestFit="1" customWidth="1"/>
    <col min="15106" max="15106" width="13.7109375" style="62" bestFit="1" customWidth="1"/>
    <col min="15107" max="15107" width="11.5703125" style="62" bestFit="1" customWidth="1"/>
    <col min="15108" max="15108" width="12" style="62" bestFit="1" customWidth="1"/>
    <col min="15109" max="15109" width="12.140625" style="62" bestFit="1" customWidth="1"/>
    <col min="15110" max="15351" width="13.7109375" style="62"/>
    <col min="15352" max="15352" width="47.5703125" style="62" bestFit="1" customWidth="1"/>
    <col min="15353" max="15353" width="12.140625" style="62" bestFit="1" customWidth="1"/>
    <col min="15354" max="15354" width="10" style="62" bestFit="1" customWidth="1"/>
    <col min="15355" max="15357" width="10.28515625" style="62" bestFit="1" customWidth="1"/>
    <col min="15358" max="15358" width="11.5703125" style="62" bestFit="1" customWidth="1"/>
    <col min="15359" max="15360" width="10.28515625" style="62" bestFit="1" customWidth="1"/>
    <col min="15361" max="15361" width="12.28515625" style="62" bestFit="1" customWidth="1"/>
    <col min="15362" max="15362" width="13.7109375" style="62" bestFit="1" customWidth="1"/>
    <col min="15363" max="15363" width="11.5703125" style="62" bestFit="1" customWidth="1"/>
    <col min="15364" max="15364" width="12" style="62" bestFit="1" customWidth="1"/>
    <col min="15365" max="15365" width="12.140625" style="62" bestFit="1" customWidth="1"/>
    <col min="15366" max="15607" width="13.7109375" style="62"/>
    <col min="15608" max="15608" width="47.5703125" style="62" bestFit="1" customWidth="1"/>
    <col min="15609" max="15609" width="12.140625" style="62" bestFit="1" customWidth="1"/>
    <col min="15610" max="15610" width="10" style="62" bestFit="1" customWidth="1"/>
    <col min="15611" max="15613" width="10.28515625" style="62" bestFit="1" customWidth="1"/>
    <col min="15614" max="15614" width="11.5703125" style="62" bestFit="1" customWidth="1"/>
    <col min="15615" max="15616" width="10.28515625" style="62" bestFit="1" customWidth="1"/>
    <col min="15617" max="15617" width="12.28515625" style="62" bestFit="1" customWidth="1"/>
    <col min="15618" max="15618" width="13.7109375" style="62" bestFit="1" customWidth="1"/>
    <col min="15619" max="15619" width="11.5703125" style="62" bestFit="1" customWidth="1"/>
    <col min="15620" max="15620" width="12" style="62" bestFit="1" customWidth="1"/>
    <col min="15621" max="15621" width="12.140625" style="62" bestFit="1" customWidth="1"/>
    <col min="15622" max="15863" width="13.7109375" style="62"/>
    <col min="15864" max="15864" width="47.5703125" style="62" bestFit="1" customWidth="1"/>
    <col min="15865" max="15865" width="12.140625" style="62" bestFit="1" customWidth="1"/>
    <col min="15866" max="15866" width="10" style="62" bestFit="1" customWidth="1"/>
    <col min="15867" max="15869" width="10.28515625" style="62" bestFit="1" customWidth="1"/>
    <col min="15870" max="15870" width="11.5703125" style="62" bestFit="1" customWidth="1"/>
    <col min="15871" max="15872" width="10.28515625" style="62" bestFit="1" customWidth="1"/>
    <col min="15873" max="15873" width="12.28515625" style="62" bestFit="1" customWidth="1"/>
    <col min="15874" max="15874" width="13.7109375" style="62" bestFit="1" customWidth="1"/>
    <col min="15875" max="15875" width="11.5703125" style="62" bestFit="1" customWidth="1"/>
    <col min="15876" max="15876" width="12" style="62" bestFit="1" customWidth="1"/>
    <col min="15877" max="15877" width="12.140625" style="62" bestFit="1" customWidth="1"/>
    <col min="15878" max="16119" width="13.7109375" style="62"/>
    <col min="16120" max="16120" width="47.5703125" style="62" bestFit="1" customWidth="1"/>
    <col min="16121" max="16121" width="12.140625" style="62" bestFit="1" customWidth="1"/>
    <col min="16122" max="16122" width="10" style="62" bestFit="1" customWidth="1"/>
    <col min="16123" max="16125" width="10.28515625" style="62" bestFit="1" customWidth="1"/>
    <col min="16126" max="16126" width="11.5703125" style="62" bestFit="1" customWidth="1"/>
    <col min="16127" max="16128" width="10.28515625" style="62" bestFit="1" customWidth="1"/>
    <col min="16129" max="16129" width="12.28515625" style="62" bestFit="1" customWidth="1"/>
    <col min="16130" max="16130" width="13.7109375" style="62" bestFit="1" customWidth="1"/>
    <col min="16131" max="16131" width="11.5703125" style="62" bestFit="1" customWidth="1"/>
    <col min="16132" max="16132" width="12" style="62" bestFit="1" customWidth="1"/>
    <col min="16133" max="16133" width="12.140625" style="62" bestFit="1" customWidth="1"/>
    <col min="16134" max="16384" width="13.7109375" style="62"/>
  </cols>
  <sheetData>
    <row r="1" spans="1:14" s="55" customFormat="1" x14ac:dyDescent="0.25">
      <c r="A1" s="52" t="s">
        <v>83</v>
      </c>
      <c r="B1" s="53" t="s">
        <v>160</v>
      </c>
      <c r="C1" s="54" t="s">
        <v>207</v>
      </c>
      <c r="D1" s="54" t="s">
        <v>208</v>
      </c>
      <c r="E1" s="54" t="s">
        <v>209</v>
      </c>
      <c r="F1" s="54" t="s">
        <v>210</v>
      </c>
      <c r="G1" s="54" t="s">
        <v>211</v>
      </c>
      <c r="H1" s="54" t="s">
        <v>212</v>
      </c>
      <c r="I1" s="54" t="s">
        <v>213</v>
      </c>
      <c r="J1" s="54" t="s">
        <v>214</v>
      </c>
      <c r="K1" s="54" t="s">
        <v>215</v>
      </c>
      <c r="L1" s="54" t="s">
        <v>216</v>
      </c>
      <c r="M1" s="54" t="s">
        <v>217</v>
      </c>
      <c r="N1" s="54" t="s">
        <v>218</v>
      </c>
    </row>
    <row r="2" spans="1:14" s="59" customFormat="1" ht="14.25" x14ac:dyDescent="0.2">
      <c r="A2" s="56" t="s">
        <v>219</v>
      </c>
      <c r="B2" s="57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x14ac:dyDescent="0.25">
      <c r="A3" s="60" t="s">
        <v>35</v>
      </c>
      <c r="B3" s="57">
        <f>+'1_mell_összesített'!C28</f>
        <v>412885.50199999998</v>
      </c>
      <c r="C3" s="61">
        <f>+$B$3/12</f>
        <v>34407.125166666665</v>
      </c>
      <c r="D3" s="61">
        <f t="shared" ref="D3:N3" si="0">+$B$3/12</f>
        <v>34407.125166666665</v>
      </c>
      <c r="E3" s="61">
        <f t="shared" si="0"/>
        <v>34407.125166666665</v>
      </c>
      <c r="F3" s="61">
        <f t="shared" si="0"/>
        <v>34407.125166666665</v>
      </c>
      <c r="G3" s="61">
        <f t="shared" si="0"/>
        <v>34407.125166666665</v>
      </c>
      <c r="H3" s="61">
        <f t="shared" si="0"/>
        <v>34407.125166666665</v>
      </c>
      <c r="I3" s="61">
        <f t="shared" si="0"/>
        <v>34407.125166666665</v>
      </c>
      <c r="J3" s="61">
        <f t="shared" si="0"/>
        <v>34407.125166666665</v>
      </c>
      <c r="K3" s="61">
        <f t="shared" si="0"/>
        <v>34407.125166666665</v>
      </c>
      <c r="L3" s="61">
        <f t="shared" si="0"/>
        <v>34407.125166666665</v>
      </c>
      <c r="M3" s="61">
        <f t="shared" si="0"/>
        <v>34407.125166666665</v>
      </c>
      <c r="N3" s="61">
        <f t="shared" si="0"/>
        <v>34407.125166666665</v>
      </c>
    </row>
    <row r="4" spans="1:14" x14ac:dyDescent="0.25">
      <c r="A4" s="60" t="s">
        <v>66</v>
      </c>
      <c r="B4" s="57">
        <v>0</v>
      </c>
      <c r="C4" s="61">
        <f t="shared" ref="C4" si="1">+B4/12</f>
        <v>0</v>
      </c>
      <c r="D4" s="57">
        <v>0</v>
      </c>
      <c r="E4" s="57">
        <v>0</v>
      </c>
      <c r="F4" s="57">
        <v>0</v>
      </c>
      <c r="G4" s="57">
        <v>0</v>
      </c>
      <c r="H4" s="57">
        <v>0</v>
      </c>
      <c r="I4" s="57">
        <v>0</v>
      </c>
      <c r="J4" s="57">
        <v>0</v>
      </c>
      <c r="K4" s="57">
        <v>0</v>
      </c>
      <c r="L4" s="57">
        <v>0</v>
      </c>
      <c r="M4" s="57">
        <v>0</v>
      </c>
      <c r="N4" s="57">
        <v>0</v>
      </c>
    </row>
    <row r="5" spans="1:14" x14ac:dyDescent="0.25">
      <c r="A5" s="63" t="s">
        <v>42</v>
      </c>
      <c r="B5" s="57">
        <f>+'1_mell_összesített'!C35</f>
        <v>135010</v>
      </c>
      <c r="C5" s="61">
        <v>1000</v>
      </c>
      <c r="D5" s="61">
        <v>1000</v>
      </c>
      <c r="E5" s="61">
        <f>+($B$5-10000)/2</f>
        <v>62505</v>
      </c>
      <c r="F5" s="61">
        <v>1000</v>
      </c>
      <c r="G5" s="61">
        <v>1000</v>
      </c>
      <c r="H5" s="61">
        <v>1000</v>
      </c>
      <c r="I5" s="61">
        <v>1000</v>
      </c>
      <c r="J5" s="61">
        <v>1000</v>
      </c>
      <c r="K5" s="61">
        <f>+($B$5-10000)/2</f>
        <v>62505</v>
      </c>
      <c r="L5" s="61">
        <v>1000</v>
      </c>
      <c r="M5" s="61">
        <v>1000</v>
      </c>
      <c r="N5" s="61">
        <v>1000</v>
      </c>
    </row>
    <row r="6" spans="1:14" x14ac:dyDescent="0.25">
      <c r="A6" s="63" t="s">
        <v>57</v>
      </c>
      <c r="B6" s="57">
        <f>+'1_mell_összesített'!C50</f>
        <v>84583</v>
      </c>
      <c r="C6" s="61">
        <f>+$B$6/12</f>
        <v>7048.583333333333</v>
      </c>
      <c r="D6" s="61">
        <f t="shared" ref="D6:N6" si="2">+$B$6/12</f>
        <v>7048.583333333333</v>
      </c>
      <c r="E6" s="61">
        <f t="shared" si="2"/>
        <v>7048.583333333333</v>
      </c>
      <c r="F6" s="61">
        <f t="shared" si="2"/>
        <v>7048.583333333333</v>
      </c>
      <c r="G6" s="61">
        <f t="shared" si="2"/>
        <v>7048.583333333333</v>
      </c>
      <c r="H6" s="61">
        <f t="shared" si="2"/>
        <v>7048.583333333333</v>
      </c>
      <c r="I6" s="61">
        <f t="shared" si="2"/>
        <v>7048.583333333333</v>
      </c>
      <c r="J6" s="61">
        <f t="shared" si="2"/>
        <v>7048.583333333333</v>
      </c>
      <c r="K6" s="61">
        <f t="shared" si="2"/>
        <v>7048.583333333333</v>
      </c>
      <c r="L6" s="61">
        <f t="shared" si="2"/>
        <v>7048.583333333333</v>
      </c>
      <c r="M6" s="61">
        <f t="shared" si="2"/>
        <v>7048.583333333333</v>
      </c>
      <c r="N6" s="61">
        <f t="shared" si="2"/>
        <v>7048.583333333333</v>
      </c>
    </row>
    <row r="7" spans="1:14" x14ac:dyDescent="0.25">
      <c r="A7" s="63" t="s">
        <v>62</v>
      </c>
      <c r="B7" s="57">
        <f>+'1_mell_összesített'!C59</f>
        <v>1000</v>
      </c>
      <c r="C7" s="61"/>
      <c r="D7" s="61"/>
      <c r="E7" s="61"/>
      <c r="F7" s="61"/>
      <c r="G7" s="61">
        <v>0</v>
      </c>
      <c r="H7" s="61"/>
      <c r="I7" s="61"/>
      <c r="J7" s="61"/>
      <c r="K7" s="61"/>
      <c r="L7" s="61">
        <v>1000</v>
      </c>
      <c r="M7" s="61"/>
      <c r="N7" s="61"/>
    </row>
    <row r="8" spans="1:14" x14ac:dyDescent="0.25">
      <c r="A8" s="63" t="s">
        <v>66</v>
      </c>
      <c r="B8" s="57">
        <f>+'1_mell_összesített'!C62</f>
        <v>50000</v>
      </c>
      <c r="C8" s="61"/>
      <c r="D8" s="61"/>
      <c r="E8" s="61">
        <v>50000</v>
      </c>
      <c r="F8" s="61"/>
      <c r="G8" s="61"/>
      <c r="H8" s="61"/>
      <c r="I8" s="61"/>
      <c r="J8" s="61"/>
      <c r="K8" s="61"/>
      <c r="L8" s="61"/>
      <c r="M8" s="61"/>
      <c r="N8" s="61"/>
    </row>
    <row r="9" spans="1:14" x14ac:dyDescent="0.25">
      <c r="A9" s="63" t="s">
        <v>68</v>
      </c>
      <c r="B9" s="57">
        <f>+'1_mell_összesített'!C63</f>
        <v>500</v>
      </c>
      <c r="C9" s="61"/>
      <c r="D9" s="61"/>
      <c r="E9" s="61"/>
      <c r="F9" s="61"/>
      <c r="G9" s="61"/>
      <c r="H9" s="61"/>
      <c r="I9" s="61"/>
      <c r="J9" s="61">
        <v>500</v>
      </c>
      <c r="K9" s="61"/>
      <c r="L9" s="61"/>
      <c r="M9" s="61"/>
      <c r="N9" s="61"/>
    </row>
    <row r="10" spans="1:14" x14ac:dyDescent="0.25">
      <c r="A10" s="63" t="s">
        <v>70</v>
      </c>
      <c r="B10" s="57">
        <f>+'1_mell_összesített'!C64</f>
        <v>847</v>
      </c>
      <c r="C10" s="61"/>
      <c r="D10" s="61"/>
      <c r="E10" s="61"/>
      <c r="F10" s="61"/>
      <c r="G10" s="61"/>
      <c r="H10" s="61">
        <v>847</v>
      </c>
      <c r="I10" s="61"/>
      <c r="J10" s="61"/>
      <c r="K10" s="61"/>
      <c r="L10" s="61"/>
      <c r="M10" s="61"/>
      <c r="N10" s="61"/>
    </row>
    <row r="11" spans="1:14" x14ac:dyDescent="0.25">
      <c r="A11" s="63" t="s">
        <v>75</v>
      </c>
      <c r="B11" s="57">
        <f>+'1_mell_összesített'!C71</f>
        <v>398258</v>
      </c>
      <c r="C11" s="61">
        <f>+($B$11-40000)/12+40000</f>
        <v>69854.833333333328</v>
      </c>
      <c r="D11" s="61">
        <f>($B$11-40000)/12</f>
        <v>29854.833333333332</v>
      </c>
      <c r="E11" s="61">
        <f t="shared" ref="E11:N11" si="3">($B$11-40000)/12</f>
        <v>29854.833333333332</v>
      </c>
      <c r="F11" s="61">
        <f t="shared" si="3"/>
        <v>29854.833333333332</v>
      </c>
      <c r="G11" s="61">
        <f t="shared" si="3"/>
        <v>29854.833333333332</v>
      </c>
      <c r="H11" s="61">
        <f t="shared" si="3"/>
        <v>29854.833333333332</v>
      </c>
      <c r="I11" s="61">
        <f t="shared" si="3"/>
        <v>29854.833333333332</v>
      </c>
      <c r="J11" s="61">
        <f t="shared" si="3"/>
        <v>29854.833333333332</v>
      </c>
      <c r="K11" s="61">
        <f t="shared" si="3"/>
        <v>29854.833333333332</v>
      </c>
      <c r="L11" s="61">
        <f t="shared" si="3"/>
        <v>29854.833333333332</v>
      </c>
      <c r="M11" s="61">
        <f t="shared" si="3"/>
        <v>29854.833333333332</v>
      </c>
      <c r="N11" s="61">
        <f t="shared" si="3"/>
        <v>29854.833333333332</v>
      </c>
    </row>
    <row r="12" spans="1:14" s="59" customFormat="1" ht="14.25" x14ac:dyDescent="0.2">
      <c r="A12" s="64" t="s">
        <v>220</v>
      </c>
      <c r="B12" s="57">
        <f>SUM(B3:B11)</f>
        <v>1083083.5019999999</v>
      </c>
      <c r="C12" s="58">
        <f>SUM(C3:C11)</f>
        <v>112310.54183333332</v>
      </c>
      <c r="D12" s="58">
        <f>SUM(D3:D11)</f>
        <v>72310.541833333336</v>
      </c>
      <c r="E12" s="58">
        <f t="shared" ref="E12:N12" si="4">SUM(E3:E11)</f>
        <v>183815.54183333335</v>
      </c>
      <c r="F12" s="58">
        <f t="shared" si="4"/>
        <v>72310.541833333336</v>
      </c>
      <c r="G12" s="58">
        <f t="shared" si="4"/>
        <v>72310.541833333336</v>
      </c>
      <c r="H12" s="58">
        <f t="shared" si="4"/>
        <v>73157.541833333336</v>
      </c>
      <c r="I12" s="58">
        <f t="shared" si="4"/>
        <v>72310.541833333336</v>
      </c>
      <c r="J12" s="58">
        <f t="shared" si="4"/>
        <v>72810.541833333336</v>
      </c>
      <c r="K12" s="58">
        <f t="shared" si="4"/>
        <v>133815.54183333332</v>
      </c>
      <c r="L12" s="58">
        <f t="shared" si="4"/>
        <v>73310.541833333336</v>
      </c>
      <c r="M12" s="58">
        <f t="shared" si="4"/>
        <v>72310.541833333336</v>
      </c>
      <c r="N12" s="58">
        <f t="shared" si="4"/>
        <v>72310.541833333336</v>
      </c>
    </row>
    <row r="13" spans="1:14" s="59" customFormat="1" ht="14.25" x14ac:dyDescent="0.2">
      <c r="A13" s="66" t="s">
        <v>221</v>
      </c>
      <c r="B13" s="67"/>
      <c r="C13" s="68">
        <f>+C12</f>
        <v>112310.54183333332</v>
      </c>
      <c r="D13" s="68">
        <f t="shared" ref="D13:N13" si="5">+C13+D12</f>
        <v>184621.08366666664</v>
      </c>
      <c r="E13" s="68">
        <f t="shared" si="5"/>
        <v>368436.62549999997</v>
      </c>
      <c r="F13" s="68">
        <f t="shared" si="5"/>
        <v>440747.16733333329</v>
      </c>
      <c r="G13" s="68">
        <f t="shared" si="5"/>
        <v>513057.70916666661</v>
      </c>
      <c r="H13" s="68">
        <f t="shared" si="5"/>
        <v>586215.25099999993</v>
      </c>
      <c r="I13" s="68">
        <f t="shared" si="5"/>
        <v>658525.79283333325</v>
      </c>
      <c r="J13" s="68">
        <f t="shared" si="5"/>
        <v>731336.33466666657</v>
      </c>
      <c r="K13" s="68">
        <f t="shared" si="5"/>
        <v>865151.8764999999</v>
      </c>
      <c r="L13" s="68">
        <f t="shared" si="5"/>
        <v>938462.41833333322</v>
      </c>
      <c r="M13" s="68">
        <f t="shared" si="5"/>
        <v>1010772.9601666665</v>
      </c>
      <c r="N13" s="68">
        <f t="shared" si="5"/>
        <v>1083083.5019999999</v>
      </c>
    </row>
    <row r="14" spans="1:14" x14ac:dyDescent="0.25">
      <c r="A14" s="69"/>
      <c r="B14" s="57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</row>
    <row r="15" spans="1:14" s="59" customFormat="1" ht="14.25" x14ac:dyDescent="0.2">
      <c r="A15" s="56" t="s">
        <v>222</v>
      </c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</row>
    <row r="16" spans="1:14" ht="15.75" customHeight="1" x14ac:dyDescent="0.25">
      <c r="A16" s="69" t="s">
        <v>5</v>
      </c>
      <c r="B16" s="57">
        <f>+'1_mell_összesített'!C4</f>
        <v>233654</v>
      </c>
      <c r="C16" s="70">
        <f>+($B$16-20000)/11</f>
        <v>19423.090909090908</v>
      </c>
      <c r="D16" s="70">
        <f t="shared" ref="D16:M16" si="6">+($B$16-20000)/11</f>
        <v>19423.090909090908</v>
      </c>
      <c r="E16" s="70">
        <f t="shared" si="6"/>
        <v>19423.090909090908</v>
      </c>
      <c r="F16" s="70">
        <f t="shared" si="6"/>
        <v>19423.090909090908</v>
      </c>
      <c r="G16" s="70">
        <f t="shared" si="6"/>
        <v>19423.090909090908</v>
      </c>
      <c r="H16" s="70">
        <f t="shared" si="6"/>
        <v>19423.090909090908</v>
      </c>
      <c r="I16" s="70">
        <f t="shared" si="6"/>
        <v>19423.090909090908</v>
      </c>
      <c r="J16" s="70">
        <f t="shared" si="6"/>
        <v>19423.090909090908</v>
      </c>
      <c r="K16" s="70">
        <f t="shared" si="6"/>
        <v>19423.090909090908</v>
      </c>
      <c r="L16" s="70">
        <f t="shared" si="6"/>
        <v>19423.090909090908</v>
      </c>
      <c r="M16" s="70">
        <f t="shared" si="6"/>
        <v>19423.090909090908</v>
      </c>
      <c r="N16" s="70">
        <v>20000</v>
      </c>
    </row>
    <row r="17" spans="1:17" ht="15.75" customHeight="1" x14ac:dyDescent="0.25">
      <c r="A17" s="69" t="s">
        <v>223</v>
      </c>
      <c r="B17" s="57">
        <f>+'1_mell_összesített'!C5</f>
        <v>61529</v>
      </c>
      <c r="C17" s="70">
        <f>+($B$17-5400)/11</f>
        <v>5102.636363636364</v>
      </c>
      <c r="D17" s="70">
        <f t="shared" ref="D17:M17" si="7">+($B$17-5400)/11</f>
        <v>5102.636363636364</v>
      </c>
      <c r="E17" s="70">
        <f t="shared" si="7"/>
        <v>5102.636363636364</v>
      </c>
      <c r="F17" s="70">
        <f t="shared" si="7"/>
        <v>5102.636363636364</v>
      </c>
      <c r="G17" s="70">
        <f t="shared" si="7"/>
        <v>5102.636363636364</v>
      </c>
      <c r="H17" s="70">
        <f t="shared" si="7"/>
        <v>5102.636363636364</v>
      </c>
      <c r="I17" s="70">
        <f t="shared" si="7"/>
        <v>5102.636363636364</v>
      </c>
      <c r="J17" s="70">
        <f t="shared" si="7"/>
        <v>5102.636363636364</v>
      </c>
      <c r="K17" s="70">
        <f t="shared" si="7"/>
        <v>5102.636363636364</v>
      </c>
      <c r="L17" s="70">
        <f t="shared" si="7"/>
        <v>5102.636363636364</v>
      </c>
      <c r="M17" s="70">
        <f t="shared" si="7"/>
        <v>5102.636363636364</v>
      </c>
      <c r="N17" s="70">
        <v>5400</v>
      </c>
    </row>
    <row r="18" spans="1:17" ht="15.75" customHeight="1" x14ac:dyDescent="0.25">
      <c r="A18" s="69" t="s">
        <v>9</v>
      </c>
      <c r="B18" s="57">
        <f>+'1_mell_összesített'!C6</f>
        <v>261768</v>
      </c>
      <c r="C18" s="70">
        <f>+$B$18/12</f>
        <v>21814</v>
      </c>
      <c r="D18" s="70">
        <f t="shared" ref="D18:M18" si="8">+$B$18/12</f>
        <v>21814</v>
      </c>
      <c r="E18" s="70">
        <f t="shared" si="8"/>
        <v>21814</v>
      </c>
      <c r="F18" s="70">
        <f t="shared" si="8"/>
        <v>21814</v>
      </c>
      <c r="G18" s="70">
        <f t="shared" si="8"/>
        <v>21814</v>
      </c>
      <c r="H18" s="70">
        <f t="shared" si="8"/>
        <v>21814</v>
      </c>
      <c r="I18" s="70">
        <f t="shared" si="8"/>
        <v>21814</v>
      </c>
      <c r="J18" s="70">
        <f t="shared" si="8"/>
        <v>21814</v>
      </c>
      <c r="K18" s="70">
        <f t="shared" si="8"/>
        <v>21814</v>
      </c>
      <c r="L18" s="70">
        <f t="shared" si="8"/>
        <v>21814</v>
      </c>
      <c r="M18" s="70">
        <f t="shared" si="8"/>
        <v>21814</v>
      </c>
      <c r="N18" s="70">
        <f>+$B$18/12</f>
        <v>21814</v>
      </c>
    </row>
    <row r="19" spans="1:17" ht="15.75" customHeight="1" x14ac:dyDescent="0.25">
      <c r="A19" s="71" t="s">
        <v>12</v>
      </c>
      <c r="B19" s="57">
        <f>+'1_mell_összesített'!C8</f>
        <v>17501</v>
      </c>
      <c r="C19" s="70">
        <v>3170</v>
      </c>
      <c r="D19" s="70">
        <v>3170</v>
      </c>
      <c r="E19" s="70">
        <v>3170</v>
      </c>
      <c r="F19" s="70">
        <f>+($B$19-9510)/9</f>
        <v>887.88888888888891</v>
      </c>
      <c r="G19" s="70">
        <f t="shared" ref="G19:N19" si="9">+($B$19-9510)/9</f>
        <v>887.88888888888891</v>
      </c>
      <c r="H19" s="70">
        <f t="shared" si="9"/>
        <v>887.88888888888891</v>
      </c>
      <c r="I19" s="70">
        <f t="shared" si="9"/>
        <v>887.88888888888891</v>
      </c>
      <c r="J19" s="70">
        <f t="shared" si="9"/>
        <v>887.88888888888891</v>
      </c>
      <c r="K19" s="70">
        <f t="shared" si="9"/>
        <v>887.88888888888891</v>
      </c>
      <c r="L19" s="70">
        <f t="shared" si="9"/>
        <v>887.88888888888891</v>
      </c>
      <c r="M19" s="70">
        <f t="shared" si="9"/>
        <v>887.88888888888891</v>
      </c>
      <c r="N19" s="70">
        <f t="shared" si="9"/>
        <v>887.88888888888891</v>
      </c>
    </row>
    <row r="20" spans="1:17" ht="15.75" customHeight="1" x14ac:dyDescent="0.25">
      <c r="A20" s="69" t="s">
        <v>14</v>
      </c>
      <c r="B20" s="57">
        <f>+'1_mell_összesített'!C9</f>
        <v>97351.502000000008</v>
      </c>
      <c r="C20" s="70">
        <f>+$B$20/12</f>
        <v>8112.6251666666676</v>
      </c>
      <c r="D20" s="70">
        <f t="shared" ref="D20:N20" si="10">+$B$20/12</f>
        <v>8112.6251666666676</v>
      </c>
      <c r="E20" s="70">
        <f t="shared" si="10"/>
        <v>8112.6251666666676</v>
      </c>
      <c r="F20" s="70">
        <f t="shared" si="10"/>
        <v>8112.6251666666676</v>
      </c>
      <c r="G20" s="70">
        <f t="shared" si="10"/>
        <v>8112.6251666666676</v>
      </c>
      <c r="H20" s="70">
        <f t="shared" si="10"/>
        <v>8112.6251666666676</v>
      </c>
      <c r="I20" s="70">
        <f t="shared" si="10"/>
        <v>8112.6251666666676</v>
      </c>
      <c r="J20" s="70">
        <f t="shared" si="10"/>
        <v>8112.6251666666676</v>
      </c>
      <c r="K20" s="70">
        <f t="shared" si="10"/>
        <v>8112.6251666666676</v>
      </c>
      <c r="L20" s="70">
        <f t="shared" si="10"/>
        <v>8112.6251666666676</v>
      </c>
      <c r="M20" s="70">
        <f t="shared" si="10"/>
        <v>8112.6251666666676</v>
      </c>
      <c r="N20" s="70">
        <f t="shared" si="10"/>
        <v>8112.6251666666676</v>
      </c>
    </row>
    <row r="21" spans="1:17" ht="15.75" customHeight="1" x14ac:dyDescent="0.25">
      <c r="A21" s="65" t="s">
        <v>20</v>
      </c>
      <c r="B21" s="57">
        <f>+'1_mell_összesített'!C16</f>
        <v>15120</v>
      </c>
      <c r="C21" s="70"/>
      <c r="D21" s="70"/>
      <c r="E21" s="70">
        <f>+B21/4</f>
        <v>3780</v>
      </c>
      <c r="F21" s="70"/>
      <c r="G21" s="70">
        <f>+E21</f>
        <v>3780</v>
      </c>
      <c r="H21" s="70"/>
      <c r="I21" s="70"/>
      <c r="J21" s="70">
        <f>+G21</f>
        <v>3780</v>
      </c>
      <c r="K21" s="70"/>
      <c r="L21" s="70">
        <f>+J21</f>
        <v>3780</v>
      </c>
      <c r="M21" s="70"/>
      <c r="N21" s="70"/>
    </row>
    <row r="22" spans="1:17" ht="15.75" customHeight="1" x14ac:dyDescent="0.25">
      <c r="A22" s="65" t="s">
        <v>22</v>
      </c>
      <c r="B22" s="57">
        <f>+'1_mell_összesített'!C17</f>
        <v>114036</v>
      </c>
      <c r="C22" s="70"/>
      <c r="D22" s="70"/>
      <c r="E22" s="70"/>
      <c r="F22" s="70">
        <f>+B22/2</f>
        <v>57018</v>
      </c>
      <c r="G22" s="70"/>
      <c r="H22" s="70"/>
      <c r="I22" s="70">
        <f>+B22/2</f>
        <v>57018</v>
      </c>
      <c r="J22" s="70"/>
      <c r="K22" s="70"/>
      <c r="L22" s="70"/>
      <c r="M22" s="70"/>
      <c r="N22" s="70"/>
    </row>
    <row r="23" spans="1:17" ht="15.75" customHeight="1" x14ac:dyDescent="0.25">
      <c r="A23" s="65" t="s">
        <v>224</v>
      </c>
      <c r="B23" s="57">
        <f>+'1_mell_összesített'!C18</f>
        <v>4000</v>
      </c>
      <c r="C23" s="70">
        <v>0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>
        <v>4000</v>
      </c>
    </row>
    <row r="24" spans="1:17" ht="15.75" customHeight="1" x14ac:dyDescent="0.25">
      <c r="A24" s="65" t="s">
        <v>28</v>
      </c>
      <c r="B24" s="57">
        <f>+'1_mell_összesített'!C25</f>
        <v>278124</v>
      </c>
      <c r="C24" s="70">
        <f>+$B$24/12</f>
        <v>23177</v>
      </c>
      <c r="D24" s="70">
        <f t="shared" ref="D24:N24" si="11">+$B$24/12</f>
        <v>23177</v>
      </c>
      <c r="E24" s="70">
        <f t="shared" si="11"/>
        <v>23177</v>
      </c>
      <c r="F24" s="70">
        <f t="shared" si="11"/>
        <v>23177</v>
      </c>
      <c r="G24" s="70">
        <f t="shared" si="11"/>
        <v>23177</v>
      </c>
      <c r="H24" s="70">
        <f t="shared" si="11"/>
        <v>23177</v>
      </c>
      <c r="I24" s="70">
        <f t="shared" si="11"/>
        <v>23177</v>
      </c>
      <c r="J24" s="70">
        <f t="shared" si="11"/>
        <v>23177</v>
      </c>
      <c r="K24" s="70">
        <f t="shared" si="11"/>
        <v>23177</v>
      </c>
      <c r="L24" s="70">
        <f t="shared" si="11"/>
        <v>23177</v>
      </c>
      <c r="M24" s="70">
        <f t="shared" si="11"/>
        <v>23177</v>
      </c>
      <c r="N24" s="70">
        <f t="shared" si="11"/>
        <v>23177</v>
      </c>
    </row>
    <row r="25" spans="1:17" s="59" customFormat="1" ht="14.25" x14ac:dyDescent="0.2">
      <c r="A25" s="56" t="s">
        <v>225</v>
      </c>
      <c r="B25" s="57">
        <f>SUM(B16:B24)</f>
        <v>1083083.5019999999</v>
      </c>
      <c r="C25" s="57">
        <f>SUM(C16:C24)</f>
        <v>80799.35243939393</v>
      </c>
      <c r="D25" s="57">
        <f t="shared" ref="D25:N25" si="12">SUM(D16:D24)</f>
        <v>80799.35243939393</v>
      </c>
      <c r="E25" s="57">
        <f t="shared" si="12"/>
        <v>84579.35243939393</v>
      </c>
      <c r="F25" s="57">
        <f t="shared" si="12"/>
        <v>135535.24132828283</v>
      </c>
      <c r="G25" s="57">
        <f t="shared" si="12"/>
        <v>82297.241328282835</v>
      </c>
      <c r="H25" s="57">
        <f t="shared" si="12"/>
        <v>78517.241328282835</v>
      </c>
      <c r="I25" s="57">
        <f t="shared" si="12"/>
        <v>135535.24132828283</v>
      </c>
      <c r="J25" s="57">
        <f t="shared" si="12"/>
        <v>82297.241328282835</v>
      </c>
      <c r="K25" s="57">
        <f t="shared" si="12"/>
        <v>78517.241328282835</v>
      </c>
      <c r="L25" s="57">
        <f t="shared" si="12"/>
        <v>82297.241328282835</v>
      </c>
      <c r="M25" s="57">
        <f t="shared" si="12"/>
        <v>78517.241328282835</v>
      </c>
      <c r="N25" s="57">
        <f t="shared" si="12"/>
        <v>83391.514055555555</v>
      </c>
    </row>
    <row r="26" spans="1:17" s="59" customFormat="1" ht="14.25" x14ac:dyDescent="0.2">
      <c r="A26" s="66" t="s">
        <v>221</v>
      </c>
      <c r="B26" s="67"/>
      <c r="C26" s="67">
        <f>+B26+C25</f>
        <v>80799.35243939393</v>
      </c>
      <c r="D26" s="67">
        <f>+C26+D25</f>
        <v>161598.70487878786</v>
      </c>
      <c r="E26" s="67">
        <f>+D26+E25</f>
        <v>246178.05731818179</v>
      </c>
      <c r="F26" s="67">
        <f t="shared" ref="F26:N26" si="13">+E26+F25</f>
        <v>381713.29864646459</v>
      </c>
      <c r="G26" s="67">
        <f t="shared" si="13"/>
        <v>464010.53997474746</v>
      </c>
      <c r="H26" s="67">
        <f t="shared" si="13"/>
        <v>542527.78130303032</v>
      </c>
      <c r="I26" s="67">
        <f t="shared" si="13"/>
        <v>678063.02263131319</v>
      </c>
      <c r="J26" s="67">
        <f t="shared" si="13"/>
        <v>760360.26395959605</v>
      </c>
      <c r="K26" s="67">
        <f t="shared" si="13"/>
        <v>838877.50528787891</v>
      </c>
      <c r="L26" s="67">
        <f t="shared" si="13"/>
        <v>921174.74661616178</v>
      </c>
      <c r="M26" s="67">
        <f t="shared" si="13"/>
        <v>999691.98794444464</v>
      </c>
      <c r="N26" s="67">
        <f t="shared" si="13"/>
        <v>1083083.5020000001</v>
      </c>
    </row>
    <row r="27" spans="1:17" s="59" customFormat="1" x14ac:dyDescent="0.25">
      <c r="A27" s="62"/>
      <c r="B27" s="72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62"/>
      <c r="P27" s="62"/>
      <c r="Q27" s="62"/>
    </row>
    <row r="28" spans="1:17" x14ac:dyDescent="0.25">
      <c r="A28" s="62"/>
      <c r="B28" s="72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</row>
  </sheetData>
  <printOptions gridLines="1"/>
  <pageMargins left="0.31496062992125984" right="0.23622047244094491" top="1.0236220472440944" bottom="0.98425196850393704" header="0.51181102362204722" footer="0.51181102362204722"/>
  <pageSetup paperSize="9" scale="74" orientation="landscape" horizontalDpi="4294967293" verticalDpi="4294967293" r:id="rId1"/>
  <headerFooter alignWithMargins="0">
    <oddHeader xml:space="preserve">&amp;L&amp;"Times New Roman,Normál"Csákvár Város Önkormányzata&amp;C&amp;"Times New Roman,Normál"2016. évi előirányzat felhasználási ütemterv&amp;R&amp;"Times New Roman,Normál"
9. melléklet
a 2016. évi költségvetéséről szóló 6/2016. (II.16.) rendelet 10. melléklete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3</vt:i4>
      </vt:variant>
    </vt:vector>
  </HeadingPairs>
  <TitlesOfParts>
    <vt:vector size="13" baseType="lpstr">
      <vt:lpstr>1_mell_összesített</vt:lpstr>
      <vt:lpstr>2_mell_önk</vt:lpstr>
      <vt:lpstr>3_mell_ovoda</vt:lpstr>
      <vt:lpstr>4_mell_könyvtár</vt:lpstr>
      <vt:lpstr>5_mell_hivatal</vt:lpstr>
      <vt:lpstr>6. melléklet</vt:lpstr>
      <vt:lpstr>7.melléklet</vt:lpstr>
      <vt:lpstr>8.melléklet </vt:lpstr>
      <vt:lpstr>9.melléklet</vt:lpstr>
      <vt:lpstr>10_melléklet</vt:lpstr>
      <vt:lpstr>'6. melléklet'!Nyomtatási_cím</vt:lpstr>
      <vt:lpstr>'6. melléklet'!Nyomtatási_terület</vt:lpstr>
      <vt:lpstr>'9.melléklet'!Nyomtatási_terület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Krisztina</dc:creator>
  <cp:lastModifiedBy>Kriszta</cp:lastModifiedBy>
  <cp:lastPrinted>2017-05-16T13:26:16Z</cp:lastPrinted>
  <dcterms:created xsi:type="dcterms:W3CDTF">2014-01-27T22:51:05Z</dcterms:created>
  <dcterms:modified xsi:type="dcterms:W3CDTF">2017-05-16T13:28:28Z</dcterms:modified>
</cp:coreProperties>
</file>