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20\"/>
    </mc:Choice>
  </mc:AlternateContent>
  <xr:revisionPtr revIDLastSave="0" documentId="13_ncr:1_{27E2FAC1-695C-4997-91F4-76A64035180B}" xr6:coauthVersionLast="45" xr6:coauthVersionMax="45" xr10:uidLastSave="{00000000-0000-0000-0000-000000000000}"/>
  <bookViews>
    <workbookView xWindow="-120" yWindow="-120" windowWidth="29040" windowHeight="15840" firstSheet="6" activeTab="16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2" r:id="rId12"/>
    <sheet name=" 5. melléklet" sheetId="40" r:id="rId13"/>
    <sheet name="6. melléklet" sheetId="12" r:id="rId14"/>
    <sheet name="7. melléklet" sheetId="13" state="hidden" r:id="rId15"/>
    <sheet name=" 7. melléklet" sheetId="41" r:id="rId16"/>
    <sheet name="8 melléklet" sheetId="14" r:id="rId17"/>
    <sheet name="Munka1" sheetId="29" state="hidden" r:id="rId18"/>
    <sheet name="11.melléklet" sheetId="8" state="hidden" r:id="rId19"/>
  </sheets>
  <externalReferences>
    <externalReference r:id="rId20"/>
  </externalReferences>
  <definedNames>
    <definedName name="_xlnm.Print_Titles" localSheetId="7">'2. melléklet'!$4:$4</definedName>
    <definedName name="_xlnm.Print_Area" localSheetId="15">' 7. melléklet'!$A$1:$I$67</definedName>
    <definedName name="_xlnm.Print_Area" localSheetId="0">'1. melléklet'!$A$1:$G$41</definedName>
    <definedName name="_xlnm.Print_Area" localSheetId="8">'2.1.-2.5. melléklet'!$A$1:$DP$22</definedName>
  </definedNames>
  <calcPr calcId="181029"/>
</workbook>
</file>

<file path=xl/calcChain.xml><?xml version="1.0" encoding="utf-8"?>
<calcChain xmlns="http://schemas.openxmlformats.org/spreadsheetml/2006/main">
  <c r="C14" i="39" l="1"/>
  <c r="H19" i="41" l="1"/>
  <c r="H34" i="41" s="1"/>
  <c r="C34" i="41"/>
  <c r="BI10" i="38" l="1"/>
  <c r="BI8" i="38"/>
  <c r="BI7" i="38"/>
  <c r="J28" i="37"/>
  <c r="D16" i="40"/>
  <c r="CN9" i="38" l="1"/>
  <c r="CN8" i="38"/>
  <c r="CN7" i="38"/>
  <c r="DB9" i="38"/>
  <c r="DB8" i="38"/>
  <c r="DB7" i="38"/>
  <c r="DA8" i="38" l="1"/>
  <c r="DA7" i="38"/>
  <c r="CM8" i="38"/>
  <c r="CM7" i="38"/>
  <c r="BH7" i="38"/>
  <c r="BH8" i="38"/>
  <c r="DA9" i="38" l="1"/>
  <c r="O14" i="34" l="1"/>
  <c r="H20" i="30"/>
  <c r="J54" i="37"/>
  <c r="F29" i="14" l="1"/>
  <c r="D29" i="14"/>
  <c r="H54" i="37" l="1"/>
  <c r="H43" i="37"/>
  <c r="AB9" i="31" l="1"/>
  <c r="I12" i="38" l="1"/>
  <c r="J12" i="38"/>
  <c r="J18" i="38" s="1"/>
  <c r="G18" i="38"/>
  <c r="I18" i="38"/>
  <c r="E67" i="41" l="1"/>
  <c r="E65" i="41"/>
  <c r="E64" i="41"/>
  <c r="E63" i="41"/>
  <c r="E59" i="41"/>
  <c r="E57" i="41"/>
  <c r="E54" i="41"/>
  <c r="E46" i="41"/>
  <c r="E45" i="41"/>
  <c r="E44" i="41"/>
  <c r="E43" i="41"/>
  <c r="E42" i="41"/>
  <c r="E41" i="41"/>
  <c r="E34" i="41"/>
  <c r="G33" i="41"/>
  <c r="E32" i="41"/>
  <c r="G30" i="41"/>
  <c r="B29" i="41"/>
  <c r="G26" i="41"/>
  <c r="G31" i="41" s="1"/>
  <c r="G25" i="41"/>
  <c r="E25" i="41"/>
  <c r="B25" i="41"/>
  <c r="E24" i="41"/>
  <c r="E23" i="41"/>
  <c r="E22" i="41"/>
  <c r="E19" i="41"/>
  <c r="B19" i="41"/>
  <c r="B34" i="41" s="1"/>
  <c r="G15" i="41"/>
  <c r="G19" i="41" s="1"/>
  <c r="E15" i="41"/>
  <c r="E14" i="41"/>
  <c r="E12" i="41"/>
  <c r="E11" i="41"/>
  <c r="E10" i="41"/>
  <c r="E8" i="41"/>
  <c r="C16" i="40"/>
  <c r="D8" i="40"/>
  <c r="C8" i="40"/>
  <c r="G32" i="41" l="1"/>
  <c r="G34" i="41" s="1"/>
  <c r="C31" i="40"/>
  <c r="D31" i="40"/>
  <c r="B32" i="41"/>
  <c r="DA19" i="38"/>
  <c r="CM19" i="38"/>
  <c r="BS19" i="38"/>
  <c r="BH19" i="38"/>
  <c r="L19" i="38"/>
  <c r="K19" i="38"/>
  <c r="L17" i="38"/>
  <c r="K17" i="38"/>
  <c r="DK17" i="38" s="1"/>
  <c r="L16" i="38"/>
  <c r="K16" i="38"/>
  <c r="BH15" i="38"/>
  <c r="L15" i="38"/>
  <c r="K15" i="38"/>
  <c r="BH14" i="38"/>
  <c r="L14" i="38"/>
  <c r="K14" i="38"/>
  <c r="L13" i="38"/>
  <c r="K13" i="38"/>
  <c r="DK13" i="38" s="1"/>
  <c r="CU12" i="38"/>
  <c r="CU18" i="38" s="1"/>
  <c r="CS12" i="38"/>
  <c r="CS18" i="38" s="1"/>
  <c r="CR12" i="38"/>
  <c r="CR18" i="38" s="1"/>
  <c r="DB18" i="38" s="1"/>
  <c r="CQ12" i="38"/>
  <c r="CQ18" i="38" s="1"/>
  <c r="CK12" i="38"/>
  <c r="CK18" i="38" s="1"/>
  <c r="CH12" i="38"/>
  <c r="CH18" i="38" s="1"/>
  <c r="CG12" i="38"/>
  <c r="CG18" i="38" s="1"/>
  <c r="CF12" i="38"/>
  <c r="CE12" i="38"/>
  <c r="CE18" i="38" s="1"/>
  <c r="CD12" i="38"/>
  <c r="CD18" i="38" s="1"/>
  <c r="CC12" i="38"/>
  <c r="CC18" i="38" s="1"/>
  <c r="CB12" i="38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H12" i="38"/>
  <c r="AH18" i="38" s="1"/>
  <c r="AF12" i="38"/>
  <c r="AF18" i="38" s="1"/>
  <c r="Z12" i="38"/>
  <c r="Z18" i="38" s="1"/>
  <c r="X12" i="38"/>
  <c r="X18" i="38" s="1"/>
  <c r="V12" i="38"/>
  <c r="V18" i="38" s="1"/>
  <c r="T12" i="38"/>
  <c r="T18" i="38" s="1"/>
  <c r="R12" i="38"/>
  <c r="R18" i="38" s="1"/>
  <c r="D12" i="38"/>
  <c r="D18" i="38" s="1"/>
  <c r="C12" i="38"/>
  <c r="K12" i="38" s="1"/>
  <c r="DA11" i="38"/>
  <c r="CM11" i="38"/>
  <c r="BS11" i="38"/>
  <c r="L11" i="38"/>
  <c r="K11" i="38"/>
  <c r="DA10" i="38"/>
  <c r="CM10" i="38"/>
  <c r="BS10" i="38"/>
  <c r="DL10" i="38"/>
  <c r="BH10" i="38"/>
  <c r="L10" i="38"/>
  <c r="K10" i="38"/>
  <c r="CM9" i="38"/>
  <c r="BT12" i="38"/>
  <c r="BT18" i="38" s="1"/>
  <c r="BS9" i="38"/>
  <c r="BH9" i="38"/>
  <c r="L9" i="38"/>
  <c r="K9" i="38"/>
  <c r="BS8" i="38"/>
  <c r="L8" i="38"/>
  <c r="K8" i="38"/>
  <c r="F8" i="38"/>
  <c r="E8" i="38"/>
  <c r="BS7" i="38"/>
  <c r="L7" i="38"/>
  <c r="K7" i="38"/>
  <c r="F7" i="38"/>
  <c r="E7" i="38"/>
  <c r="H60" i="37"/>
  <c r="G60" i="37"/>
  <c r="F60" i="37"/>
  <c r="E60" i="37"/>
  <c r="D60" i="37"/>
  <c r="C60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H28" i="37"/>
  <c r="G28" i="37"/>
  <c r="E28" i="37"/>
  <c r="D28" i="37"/>
  <c r="C28" i="37"/>
  <c r="F27" i="37"/>
  <c r="F25" i="37"/>
  <c r="F28" i="37" s="1"/>
  <c r="E23" i="37"/>
  <c r="D23" i="37"/>
  <c r="C23" i="37"/>
  <c r="F22" i="37"/>
  <c r="F21" i="37"/>
  <c r="F20" i="37"/>
  <c r="F19" i="37"/>
  <c r="F18" i="37"/>
  <c r="F16" i="37"/>
  <c r="J15" i="37"/>
  <c r="J61" i="37" s="1"/>
  <c r="E15" i="37"/>
  <c r="D15" i="37"/>
  <c r="C15" i="37"/>
  <c r="F7" i="37"/>
  <c r="E6" i="37"/>
  <c r="D6" i="37"/>
  <c r="C6" i="37"/>
  <c r="F5" i="37"/>
  <c r="CB18" i="38" l="1"/>
  <c r="CN12" i="38"/>
  <c r="F6" i="37"/>
  <c r="F15" i="37"/>
  <c r="F23" i="37"/>
  <c r="CM12" i="38"/>
  <c r="E61" i="37"/>
  <c r="C61" i="37"/>
  <c r="D61" i="37"/>
  <c r="G61" i="37"/>
  <c r="H61" i="37"/>
  <c r="DK15" i="38"/>
  <c r="DK11" i="38"/>
  <c r="DK14" i="38"/>
  <c r="CM18" i="38"/>
  <c r="DL9" i="38"/>
  <c r="DK9" i="38"/>
  <c r="CN18" i="38"/>
  <c r="DK19" i="38"/>
  <c r="DA18" i="38"/>
  <c r="BS12" i="38"/>
  <c r="BS18" i="38" s="1"/>
  <c r="DK10" i="38"/>
  <c r="DL8" i="38"/>
  <c r="DL7" i="38"/>
  <c r="L18" i="38"/>
  <c r="L12" i="38"/>
  <c r="DB12" i="38"/>
  <c r="C18" i="38"/>
  <c r="K18" i="38" s="1"/>
  <c r="S18" i="38"/>
  <c r="F61" i="37" l="1"/>
  <c r="DK12" i="38"/>
  <c r="DK18" i="38" s="1"/>
  <c r="L7" i="35" l="1"/>
  <c r="L8" i="35"/>
  <c r="L9" i="35"/>
  <c r="L10" i="35"/>
  <c r="L11" i="35"/>
  <c r="L12" i="35"/>
  <c r="L13" i="35"/>
  <c r="B14" i="35"/>
  <c r="B19" i="35" s="1"/>
  <c r="D14" i="35"/>
  <c r="F14" i="35"/>
  <c r="F19" i="35" s="1"/>
  <c r="H14" i="35"/>
  <c r="H19" i="35" s="1"/>
  <c r="L15" i="35"/>
  <c r="L16" i="35"/>
  <c r="L17" i="35"/>
  <c r="L18" i="35"/>
  <c r="D19" i="35"/>
  <c r="N7" i="34"/>
  <c r="O7" i="34"/>
  <c r="N8" i="34"/>
  <c r="O8" i="34"/>
  <c r="N9" i="34"/>
  <c r="O9" i="34"/>
  <c r="N10" i="34"/>
  <c r="N11" i="34"/>
  <c r="N12" i="34"/>
  <c r="N13" i="34"/>
  <c r="B14" i="34"/>
  <c r="B19" i="34" s="1"/>
  <c r="D14" i="34"/>
  <c r="D19" i="34" s="1"/>
  <c r="F14" i="34"/>
  <c r="F19" i="34" s="1"/>
  <c r="H14" i="34"/>
  <c r="H19" i="34" s="1"/>
  <c r="J14" i="34"/>
  <c r="J19" i="34" s="1"/>
  <c r="L14" i="34"/>
  <c r="L19" i="34" s="1"/>
  <c r="N15" i="34"/>
  <c r="N16" i="34"/>
  <c r="N17" i="34"/>
  <c r="N18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B19" i="32" s="1"/>
  <c r="D15" i="32"/>
  <c r="D16" i="32"/>
  <c r="D17" i="32"/>
  <c r="D18" i="32"/>
  <c r="AB7" i="31"/>
  <c r="AC7" i="31"/>
  <c r="AB8" i="31"/>
  <c r="AC8" i="31"/>
  <c r="AC9" i="31"/>
  <c r="AB10" i="31"/>
  <c r="AC10" i="31"/>
  <c r="C10" i="36" s="1"/>
  <c r="M11" i="31"/>
  <c r="N11" i="31"/>
  <c r="N14" i="31" s="1"/>
  <c r="N19" i="31" s="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F19" i="31" s="1"/>
  <c r="H14" i="31"/>
  <c r="H19" i="31" s="1"/>
  <c r="J14" i="31"/>
  <c r="J19" i="31" s="1"/>
  <c r="L14" i="31"/>
  <c r="L19" i="31" s="1"/>
  <c r="R14" i="31"/>
  <c r="R19" i="31" s="1"/>
  <c r="T14" i="31"/>
  <c r="T19" i="31" s="1"/>
  <c r="V14" i="31"/>
  <c r="V19" i="31" s="1"/>
  <c r="X14" i="31"/>
  <c r="Z14" i="31"/>
  <c r="Z19" i="31" s="1"/>
  <c r="AB15" i="31"/>
  <c r="AC15" i="31"/>
  <c r="C15" i="36" s="1"/>
  <c r="AB16" i="31"/>
  <c r="AC16" i="31"/>
  <c r="C16" i="36" s="1"/>
  <c r="AC17" i="31"/>
  <c r="C17" i="36" s="1"/>
  <c r="AB18" i="31"/>
  <c r="AC18" i="31"/>
  <c r="C18" i="36" s="1"/>
  <c r="M19" i="31"/>
  <c r="X19" i="31"/>
  <c r="D14" i="32" l="1"/>
  <c r="D19" i="32" s="1"/>
  <c r="J14" i="33"/>
  <c r="J19" i="33" s="1"/>
  <c r="N14" i="34"/>
  <c r="N19" i="34" s="1"/>
  <c r="L14" i="35"/>
  <c r="L19" i="35" s="1"/>
  <c r="AB14" i="31"/>
  <c r="AB19" i="31" s="1"/>
  <c r="B7" i="36"/>
  <c r="C9" i="36"/>
  <c r="C8" i="36"/>
  <c r="C7" i="36"/>
  <c r="AC14" i="31"/>
  <c r="B6" i="30"/>
  <c r="D6" i="30"/>
  <c r="E6" i="30"/>
  <c r="E5" i="30" s="1"/>
  <c r="F6" i="30"/>
  <c r="C7" i="30"/>
  <c r="C6" i="30" s="1"/>
  <c r="G7" i="30"/>
  <c r="G8" i="30"/>
  <c r="G9" i="30"/>
  <c r="G10" i="30"/>
  <c r="B14" i="30"/>
  <c r="C14" i="30"/>
  <c r="D14" i="30"/>
  <c r="G14" i="30"/>
  <c r="H14" i="30"/>
  <c r="G15" i="30"/>
  <c r="G16" i="30"/>
  <c r="G18" i="30"/>
  <c r="G19" i="30"/>
  <c r="B20" i="30"/>
  <c r="C20" i="30"/>
  <c r="D20" i="30"/>
  <c r="F20" i="30"/>
  <c r="G20" i="30" s="1"/>
  <c r="G21" i="30"/>
  <c r="G22" i="30"/>
  <c r="G23" i="30"/>
  <c r="G24" i="30"/>
  <c r="G25" i="30"/>
  <c r="B28" i="30"/>
  <c r="C28" i="30"/>
  <c r="D28" i="30"/>
  <c r="F28" i="30"/>
  <c r="G28" i="30" s="1"/>
  <c r="G30" i="30"/>
  <c r="G31" i="30"/>
  <c r="G32" i="30"/>
  <c r="G33" i="30"/>
  <c r="G34" i="30"/>
  <c r="B35" i="30"/>
  <c r="C35" i="30"/>
  <c r="D35" i="30"/>
  <c r="F35" i="30"/>
  <c r="G35" i="30" s="1"/>
  <c r="G36" i="30"/>
  <c r="B38" i="30"/>
  <c r="C38" i="30"/>
  <c r="D38" i="30"/>
  <c r="F38" i="30"/>
  <c r="C5" i="30" l="1"/>
  <c r="C41" i="30" s="1"/>
  <c r="G6" i="30"/>
  <c r="F5" i="30"/>
  <c r="G5" i="30" s="1"/>
  <c r="B5" i="30"/>
  <c r="B41" i="30" s="1"/>
  <c r="B19" i="36"/>
  <c r="D5" i="30"/>
  <c r="D41" i="30" s="1"/>
  <c r="H5" i="30"/>
  <c r="H41" i="30" s="1"/>
  <c r="AC19" i="31"/>
  <c r="C14" i="36"/>
  <c r="C19" i="36" s="1"/>
  <c r="F41" i="30" l="1"/>
  <c r="G41" i="30" s="1"/>
  <c r="C32" i="14" l="1"/>
  <c r="I17" i="3" l="1"/>
  <c r="F17" i="3" l="1"/>
  <c r="D17" i="3"/>
  <c r="H17" i="3"/>
  <c r="C17" i="3" l="1"/>
  <c r="E17" i="3"/>
  <c r="B8" i="14"/>
  <c r="J12" i="14"/>
  <c r="K12" i="14"/>
  <c r="K13" i="14"/>
  <c r="J14" i="14"/>
  <c r="K14" i="14"/>
  <c r="K15" i="14"/>
  <c r="J18" i="14"/>
  <c r="K18" i="14"/>
  <c r="D32" i="14"/>
  <c r="E32" i="14"/>
  <c r="G29" i="14"/>
  <c r="H32" i="14"/>
  <c r="J31" i="14"/>
  <c r="F10" i="13"/>
  <c r="F11" i="13"/>
  <c r="F12" i="13"/>
  <c r="C13" i="13"/>
  <c r="D13" i="13"/>
  <c r="E13" i="13"/>
  <c r="C13" i="12"/>
  <c r="E8" i="8"/>
  <c r="C8" i="8"/>
  <c r="G17" i="3"/>
  <c r="J8" i="14" l="1"/>
  <c r="J29" i="14" s="1"/>
  <c r="J32" i="14" s="1"/>
  <c r="B29" i="14"/>
  <c r="B32" i="14" s="1"/>
  <c r="F8" i="8"/>
  <c r="F13" i="13"/>
  <c r="D8" i="8"/>
  <c r="K3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4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<sst xmlns="http://schemas.openxmlformats.org/spreadsheetml/2006/main" count="1025" uniqueCount="450">
  <si>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</si>
  <si>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</si>
  <si>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</si>
  <si>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</si>
  <si>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</si>
  <si>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</si>
  <si>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</si>
  <si>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</si>
  <si>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</si>
  <si>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</si>
  <si>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</si>
  <si>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</si>
  <si>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</si>
  <si>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</si>
  <si>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</si>
  <si>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</si>
  <si>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</si>
  <si>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</si>
  <si>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</si>
  <si>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</si>
  <si>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</si>
  <si>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</si>
  <si>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</si>
  <si>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</si>
  <si>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</si>
  <si>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</si>
  <si>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</si>
  <si>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</si>
  <si>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</si>
  <si>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</si>
  <si>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</si>
  <si>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</si>
  <si>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</si>
  <si>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</si>
  <si>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</si>
  <si>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</si>
  <si>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</si>
  <si>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</si>
  <si>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</si>
  <si>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</si>
  <si>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</si>
  <si>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</si>
  <si>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</si>
  <si>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</si>
  <si>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</si>
  <si>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</si>
  <si>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</si>
  <si>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</si>
  <si>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</si>
  <si>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</si>
  <si>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</si>
  <si>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</si>
  <si>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</si>
  <si>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</si>
  <si>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</si>
  <si>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</si>
  <si>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</si>
  <si>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</si>
  <si>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</si>
  <si>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</si>
  <si>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</si>
  <si>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</si>
  <si>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</si>
  <si>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</si>
  <si>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</si>
  <si>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</si>
  <si>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</si>
  <si>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</si>
  <si>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</si>
  <si>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</si>
  <si>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</si>
  <si>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</si>
  <si>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</si>
  <si>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</si>
  <si>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</si>
  <si>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</si>
  <si>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</si>
  <si>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</si>
  <si>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</si>
  <si>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</si>
  <si>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</si>
  <si>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</si>
  <si>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</si>
  <si>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</si>
  <si>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</si>
  <si>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</si>
  <si>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</si>
  <si>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</si>
  <si>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</si>
  <si>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</si>
  <si>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</si>
  <si>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</si>
  <si>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</si>
  <si>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</si>
  <si>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</si>
  <si>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</si>
  <si>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</si>
  <si>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</si>
  <si>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</si>
  <si>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</si>
  <si>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</si>
  <si>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</si>
  <si>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</si>
  <si>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</si>
  <si>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</si>
  <si>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</si>
  <si>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</si>
  <si>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</si>
  <si>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</si>
  <si>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</si>
  <si>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</si>
  <si>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</si>
  <si>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</si>
  <si>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</si>
  <si>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</si>
  <si>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</si>
  <si>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</si>
  <si>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Kötelező hozzájárulások (tagdíjak)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</si>
  <si>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</si>
  <si>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</si>
  <si>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</si>
  <si>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</si>
  <si>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</si>
  <si>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</si>
  <si>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</si>
  <si>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</si>
  <si>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</si>
  <si>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</si>
  <si>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</si>
  <si>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</si>
  <si>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</si>
  <si>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</si>
  <si>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</si>
  <si>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</si>
  <si>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</si>
  <si>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</si>
  <si>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</si>
  <si>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</si>
  <si>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</si>
  <si>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</si>
  <si>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</si>
  <si>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</si>
  <si>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</si>
  <si>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</si>
  <si>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</si>
  <si>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</si>
  <si>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</si>
  <si>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</si>
  <si>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</si>
  <si>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</si>
  <si>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</si>
  <si>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</si>
  <si>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</si>
  <si>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</si>
  <si>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</si>
  <si>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</si>
  <si>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</si>
  <si>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</si>
  <si>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</si>
  <si>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</si>
  <si>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</si>
  <si>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</si>
  <si>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</si>
  <si>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</si>
  <si>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</si>
  <si>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</si>
  <si>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</si>
  <si>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</si>
  <si>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</si>
  <si>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</si>
  <si>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</si>
  <si>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</si>
  <si>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</si>
  <si>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</si>
  <si>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</si>
  <si>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</si>
  <si>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</si>
  <si>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</si>
  <si>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</si>
  <si>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</si>
  <si>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</si>
  <si>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</si>
  <si>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</si>
  <si>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</si>
  <si>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</si>
  <si>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</si>
  <si>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</si>
  <si>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</si>
  <si>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</si>
  <si>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</si>
  <si>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Közalkalmazott</t>
  </si>
  <si>
    <t>Köztisztviselő</t>
  </si>
  <si>
    <t>Képviselő+Polgm.</t>
  </si>
  <si>
    <t>Terv</t>
  </si>
  <si>
    <t>Tény</t>
  </si>
  <si>
    <t>ÖNÁLLÓAN MŰKÖDŐ INTÉZMÉNYEK</t>
  </si>
  <si>
    <t>Napközi Otthonos Óvoda</t>
  </si>
  <si>
    <t>Gondozási Központ Családsegítő és védőnői Szolgálat</t>
  </si>
  <si>
    <t>Művelődési Ház és Könyvtár</t>
  </si>
  <si>
    <t>MINDÖSSZESEN: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</si>
  <si>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</si>
  <si>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</si>
  <si>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</si>
  <si>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</si>
  <si>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</si>
  <si>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</si>
  <si>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</si>
  <si>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</si>
  <si>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</si>
  <si>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</si>
  <si>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</si>
  <si>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</si>
  <si>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</si>
  <si>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</si>
  <si>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</si>
  <si>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</si>
  <si>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</si>
  <si>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</si>
  <si>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</si>
  <si>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</si>
  <si>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</si>
  <si>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</si>
  <si>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</si>
  <si>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</si>
  <si>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</si>
  <si>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</si>
  <si>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</si>
  <si>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</si>
  <si>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</si>
  <si>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</si>
  <si>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</si>
  <si>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</si>
  <si>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</si>
  <si>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</si>
  <si>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</si>
  <si>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</si>
  <si>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</si>
  <si>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</si>
  <si>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</si>
  <si>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</si>
  <si>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</si>
  <si>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</si>
  <si>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</si>
  <si>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</si>
  <si>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</si>
  <si>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</si>
  <si>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</si>
  <si>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</si>
  <si>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</si>
  <si>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</si>
  <si>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</si>
  <si>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</si>
  <si>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</si>
  <si>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</si>
  <si>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</si>
  <si>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</si>
  <si>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</si>
  <si>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</si>
  <si>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</si>
  <si>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</si>
  <si>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</si>
  <si>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</si>
  <si>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</si>
  <si>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</si>
  <si>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</si>
  <si>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</si>
  <si>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</si>
  <si>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</si>
  <si>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</si>
  <si>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</si>
  <si>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</si>
  <si>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</si>
  <si>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</si>
  <si>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</si>
  <si>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</si>
  <si>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</si>
  <si>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</si>
  <si>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</si>
  <si>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</si>
  <si>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</si>
  <si>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</si>
  <si>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</si>
  <si>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</si>
  <si>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</si>
  <si>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</si>
  <si>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</si>
  <si>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</si>
  <si>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</si>
  <si>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</si>
  <si>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</si>
  <si>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</si>
  <si>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</si>
  <si>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</si>
  <si>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</si>
  <si>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</si>
  <si>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</si>
  <si>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</si>
  <si>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</si>
  <si>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</si>
  <si>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</si>
  <si>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</si>
  <si>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</si>
  <si>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</si>
  <si>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</si>
  <si>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</si>
  <si>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</si>
  <si>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</si>
  <si>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</si>
  <si>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</si>
  <si>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</si>
  <si>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</si>
  <si>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</si>
  <si>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</si>
  <si>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</si>
  <si>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</si>
  <si>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</si>
  <si>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</si>
  <si>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</si>
  <si>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</si>
  <si>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</si>
  <si>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</si>
  <si>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</si>
  <si>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</si>
  <si>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</si>
  <si>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</si>
  <si>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</si>
  <si>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</si>
  <si>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</si>
  <si>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</si>
  <si>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</si>
  <si>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</si>
  <si>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</si>
  <si>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</si>
  <si>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</si>
  <si>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</si>
  <si>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</si>
  <si>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</si>
  <si>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</si>
  <si>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</si>
  <si>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</si>
  <si>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</si>
  <si>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</si>
  <si>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</si>
  <si>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</si>
  <si>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</si>
  <si>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</si>
  <si>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</si>
  <si>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</si>
  <si>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</si>
  <si>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</si>
  <si>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</si>
  <si>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</si>
  <si>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</si>
  <si>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</si>
  <si>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</si>
  <si>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Adatok forintban</t>
  </si>
  <si>
    <t>Adatok: forintban</t>
  </si>
  <si>
    <t>Módosít</t>
  </si>
  <si>
    <t>Adatok  forintban</t>
  </si>
  <si>
    <t>Törvény szerinti illetmények</t>
  </si>
  <si>
    <t>Kommunikációs szolgáltatás</t>
  </si>
  <si>
    <t xml:space="preserve"> Kamat kiadások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</si>
  <si>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</si>
  <si>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</si>
  <si>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</si>
  <si>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</si>
  <si>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</si>
  <si>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</si>
  <si>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Egyéb dologi kiadások</t>
  </si>
  <si>
    <t>Kiküldetés, reklám kiadások</t>
  </si>
  <si>
    <t>Jogakotás</t>
  </si>
  <si>
    <t>1.1 melléklet</t>
  </si>
  <si>
    <t>- Maradvány</t>
  </si>
  <si>
    <t>Maradvány</t>
  </si>
  <si>
    <t xml:space="preserve">Orosházi Kistérség /Orvosi ügyelet,/ </t>
  </si>
  <si>
    <t>Kríziskeret</t>
  </si>
  <si>
    <t xml:space="preserve"> Falunap</t>
  </si>
  <si>
    <t>Polgárőrség</t>
  </si>
  <si>
    <t>Óvoda</t>
  </si>
  <si>
    <t>Tüzelő vásárlás önerő,  karácsonyi csomagok, pénzbeni támogatás</t>
  </si>
  <si>
    <t>Idegenforgalmi adó</t>
  </si>
  <si>
    <t>Kormányzati funkció</t>
  </si>
  <si>
    <t>091110 Óvodai nevelés</t>
  </si>
  <si>
    <t>074031 Család- és nővédelmi eü. Gondozás</t>
  </si>
  <si>
    <t>102023 Időskoruak bentlakásos szociális ellátása</t>
  </si>
  <si>
    <t>102031 Idősek nappali ellátása</t>
  </si>
  <si>
    <t>107052 Házi segítségnyújtás</t>
  </si>
  <si>
    <t>082091 Közművelődési intézmények működése</t>
  </si>
  <si>
    <t>011130 Önkormányzatok igazgatási tevékenysége</t>
  </si>
  <si>
    <t>66020 Város és községgazdálkodás</t>
  </si>
  <si>
    <t>072111 Háziorvosi szolgálat</t>
  </si>
  <si>
    <t>041232 Közfoglalkoztatás</t>
  </si>
  <si>
    <t xml:space="preserve">  011130 Önkormányzati jogalkotás</t>
  </si>
  <si>
    <t>Kisebb felújítások</t>
  </si>
  <si>
    <t>módosított</t>
  </si>
  <si>
    <t>módosít</t>
  </si>
  <si>
    <t xml:space="preserve">Módosított előirányzat </t>
  </si>
  <si>
    <t>2020. évi eredeti előirányzat</t>
  </si>
  <si>
    <t xml:space="preserve">2020.évi módosított előirányzat </t>
  </si>
  <si>
    <t xml:space="preserve">2020. évi eredeti előirányzat </t>
  </si>
  <si>
    <t xml:space="preserve">2020. évi módosított előirányzat </t>
  </si>
  <si>
    <t>Külterületi földutak tervezése</t>
  </si>
  <si>
    <t xml:space="preserve">Külterületi földutak </t>
  </si>
  <si>
    <t>Művelődési Háza</t>
  </si>
  <si>
    <t>Nagykapu, útburkolat pótlása</t>
  </si>
  <si>
    <t>Mosó, szárítógép</t>
  </si>
  <si>
    <t>Informatikai eszköz</t>
  </si>
  <si>
    <t>Kerékpár</t>
  </si>
  <si>
    <t xml:space="preserve">Tisztasági meszelés, vízelvezető csatorna </t>
  </si>
  <si>
    <t>Faluszépítő Egyesület</t>
  </si>
  <si>
    <t>További Rendezvények</t>
  </si>
  <si>
    <t>Augusztus 20.- i ünnepség</t>
  </si>
  <si>
    <t>Kamion húzó verseny</t>
  </si>
  <si>
    <t>Kistérség pályázat</t>
  </si>
  <si>
    <t>Bursa Hungarika</t>
  </si>
  <si>
    <t>Egyéb bérrend, Munkatörv.</t>
  </si>
  <si>
    <t>Gádoros Nagyközség Önkormányzata és intézményei dolgozói létszámának alakulása 2020. évi költségvetésben</t>
  </si>
  <si>
    <t>2020. évi eredeti terv</t>
  </si>
  <si>
    <t>2020. évi módosított</t>
  </si>
  <si>
    <t>2020. évi teljesítés</t>
  </si>
  <si>
    <t>2020. ÉVI BEVÉTELEK ÖSSZESEN:</t>
  </si>
  <si>
    <t xml:space="preserve">             MVH-tól kapott támogatás</t>
  </si>
  <si>
    <t>Közfoglalkoz.</t>
  </si>
  <si>
    <t>Elvonások és befizetések</t>
  </si>
  <si>
    <t>TOP-os pályázatok</t>
  </si>
  <si>
    <t>HÁzi segítségnyújtás</t>
  </si>
  <si>
    <t>Város és községgazdálkodás</t>
  </si>
  <si>
    <t>Üveges Katalin Focitorna</t>
  </si>
  <si>
    <t>Dr. Neller Vivienn fogorvosnő támogatása</t>
  </si>
  <si>
    <t>Országos Mentőszolgálat</t>
  </si>
  <si>
    <t xml:space="preserve"> Maradvány igénybevétele</t>
  </si>
  <si>
    <t>2020. évi költségvetés bevételei I. félév</t>
  </si>
  <si>
    <t xml:space="preserve"> 2020. évi költségvetési bevételek I. félév</t>
  </si>
  <si>
    <t xml:space="preserve"> 2020. évi  költségvetési bevételek I. félév</t>
  </si>
  <si>
    <t>2020. évi költségvetési bevételek I. félév</t>
  </si>
  <si>
    <t xml:space="preserve"> 2020. évi költségvetési  bevételek I. félév</t>
  </si>
  <si>
    <t>2020. évi költségvetési  bevételek I. félév</t>
  </si>
  <si>
    <t>2020. évi költségvetés bevétele I. félév</t>
  </si>
  <si>
    <t>GÁDOROS 2020. évi költségvetés kiadásai I. félév</t>
  </si>
  <si>
    <t xml:space="preserve"> 2020. évi költségvetés kiadásai I. félév</t>
  </si>
  <si>
    <t xml:space="preserve"> 2019. évi költségvetés kiadásai I. félévi</t>
  </si>
  <si>
    <t>2020. évi költségvetés kiadásai I. félévi</t>
  </si>
  <si>
    <t>2020. évi költségvetés kiadások I. félévi</t>
  </si>
  <si>
    <t>2020. évi költségvetés felújítási kiadásai I. félévi</t>
  </si>
  <si>
    <t>2020. évi költségvetés beruházási kiadásai I. félévi</t>
  </si>
  <si>
    <t>Önkorm. által nyújtott 2020. évi költségvetés támogatási kiadásai I. félévi</t>
  </si>
  <si>
    <t>Társadalom és szociálp. juttatás 2020. évi költségvetés kiadásai I. félévi</t>
  </si>
  <si>
    <t>2020. évi költségv. Működ. és felhalm. c. bevételek és kiadások mérlegszerű bemutatása I. félévi</t>
  </si>
  <si>
    <t>I. félévi</t>
  </si>
  <si>
    <t xml:space="preserve"> Elvonások és befizetések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</si>
</sst>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5" fontId="22" fillId="0" borderId="11" xfId="26" applyNumberFormat="1" applyFont="1" applyBorder="1" applyAlignment="1">
      <alignment vertical="center"/>
    </xf>
    <xf numFmtId="165" fontId="22" fillId="0" borderId="11" xfId="26" applyNumberFormat="1" applyFont="1" applyBorder="1" applyAlignment="1">
      <alignment horizontal="right" vertical="center"/>
    </xf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3" fontId="19" fillId="0" borderId="11" xfId="0" applyNumberFormat="1" applyFont="1" applyBorder="1"/>
    <xf numFmtId="0" fontId="0" fillId="0" borderId="23" xfId="0" applyBorder="1" applyAlignment="1">
      <alignment horizontal="right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9" fillId="0" borderId="0" xfId="0" applyFont="1" applyAlignment="1">
      <alignment horizontal="center"/>
    </xf>
    <xf numFmtId="3" fontId="9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9" fontId="9" fillId="0" borderId="11" xfId="0" applyNumberFormat="1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horizontal="center" wrapText="1"/>
    </xf>
    <xf numFmtId="0" fontId="9" fillId="0" borderId="11" xfId="0" applyFont="1" applyFill="1" applyBorder="1"/>
    <xf numFmtId="0" fontId="0" fillId="0" borderId="11" xfId="0" applyBorder="1" applyAlignment="1">
      <alignment horizontal="center"/>
    </xf>
    <xf numFmtId="3" fontId="22" fillId="0" borderId="11" xfId="0" applyNumberFormat="1" applyFont="1" applyBorder="1" applyAlignment="1"/>
    <xf numFmtId="3" fontId="9" fillId="0" borderId="11" xfId="0" applyNumberFormat="1" applyFont="1" applyBorder="1" applyAlignment="1"/>
    <xf numFmtId="0" fontId="9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wrapText="1"/>
    </xf>
    <xf numFmtId="3" fontId="9" fillId="0" borderId="12" xfId="0" applyNumberFormat="1" applyFont="1" applyBorder="1" applyAlignment="1">
      <alignment horizontal="center" wrapText="1"/>
    </xf>
    <xf numFmtId="3" fontId="0" fillId="0" borderId="17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view="pageLayout" zoomScale="90" zoomScaleNormal="100" zoomScalePageLayoutView="90" workbookViewId="0">
      <selection activeCell="I22" sqref="I22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193" t="s">
        <v>0</v>
      </c>
      <c r="B1" s="193"/>
      <c r="C1" s="193"/>
      <c r="D1" s="193"/>
      <c r="E1" s="193"/>
      <c r="F1" s="193"/>
      <c r="G1" s="193"/>
      <c r="H1" s="193"/>
    </row>
    <row r="2" spans="1:12" ht="15.75" x14ac:dyDescent="0.25">
      <c r="A2" s="197" t="s">
        <v>431</v>
      </c>
      <c r="B2" s="197"/>
      <c r="C2" s="197"/>
      <c r="D2" s="197"/>
      <c r="E2" s="151"/>
      <c r="F2" s="151"/>
      <c r="G2" s="150"/>
      <c r="H2" s="194" t="s">
        <v>356</v>
      </c>
      <c r="I2" s="195"/>
      <c r="J2" s="196"/>
    </row>
    <row r="3" spans="1:12" x14ac:dyDescent="0.2">
      <c r="A3" s="50"/>
      <c r="B3" s="50"/>
      <c r="C3" s="50"/>
      <c r="D3" s="50"/>
      <c r="E3" s="50"/>
      <c r="F3" s="92"/>
      <c r="G3" s="130" t="s">
        <v>1</v>
      </c>
      <c r="H3" s="92"/>
    </row>
    <row r="4" spans="1:12" ht="38.25" x14ac:dyDescent="0.2">
      <c r="A4" s="192" t="s">
        <v>332</v>
      </c>
      <c r="B4" s="52" t="s">
        <v>314</v>
      </c>
      <c r="C4" s="52" t="s">
        <v>315</v>
      </c>
      <c r="D4" s="137" t="s">
        <v>397</v>
      </c>
      <c r="E4" s="52" t="s">
        <v>317</v>
      </c>
      <c r="F4" s="142" t="s">
        <v>5</v>
      </c>
      <c r="G4" s="3" t="s">
        <v>6</v>
      </c>
      <c r="H4" s="149" t="s">
        <v>398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473163608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SUM(H20+H14+H6)</f>
        <v>526932479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73956250</v>
      </c>
      <c r="E6" s="4">
        <f>SUM(E7:E13)</f>
        <v>0</v>
      </c>
      <c r="F6" s="4">
        <f>SUM(F7:F13)</f>
        <v>0</v>
      </c>
      <c r="G6" s="147" t="e">
        <f t="shared" si="0"/>
        <v>#DIV/0!</v>
      </c>
      <c r="H6" s="4">
        <v>73956250</v>
      </c>
      <c r="J6" t="s">
        <v>332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8724000</v>
      </c>
      <c r="E7" s="9"/>
      <c r="F7" s="9"/>
      <c r="G7" s="147" t="e">
        <f t="shared" si="0"/>
        <v>#DIV/0!</v>
      </c>
      <c r="H7" s="119">
        <v>8724000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35050000</v>
      </c>
      <c r="E8" s="9"/>
      <c r="F8" s="9"/>
      <c r="G8" s="147" t="e">
        <f t="shared" si="0"/>
        <v>#DIV/0!</v>
      </c>
      <c r="H8" s="119">
        <v>35050000</v>
      </c>
      <c r="J8" s="122" t="s">
        <v>332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8212750</v>
      </c>
      <c r="E9" s="9"/>
      <c r="F9" s="9"/>
      <c r="G9" s="147" t="e">
        <f t="shared" si="0"/>
        <v>#DIV/0!</v>
      </c>
      <c r="H9" s="119">
        <v>8212750</v>
      </c>
      <c r="L9" t="s">
        <v>332</v>
      </c>
    </row>
    <row r="10" spans="1:12" ht="18" customHeight="1" x14ac:dyDescent="0.2">
      <c r="A10" s="10" t="s">
        <v>308</v>
      </c>
      <c r="B10" s="11">
        <v>12095</v>
      </c>
      <c r="C10" s="11">
        <v>7120</v>
      </c>
      <c r="D10" s="11">
        <v>14369500</v>
      </c>
      <c r="E10" s="11"/>
      <c r="F10" s="11"/>
      <c r="G10" s="147" t="e">
        <f t="shared" si="0"/>
        <v>#DIV/0!</v>
      </c>
      <c r="H10" s="119">
        <v>14369500</v>
      </c>
    </row>
    <row r="11" spans="1:12" ht="18" customHeight="1" x14ac:dyDescent="0.2">
      <c r="A11" s="10" t="s">
        <v>307</v>
      </c>
      <c r="B11" s="11"/>
      <c r="C11" s="11"/>
      <c r="D11" s="11">
        <v>7000000</v>
      </c>
      <c r="E11" s="12"/>
      <c r="F11" s="11"/>
      <c r="G11" s="5"/>
      <c r="H11" s="119">
        <v>7000000</v>
      </c>
      <c r="J11" t="s">
        <v>332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600000</v>
      </c>
      <c r="E12" s="12"/>
      <c r="F12" s="11"/>
      <c r="G12" s="5"/>
      <c r="H12" s="119">
        <v>600000</v>
      </c>
    </row>
    <row r="13" spans="1:12" ht="18" customHeight="1" x14ac:dyDescent="0.2">
      <c r="A13" s="10" t="s">
        <v>13</v>
      </c>
      <c r="B13" s="11">
        <v>204</v>
      </c>
      <c r="C13" s="107">
        <v>64</v>
      </c>
      <c r="D13" s="12"/>
      <c r="E13" s="12"/>
      <c r="F13" s="11"/>
      <c r="G13" s="5"/>
      <c r="H13" s="119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329207358</v>
      </c>
      <c r="E14" s="9"/>
      <c r="F14" s="9"/>
      <c r="G14" s="147" t="e">
        <f>(F14/E14)</f>
        <v>#DIV/0!</v>
      </c>
      <c r="H14" s="4">
        <f>SUM(H18+H15)</f>
        <v>382976229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25597100</v>
      </c>
      <c r="E15" s="9"/>
      <c r="F15" s="9"/>
      <c r="G15" s="147" t="e">
        <f>(F15/E15)</f>
        <v>#DIV/0!</v>
      </c>
      <c r="H15" s="119">
        <v>76938131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23597100</v>
      </c>
      <c r="E16" s="9"/>
      <c r="F16" s="9"/>
      <c r="G16" s="147" t="e">
        <f>(F16/E16)</f>
        <v>#DIV/0!</v>
      </c>
      <c r="H16" s="119">
        <v>23597100</v>
      </c>
    </row>
    <row r="17" spans="1:12" ht="18" customHeight="1" x14ac:dyDescent="0.2">
      <c r="A17" s="10" t="s">
        <v>421</v>
      </c>
      <c r="B17" s="9"/>
      <c r="C17" s="9">
        <v>110</v>
      </c>
      <c r="D17" s="9">
        <v>2000000</v>
      </c>
      <c r="E17" s="9"/>
      <c r="F17" s="9"/>
      <c r="G17" s="147"/>
      <c r="H17" s="119">
        <v>2000000</v>
      </c>
      <c r="L17" t="s">
        <v>343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303610258</v>
      </c>
      <c r="E18" s="9"/>
      <c r="F18" s="9"/>
      <c r="G18" s="147" t="e">
        <f t="shared" ref="G18:G25" si="1">(F18/E18)</f>
        <v>#DIV/0!</v>
      </c>
      <c r="H18" s="119">
        <v>306038098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147" t="e">
        <f t="shared" si="1"/>
        <v>#DIV/0!</v>
      </c>
      <c r="H19" s="119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70000000</v>
      </c>
      <c r="E20" s="4">
        <v>0</v>
      </c>
      <c r="F20" s="4">
        <f>SUM(F21:F27)</f>
        <v>0</v>
      </c>
      <c r="G20" s="147" t="e">
        <f t="shared" si="1"/>
        <v>#DIV/0!</v>
      </c>
      <c r="H20" s="4">
        <f>SUM(H26+H25+H24+H23+H22+H21+H27)</f>
        <v>70000000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12800000</v>
      </c>
      <c r="E21" s="9"/>
      <c r="F21" s="9"/>
      <c r="G21" s="147" t="e">
        <f t="shared" si="1"/>
        <v>#DIV/0!</v>
      </c>
      <c r="H21" s="119">
        <v>12800000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45000000</v>
      </c>
      <c r="E22" s="9"/>
      <c r="F22" s="9"/>
      <c r="G22" s="147" t="e">
        <f t="shared" si="1"/>
        <v>#DIV/0!</v>
      </c>
      <c r="H22" s="119">
        <v>45000000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9000000</v>
      </c>
      <c r="E23" s="9"/>
      <c r="F23" s="9"/>
      <c r="G23" s="147" t="e">
        <f t="shared" si="1"/>
        <v>#DIV/0!</v>
      </c>
      <c r="H23" s="119">
        <v>9000000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650000</v>
      </c>
      <c r="E24" s="9"/>
      <c r="F24" s="9"/>
      <c r="G24" s="147" t="e">
        <f t="shared" si="1"/>
        <v>#DIV/0!</v>
      </c>
      <c r="H24" s="119">
        <v>650000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350000</v>
      </c>
      <c r="E25" s="9"/>
      <c r="F25" s="9"/>
      <c r="G25" s="147" t="e">
        <f t="shared" si="1"/>
        <v>#DIV/0!</v>
      </c>
      <c r="H25" s="119">
        <v>350000</v>
      </c>
    </row>
    <row r="26" spans="1:12" ht="18" customHeight="1" x14ac:dyDescent="0.2">
      <c r="A26" s="112" t="s">
        <v>329</v>
      </c>
      <c r="B26" s="9"/>
      <c r="C26" s="9"/>
      <c r="D26" s="9">
        <v>2000000</v>
      </c>
      <c r="E26" s="9"/>
      <c r="F26" s="9"/>
      <c r="G26" s="147"/>
      <c r="H26" s="119">
        <v>2000000</v>
      </c>
    </row>
    <row r="27" spans="1:12" ht="15.75" customHeight="1" x14ac:dyDescent="0.2">
      <c r="A27" s="10" t="s">
        <v>380</v>
      </c>
      <c r="B27" s="11">
        <v>195</v>
      </c>
      <c r="C27" s="107">
        <v>4</v>
      </c>
      <c r="D27" s="11">
        <v>200000</v>
      </c>
      <c r="E27" s="12"/>
      <c r="F27" s="11"/>
      <c r="G27" s="5"/>
      <c r="H27" s="119">
        <v>200000</v>
      </c>
    </row>
    <row r="28" spans="1:12" ht="21" customHeight="1" x14ac:dyDescent="0.25">
      <c r="A28" s="14" t="s">
        <v>25</v>
      </c>
      <c r="B28" s="4">
        <f>SUM(B29+B30+B31+B34)</f>
        <v>1045287</v>
      </c>
      <c r="C28" s="4">
        <f>SUM(C29+C30+C31+C34)</f>
        <v>28219</v>
      </c>
      <c r="D28" s="4">
        <f>SUM(D29+D30+D31+D34)</f>
        <v>2447745</v>
      </c>
      <c r="E28" s="4">
        <v>0</v>
      </c>
      <c r="F28" s="4">
        <f>SUM(F29+F30+F31+F34)</f>
        <v>0</v>
      </c>
      <c r="G28" s="5" t="e">
        <f>(F28/E28)</f>
        <v>#DIV/0!</v>
      </c>
      <c r="H28" s="4">
        <v>2447745</v>
      </c>
    </row>
    <row r="29" spans="1:12" ht="24" customHeight="1" x14ac:dyDescent="0.2">
      <c r="A29" s="13" t="s">
        <v>26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27</v>
      </c>
      <c r="B30" s="9">
        <v>34401</v>
      </c>
      <c r="C30" s="9">
        <v>26914</v>
      </c>
      <c r="D30" s="9"/>
      <c r="E30" s="9"/>
      <c r="F30" s="9"/>
      <c r="G30" s="147" t="e">
        <f>SUM(F30/E30)</f>
        <v>#DIV/0!</v>
      </c>
      <c r="H30" s="119"/>
    </row>
    <row r="31" spans="1:12" ht="18" customHeight="1" x14ac:dyDescent="0.2">
      <c r="A31" s="10" t="s">
        <v>28</v>
      </c>
      <c r="B31" s="9">
        <v>1009098</v>
      </c>
      <c r="C31" s="9"/>
      <c r="D31" s="9"/>
      <c r="E31" s="9"/>
      <c r="F31" s="9"/>
      <c r="G31" s="147" t="e">
        <f t="shared" ref="G31:G36" si="2">(F31/E31)</f>
        <v>#DIV/0!</v>
      </c>
      <c r="H31" s="119"/>
    </row>
    <row r="32" spans="1:12" ht="18" customHeight="1" x14ac:dyDescent="0.2">
      <c r="A32" s="10" t="s">
        <v>29</v>
      </c>
      <c r="B32" s="9">
        <v>10098098</v>
      </c>
      <c r="C32" s="9"/>
      <c r="D32" s="9"/>
      <c r="E32" s="9"/>
      <c r="F32" s="9"/>
      <c r="G32" s="147" t="e">
        <f t="shared" si="2"/>
        <v>#DIV/0!</v>
      </c>
      <c r="H32" s="119"/>
    </row>
    <row r="33" spans="1:8" ht="18" customHeight="1" x14ac:dyDescent="0.2">
      <c r="A33" s="10" t="s">
        <v>30</v>
      </c>
      <c r="B33" s="9"/>
      <c r="C33" s="9"/>
      <c r="D33" s="9"/>
      <c r="E33" s="9"/>
      <c r="F33" s="9"/>
      <c r="G33" s="147" t="e">
        <f t="shared" si="2"/>
        <v>#DIV/0!</v>
      </c>
      <c r="H33" s="119"/>
    </row>
    <row r="34" spans="1:8" ht="18" customHeight="1" x14ac:dyDescent="0.2">
      <c r="A34" s="112" t="s">
        <v>31</v>
      </c>
      <c r="B34" s="119">
        <v>1688</v>
      </c>
      <c r="C34" s="119">
        <v>469</v>
      </c>
      <c r="D34" s="119">
        <v>2447745</v>
      </c>
      <c r="E34" s="119"/>
      <c r="F34" s="119"/>
      <c r="G34" s="147" t="e">
        <f t="shared" si="2"/>
        <v>#DIV/0!</v>
      </c>
      <c r="H34" s="119">
        <v>2447745</v>
      </c>
    </row>
    <row r="35" spans="1:8" ht="12.75" customHeight="1" x14ac:dyDescent="0.25">
      <c r="A35" s="14" t="s">
        <v>32</v>
      </c>
      <c r="B35" s="4">
        <f>SUM(B36:B37)</f>
        <v>29432</v>
      </c>
      <c r="C35" s="4">
        <f>SUM(C36:C37)</f>
        <v>25691</v>
      </c>
      <c r="D35" s="4">
        <f>SUM(D36:D37)</f>
        <v>10093831</v>
      </c>
      <c r="E35" s="4">
        <v>0</v>
      </c>
      <c r="F35" s="4">
        <f>SUM(F36)</f>
        <v>0</v>
      </c>
      <c r="G35" s="147" t="e">
        <f t="shared" si="2"/>
        <v>#DIV/0!</v>
      </c>
      <c r="H35" s="4">
        <v>301041965</v>
      </c>
    </row>
    <row r="36" spans="1:8" ht="18" customHeight="1" x14ac:dyDescent="0.2">
      <c r="A36" s="112" t="s">
        <v>430</v>
      </c>
      <c r="B36" s="119">
        <v>29432</v>
      </c>
      <c r="C36" s="119">
        <v>25691</v>
      </c>
      <c r="D36" s="119" t="s">
        <v>332</v>
      </c>
      <c r="E36" s="119"/>
      <c r="F36" s="4"/>
      <c r="G36" s="147" t="e">
        <f t="shared" si="2"/>
        <v>#DIV/0!</v>
      </c>
      <c r="H36" s="119">
        <v>290948134</v>
      </c>
    </row>
    <row r="37" spans="1:8" ht="18" customHeight="1" x14ac:dyDescent="0.2">
      <c r="A37" s="10" t="s">
        <v>33</v>
      </c>
      <c r="B37" s="148"/>
      <c r="C37" s="148"/>
      <c r="D37" s="148">
        <v>10093831</v>
      </c>
      <c r="E37" s="119"/>
      <c r="F37" s="4"/>
      <c r="G37" s="147"/>
      <c r="H37" s="119">
        <v>10093831</v>
      </c>
    </row>
    <row r="38" spans="1:8" ht="12" customHeight="1" x14ac:dyDescent="0.25">
      <c r="A38" s="14" t="s">
        <v>34</v>
      </c>
      <c r="B38" s="4">
        <f>SUM(B39)</f>
        <v>880</v>
      </c>
      <c r="C38" s="4">
        <f>SUM(C39)</f>
        <v>24701</v>
      </c>
      <c r="D38" s="4">
        <f>SUM(D39)</f>
        <v>0</v>
      </c>
      <c r="E38" s="4">
        <v>0</v>
      </c>
      <c r="F38" s="4">
        <f>SUM(F39)</f>
        <v>0</v>
      </c>
      <c r="G38" s="5"/>
      <c r="H38" s="4"/>
    </row>
    <row r="39" spans="1:8" ht="23.25" customHeight="1" x14ac:dyDescent="0.2">
      <c r="A39" s="10" t="s">
        <v>306</v>
      </c>
      <c r="B39" s="9">
        <v>880</v>
      </c>
      <c r="C39" s="9">
        <v>24701</v>
      </c>
      <c r="D39" s="9"/>
      <c r="E39" s="9"/>
      <c r="F39" s="9"/>
      <c r="G39" s="5"/>
      <c r="H39" s="4"/>
    </row>
    <row r="40" spans="1:8" ht="18" customHeight="1" x14ac:dyDescent="0.2">
      <c r="A40" s="10" t="s">
        <v>318</v>
      </c>
      <c r="B40" s="9"/>
      <c r="C40" s="9">
        <v>7618</v>
      </c>
      <c r="D40" s="9"/>
      <c r="E40" s="9"/>
      <c r="F40" s="9"/>
      <c r="G40" s="5"/>
      <c r="H40" s="4"/>
    </row>
    <row r="41" spans="1:8" ht="18" customHeight="1" x14ac:dyDescent="0.25">
      <c r="A41" s="14" t="s">
        <v>420</v>
      </c>
      <c r="B41" s="4">
        <f>SUM(B5+B28+B35+B38+B19)</f>
        <v>1769477</v>
      </c>
      <c r="C41" s="4">
        <f>SUM(C5+C28+C35+C38+C19+C40)</f>
        <v>578914</v>
      </c>
      <c r="D41" s="4">
        <f>SUM(D5+D28+D35+D38+D19)</f>
        <v>485705184</v>
      </c>
      <c r="E41" s="4">
        <v>0</v>
      </c>
      <c r="F41" s="4" t="e">
        <f>SUM(F5+F28+F35+F38+#REF!)</f>
        <v>#REF!</v>
      </c>
      <c r="G41" s="5" t="e">
        <f>(F41/E41)</f>
        <v>#REF!</v>
      </c>
      <c r="H41" s="4">
        <f>SUM(H38+H35+H28+H5)</f>
        <v>830422189</v>
      </c>
    </row>
    <row r="42" spans="1:8" x14ac:dyDescent="0.2">
      <c r="B42" s="6"/>
      <c r="C42" s="6"/>
      <c r="D42" s="6"/>
    </row>
    <row r="43" spans="1:8" x14ac:dyDescent="0.2">
      <c r="B43" s="6"/>
      <c r="C43" s="6"/>
      <c r="D43" s="6"/>
    </row>
    <row r="44" spans="1:8" ht="15" x14ac:dyDescent="0.2">
      <c r="A44" s="15"/>
      <c r="B44" s="6"/>
      <c r="C44" s="6"/>
      <c r="D44" s="6"/>
    </row>
    <row r="45" spans="1:8" x14ac:dyDescent="0.2">
      <c r="B45" s="6"/>
      <c r="C45" s="6"/>
      <c r="D45" s="6"/>
    </row>
    <row r="46" spans="1:8" x14ac:dyDescent="0.2">
      <c r="B46" s="6"/>
      <c r="C46" s="6"/>
      <c r="D46" s="6"/>
    </row>
    <row r="47" spans="1:8" ht="15" x14ac:dyDescent="0.2">
      <c r="A47" s="15"/>
      <c r="B47" s="6"/>
      <c r="C47" s="6"/>
      <c r="D47" s="6"/>
    </row>
    <row r="48" spans="1:8" x14ac:dyDescent="0.2"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</sheetData>
  <mergeCells count="3">
    <mergeCell ref="A1:H1"/>
    <mergeCell ref="H2:J2"/>
    <mergeCell ref="A2:D2"/>
  </mergeCells>
  <printOptions horizontalCentered="1"/>
  <pageMargins left="0.78740157480314965" right="0.78740157480314965" top="0.98425196850393704" bottom="0.27559055118110237" header="0.51181102362204722" footer="0.51181102362204722"/>
  <pageSetup paperSize="9" orientation="portrait" horizontalDpi="300" verticalDpi="300" r:id="rId1"/>
  <headerFooter alignWithMargins="0">
    <oddHeader>&amp;C1. melléklet a  6/2020.(VIII. 27.)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68" t="s">
        <v>335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332</v>
      </c>
      <c r="J5" s="2" t="s">
        <v>106</v>
      </c>
    </row>
    <row r="6" spans="1:10" ht="12.75" customHeight="1" x14ac:dyDescent="0.2">
      <c r="A6" s="238" t="s">
        <v>107</v>
      </c>
      <c r="B6" s="271" t="s">
        <v>108</v>
      </c>
      <c r="C6" s="244" t="s">
        <v>310</v>
      </c>
      <c r="D6" s="270"/>
      <c r="E6" s="244" t="s">
        <v>311</v>
      </c>
      <c r="F6" s="270"/>
      <c r="G6" s="207" t="s">
        <v>3</v>
      </c>
      <c r="H6" s="207"/>
      <c r="I6" s="207"/>
      <c r="J6" s="271" t="s">
        <v>109</v>
      </c>
    </row>
    <row r="7" spans="1:10" ht="25.5" x14ac:dyDescent="0.2">
      <c r="A7" s="238"/>
      <c r="B7" s="271"/>
      <c r="C7" s="118" t="s">
        <v>4</v>
      </c>
      <c r="D7" s="118" t="s">
        <v>37</v>
      </c>
      <c r="E7" s="118" t="s">
        <v>4</v>
      </c>
      <c r="F7" s="118" t="s">
        <v>37</v>
      </c>
      <c r="G7" s="110" t="s">
        <v>4</v>
      </c>
      <c r="H7" s="110" t="s">
        <v>37</v>
      </c>
      <c r="I7" s="110" t="s">
        <v>5</v>
      </c>
      <c r="J7" s="271"/>
    </row>
    <row r="8" spans="1:10" ht="39.950000000000003" customHeight="1" x14ac:dyDescent="0.2">
      <c r="A8" s="18" t="s">
        <v>38</v>
      </c>
      <c r="B8" s="13" t="s">
        <v>110</v>
      </c>
      <c r="C8" s="104">
        <v>74384</v>
      </c>
      <c r="D8" s="104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170</v>
      </c>
    </row>
    <row r="9" spans="1:10" ht="39.950000000000003" customHeight="1" x14ac:dyDescent="0.2">
      <c r="A9" s="18" t="s">
        <v>39</v>
      </c>
      <c r="B9" s="13" t="s">
        <v>110</v>
      </c>
      <c r="C9" s="104"/>
      <c r="D9" s="104"/>
      <c r="E9" s="9"/>
      <c r="F9" s="9">
        <v>6200</v>
      </c>
      <c r="G9" s="9"/>
      <c r="H9" s="9">
        <v>6200</v>
      </c>
      <c r="I9" s="9"/>
      <c r="J9" s="13" t="s">
        <v>320</v>
      </c>
    </row>
    <row r="10" spans="1:10" ht="37.5" customHeight="1" x14ac:dyDescent="0.2">
      <c r="A10" s="18" t="s">
        <v>40</v>
      </c>
      <c r="B10" s="13" t="s">
        <v>119</v>
      </c>
      <c r="C10" s="104"/>
      <c r="D10" s="104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168</v>
      </c>
    </row>
    <row r="11" spans="1:10" ht="37.5" customHeight="1" x14ac:dyDescent="0.2">
      <c r="A11" s="18" t="s">
        <v>45</v>
      </c>
      <c r="B11" s="13" t="s">
        <v>110</v>
      </c>
      <c r="C11" s="104"/>
      <c r="D11" s="104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169</v>
      </c>
    </row>
    <row r="12" spans="1:10" ht="37.5" customHeight="1" x14ac:dyDescent="0.2">
      <c r="A12" s="18" t="s">
        <v>56</v>
      </c>
      <c r="B12" s="13" t="s">
        <v>110</v>
      </c>
      <c r="C12" s="104">
        <v>49127</v>
      </c>
      <c r="D12" s="104">
        <v>49127</v>
      </c>
      <c r="E12" s="9"/>
      <c r="F12" s="9"/>
      <c r="G12" s="9">
        <v>49127</v>
      </c>
      <c r="H12" s="9">
        <v>49127</v>
      </c>
      <c r="I12" s="9"/>
      <c r="J12" s="13" t="s">
        <v>171</v>
      </c>
    </row>
    <row r="13" spans="1:10" ht="37.5" customHeight="1" x14ac:dyDescent="0.2">
      <c r="A13" s="18" t="s">
        <v>57</v>
      </c>
      <c r="B13" s="13" t="s">
        <v>110</v>
      </c>
      <c r="C13" s="104"/>
      <c r="D13" s="104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172</v>
      </c>
    </row>
    <row r="14" spans="1:10" ht="37.5" customHeight="1" x14ac:dyDescent="0.2">
      <c r="A14" s="113" t="s">
        <v>93</v>
      </c>
      <c r="B14" s="115" t="s">
        <v>321</v>
      </c>
      <c r="C14" s="116"/>
      <c r="D14" s="104">
        <v>889</v>
      </c>
      <c r="E14" s="9"/>
      <c r="F14" s="9"/>
      <c r="G14" s="9"/>
      <c r="H14" s="9">
        <v>889</v>
      </c>
      <c r="I14" s="9">
        <v>889</v>
      </c>
      <c r="J14" s="117" t="s">
        <v>324</v>
      </c>
    </row>
    <row r="15" spans="1:10" ht="37.5" customHeight="1" x14ac:dyDescent="0.2">
      <c r="A15" s="113" t="s">
        <v>95</v>
      </c>
      <c r="B15" s="115" t="s">
        <v>321</v>
      </c>
      <c r="C15" s="116"/>
      <c r="D15" s="104">
        <v>1091</v>
      </c>
      <c r="E15" s="9"/>
      <c r="F15" s="9"/>
      <c r="G15" s="9"/>
      <c r="H15" s="9">
        <v>1091</v>
      </c>
      <c r="I15" s="9">
        <v>1091</v>
      </c>
      <c r="J15" s="117" t="s">
        <v>325</v>
      </c>
    </row>
    <row r="16" spans="1:10" ht="37.5" customHeight="1" x14ac:dyDescent="0.2">
      <c r="A16" s="113" t="s">
        <v>161</v>
      </c>
      <c r="B16" s="13" t="s">
        <v>119</v>
      </c>
      <c r="C16" s="116"/>
      <c r="D16" s="104"/>
      <c r="E16" s="9"/>
      <c r="F16" s="9"/>
      <c r="G16" s="9"/>
      <c r="H16" s="9"/>
      <c r="I16" s="9">
        <v>84</v>
      </c>
      <c r="J16" s="117" t="s">
        <v>330</v>
      </c>
    </row>
    <row r="17" spans="1:10" ht="25.5" customHeight="1" x14ac:dyDescent="0.25">
      <c r="A17" s="18"/>
      <c r="B17" s="27" t="s">
        <v>111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view="pageLayout" zoomScaleNormal="100" workbookViewId="0">
      <selection activeCell="F17" sqref="F17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2.5703125" customWidth="1"/>
    <col min="6" max="6" width="24.7109375" customWidth="1"/>
  </cols>
  <sheetData>
    <row r="1" spans="1:6" x14ac:dyDescent="0.2">
      <c r="A1" s="208" t="s">
        <v>443</v>
      </c>
      <c r="B1" s="208"/>
      <c r="C1" s="208"/>
      <c r="D1" s="208"/>
      <c r="E1" s="208"/>
      <c r="F1" s="208"/>
    </row>
    <row r="2" spans="1:6" x14ac:dyDescent="0.2">
      <c r="A2" s="25"/>
      <c r="B2" s="25"/>
      <c r="D2" s="25"/>
    </row>
    <row r="5" spans="1:6" x14ac:dyDescent="0.2">
      <c r="D5" s="161"/>
      <c r="E5" s="259" t="s">
        <v>355</v>
      </c>
      <c r="F5" s="260"/>
    </row>
    <row r="6" spans="1:6" x14ac:dyDescent="0.2">
      <c r="A6" s="238" t="s">
        <v>107</v>
      </c>
      <c r="B6" s="271" t="s">
        <v>108</v>
      </c>
      <c r="C6" s="233" t="s">
        <v>3</v>
      </c>
      <c r="D6" s="242"/>
      <c r="E6" s="261" t="s">
        <v>109</v>
      </c>
      <c r="F6" s="276"/>
    </row>
    <row r="7" spans="1:6" x14ac:dyDescent="0.2">
      <c r="A7" s="238"/>
      <c r="B7" s="271"/>
      <c r="C7" s="133" t="s">
        <v>4</v>
      </c>
      <c r="D7" s="138" t="s">
        <v>37</v>
      </c>
      <c r="E7" s="231"/>
      <c r="F7" s="277"/>
    </row>
    <row r="8" spans="1:6" ht="44.25" customHeight="1" x14ac:dyDescent="0.2">
      <c r="A8" s="180" t="s">
        <v>38</v>
      </c>
      <c r="B8" s="111" t="s">
        <v>110</v>
      </c>
      <c r="C8" s="178">
        <v>2500000</v>
      </c>
      <c r="D8" s="125">
        <v>2500000</v>
      </c>
      <c r="E8" s="278" t="s">
        <v>401</v>
      </c>
      <c r="F8" s="279"/>
    </row>
    <row r="9" spans="1:6" ht="44.25" customHeight="1" x14ac:dyDescent="0.2">
      <c r="A9" s="183" t="s">
        <v>39</v>
      </c>
      <c r="B9" s="111" t="s">
        <v>110</v>
      </c>
      <c r="C9" s="178">
        <v>4500000</v>
      </c>
      <c r="D9" s="178">
        <v>4500000</v>
      </c>
      <c r="E9" s="278" t="s">
        <v>402</v>
      </c>
      <c r="F9" s="279"/>
    </row>
    <row r="10" spans="1:6" ht="44.25" customHeight="1" x14ac:dyDescent="0.2">
      <c r="A10" s="179" t="s">
        <v>40</v>
      </c>
      <c r="B10" s="111" t="s">
        <v>403</v>
      </c>
      <c r="C10" s="178">
        <v>1000000</v>
      </c>
      <c r="D10" s="178">
        <v>1000000</v>
      </c>
      <c r="E10" s="278" t="s">
        <v>408</v>
      </c>
      <c r="F10" s="279"/>
    </row>
    <row r="11" spans="1:6" ht="44.25" customHeight="1" x14ac:dyDescent="0.2">
      <c r="A11" s="182" t="s">
        <v>45</v>
      </c>
      <c r="B11" s="111" t="s">
        <v>378</v>
      </c>
      <c r="C11" s="178">
        <v>300000</v>
      </c>
      <c r="D11" s="178">
        <v>300000</v>
      </c>
      <c r="E11" s="278" t="s">
        <v>393</v>
      </c>
      <c r="F11" s="279"/>
    </row>
    <row r="12" spans="1:6" ht="44.25" customHeight="1" x14ac:dyDescent="0.2">
      <c r="A12" s="182" t="s">
        <v>56</v>
      </c>
      <c r="B12" s="111" t="s">
        <v>123</v>
      </c>
      <c r="C12" s="178">
        <v>800000</v>
      </c>
      <c r="D12" s="178">
        <v>800000</v>
      </c>
      <c r="E12" s="278" t="s">
        <v>404</v>
      </c>
      <c r="F12" s="279"/>
    </row>
    <row r="13" spans="1:6" ht="39.75" customHeight="1" x14ac:dyDescent="0.2">
      <c r="A13" s="113" t="s">
        <v>57</v>
      </c>
      <c r="B13" s="182" t="s">
        <v>110</v>
      </c>
      <c r="C13" s="9"/>
      <c r="D13" s="191">
        <v>135762191</v>
      </c>
      <c r="E13" s="272" t="s">
        <v>424</v>
      </c>
      <c r="F13" s="273"/>
    </row>
    <row r="14" spans="1:6" ht="25.5" customHeight="1" x14ac:dyDescent="0.25">
      <c r="A14" s="10"/>
      <c r="B14" s="175" t="s">
        <v>118</v>
      </c>
      <c r="C14" s="4">
        <f>SUM(C8+C9+C10+C11+C13+C12)</f>
        <v>9100000</v>
      </c>
      <c r="D14" s="190">
        <v>144862191</v>
      </c>
      <c r="E14" s="274"/>
      <c r="F14" s="275"/>
    </row>
    <row r="15" spans="1:6" x14ac:dyDescent="0.2">
      <c r="C15" s="6"/>
    </row>
    <row r="16" spans="1:6" x14ac:dyDescent="0.2">
      <c r="C16" s="6"/>
    </row>
    <row r="17" spans="3:5" x14ac:dyDescent="0.2">
      <c r="C17" s="6"/>
      <c r="E17" t="s">
        <v>343</v>
      </c>
    </row>
    <row r="18" spans="3:5" x14ac:dyDescent="0.2">
      <c r="C18" s="6"/>
    </row>
    <row r="19" spans="3:5" x14ac:dyDescent="0.2">
      <c r="C19" s="6"/>
    </row>
    <row r="21" spans="3:5" x14ac:dyDescent="0.2">
      <c r="D21" t="s">
        <v>332</v>
      </c>
    </row>
  </sheetData>
  <mergeCells count="13">
    <mergeCell ref="E13:F13"/>
    <mergeCell ref="E14:F14"/>
    <mergeCell ref="A1:F1"/>
    <mergeCell ref="E5:F5"/>
    <mergeCell ref="A6:A7"/>
    <mergeCell ref="B6:B7"/>
    <mergeCell ref="C6:D6"/>
    <mergeCell ref="E6:F7"/>
    <mergeCell ref="E10:F10"/>
    <mergeCell ref="E11:F11"/>
    <mergeCell ref="E8:F8"/>
    <mergeCell ref="E9:F9"/>
    <mergeCell ref="E12:F1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6/2020. (VIII. 27.)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9:I20"/>
  <sheetViews>
    <sheetView workbookViewId="0">
      <selection activeCell="J28" sqref="J28"/>
    </sheetView>
  </sheetViews>
  <sheetFormatPr defaultRowHeight="12.75" x14ac:dyDescent="0.2"/>
  <cols>
    <col min="1" max="1" width="8.85546875" customWidth="1"/>
    <col min="2" max="3" width="9.140625" hidden="1" customWidth="1"/>
    <col min="5" max="5" width="14.42578125" customWidth="1"/>
    <col min="6" max="6" width="11.28515625" customWidth="1"/>
    <col min="7" max="7" width="12.42578125" customWidth="1"/>
  </cols>
  <sheetData>
    <row r="9" spans="4:9" x14ac:dyDescent="0.2">
      <c r="D9" s="208" t="s">
        <v>444</v>
      </c>
      <c r="E9" s="208"/>
      <c r="F9" s="208"/>
      <c r="G9" s="208"/>
      <c r="H9" s="208"/>
      <c r="I9" s="208"/>
    </row>
    <row r="10" spans="4:9" x14ac:dyDescent="0.2">
      <c r="D10" s="25"/>
      <c r="E10" s="25"/>
      <c r="G10" s="25"/>
    </row>
    <row r="12" spans="4:9" x14ac:dyDescent="0.2">
      <c r="F12" t="s">
        <v>332</v>
      </c>
    </row>
    <row r="13" spans="4:9" x14ac:dyDescent="0.2">
      <c r="G13" s="161"/>
      <c r="H13" s="259" t="s">
        <v>355</v>
      </c>
      <c r="I13" s="260"/>
    </row>
    <row r="14" spans="4:9" x14ac:dyDescent="0.2">
      <c r="D14" s="238" t="s">
        <v>107</v>
      </c>
      <c r="E14" s="271" t="s">
        <v>108</v>
      </c>
      <c r="F14" s="233" t="s">
        <v>3</v>
      </c>
      <c r="G14" s="242"/>
      <c r="H14" s="261" t="s">
        <v>109</v>
      </c>
      <c r="I14" s="276"/>
    </row>
    <row r="15" spans="4:9" x14ac:dyDescent="0.2">
      <c r="D15" s="238"/>
      <c r="E15" s="271"/>
      <c r="F15" s="185" t="s">
        <v>4</v>
      </c>
      <c r="G15" s="186" t="s">
        <v>37</v>
      </c>
      <c r="H15" s="231"/>
      <c r="I15" s="277"/>
    </row>
    <row r="16" spans="4:9" ht="25.5" x14ac:dyDescent="0.2">
      <c r="D16" s="187" t="s">
        <v>38</v>
      </c>
      <c r="E16" s="111" t="s">
        <v>403</v>
      </c>
      <c r="F16" s="178">
        <v>200000</v>
      </c>
      <c r="G16" s="178">
        <v>200000</v>
      </c>
      <c r="H16" s="278" t="s">
        <v>405</v>
      </c>
      <c r="I16" s="279"/>
    </row>
    <row r="17" spans="4:9" ht="25.5" x14ac:dyDescent="0.2">
      <c r="D17" s="187" t="s">
        <v>39</v>
      </c>
      <c r="E17" s="111" t="s">
        <v>123</v>
      </c>
      <c r="F17" s="178">
        <v>100000</v>
      </c>
      <c r="G17" s="191">
        <v>100000</v>
      </c>
      <c r="H17" s="278" t="s">
        <v>406</v>
      </c>
      <c r="I17" s="279"/>
    </row>
    <row r="18" spans="4:9" ht="24.75" customHeight="1" x14ac:dyDescent="0.2">
      <c r="D18" s="182" t="s">
        <v>40</v>
      </c>
      <c r="E18" s="111" t="s">
        <v>425</v>
      </c>
      <c r="F18" s="178">
        <v>180000</v>
      </c>
      <c r="G18" s="191">
        <v>180000</v>
      </c>
      <c r="H18" s="278" t="s">
        <v>407</v>
      </c>
      <c r="I18" s="279"/>
    </row>
    <row r="19" spans="4:9" ht="38.25" x14ac:dyDescent="0.2">
      <c r="D19" s="182" t="s">
        <v>45</v>
      </c>
      <c r="E19" s="111" t="s">
        <v>426</v>
      </c>
      <c r="F19" s="178"/>
      <c r="G19" s="178">
        <v>142458076</v>
      </c>
      <c r="H19" s="278" t="s">
        <v>424</v>
      </c>
      <c r="I19" s="279"/>
    </row>
    <row r="20" spans="4:9" ht="15.75" x14ac:dyDescent="0.25">
      <c r="D20" s="10"/>
      <c r="E20" s="175" t="s">
        <v>118</v>
      </c>
      <c r="F20" s="4">
        <v>480000</v>
      </c>
      <c r="G20" s="4">
        <v>142938076</v>
      </c>
      <c r="H20" s="274"/>
      <c r="I20" s="275"/>
    </row>
  </sheetData>
  <mergeCells count="11">
    <mergeCell ref="H20:I20"/>
    <mergeCell ref="H16:I16"/>
    <mergeCell ref="H17:I17"/>
    <mergeCell ref="H19:I19"/>
    <mergeCell ref="D9:I9"/>
    <mergeCell ref="H13:I13"/>
    <mergeCell ref="D14:D15"/>
    <mergeCell ref="E14:E15"/>
    <mergeCell ref="F14:G14"/>
    <mergeCell ref="H14:I15"/>
    <mergeCell ref="H18:I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1"/>
  <sheetViews>
    <sheetView view="pageLayout" zoomScale="89" zoomScaleNormal="100" zoomScalePageLayoutView="89" workbookViewId="0">
      <selection activeCell="B3" sqref="B3"/>
    </sheetView>
  </sheetViews>
  <sheetFormatPr defaultRowHeight="12.75" x14ac:dyDescent="0.2"/>
  <cols>
    <col min="1" max="1" width="11.42578125" customWidth="1"/>
    <col min="2" max="2" width="39.5703125" customWidth="1"/>
    <col min="3" max="3" width="12" customWidth="1"/>
    <col min="4" max="4" width="10.85546875" customWidth="1"/>
  </cols>
  <sheetData>
    <row r="1" spans="1:5" x14ac:dyDescent="0.2">
      <c r="A1" s="269" t="s">
        <v>445</v>
      </c>
      <c r="B1" s="269"/>
      <c r="C1" s="269"/>
      <c r="D1" s="269"/>
      <c r="E1" s="269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259" t="s">
        <v>355</v>
      </c>
      <c r="D5" s="260"/>
    </row>
    <row r="6" spans="1:5" x14ac:dyDescent="0.2">
      <c r="A6" s="282" t="s">
        <v>2</v>
      </c>
      <c r="B6" s="283"/>
      <c r="C6" s="233" t="s">
        <v>3</v>
      </c>
      <c r="D6" s="242"/>
    </row>
    <row r="7" spans="1:5" x14ac:dyDescent="0.2">
      <c r="A7" s="284"/>
      <c r="B7" s="285"/>
      <c r="C7" s="140" t="s">
        <v>36</v>
      </c>
      <c r="D7" s="7" t="s">
        <v>395</v>
      </c>
    </row>
    <row r="8" spans="1:5" ht="18" customHeight="1" x14ac:dyDescent="0.2">
      <c r="A8" s="286" t="s">
        <v>112</v>
      </c>
      <c r="B8" s="287"/>
      <c r="C8" s="4">
        <f>SUM(C9:C15)</f>
        <v>8437600</v>
      </c>
      <c r="D8" s="4">
        <f>SUM(D9:D15)</f>
        <v>7437600</v>
      </c>
    </row>
    <row r="9" spans="1:5" ht="18" customHeight="1" x14ac:dyDescent="0.2">
      <c r="A9" s="72"/>
      <c r="B9" s="125" t="s">
        <v>345</v>
      </c>
      <c r="C9" s="119">
        <v>200000</v>
      </c>
      <c r="D9" s="119">
        <v>200000</v>
      </c>
    </row>
    <row r="10" spans="1:5" ht="18" customHeight="1" x14ac:dyDescent="0.2">
      <c r="A10" s="29"/>
      <c r="B10" s="10" t="s">
        <v>113</v>
      </c>
      <c r="C10" s="9">
        <v>5892600</v>
      </c>
      <c r="D10" s="9">
        <v>4892600</v>
      </c>
    </row>
    <row r="11" spans="1:5" ht="18" customHeight="1" x14ac:dyDescent="0.2">
      <c r="A11" s="29"/>
      <c r="B11" s="112" t="s">
        <v>377</v>
      </c>
      <c r="C11" s="9">
        <v>100000</v>
      </c>
      <c r="D11" s="9">
        <v>100000</v>
      </c>
    </row>
    <row r="12" spans="1:5" ht="18" customHeight="1" x14ac:dyDescent="0.2">
      <c r="A12" s="29"/>
      <c r="B12" s="112" t="s">
        <v>409</v>
      </c>
      <c r="C12" s="9">
        <v>200000</v>
      </c>
      <c r="D12" s="9">
        <v>200000</v>
      </c>
    </row>
    <row r="13" spans="1:5" ht="18" customHeight="1" x14ac:dyDescent="0.2">
      <c r="A13" s="29"/>
      <c r="B13" s="112" t="s">
        <v>427</v>
      </c>
      <c r="C13" s="9">
        <v>500000</v>
      </c>
      <c r="D13" s="9">
        <v>500000</v>
      </c>
    </row>
    <row r="14" spans="1:5" ht="18" customHeight="1" x14ac:dyDescent="0.2">
      <c r="A14" s="29"/>
      <c r="B14" s="10" t="s">
        <v>114</v>
      </c>
      <c r="C14" s="9">
        <v>555000</v>
      </c>
      <c r="D14" s="9">
        <v>555000</v>
      </c>
    </row>
    <row r="15" spans="1:5" ht="18" customHeight="1" x14ac:dyDescent="0.2">
      <c r="A15" s="29"/>
      <c r="B15" s="10" t="s">
        <v>115</v>
      </c>
      <c r="C15" s="9">
        <v>990000</v>
      </c>
      <c r="D15" s="9">
        <v>990000</v>
      </c>
    </row>
    <row r="16" spans="1:5" ht="18" customHeight="1" x14ac:dyDescent="0.2">
      <c r="A16" s="286" t="s">
        <v>116</v>
      </c>
      <c r="B16" s="287"/>
      <c r="C16" s="4">
        <f>SUM(C17:C30)</f>
        <v>28762351</v>
      </c>
      <c r="D16" s="4">
        <f>SUM(D17:D30)</f>
        <v>28862351</v>
      </c>
    </row>
    <row r="17" spans="1:4" ht="18" customHeight="1" x14ac:dyDescent="0.2">
      <c r="A17" s="30"/>
      <c r="B17" s="10" t="s">
        <v>376</v>
      </c>
      <c r="C17" s="9">
        <v>2300000</v>
      </c>
      <c r="D17" s="9">
        <v>2300000</v>
      </c>
    </row>
    <row r="18" spans="1:4" ht="18" customHeight="1" x14ac:dyDescent="0.2">
      <c r="A18" s="29"/>
      <c r="B18" s="112" t="s">
        <v>410</v>
      </c>
      <c r="C18" s="9">
        <v>1300000</v>
      </c>
      <c r="D18" s="9">
        <v>1300000</v>
      </c>
    </row>
    <row r="19" spans="1:4" ht="18" customHeight="1" x14ac:dyDescent="0.2">
      <c r="A19" s="29"/>
      <c r="B19" s="112" t="s">
        <v>411</v>
      </c>
      <c r="C19" s="9">
        <v>2200000</v>
      </c>
      <c r="D19" s="9">
        <v>2200000</v>
      </c>
    </row>
    <row r="20" spans="1:4" ht="18" customHeight="1" x14ac:dyDescent="0.2">
      <c r="A20" s="29"/>
      <c r="B20" s="112" t="s">
        <v>326</v>
      </c>
      <c r="C20" s="9">
        <v>500000</v>
      </c>
      <c r="D20" s="9">
        <v>500000</v>
      </c>
    </row>
    <row r="21" spans="1:4" ht="18" customHeight="1" x14ac:dyDescent="0.2">
      <c r="A21" s="29"/>
      <c r="B21" s="10" t="s">
        <v>117</v>
      </c>
      <c r="C21" s="9">
        <v>500000</v>
      </c>
      <c r="D21" s="9">
        <v>500000</v>
      </c>
    </row>
    <row r="22" spans="1:4" ht="18" customHeight="1" x14ac:dyDescent="0.2">
      <c r="A22" s="29"/>
      <c r="B22" s="112" t="s">
        <v>374</v>
      </c>
      <c r="C22" s="9">
        <v>5000000</v>
      </c>
      <c r="D22" s="9">
        <v>5000000</v>
      </c>
    </row>
    <row r="23" spans="1:4" ht="18" customHeight="1" x14ac:dyDescent="0.2">
      <c r="A23" s="29"/>
      <c r="B23" s="10" t="s">
        <v>167</v>
      </c>
      <c r="C23" s="9">
        <v>400000</v>
      </c>
      <c r="D23" s="9">
        <v>400000</v>
      </c>
    </row>
    <row r="24" spans="1:4" ht="18" customHeight="1" x14ac:dyDescent="0.2">
      <c r="A24" s="29"/>
      <c r="B24" s="10" t="s">
        <v>166</v>
      </c>
      <c r="C24" s="9">
        <v>400000</v>
      </c>
      <c r="D24" s="9">
        <v>400000</v>
      </c>
    </row>
    <row r="25" spans="1:4" ht="31.5" customHeight="1" x14ac:dyDescent="0.2">
      <c r="A25" s="29"/>
      <c r="B25" s="13" t="s">
        <v>179</v>
      </c>
      <c r="C25" s="9">
        <v>13628115</v>
      </c>
      <c r="D25" s="9">
        <v>13628115</v>
      </c>
    </row>
    <row r="26" spans="1:4" ht="18" customHeight="1" x14ac:dyDescent="0.2">
      <c r="A26" s="29"/>
      <c r="B26" s="188" t="s">
        <v>428</v>
      </c>
      <c r="C26" s="9">
        <v>1590000</v>
      </c>
      <c r="D26" s="9">
        <v>1590000</v>
      </c>
    </row>
    <row r="27" spans="1:4" ht="18" customHeight="1" x14ac:dyDescent="0.2">
      <c r="A27" s="29"/>
      <c r="B27" s="188" t="s">
        <v>412</v>
      </c>
      <c r="C27" s="9">
        <v>120000</v>
      </c>
      <c r="D27" s="9">
        <v>120000</v>
      </c>
    </row>
    <row r="28" spans="1:4" ht="18" customHeight="1" x14ac:dyDescent="0.2">
      <c r="A28" s="29"/>
      <c r="B28" s="188" t="s">
        <v>413</v>
      </c>
      <c r="C28" s="9">
        <v>724236</v>
      </c>
      <c r="D28" s="9">
        <v>724236</v>
      </c>
    </row>
    <row r="29" spans="1:4" ht="18" customHeight="1" x14ac:dyDescent="0.2">
      <c r="A29" s="29"/>
      <c r="B29" s="188" t="s">
        <v>429</v>
      </c>
      <c r="C29" s="9"/>
      <c r="D29" s="9">
        <v>100000</v>
      </c>
    </row>
    <row r="30" spans="1:4" ht="18" customHeight="1" x14ac:dyDescent="0.2">
      <c r="A30" s="29"/>
      <c r="B30" s="73" t="s">
        <v>331</v>
      </c>
      <c r="C30" s="9">
        <v>100000</v>
      </c>
      <c r="D30" s="9">
        <v>100000</v>
      </c>
    </row>
    <row r="31" spans="1:4" ht="18" customHeight="1" x14ac:dyDescent="0.25">
      <c r="A31" s="280" t="s">
        <v>118</v>
      </c>
      <c r="B31" s="281"/>
      <c r="C31" s="4">
        <f>C8+C16</f>
        <v>37199951</v>
      </c>
      <c r="D31" s="4">
        <f>D8+D16</f>
        <v>36299951</v>
      </c>
    </row>
  </sheetData>
  <mergeCells count="7">
    <mergeCell ref="A31:B31"/>
    <mergeCell ref="A1:E1"/>
    <mergeCell ref="C5:D5"/>
    <mergeCell ref="A6:B7"/>
    <mergeCell ref="C6:D6"/>
    <mergeCell ref="A8:B8"/>
    <mergeCell ref="A16:B1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6/2020. (VIII. 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10.42578125" customWidth="1"/>
    <col min="2" max="2" width="44.140625" customWidth="1"/>
    <col min="3" max="3" width="10.5703125" customWidth="1"/>
    <col min="4" max="4" width="10.140625" bestFit="1" customWidth="1"/>
  </cols>
  <sheetData>
    <row r="1" spans="1:4" ht="15.75" x14ac:dyDescent="0.25">
      <c r="A1" s="288" t="s">
        <v>120</v>
      </c>
      <c r="B1" s="288"/>
      <c r="C1" s="288"/>
    </row>
    <row r="2" spans="1:4" x14ac:dyDescent="0.2">
      <c r="A2" s="291" t="s">
        <v>446</v>
      </c>
      <c r="B2" s="291"/>
      <c r="C2" s="291"/>
      <c r="D2" s="291"/>
    </row>
    <row r="6" spans="1:4" ht="12.75" customHeight="1" x14ac:dyDescent="0.2">
      <c r="A6" s="289"/>
      <c r="B6" s="236" t="s">
        <v>181</v>
      </c>
      <c r="C6" s="233" t="s">
        <v>3</v>
      </c>
      <c r="D6" s="242"/>
    </row>
    <row r="7" spans="1:4" x14ac:dyDescent="0.2">
      <c r="A7" s="290"/>
      <c r="B7" s="236"/>
      <c r="C7" s="184" t="s">
        <v>36</v>
      </c>
      <c r="D7" s="7" t="s">
        <v>394</v>
      </c>
    </row>
    <row r="8" spans="1:4" ht="21" customHeight="1" x14ac:dyDescent="0.2">
      <c r="A8" s="105"/>
      <c r="B8" s="31" t="s">
        <v>136</v>
      </c>
      <c r="C8" s="9">
        <v>5700000</v>
      </c>
      <c r="D8" s="9">
        <v>5700000</v>
      </c>
    </row>
    <row r="9" spans="1:4" ht="21" customHeight="1" x14ac:dyDescent="0.2">
      <c r="A9" s="105"/>
      <c r="B9" s="176" t="s">
        <v>414</v>
      </c>
      <c r="C9" s="9">
        <v>800000</v>
      </c>
      <c r="D9" s="9">
        <v>800000</v>
      </c>
    </row>
    <row r="10" spans="1:4" ht="21" customHeight="1" x14ac:dyDescent="0.2">
      <c r="A10" s="105"/>
      <c r="B10" s="176" t="s">
        <v>375</v>
      </c>
      <c r="C10" s="9">
        <v>160000</v>
      </c>
      <c r="D10" s="9">
        <v>160000</v>
      </c>
    </row>
    <row r="11" spans="1:4" ht="21" customHeight="1" x14ac:dyDescent="0.2">
      <c r="A11" s="105"/>
      <c r="B11" s="31" t="s">
        <v>137</v>
      </c>
      <c r="C11" s="9">
        <v>1000000</v>
      </c>
      <c r="D11" s="9">
        <v>1000000</v>
      </c>
    </row>
    <row r="12" spans="1:4" ht="28.5" customHeight="1" x14ac:dyDescent="0.2">
      <c r="A12" s="105"/>
      <c r="B12" s="181" t="s">
        <v>379</v>
      </c>
      <c r="C12" s="9">
        <v>15336000</v>
      </c>
      <c r="D12" s="9">
        <v>15336000</v>
      </c>
    </row>
    <row r="13" spans="1:4" ht="23.25" customHeight="1" x14ac:dyDescent="0.25">
      <c r="A13" s="127"/>
      <c r="B13" s="79" t="s">
        <v>182</v>
      </c>
      <c r="C13" s="4">
        <f>SUM(C8:C12)</f>
        <v>22996000</v>
      </c>
      <c r="D13" s="4">
        <v>22996000</v>
      </c>
    </row>
    <row r="14" spans="1:4" x14ac:dyDescent="0.2">
      <c r="B14" s="32"/>
      <c r="C14" s="6"/>
    </row>
    <row r="15" spans="1:4" x14ac:dyDescent="0.2">
      <c r="B15" s="32"/>
      <c r="C15" s="6"/>
    </row>
    <row r="16" spans="1:4" x14ac:dyDescent="0.2">
      <c r="B16" s="32"/>
      <c r="C16" s="6"/>
    </row>
    <row r="17" spans="2:3" x14ac:dyDescent="0.2">
      <c r="B17" s="32"/>
      <c r="C17" s="6"/>
    </row>
    <row r="18" spans="2:3" x14ac:dyDescent="0.2">
      <c r="B18" s="32"/>
      <c r="C18" s="6"/>
    </row>
    <row r="19" spans="2:3" x14ac:dyDescent="0.2">
      <c r="C19" s="6"/>
    </row>
    <row r="20" spans="2:3" x14ac:dyDescent="0.2">
      <c r="C20" s="6"/>
    </row>
    <row r="21" spans="2:3" x14ac:dyDescent="0.2">
      <c r="C21" s="6"/>
    </row>
    <row r="22" spans="2:3" x14ac:dyDescent="0.2">
      <c r="C22" s="6"/>
    </row>
    <row r="23" spans="2:3" x14ac:dyDescent="0.2">
      <c r="C23" s="6"/>
    </row>
    <row r="24" spans="2:3" x14ac:dyDescent="0.2">
      <c r="C24" s="6"/>
    </row>
    <row r="25" spans="2:3" x14ac:dyDescent="0.2">
      <c r="C25" s="6"/>
    </row>
    <row r="26" spans="2:3" x14ac:dyDescent="0.2">
      <c r="C26" s="6"/>
    </row>
    <row r="27" spans="2:3" x14ac:dyDescent="0.2">
      <c r="C27" s="6"/>
    </row>
    <row r="28" spans="2:3" x14ac:dyDescent="0.2">
      <c r="C28" s="6"/>
    </row>
    <row r="29" spans="2:3" x14ac:dyDescent="0.2">
      <c r="C29" s="6"/>
    </row>
  </sheetData>
  <mergeCells count="5">
    <mergeCell ref="A1:C1"/>
    <mergeCell ref="A6:A7"/>
    <mergeCell ref="B6:B7"/>
    <mergeCell ref="C6:D6"/>
    <mergeCell ref="A2:D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 6/2020. (VIII.27.)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1" t="s">
        <v>336</v>
      </c>
      <c r="B1" s="25"/>
      <c r="C1" s="25"/>
      <c r="D1" s="25"/>
      <c r="E1" s="25"/>
      <c r="F1" s="25"/>
    </row>
    <row r="2" spans="1:10" ht="15.75" x14ac:dyDescent="0.25">
      <c r="A2" s="268" t="s">
        <v>337</v>
      </c>
      <c r="B2" s="268"/>
      <c r="C2" s="268"/>
      <c r="D2" s="268"/>
      <c r="E2" s="268"/>
      <c r="F2" s="25"/>
    </row>
    <row r="5" spans="1:10" x14ac:dyDescent="0.2">
      <c r="F5" s="2" t="s">
        <v>180</v>
      </c>
    </row>
    <row r="6" spans="1:10" x14ac:dyDescent="0.2">
      <c r="A6" s="236" t="s">
        <v>2</v>
      </c>
      <c r="B6" s="236"/>
      <c r="C6" s="207" t="s">
        <v>3</v>
      </c>
      <c r="D6" s="207"/>
      <c r="E6" s="207"/>
      <c r="F6" s="207"/>
    </row>
    <row r="7" spans="1:10" ht="33.75" x14ac:dyDescent="0.2">
      <c r="A7" s="236"/>
      <c r="B7" s="236"/>
      <c r="C7" s="26" t="s">
        <v>36</v>
      </c>
      <c r="D7" s="26" t="s">
        <v>37</v>
      </c>
      <c r="E7" s="26" t="s">
        <v>5</v>
      </c>
      <c r="F7" s="17" t="s">
        <v>6</v>
      </c>
    </row>
    <row r="8" spans="1:10" ht="18" customHeight="1" x14ac:dyDescent="0.2">
      <c r="A8" s="81" t="s">
        <v>184</v>
      </c>
      <c r="B8" s="10"/>
      <c r="C8" s="10"/>
      <c r="D8" s="9"/>
      <c r="E8" s="9"/>
      <c r="F8" s="10"/>
      <c r="J8" s="122" t="s">
        <v>332</v>
      </c>
    </row>
    <row r="9" spans="1:10" ht="18" customHeight="1" x14ac:dyDescent="0.2">
      <c r="A9" s="10"/>
      <c r="B9" s="31" t="s">
        <v>185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186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187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188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182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7"/>
  <sheetViews>
    <sheetView view="pageLayout" zoomScale="93" zoomScaleNormal="100" zoomScalePageLayoutView="93" workbookViewId="0">
      <selection activeCell="H20" sqref="H20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08"/>
      <c r="B1" s="208"/>
      <c r="C1" s="208"/>
      <c r="D1" s="208"/>
      <c r="E1" s="208"/>
      <c r="F1" s="208"/>
    </row>
    <row r="2" spans="1:9" x14ac:dyDescent="0.2">
      <c r="A2" s="269" t="s">
        <v>447</v>
      </c>
      <c r="B2" s="209"/>
      <c r="C2" s="209"/>
      <c r="D2" s="209"/>
      <c r="E2" s="209"/>
      <c r="F2" s="209"/>
      <c r="G2" s="209"/>
      <c r="H2" s="209"/>
      <c r="I2" s="209"/>
    </row>
    <row r="3" spans="1:9" ht="14.25" x14ac:dyDescent="0.2">
      <c r="A3" s="177"/>
      <c r="B3" s="100"/>
      <c r="C3" s="134"/>
      <c r="D3" s="134"/>
      <c r="E3" s="134"/>
      <c r="F3" s="134"/>
      <c r="H3" s="225" t="s">
        <v>355</v>
      </c>
      <c r="I3" s="225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295" t="s">
        <v>262</v>
      </c>
      <c r="B5" s="218" t="s">
        <v>417</v>
      </c>
      <c r="C5" s="201" t="s">
        <v>418</v>
      </c>
      <c r="D5" s="292" t="s">
        <v>419</v>
      </c>
      <c r="E5" s="297" t="s">
        <v>6</v>
      </c>
      <c r="F5" s="282" t="s">
        <v>283</v>
      </c>
      <c r="G5" s="218" t="s">
        <v>417</v>
      </c>
      <c r="H5" s="201" t="s">
        <v>418</v>
      </c>
      <c r="I5" s="292" t="s">
        <v>419</v>
      </c>
    </row>
    <row r="6" spans="1:9" ht="21.75" customHeight="1" x14ac:dyDescent="0.2">
      <c r="A6" s="296"/>
      <c r="B6" s="218"/>
      <c r="C6" s="201"/>
      <c r="D6" s="293"/>
      <c r="E6" s="271"/>
      <c r="F6" s="298"/>
      <c r="G6" s="218"/>
      <c r="H6" s="201"/>
      <c r="I6" s="293"/>
    </row>
    <row r="7" spans="1:9" x14ac:dyDescent="0.2">
      <c r="A7" s="10" t="s">
        <v>7</v>
      </c>
      <c r="B7" s="10"/>
      <c r="C7" s="10"/>
      <c r="D7" s="10"/>
      <c r="E7" s="10"/>
      <c r="F7" s="10" t="s">
        <v>284</v>
      </c>
      <c r="G7" s="10"/>
      <c r="H7" s="10"/>
      <c r="I7" s="10"/>
    </row>
    <row r="8" spans="1:9" x14ac:dyDescent="0.2">
      <c r="A8" s="10" t="s">
        <v>8</v>
      </c>
      <c r="B8" s="9">
        <v>73956250</v>
      </c>
      <c r="C8" s="9">
        <v>73956250</v>
      </c>
      <c r="D8" s="9"/>
      <c r="E8" s="20" t="e">
        <f>(#REF!/C8)</f>
        <v>#REF!</v>
      </c>
      <c r="F8" s="10" t="s">
        <v>285</v>
      </c>
      <c r="G8" s="9">
        <v>228557501</v>
      </c>
      <c r="H8" s="9">
        <v>252220959</v>
      </c>
      <c r="I8" s="9"/>
    </row>
    <row r="9" spans="1:9" x14ac:dyDescent="0.2">
      <c r="A9" s="112" t="s">
        <v>263</v>
      </c>
      <c r="B9" s="101"/>
      <c r="C9" s="119"/>
      <c r="D9" s="101"/>
      <c r="E9" s="20"/>
      <c r="F9" s="10" t="s">
        <v>286</v>
      </c>
      <c r="G9" s="9">
        <v>40465732</v>
      </c>
      <c r="H9" s="9">
        <v>42536286</v>
      </c>
      <c r="I9" s="9"/>
    </row>
    <row r="10" spans="1:9" x14ac:dyDescent="0.2">
      <c r="A10" s="10" t="s">
        <v>264</v>
      </c>
      <c r="B10" s="9">
        <v>329207358</v>
      </c>
      <c r="C10" s="9">
        <v>382976229</v>
      </c>
      <c r="D10" s="9"/>
      <c r="E10" s="20" t="e">
        <f>(#REF!/C10)</f>
        <v>#REF!</v>
      </c>
      <c r="F10" s="10" t="s">
        <v>287</v>
      </c>
      <c r="G10" s="9">
        <v>135906000</v>
      </c>
      <c r="H10" s="9">
        <v>163010124</v>
      </c>
      <c r="I10" s="9"/>
    </row>
    <row r="11" spans="1:9" ht="24.95" customHeight="1" x14ac:dyDescent="0.2">
      <c r="A11" s="112" t="s">
        <v>265</v>
      </c>
      <c r="B11" s="119">
        <v>23597100</v>
      </c>
      <c r="C11" s="119">
        <v>23597100</v>
      </c>
      <c r="D11" s="101"/>
      <c r="E11" s="20" t="e">
        <f>(#REF!/C11)</f>
        <v>#REF!</v>
      </c>
      <c r="F11" s="13" t="s">
        <v>288</v>
      </c>
      <c r="G11" s="9">
        <v>60195951</v>
      </c>
      <c r="H11" s="9">
        <v>61295951</v>
      </c>
      <c r="I11" s="9"/>
    </row>
    <row r="12" spans="1:9" ht="24.95" customHeight="1" x14ac:dyDescent="0.2">
      <c r="A12" s="102" t="s">
        <v>266</v>
      </c>
      <c r="B12" s="119">
        <v>303610258</v>
      </c>
      <c r="C12" s="119">
        <v>306038098</v>
      </c>
      <c r="D12" s="119"/>
      <c r="E12" s="20" t="e">
        <f>(#REF!/C12)</f>
        <v>#REF!</v>
      </c>
      <c r="F12" s="117" t="s">
        <v>289</v>
      </c>
      <c r="G12" s="119">
        <v>37199951</v>
      </c>
      <c r="H12" s="119">
        <v>36299951</v>
      </c>
      <c r="I12" s="101"/>
    </row>
    <row r="13" spans="1:9" ht="24.95" customHeight="1" x14ac:dyDescent="0.2">
      <c r="A13" s="102"/>
      <c r="B13" s="119"/>
      <c r="C13" s="119"/>
      <c r="D13" s="119"/>
      <c r="E13" s="20"/>
      <c r="F13" s="117" t="s">
        <v>449</v>
      </c>
      <c r="G13" s="119"/>
      <c r="H13" s="119">
        <v>2000000</v>
      </c>
      <c r="I13" s="101"/>
    </row>
    <row r="14" spans="1:9" x14ac:dyDescent="0.2">
      <c r="A14" s="112" t="s">
        <v>267</v>
      </c>
      <c r="B14" s="119">
        <v>70000000</v>
      </c>
      <c r="C14" s="119">
        <v>70000000</v>
      </c>
      <c r="D14" s="119"/>
      <c r="E14" s="20" t="e">
        <f>(#REF!/C14)</f>
        <v>#REF!</v>
      </c>
      <c r="F14" s="112" t="s">
        <v>290</v>
      </c>
      <c r="G14" s="119">
        <v>22996000</v>
      </c>
      <c r="H14" s="119">
        <v>22996000</v>
      </c>
      <c r="I14" s="101"/>
    </row>
    <row r="15" spans="1:9" x14ac:dyDescent="0.2">
      <c r="A15" s="8" t="s">
        <v>268</v>
      </c>
      <c r="B15" s="119"/>
      <c r="C15" s="119"/>
      <c r="D15" s="119"/>
      <c r="E15" s="5" t="e">
        <f>(#REF!/C15)</f>
        <v>#REF!</v>
      </c>
      <c r="F15" s="7" t="s">
        <v>291</v>
      </c>
      <c r="G15" s="4">
        <f>SUM(G16:G17)</f>
        <v>5000000</v>
      </c>
      <c r="H15" s="4">
        <v>5900000</v>
      </c>
      <c r="I15" s="4"/>
    </row>
    <row r="16" spans="1:9" x14ac:dyDescent="0.2">
      <c r="A16" s="176" t="s">
        <v>372</v>
      </c>
      <c r="B16" s="101"/>
      <c r="C16" s="119"/>
      <c r="D16" s="101"/>
      <c r="E16" s="20"/>
      <c r="F16" s="10" t="s">
        <v>292</v>
      </c>
      <c r="G16" s="9"/>
      <c r="H16" s="9"/>
      <c r="I16" s="9"/>
    </row>
    <row r="17" spans="1:9" x14ac:dyDescent="0.2">
      <c r="A17" s="176" t="s">
        <v>269</v>
      </c>
      <c r="B17" s="101"/>
      <c r="C17" s="101"/>
      <c r="D17" s="101"/>
      <c r="E17" s="20"/>
      <c r="F17" s="10" t="s">
        <v>293</v>
      </c>
      <c r="G17" s="9">
        <v>5000000</v>
      </c>
      <c r="H17" s="9">
        <v>5900000</v>
      </c>
      <c r="I17" s="9"/>
    </row>
    <row r="18" spans="1:9" x14ac:dyDescent="0.2">
      <c r="A18" s="176" t="s">
        <v>270</v>
      </c>
      <c r="B18" s="10"/>
      <c r="C18" s="10"/>
      <c r="D18" s="10"/>
      <c r="E18" s="20"/>
      <c r="F18" s="7" t="s">
        <v>341</v>
      </c>
      <c r="G18" s="4"/>
      <c r="H18" s="4">
        <v>11658602</v>
      </c>
      <c r="I18" s="4"/>
    </row>
    <row r="19" spans="1:9" x14ac:dyDescent="0.2">
      <c r="A19" s="7" t="s">
        <v>271</v>
      </c>
      <c r="B19" s="4">
        <f>B8+B10+B14+B16</f>
        <v>473163608</v>
      </c>
      <c r="C19" s="4">
        <v>526932479</v>
      </c>
      <c r="D19" s="4"/>
      <c r="E19" s="5">
        <f>(D19/C19)</f>
        <v>0</v>
      </c>
      <c r="F19" s="7" t="s">
        <v>294</v>
      </c>
      <c r="G19" s="4">
        <f>G8+G9+G10+G11+G15+G18</f>
        <v>470125184</v>
      </c>
      <c r="H19" s="4">
        <f>SUM(H8+H9+H10+H11+H15+H18)</f>
        <v>536621922</v>
      </c>
      <c r="I19" s="4"/>
    </row>
    <row r="20" spans="1:9" ht="25.5" customHeight="1" x14ac:dyDescent="0.2">
      <c r="A20" s="13" t="s">
        <v>215</v>
      </c>
      <c r="B20" s="9"/>
      <c r="C20" s="9"/>
      <c r="D20" s="9"/>
      <c r="E20" s="20"/>
      <c r="F20" s="13" t="s">
        <v>295</v>
      </c>
      <c r="G20" s="9"/>
      <c r="H20" s="10"/>
      <c r="I20" s="10"/>
    </row>
    <row r="21" spans="1:9" x14ac:dyDescent="0.2">
      <c r="A21" s="10" t="s">
        <v>272</v>
      </c>
      <c r="B21" s="9"/>
      <c r="C21" s="9"/>
      <c r="D21" s="9"/>
      <c r="E21" s="20"/>
      <c r="F21" s="10" t="s">
        <v>305</v>
      </c>
      <c r="G21" s="9">
        <v>9100000</v>
      </c>
      <c r="H21" s="9">
        <v>144862191</v>
      </c>
      <c r="I21" s="9"/>
    </row>
    <row r="22" spans="1:9" x14ac:dyDescent="0.2">
      <c r="A22" s="10" t="s">
        <v>273</v>
      </c>
      <c r="B22" s="9">
        <v>2447745</v>
      </c>
      <c r="C22" s="9">
        <v>2447745</v>
      </c>
      <c r="D22" s="9"/>
      <c r="E22" s="20" t="e">
        <f>(#REF!/C22)</f>
        <v>#REF!</v>
      </c>
      <c r="F22" s="10" t="s">
        <v>296</v>
      </c>
      <c r="G22" s="9">
        <v>480000</v>
      </c>
      <c r="H22" s="9">
        <v>142938076</v>
      </c>
      <c r="I22" s="9"/>
    </row>
    <row r="23" spans="1:9" x14ac:dyDescent="0.2">
      <c r="A23" s="10" t="s">
        <v>274</v>
      </c>
      <c r="B23" s="9"/>
      <c r="C23" s="9"/>
      <c r="D23" s="9"/>
      <c r="E23" s="20" t="e">
        <f>SUM(#REF!/C23)</f>
        <v>#REF!</v>
      </c>
      <c r="F23" s="10" t="s">
        <v>297</v>
      </c>
      <c r="G23" s="9"/>
      <c r="H23" s="10"/>
      <c r="I23" s="9"/>
    </row>
    <row r="24" spans="1:9" x14ac:dyDescent="0.2">
      <c r="A24" s="10" t="s">
        <v>275</v>
      </c>
      <c r="B24" s="9"/>
      <c r="C24" s="9"/>
      <c r="D24" s="9"/>
      <c r="E24" s="20" t="e">
        <f>SUM(#REF!/C24)</f>
        <v>#REF!</v>
      </c>
      <c r="F24" s="10" t="s">
        <v>319</v>
      </c>
      <c r="G24" s="9">
        <v>5000000</v>
      </c>
      <c r="H24" s="9">
        <v>5000000</v>
      </c>
      <c r="I24" s="10"/>
    </row>
    <row r="25" spans="1:9" ht="25.5" x14ac:dyDescent="0.2">
      <c r="A25" s="22" t="s">
        <v>276</v>
      </c>
      <c r="B25" s="4">
        <f>SUM(B21:B24)</f>
        <v>2447745</v>
      </c>
      <c r="C25" s="4">
        <v>2447745</v>
      </c>
      <c r="D25" s="4"/>
      <c r="E25" s="5" t="e">
        <f>(#REF!/C25)</f>
        <v>#REF!</v>
      </c>
      <c r="F25" s="22" t="s">
        <v>298</v>
      </c>
      <c r="G25" s="4">
        <f>SUM(G21:G24)</f>
        <v>14580000</v>
      </c>
      <c r="H25" s="4">
        <v>292800267</v>
      </c>
      <c r="I25" s="4"/>
    </row>
    <row r="26" spans="1:9" x14ac:dyDescent="0.2">
      <c r="A26" s="10" t="s">
        <v>277</v>
      </c>
      <c r="B26" s="9"/>
      <c r="C26" s="9"/>
      <c r="D26" s="9"/>
      <c r="E26" s="20"/>
      <c r="F26" s="10" t="s">
        <v>299</v>
      </c>
      <c r="G26" s="9">
        <f>I26</f>
        <v>0</v>
      </c>
      <c r="H26" s="9"/>
      <c r="I26" s="9"/>
    </row>
    <row r="27" spans="1:9" x14ac:dyDescent="0.2">
      <c r="A27" s="10" t="s">
        <v>278</v>
      </c>
      <c r="B27" s="9">
        <v>10093831</v>
      </c>
      <c r="C27" s="9">
        <v>10093831</v>
      </c>
      <c r="D27" s="9"/>
      <c r="E27" s="20"/>
      <c r="F27" s="10" t="s">
        <v>300</v>
      </c>
      <c r="G27" s="9"/>
      <c r="H27" s="9"/>
      <c r="I27" s="9"/>
    </row>
    <row r="28" spans="1:9" x14ac:dyDescent="0.2">
      <c r="A28" s="10" t="s">
        <v>373</v>
      </c>
      <c r="B28" s="6"/>
      <c r="C28" s="6">
        <v>290948134</v>
      </c>
      <c r="D28" s="6"/>
      <c r="E28" s="20"/>
      <c r="F28" s="10" t="s">
        <v>301</v>
      </c>
      <c r="G28" s="9"/>
      <c r="H28" s="9"/>
      <c r="I28" s="9"/>
    </row>
    <row r="29" spans="1:9" x14ac:dyDescent="0.2">
      <c r="A29" s="10" t="s">
        <v>279</v>
      </c>
      <c r="B29" s="9">
        <f>B30</f>
        <v>0</v>
      </c>
      <c r="C29" s="9"/>
      <c r="D29" s="9"/>
      <c r="E29" s="20"/>
      <c r="F29" s="10" t="s">
        <v>302</v>
      </c>
      <c r="G29" s="9">
        <v>1000000</v>
      </c>
      <c r="H29" s="9">
        <v>1000000</v>
      </c>
      <c r="I29" s="9"/>
    </row>
    <row r="30" spans="1:9" x14ac:dyDescent="0.2">
      <c r="A30" s="112" t="s">
        <v>280</v>
      </c>
      <c r="B30" s="119"/>
      <c r="C30" s="101"/>
      <c r="D30" s="101"/>
      <c r="E30" s="20"/>
      <c r="F30" s="10"/>
      <c r="G30" s="9">
        <f>I30</f>
        <v>0</v>
      </c>
      <c r="H30" s="10"/>
      <c r="I30" s="10"/>
    </row>
    <row r="31" spans="1:9" ht="19.5" customHeight="1" x14ac:dyDescent="0.2">
      <c r="A31" s="22" t="s">
        <v>281</v>
      </c>
      <c r="B31" s="4">
        <v>10093831</v>
      </c>
      <c r="C31" s="4">
        <v>301041965</v>
      </c>
      <c r="D31" s="4"/>
      <c r="E31" s="20"/>
      <c r="F31" s="22" t="s">
        <v>342</v>
      </c>
      <c r="G31" s="4">
        <f>SUM(G26:G29)</f>
        <v>1000000</v>
      </c>
      <c r="H31" s="4">
        <v>1000000</v>
      </c>
      <c r="I31" s="4"/>
    </row>
    <row r="32" spans="1:9" ht="25.5" x14ac:dyDescent="0.2">
      <c r="A32" s="22" t="s">
        <v>282</v>
      </c>
      <c r="B32" s="4">
        <f>B25+B31</f>
        <v>12541576</v>
      </c>
      <c r="C32" s="4">
        <v>303489710</v>
      </c>
      <c r="D32" s="4"/>
      <c r="E32" s="5" t="e">
        <f>(#REF!/C32)</f>
        <v>#REF!</v>
      </c>
      <c r="F32" s="22" t="s">
        <v>303</v>
      </c>
      <c r="G32" s="4">
        <f t="shared" ref="G32" si="0">G25+G31</f>
        <v>15580000</v>
      </c>
      <c r="H32" s="4">
        <v>293800267</v>
      </c>
      <c r="I32" s="4"/>
    </row>
    <row r="33" spans="1:9" x14ac:dyDescent="0.2">
      <c r="A33" s="10" t="s">
        <v>318</v>
      </c>
      <c r="B33" s="9"/>
      <c r="C33" s="9"/>
      <c r="D33" s="9"/>
      <c r="E33" s="20"/>
      <c r="F33" s="112"/>
      <c r="G33" s="9">
        <f>I33</f>
        <v>0</v>
      </c>
      <c r="H33" s="9"/>
      <c r="I33" s="9"/>
    </row>
    <row r="34" spans="1:9" x14ac:dyDescent="0.2">
      <c r="A34" s="7" t="s">
        <v>219</v>
      </c>
      <c r="B34" s="4">
        <f>B19+B25+B31+B33</f>
        <v>485705184</v>
      </c>
      <c r="C34" s="4">
        <f>SUM(C8+C10+C14+C25+C31)</f>
        <v>830422189</v>
      </c>
      <c r="D34" s="4"/>
      <c r="E34" s="5" t="e">
        <f>(#REF!/C34)</f>
        <v>#REF!</v>
      </c>
      <c r="F34" s="7" t="s">
        <v>304</v>
      </c>
      <c r="G34" s="4">
        <f t="shared" ref="G34" si="1">G32+G19</f>
        <v>485705184</v>
      </c>
      <c r="H34" s="4">
        <f>SUM(H19+H32)</f>
        <v>830422189</v>
      </c>
      <c r="I34" s="4"/>
    </row>
    <row r="35" spans="1:9" x14ac:dyDescent="0.2">
      <c r="B35" s="6"/>
      <c r="C35" s="6"/>
      <c r="E35" s="6"/>
    </row>
    <row r="36" spans="1:9" x14ac:dyDescent="0.2">
      <c r="E36" s="2" t="s">
        <v>1</v>
      </c>
      <c r="F36" s="6"/>
    </row>
    <row r="37" spans="1:9" x14ac:dyDescent="0.2">
      <c r="E37" s="294" t="s">
        <v>6</v>
      </c>
      <c r="F37" s="6"/>
    </row>
    <row r="38" spans="1:9" x14ac:dyDescent="0.2">
      <c r="E38" s="236"/>
      <c r="F38" s="6"/>
    </row>
    <row r="39" spans="1:9" x14ac:dyDescent="0.2">
      <c r="E39" s="144"/>
      <c r="F39" s="6"/>
    </row>
    <row r="40" spans="1:9" x14ac:dyDescent="0.2">
      <c r="E40" s="9"/>
      <c r="F40" s="6"/>
    </row>
    <row r="41" spans="1:9" x14ac:dyDescent="0.2">
      <c r="E41" s="20">
        <f>(I8/H8)</f>
        <v>0</v>
      </c>
      <c r="F41" s="6"/>
    </row>
    <row r="42" spans="1:9" x14ac:dyDescent="0.2">
      <c r="E42" s="20">
        <f>(I9/H9)</f>
        <v>0</v>
      </c>
      <c r="F42" s="6"/>
    </row>
    <row r="43" spans="1:9" x14ac:dyDescent="0.2">
      <c r="E43" s="20">
        <f>(I10/H10)</f>
        <v>0</v>
      </c>
      <c r="F43" s="6"/>
    </row>
    <row r="44" spans="1:9" x14ac:dyDescent="0.2">
      <c r="E44" s="20">
        <f>(I11/H11)</f>
        <v>0</v>
      </c>
      <c r="F44" s="6"/>
    </row>
    <row r="45" spans="1:9" x14ac:dyDescent="0.2">
      <c r="E45" s="20">
        <f>(I12/H12)</f>
        <v>0</v>
      </c>
      <c r="F45" s="6"/>
    </row>
    <row r="46" spans="1:9" x14ac:dyDescent="0.2">
      <c r="E46" s="20">
        <f t="shared" ref="E46" si="2">(I14/H14)</f>
        <v>0</v>
      </c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20"/>
      <c r="F53" s="6"/>
    </row>
    <row r="54" spans="5:6" x14ac:dyDescent="0.2">
      <c r="E54" s="5">
        <f>(I19/H19)</f>
        <v>0</v>
      </c>
      <c r="F54" s="6"/>
    </row>
    <row r="55" spans="5:6" x14ac:dyDescent="0.2">
      <c r="E55" s="20"/>
      <c r="F55" s="6"/>
    </row>
    <row r="56" spans="5:6" x14ac:dyDescent="0.2">
      <c r="E56" s="20"/>
      <c r="F56" s="6"/>
    </row>
    <row r="57" spans="5:6" x14ac:dyDescent="0.2">
      <c r="E57" s="20">
        <f>(I22/H22)</f>
        <v>0</v>
      </c>
      <c r="F57" s="6"/>
    </row>
    <row r="58" spans="5:6" x14ac:dyDescent="0.2">
      <c r="E58" s="20"/>
      <c r="F58" s="6"/>
    </row>
    <row r="59" spans="5:6" x14ac:dyDescent="0.2">
      <c r="E59" s="5" t="e">
        <f>(#REF!/#REF!)</f>
        <v>#REF!</v>
      </c>
      <c r="F59" s="6"/>
    </row>
    <row r="60" spans="5:6" x14ac:dyDescent="0.2">
      <c r="E60" s="20"/>
      <c r="F60" s="6"/>
    </row>
    <row r="61" spans="5:6" x14ac:dyDescent="0.2">
      <c r="E61" s="20"/>
      <c r="F61" s="6"/>
    </row>
    <row r="62" spans="5:6" x14ac:dyDescent="0.2">
      <c r="E62" s="20"/>
    </row>
    <row r="63" spans="5:6" x14ac:dyDescent="0.2">
      <c r="E63" s="20">
        <f>(I29/H29)</f>
        <v>0</v>
      </c>
    </row>
    <row r="64" spans="5:6" x14ac:dyDescent="0.2">
      <c r="E64" s="5" t="e">
        <f>(#REF!/#REF!)</f>
        <v>#REF!</v>
      </c>
    </row>
    <row r="65" spans="5:5" x14ac:dyDescent="0.2">
      <c r="E65" s="5">
        <f>(I32/H32)</f>
        <v>0</v>
      </c>
    </row>
    <row r="66" spans="5:5" x14ac:dyDescent="0.2">
      <c r="E66" s="20"/>
    </row>
    <row r="67" spans="5:5" x14ac:dyDescent="0.2">
      <c r="E67" s="5">
        <f>(I34/H34)</f>
        <v>0</v>
      </c>
    </row>
  </sheetData>
  <mergeCells count="13">
    <mergeCell ref="H5:H6"/>
    <mergeCell ref="I5:I6"/>
    <mergeCell ref="E37:E38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&amp;C7. melléklet a 6/2020. (VIII. 27.)  önkormányzati rendelethez</oddHeader>
  </headerFooter>
  <rowBreaks count="1" manualBreakCount="1">
    <brk id="3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tabSelected="1" view="pageLayout" zoomScaleNormal="100" workbookViewId="0">
      <selection activeCell="G3" sqref="G3"/>
    </sheetView>
  </sheetViews>
  <sheetFormatPr defaultRowHeight="12.75" x14ac:dyDescent="0.2"/>
  <cols>
    <col min="1" max="1" width="37.5703125" customWidth="1"/>
    <col min="2" max="6" width="8.28515625" customWidth="1"/>
    <col min="7" max="7" width="7.42578125" customWidth="1"/>
    <col min="8" max="8" width="8.28515625" customWidth="1"/>
    <col min="9" max="9" width="10.85546875" customWidth="1"/>
    <col min="10" max="11" width="8.28515625" customWidth="1"/>
  </cols>
  <sheetData>
    <row r="1" spans="1:11" x14ac:dyDescent="0.2">
      <c r="A1" s="25" t="s">
        <v>416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2"/>
    </row>
    <row r="3" spans="1:11" x14ac:dyDescent="0.2">
      <c r="A3" s="122"/>
      <c r="C3" s="299" t="s">
        <v>448</v>
      </c>
      <c r="D3" s="299"/>
      <c r="E3" s="299"/>
      <c r="F3" s="299"/>
      <c r="K3" s="2" t="s">
        <v>189</v>
      </c>
    </row>
    <row r="4" spans="1:11" x14ac:dyDescent="0.2">
      <c r="A4" s="271" t="s">
        <v>381</v>
      </c>
      <c r="B4" s="207" t="s">
        <v>190</v>
      </c>
      <c r="C4" s="207"/>
      <c r="D4" s="207" t="s">
        <v>191</v>
      </c>
      <c r="E4" s="207"/>
      <c r="F4" s="207" t="s">
        <v>192</v>
      </c>
      <c r="G4" s="207"/>
      <c r="H4" s="300" t="s">
        <v>415</v>
      </c>
      <c r="I4" s="300"/>
      <c r="J4" s="207" t="s">
        <v>111</v>
      </c>
      <c r="K4" s="207"/>
    </row>
    <row r="5" spans="1:11" x14ac:dyDescent="0.2">
      <c r="A5" s="271"/>
      <c r="B5" s="19" t="s">
        <v>193</v>
      </c>
      <c r="C5" s="19" t="s">
        <v>194</v>
      </c>
      <c r="D5" s="19" t="s">
        <v>193</v>
      </c>
      <c r="E5" s="19" t="s">
        <v>194</v>
      </c>
      <c r="F5" s="19" t="s">
        <v>193</v>
      </c>
      <c r="G5" s="19" t="s">
        <v>194</v>
      </c>
      <c r="H5" s="19" t="s">
        <v>193</v>
      </c>
      <c r="I5" s="19" t="s">
        <v>194</v>
      </c>
      <c r="J5" s="19" t="s">
        <v>193</v>
      </c>
      <c r="K5" s="19" t="s">
        <v>194</v>
      </c>
    </row>
    <row r="6" spans="1:11" x14ac:dyDescent="0.2">
      <c r="A6" s="7" t="s">
        <v>195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196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3" t="s">
        <v>382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197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3" t="s">
        <v>383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3" t="s">
        <v>384</v>
      </c>
      <c r="B13" s="10">
        <v>15</v>
      </c>
      <c r="C13" s="10">
        <v>15</v>
      </c>
      <c r="D13" s="10"/>
      <c r="E13" s="10"/>
      <c r="F13" s="10"/>
      <c r="G13" s="10"/>
      <c r="H13" s="10"/>
      <c r="I13" s="10"/>
      <c r="J13" s="10">
        <v>15</v>
      </c>
      <c r="K13" s="10">
        <f t="shared" si="0"/>
        <v>15</v>
      </c>
    </row>
    <row r="14" spans="1:11" x14ac:dyDescent="0.2">
      <c r="A14" s="83" t="s">
        <v>385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3" t="s">
        <v>386</v>
      </c>
      <c r="B15" s="10">
        <v>2</v>
      </c>
      <c r="C15" s="10">
        <v>2</v>
      </c>
      <c r="D15" s="10"/>
      <c r="E15" s="10"/>
      <c r="F15" s="10"/>
      <c r="G15" s="10"/>
      <c r="H15" s="10"/>
      <c r="I15" s="10"/>
      <c r="J15" s="10">
        <v>2</v>
      </c>
      <c r="K15" s="10">
        <f t="shared" si="0"/>
        <v>2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198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3" t="s">
        <v>387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3" t="s">
        <v>388</v>
      </c>
      <c r="B22" s="10"/>
      <c r="C22" s="10"/>
      <c r="D22" s="10">
        <v>17</v>
      </c>
      <c r="E22" s="10">
        <v>17</v>
      </c>
      <c r="F22" s="10"/>
      <c r="G22" s="10"/>
      <c r="H22" s="10"/>
      <c r="I22" s="10"/>
      <c r="J22" s="10">
        <v>17</v>
      </c>
      <c r="K22" s="10">
        <v>17</v>
      </c>
    </row>
    <row r="23" spans="1:13" x14ac:dyDescent="0.2">
      <c r="A23" s="21" t="s">
        <v>120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3" x14ac:dyDescent="0.2">
      <c r="A24" s="83" t="s">
        <v>389</v>
      </c>
      <c r="B24" s="10"/>
      <c r="C24" s="10"/>
      <c r="D24" s="10"/>
      <c r="E24" s="10"/>
      <c r="F24" s="10"/>
      <c r="G24" s="10"/>
      <c r="H24" s="10">
        <v>4</v>
      </c>
      <c r="I24" s="10">
        <v>4</v>
      </c>
      <c r="J24" s="10">
        <v>4</v>
      </c>
      <c r="K24" s="10">
        <v>4</v>
      </c>
    </row>
    <row r="25" spans="1:13" x14ac:dyDescent="0.2">
      <c r="A25" s="83" t="s">
        <v>390</v>
      </c>
      <c r="B25" s="112">
        <v>1</v>
      </c>
      <c r="C25" s="112">
        <v>1</v>
      </c>
      <c r="D25" s="7"/>
      <c r="E25" s="7"/>
      <c r="F25" s="7"/>
      <c r="G25" s="7"/>
      <c r="H25" s="7"/>
      <c r="I25" s="7"/>
      <c r="J25" s="112">
        <v>1</v>
      </c>
      <c r="K25" s="112">
        <v>1</v>
      </c>
      <c r="M25" s="122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3" t="s">
        <v>391</v>
      </c>
      <c r="B27" s="10"/>
      <c r="C27" s="10"/>
      <c r="D27" s="10"/>
      <c r="E27" s="10"/>
      <c r="F27" s="10"/>
      <c r="G27" s="10"/>
      <c r="H27" s="10">
        <v>42</v>
      </c>
      <c r="I27" s="10">
        <v>42</v>
      </c>
      <c r="J27" s="10">
        <v>42</v>
      </c>
      <c r="K27" s="10">
        <v>42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199</v>
      </c>
      <c r="B29" s="4">
        <f>SUM(B8+B12+B13+B14+B15+B18+B25)</f>
        <v>39</v>
      </c>
      <c r="C29" s="7">
        <v>39</v>
      </c>
      <c r="D29" s="7">
        <f>SUM(D22)</f>
        <v>17</v>
      </c>
      <c r="E29" s="7">
        <v>17</v>
      </c>
      <c r="F29" s="7">
        <f>SUM(F24)</f>
        <v>0</v>
      </c>
      <c r="G29" s="7">
        <f t="shared" ref="G29" si="1">SUM(G25:G28)</f>
        <v>0</v>
      </c>
      <c r="H29" s="7">
        <v>46</v>
      </c>
      <c r="I29" s="7">
        <v>46</v>
      </c>
      <c r="J29" s="7">
        <f>SUM(J8+J12+J13+J14+J15+J18+J22+J24+J25+J27)</f>
        <v>102</v>
      </c>
      <c r="K29" s="7">
        <v>102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3" t="s">
        <v>392</v>
      </c>
      <c r="B31" s="10"/>
      <c r="C31" s="10"/>
      <c r="D31" s="10"/>
      <c r="E31" s="10"/>
      <c r="F31" s="10">
        <v>11</v>
      </c>
      <c r="G31" s="10">
        <v>11</v>
      </c>
      <c r="H31" s="10"/>
      <c r="I31" s="10"/>
      <c r="J31" s="10">
        <f>B31+D31+F31+H31</f>
        <v>11</v>
      </c>
      <c r="K31" s="10">
        <v>11</v>
      </c>
    </row>
    <row r="32" spans="1:13" x14ac:dyDescent="0.2">
      <c r="A32" s="7" t="s">
        <v>200</v>
      </c>
      <c r="B32" s="7">
        <f t="shared" ref="B32:K32" si="2">SUM(B29:B31)</f>
        <v>39</v>
      </c>
      <c r="C32" s="7">
        <f t="shared" si="2"/>
        <v>39</v>
      </c>
      <c r="D32" s="7">
        <f t="shared" si="2"/>
        <v>17</v>
      </c>
      <c r="E32" s="7">
        <f t="shared" si="2"/>
        <v>17</v>
      </c>
      <c r="F32" s="7">
        <v>11</v>
      </c>
      <c r="G32" s="7">
        <v>11</v>
      </c>
      <c r="H32" s="7">
        <f t="shared" si="2"/>
        <v>46</v>
      </c>
      <c r="I32" s="7">
        <v>46</v>
      </c>
      <c r="J32" s="7">
        <f t="shared" si="2"/>
        <v>113</v>
      </c>
      <c r="K32" s="7">
        <f t="shared" si="2"/>
        <v>113</v>
      </c>
    </row>
  </sheetData>
  <mergeCells count="7">
    <mergeCell ref="C3:F3"/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&amp;C8. melléklet a 6/2020. (VIII. 27.)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340</v>
      </c>
      <c r="B2" s="1"/>
      <c r="C2" s="1"/>
      <c r="D2" s="1"/>
      <c r="E2" s="1"/>
      <c r="F2" s="1"/>
    </row>
    <row r="4" spans="1:6" x14ac:dyDescent="0.2">
      <c r="F4" t="s">
        <v>173</v>
      </c>
    </row>
    <row r="5" spans="1:6" ht="44.25" x14ac:dyDescent="0.2">
      <c r="A5" s="74" t="s">
        <v>174</v>
      </c>
      <c r="B5" s="24" t="s">
        <v>175</v>
      </c>
      <c r="C5" s="75" t="s">
        <v>176</v>
      </c>
      <c r="D5" s="123" t="s">
        <v>338</v>
      </c>
      <c r="E5" s="75" t="s">
        <v>177</v>
      </c>
      <c r="F5" s="123" t="s">
        <v>339</v>
      </c>
    </row>
    <row r="6" spans="1:6" ht="76.5" x14ac:dyDescent="0.2">
      <c r="A6" s="18" t="s">
        <v>38</v>
      </c>
      <c r="B6" s="13" t="s">
        <v>170</v>
      </c>
      <c r="C6" s="76">
        <v>74384</v>
      </c>
      <c r="D6" s="124">
        <v>0</v>
      </c>
      <c r="E6" s="76">
        <v>74384</v>
      </c>
      <c r="F6" s="124">
        <v>0</v>
      </c>
    </row>
    <row r="7" spans="1:6" ht="51" x14ac:dyDescent="0.2">
      <c r="A7" s="18" t="s">
        <v>39</v>
      </c>
      <c r="B7" s="13" t="s">
        <v>178</v>
      </c>
      <c r="C7" s="76">
        <v>49127</v>
      </c>
      <c r="D7" s="77">
        <v>0</v>
      </c>
      <c r="E7" s="76">
        <v>49127</v>
      </c>
      <c r="F7" s="78">
        <v>0</v>
      </c>
    </row>
    <row r="8" spans="1:6" ht="25.5" customHeight="1" x14ac:dyDescent="0.2">
      <c r="A8" s="10"/>
      <c r="B8" s="7" t="s">
        <v>118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view="pageLayout" topLeftCell="C1" zoomScaleNormal="100" workbookViewId="0">
      <selection activeCell="Q3" sqref="Q3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  <col min="5" max="5" width="10.5703125" customWidth="1"/>
    <col min="6" max="6" width="10.140625" customWidth="1"/>
    <col min="7" max="7" width="11.425781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2" width="9.42578125" customWidth="1"/>
    <col min="23" max="24" width="9.5703125" customWidth="1"/>
    <col min="25" max="25" width="11" customWidth="1"/>
    <col min="26" max="26" width="5.42578125" hidden="1" customWidth="1"/>
    <col min="27" max="27" width="1.7109375" hidden="1" customWidth="1"/>
    <col min="28" max="28" width="13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08" t="s">
        <v>432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  <c r="L1" s="210"/>
      <c r="Q1" s="208" t="s">
        <v>433</v>
      </c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</row>
    <row r="2" spans="1:32" x14ac:dyDescent="0.2">
      <c r="A2" s="25" t="s">
        <v>120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34"/>
      <c r="N2" s="135"/>
      <c r="O2" s="135"/>
      <c r="P2" s="135"/>
      <c r="Q2" s="208" t="s">
        <v>120</v>
      </c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91"/>
      <c r="AE2" s="153"/>
      <c r="AF2" s="153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355</v>
      </c>
      <c r="Q4" t="s">
        <v>371</v>
      </c>
      <c r="AC4" s="2" t="s">
        <v>355</v>
      </c>
      <c r="AD4" s="50"/>
      <c r="AE4" s="50"/>
      <c r="AF4" s="92"/>
    </row>
    <row r="5" spans="1:32" ht="41.25" customHeight="1" x14ac:dyDescent="0.2">
      <c r="A5" s="204" t="s">
        <v>202</v>
      </c>
      <c r="B5" s="206" t="s">
        <v>241</v>
      </c>
      <c r="C5" s="207"/>
      <c r="D5" s="206" t="s">
        <v>242</v>
      </c>
      <c r="E5" s="207"/>
      <c r="F5" s="217" t="s">
        <v>243</v>
      </c>
      <c r="G5" s="217"/>
      <c r="H5" s="217" t="s">
        <v>244</v>
      </c>
      <c r="I5" s="217"/>
      <c r="J5" s="200" t="s">
        <v>245</v>
      </c>
      <c r="K5" s="201"/>
      <c r="L5" s="213" t="s">
        <v>246</v>
      </c>
      <c r="M5" s="214"/>
      <c r="N5" s="215"/>
      <c r="O5" s="216"/>
      <c r="Q5" s="204" t="s">
        <v>202</v>
      </c>
      <c r="R5" s="206" t="s">
        <v>247</v>
      </c>
      <c r="S5" s="207"/>
      <c r="T5" s="202" t="s">
        <v>309</v>
      </c>
      <c r="U5" s="203"/>
      <c r="V5" s="200" t="s">
        <v>248</v>
      </c>
      <c r="W5" s="201"/>
      <c r="X5" s="200" t="s">
        <v>321</v>
      </c>
      <c r="Y5" s="201"/>
      <c r="Z5" s="198" t="s">
        <v>249</v>
      </c>
      <c r="AA5" s="199"/>
      <c r="AB5" s="211" t="s">
        <v>250</v>
      </c>
      <c r="AC5" s="212"/>
      <c r="AD5" s="93"/>
      <c r="AE5" s="143"/>
      <c r="AF5" s="143"/>
    </row>
    <row r="6" spans="1:32" ht="25.5" customHeight="1" x14ac:dyDescent="0.2">
      <c r="A6" s="205"/>
      <c r="B6" s="83" t="s">
        <v>4</v>
      </c>
      <c r="C6" s="83" t="s">
        <v>394</v>
      </c>
      <c r="D6" s="83" t="s">
        <v>4</v>
      </c>
      <c r="E6" s="83" t="s">
        <v>394</v>
      </c>
      <c r="F6" s="83" t="s">
        <v>4</v>
      </c>
      <c r="G6" s="83" t="s">
        <v>394</v>
      </c>
      <c r="H6" s="83" t="s">
        <v>4</v>
      </c>
      <c r="I6" s="83" t="s">
        <v>394</v>
      </c>
      <c r="J6" s="83" t="s">
        <v>4</v>
      </c>
      <c r="K6" s="83" t="s">
        <v>394</v>
      </c>
      <c r="L6" s="83" t="s">
        <v>4</v>
      </c>
      <c r="M6" s="139"/>
      <c r="N6" s="10" t="s">
        <v>4</v>
      </c>
      <c r="O6" s="83" t="s">
        <v>394</v>
      </c>
      <c r="Q6" s="205"/>
      <c r="R6" s="83" t="s">
        <v>4</v>
      </c>
      <c r="S6" s="83" t="s">
        <v>394</v>
      </c>
      <c r="T6" s="83" t="s">
        <v>4</v>
      </c>
      <c r="U6" s="83" t="s">
        <v>394</v>
      </c>
      <c r="V6" s="83" t="s">
        <v>4</v>
      </c>
      <c r="W6" s="83" t="s">
        <v>394</v>
      </c>
      <c r="X6" s="83" t="s">
        <v>4</v>
      </c>
      <c r="Y6" s="83" t="s">
        <v>394</v>
      </c>
      <c r="Z6" s="83" t="s">
        <v>4</v>
      </c>
      <c r="AA6" s="83" t="s">
        <v>357</v>
      </c>
      <c r="AB6" s="103" t="s">
        <v>4</v>
      </c>
      <c r="AC6" s="103" t="s">
        <v>37</v>
      </c>
      <c r="AD6" s="93"/>
      <c r="AE6" s="94"/>
      <c r="AF6" s="94"/>
    </row>
    <row r="7" spans="1:32" ht="24.95" customHeight="1" x14ac:dyDescent="0.2">
      <c r="A7" s="84" t="s">
        <v>207</v>
      </c>
      <c r="B7" s="9"/>
      <c r="C7" s="9"/>
      <c r="D7" s="9"/>
      <c r="E7" s="9"/>
      <c r="F7" s="9">
        <v>1900000</v>
      </c>
      <c r="G7" s="9">
        <v>1900000</v>
      </c>
      <c r="H7" s="9"/>
      <c r="I7" s="9"/>
      <c r="J7" s="9"/>
      <c r="K7" s="9"/>
      <c r="L7" s="9"/>
      <c r="M7" s="84" t="s">
        <v>207</v>
      </c>
      <c r="N7" s="9"/>
      <c r="O7" s="9"/>
      <c r="Q7" s="84" t="s">
        <v>207</v>
      </c>
      <c r="R7" s="9"/>
      <c r="S7" s="9"/>
      <c r="T7" s="9"/>
      <c r="U7" s="9"/>
      <c r="V7" s="9">
        <v>5000000</v>
      </c>
      <c r="W7" s="9">
        <v>5000000</v>
      </c>
      <c r="X7" s="9">
        <v>7000000</v>
      </c>
      <c r="Y7" s="9">
        <v>7000000</v>
      </c>
      <c r="Z7" s="9"/>
      <c r="AA7" s="53"/>
      <c r="AB7" s="54">
        <f>SUM(B7+D7+F7+H7+J7+L7+R7+T7+V7+X7+Z7)</f>
        <v>13900000</v>
      </c>
      <c r="AC7" s="55">
        <f t="shared" ref="AC7:AC12" si="0">SUM(C7+E7+G7+I7+K7+O7+S7+U7+W7+Y7+AA7)</f>
        <v>13900000</v>
      </c>
      <c r="AD7" s="95"/>
      <c r="AE7" s="96"/>
      <c r="AF7" s="96"/>
    </row>
    <row r="8" spans="1:32" ht="22.5" customHeight="1" x14ac:dyDescent="0.2">
      <c r="A8" s="84" t="s">
        <v>208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4" t="s">
        <v>208</v>
      </c>
      <c r="N8" s="9"/>
      <c r="O8" s="9"/>
      <c r="Q8" s="84" t="s">
        <v>208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5"/>
      <c r="AE8" s="96"/>
      <c r="AF8" s="96"/>
    </row>
    <row r="9" spans="1:32" ht="22.5" customHeight="1" x14ac:dyDescent="0.2">
      <c r="A9" s="84" t="s">
        <v>209</v>
      </c>
      <c r="B9" s="9">
        <v>170100</v>
      </c>
      <c r="C9" s="9">
        <v>170100</v>
      </c>
      <c r="D9" s="9">
        <v>3614650</v>
      </c>
      <c r="E9" s="9">
        <v>3614650</v>
      </c>
      <c r="F9" s="9">
        <v>513000</v>
      </c>
      <c r="G9" s="9">
        <v>513000</v>
      </c>
      <c r="H9" s="9"/>
      <c r="I9" s="9"/>
      <c r="J9" s="9"/>
      <c r="K9" s="9"/>
      <c r="L9" s="9"/>
      <c r="M9" s="84" t="s">
        <v>209</v>
      </c>
      <c r="N9" s="9"/>
      <c r="O9" s="9"/>
      <c r="Q9" s="84" t="s">
        <v>209</v>
      </c>
      <c r="R9" s="9"/>
      <c r="S9" s="9"/>
      <c r="T9" s="9"/>
      <c r="U9" s="9"/>
      <c r="V9" s="9">
        <v>1350000</v>
      </c>
      <c r="W9" s="9">
        <v>1350000</v>
      </c>
      <c r="X9" s="9">
        <v>1134000</v>
      </c>
      <c r="Y9" s="9">
        <v>1134000</v>
      </c>
      <c r="Z9" s="9"/>
      <c r="AA9" s="53"/>
      <c r="AB9" s="54">
        <f>SUM(B9+D9+F9+H9+J9+L9+R9+T9+V9+X9+Z9)</f>
        <v>6781750</v>
      </c>
      <c r="AC9" s="55">
        <f t="shared" si="0"/>
        <v>6781750</v>
      </c>
      <c r="AD9" s="95"/>
      <c r="AE9" s="96"/>
      <c r="AF9" s="96"/>
    </row>
    <row r="10" spans="1:32" ht="21.95" customHeight="1" x14ac:dyDescent="0.2">
      <c r="A10" s="84" t="s">
        <v>183</v>
      </c>
      <c r="B10" s="9">
        <v>630000</v>
      </c>
      <c r="C10" s="9">
        <v>630000</v>
      </c>
      <c r="D10" s="9">
        <v>13389500</v>
      </c>
      <c r="E10" s="119">
        <v>13389500</v>
      </c>
      <c r="F10" s="9"/>
      <c r="G10" s="9"/>
      <c r="H10" s="9"/>
      <c r="I10" s="9"/>
      <c r="J10" s="9"/>
      <c r="K10" s="9"/>
      <c r="L10" s="9"/>
      <c r="M10" s="84" t="s">
        <v>251</v>
      </c>
      <c r="N10" s="9"/>
      <c r="O10" s="9"/>
      <c r="Q10" s="84" t="s">
        <v>210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14019500</v>
      </c>
      <c r="AC10" s="55">
        <f t="shared" si="0"/>
        <v>14019500</v>
      </c>
      <c r="AD10" s="95"/>
      <c r="AE10" s="96"/>
      <c r="AF10" s="96"/>
    </row>
    <row r="11" spans="1:32" ht="22.5" customHeight="1" x14ac:dyDescent="0.2">
      <c r="A11" s="84" t="s">
        <v>252</v>
      </c>
      <c r="B11" s="9"/>
      <c r="C11" s="9"/>
      <c r="D11" s="9"/>
      <c r="E11" s="9"/>
      <c r="F11" s="9">
        <v>2000000</v>
      </c>
      <c r="G11" s="9">
        <v>26419202</v>
      </c>
      <c r="H11" s="9"/>
      <c r="I11" s="9"/>
      <c r="J11" s="9"/>
      <c r="K11" s="9"/>
      <c r="L11" s="9">
        <v>303610258</v>
      </c>
      <c r="M11" s="9">
        <f>232175+1380</f>
        <v>233555</v>
      </c>
      <c r="N11" s="9">
        <f>232175+1380</f>
        <v>233555</v>
      </c>
      <c r="O11" s="9">
        <v>306038098</v>
      </c>
      <c r="Q11" s="84" t="s">
        <v>253</v>
      </c>
      <c r="R11" s="129">
        <v>165600</v>
      </c>
      <c r="S11" s="129">
        <v>165600</v>
      </c>
      <c r="T11" s="129">
        <v>23431500</v>
      </c>
      <c r="U11" s="129">
        <v>23431500</v>
      </c>
      <c r="V11" s="9"/>
      <c r="W11" s="9"/>
      <c r="X11" s="9"/>
      <c r="Y11" s="9">
        <v>26921829</v>
      </c>
      <c r="Z11" s="9"/>
      <c r="AA11" s="53"/>
      <c r="AB11" s="54">
        <f>SUM(B11+D11+F11+H11+J11+L11+R11+T11+V11+X11+Z11)</f>
        <v>329207358</v>
      </c>
      <c r="AC11" s="55">
        <f t="shared" si="0"/>
        <v>382976229</v>
      </c>
      <c r="AD11" s="95"/>
      <c r="AE11" s="96"/>
      <c r="AF11" s="96"/>
    </row>
    <row r="12" spans="1:32" ht="22.5" customHeight="1" x14ac:dyDescent="0.2">
      <c r="A12" s="84" t="s">
        <v>254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4" t="s">
        <v>255</v>
      </c>
      <c r="N12" s="9"/>
      <c r="O12" s="9"/>
      <c r="Q12" s="84" t="s">
        <v>256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5"/>
      <c r="AE12" s="96"/>
      <c r="AF12" s="96"/>
    </row>
    <row r="13" spans="1:32" ht="24.95" customHeight="1" x14ac:dyDescent="0.2">
      <c r="A13" s="84" t="s">
        <v>213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70000000</v>
      </c>
      <c r="M13" s="9">
        <v>50400</v>
      </c>
      <c r="N13" s="9">
        <v>50400</v>
      </c>
      <c r="O13" s="9">
        <v>70000000</v>
      </c>
      <c r="Q13" s="84" t="s">
        <v>213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70000000</v>
      </c>
      <c r="AC13" s="55">
        <f>SUM(C13+E13+G13+I13+K13+S13+U13+W13+Y13+AA13+O13)</f>
        <v>70000000</v>
      </c>
      <c r="AD13" s="95"/>
      <c r="AE13" s="96"/>
      <c r="AF13" s="96"/>
    </row>
    <row r="14" spans="1:32" ht="24.95" customHeight="1" x14ac:dyDescent="0.2">
      <c r="A14" s="85" t="s">
        <v>214</v>
      </c>
      <c r="B14" s="4">
        <f>SUM(B7:B13)</f>
        <v>800100</v>
      </c>
      <c r="C14" s="4">
        <v>800100</v>
      </c>
      <c r="D14" s="4">
        <f>SUM(D7:D13)</f>
        <v>17004150</v>
      </c>
      <c r="E14" s="4">
        <v>17004150</v>
      </c>
      <c r="F14" s="4">
        <f>SUM(F7:F13)</f>
        <v>4413000</v>
      </c>
      <c r="G14" s="4">
        <v>28832202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373610258</v>
      </c>
      <c r="M14" s="85" t="s">
        <v>214</v>
      </c>
      <c r="N14" s="4">
        <f>SUM(N7:N13)</f>
        <v>283955</v>
      </c>
      <c r="O14" s="4">
        <v>376038098</v>
      </c>
      <c r="Q14" s="85" t="s">
        <v>214</v>
      </c>
      <c r="R14" s="90">
        <f>SUM(R7:R13)</f>
        <v>165600</v>
      </c>
      <c r="S14" s="90">
        <v>165600</v>
      </c>
      <c r="T14" s="90">
        <f>SUM(T7:T13)</f>
        <v>23431500</v>
      </c>
      <c r="U14" s="90">
        <v>23431500</v>
      </c>
      <c r="V14" s="4">
        <f>SUM(V7:V13)</f>
        <v>6350000</v>
      </c>
      <c r="W14" s="4">
        <v>6350000</v>
      </c>
      <c r="X14" s="4">
        <f>SUM(X7:X13)</f>
        <v>8134000</v>
      </c>
      <c r="Y14" s="4">
        <v>35055829</v>
      </c>
      <c r="Z14" s="4">
        <f>SUM(Z7:Z13)</f>
        <v>0</v>
      </c>
      <c r="AA14" s="64"/>
      <c r="AB14" s="54">
        <f>SUM(AB7:AB13)</f>
        <v>433908608</v>
      </c>
      <c r="AC14" s="55">
        <f>SUM(AC7:AC13)</f>
        <v>487677479</v>
      </c>
      <c r="AD14" s="97"/>
      <c r="AE14" s="96"/>
      <c r="AF14" s="96"/>
    </row>
    <row r="15" spans="1:32" ht="24.95" customHeight="1" x14ac:dyDescent="0.2">
      <c r="A15" s="84" t="s">
        <v>215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4" t="s">
        <v>257</v>
      </c>
      <c r="N15" s="9"/>
      <c r="O15" s="9"/>
      <c r="Q15" s="84" t="s">
        <v>215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5"/>
      <c r="AE15" s="96"/>
      <c r="AF15" s="96"/>
    </row>
    <row r="16" spans="1:32" ht="24.95" customHeight="1" x14ac:dyDescent="0.2">
      <c r="A16" s="84" t="s">
        <v>258</v>
      </c>
      <c r="B16" s="9"/>
      <c r="C16" s="9"/>
      <c r="D16" s="9"/>
      <c r="E16" s="9"/>
      <c r="F16" s="9">
        <v>2200000</v>
      </c>
      <c r="G16" s="9">
        <v>2200000</v>
      </c>
      <c r="H16" s="9">
        <v>147745</v>
      </c>
      <c r="I16" s="9">
        <v>147745</v>
      </c>
      <c r="J16" s="9">
        <v>100000</v>
      </c>
      <c r="K16" s="9">
        <v>100000</v>
      </c>
      <c r="L16" s="9"/>
      <c r="M16" s="84" t="s">
        <v>259</v>
      </c>
      <c r="N16" s="9"/>
      <c r="O16" s="9"/>
      <c r="Q16" s="84" t="s">
        <v>258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2447745</v>
      </c>
      <c r="AC16" s="55">
        <f>SUM(C16+E16+G16+I16+K16+O16+S16+U16+W16+Y16+AA16)</f>
        <v>2447745</v>
      </c>
      <c r="AD16" s="95"/>
      <c r="AE16" s="96"/>
      <c r="AF16" s="96"/>
    </row>
    <row r="17" spans="1:32" ht="24.95" customHeight="1" x14ac:dyDescent="0.2">
      <c r="A17" s="86" t="s">
        <v>260</v>
      </c>
      <c r="B17" s="9"/>
      <c r="C17" s="9"/>
      <c r="D17" s="9"/>
      <c r="E17" s="9"/>
      <c r="F17" s="119" t="s">
        <v>332</v>
      </c>
      <c r="G17" s="9">
        <v>261350626</v>
      </c>
      <c r="H17" s="9"/>
      <c r="I17" s="9"/>
      <c r="J17" s="9"/>
      <c r="K17" s="9"/>
      <c r="L17" s="9">
        <v>10093831</v>
      </c>
      <c r="M17" s="9">
        <v>13199</v>
      </c>
      <c r="N17" s="9">
        <v>13199</v>
      </c>
      <c r="O17" s="9">
        <v>10093831</v>
      </c>
      <c r="Q17" s="84" t="s">
        <v>239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v>10093831</v>
      </c>
      <c r="AC17" s="55">
        <f>SUM(C17+E17+G17+I17+K17+O17+S17+U17+W17+Y17+AA17)</f>
        <v>271444457</v>
      </c>
      <c r="AD17" s="95"/>
      <c r="AE17" s="96"/>
      <c r="AF17" s="96"/>
    </row>
    <row r="18" spans="1:32" ht="24.95" customHeight="1" x14ac:dyDescent="0.2">
      <c r="A18" s="84" t="s">
        <v>218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4" t="s">
        <v>261</v>
      </c>
      <c r="N18" s="9"/>
      <c r="O18" s="9"/>
      <c r="Q18" s="84" t="s">
        <v>240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98"/>
      <c r="AE18" s="96"/>
      <c r="AF18" s="96"/>
    </row>
    <row r="19" spans="1:32" ht="13.5" thickBot="1" x14ac:dyDescent="0.25">
      <c r="A19" s="152" t="s">
        <v>219</v>
      </c>
      <c r="B19" s="4">
        <f>SUM(B14:B18)</f>
        <v>800100</v>
      </c>
      <c r="C19" s="4">
        <v>800100</v>
      </c>
      <c r="D19" s="4">
        <f>SUM(D14:D18)</f>
        <v>17004150</v>
      </c>
      <c r="E19" s="4">
        <v>17004150</v>
      </c>
      <c r="F19" s="4">
        <f>SUM(F14:F18)</f>
        <v>6613000</v>
      </c>
      <c r="G19" s="4">
        <v>292382828</v>
      </c>
      <c r="H19" s="4">
        <f>SUM(H14:H18)</f>
        <v>147745</v>
      </c>
      <c r="I19" s="4">
        <v>147745</v>
      </c>
      <c r="J19" s="4">
        <f>SUM(J14:J18)</f>
        <v>100000</v>
      </c>
      <c r="K19" s="4">
        <v>100000</v>
      </c>
      <c r="L19" s="4">
        <f>SUM(L14:L18)</f>
        <v>383704089</v>
      </c>
      <c r="M19" s="4">
        <f>SUM(M14:M18)</f>
        <v>13199</v>
      </c>
      <c r="N19" s="4">
        <f>SUM(N14:N18)</f>
        <v>297154</v>
      </c>
      <c r="O19" s="4">
        <v>386131929</v>
      </c>
      <c r="Q19" s="22" t="s">
        <v>219</v>
      </c>
      <c r="R19" s="90">
        <f>SUM(R14:R18)</f>
        <v>165600</v>
      </c>
      <c r="S19" s="90">
        <v>165600</v>
      </c>
      <c r="T19" s="90">
        <f>SUM(T14:T18)</f>
        <v>23431500</v>
      </c>
      <c r="U19" s="90">
        <v>23431500</v>
      </c>
      <c r="V19" s="4">
        <f>SUM(V14:V18)</f>
        <v>6350000</v>
      </c>
      <c r="W19" s="4">
        <v>6350000</v>
      </c>
      <c r="X19" s="4">
        <f>SUM(X14:X18)</f>
        <v>8134000</v>
      </c>
      <c r="Y19" s="4">
        <v>35055829</v>
      </c>
      <c r="Z19" s="4">
        <f>SUM(Z14:Z18)</f>
        <v>0</v>
      </c>
      <c r="AA19" s="64"/>
      <c r="AB19" s="66">
        <f>SUM(AB14:AB18)</f>
        <v>446450184</v>
      </c>
      <c r="AC19" s="67">
        <f>SUM(AC14:AC18)</f>
        <v>761569681</v>
      </c>
      <c r="AD19" s="97"/>
      <c r="AE19" s="96"/>
      <c r="AF19" s="96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  <mergeCell ref="T5:U5"/>
    <mergeCell ref="Q5:Q6"/>
    <mergeCell ref="R5:S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6/2020. (VIII. 27.) 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20.42578125" customWidth="1"/>
    <col min="2" max="2" width="7.7109375" customWidth="1"/>
    <col min="3" max="3" width="10.42578125" customWidth="1"/>
    <col min="4" max="4" width="10.140625" customWidth="1"/>
    <col min="5" max="5" width="12.140625" customWidth="1"/>
  </cols>
  <sheetData>
    <row r="1" spans="1:5" x14ac:dyDescent="0.2">
      <c r="A1" s="208" t="s">
        <v>434</v>
      </c>
      <c r="B1" s="210"/>
      <c r="C1" s="210"/>
      <c r="D1" s="210"/>
      <c r="E1" s="210"/>
    </row>
    <row r="2" spans="1:5" x14ac:dyDescent="0.2">
      <c r="A2" s="208" t="s">
        <v>119</v>
      </c>
      <c r="B2" s="210"/>
      <c r="C2" s="210"/>
      <c r="D2" s="210"/>
      <c r="E2" s="210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358</v>
      </c>
    </row>
    <row r="5" spans="1:5" ht="41.25" customHeight="1" x14ac:dyDescent="0.2">
      <c r="A5" s="138" t="s">
        <v>202</v>
      </c>
      <c r="B5" s="200" t="s">
        <v>234</v>
      </c>
      <c r="C5" s="201"/>
      <c r="D5" s="200" t="s">
        <v>235</v>
      </c>
      <c r="E5" s="201"/>
    </row>
    <row r="6" spans="1:5" x14ac:dyDescent="0.2">
      <c r="A6" s="139"/>
      <c r="B6" s="83" t="s">
        <v>4</v>
      </c>
      <c r="C6" s="83" t="s">
        <v>394</v>
      </c>
      <c r="D6" s="89" t="s">
        <v>4</v>
      </c>
      <c r="E6" s="89" t="s">
        <v>394</v>
      </c>
    </row>
    <row r="7" spans="1:5" ht="24.95" customHeight="1" x14ac:dyDescent="0.2">
      <c r="A7" s="84" t="s">
        <v>207</v>
      </c>
      <c r="B7" s="9"/>
      <c r="C7" s="9">
        <v>0</v>
      </c>
      <c r="D7" s="4">
        <f t="shared" ref="D7:D13" si="0">SUM(B7)</f>
        <v>0</v>
      </c>
      <c r="E7" s="4">
        <v>0</v>
      </c>
    </row>
    <row r="8" spans="1:5" ht="22.5" customHeight="1" x14ac:dyDescent="0.2">
      <c r="A8" s="84" t="s">
        <v>208</v>
      </c>
      <c r="B8" s="9"/>
      <c r="C8" s="9"/>
      <c r="D8" s="4">
        <f t="shared" si="0"/>
        <v>0</v>
      </c>
      <c r="E8" s="4"/>
    </row>
    <row r="9" spans="1:5" ht="22.5" customHeight="1" x14ac:dyDescent="0.2">
      <c r="A9" s="84" t="s">
        <v>209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4" t="s">
        <v>183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4" t="s">
        <v>236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4" t="s">
        <v>237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4" t="s">
        <v>238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5" t="s">
        <v>214</v>
      </c>
      <c r="B14" s="4">
        <f>SUM(B7:B13)</f>
        <v>0</v>
      </c>
      <c r="C14" s="4">
        <v>0</v>
      </c>
      <c r="D14" s="4">
        <f>SUM(D7:D13)</f>
        <v>0</v>
      </c>
      <c r="E14" s="4">
        <v>0</v>
      </c>
    </row>
    <row r="15" spans="1:5" ht="24.95" customHeight="1" x14ac:dyDescent="0.2">
      <c r="A15" s="84" t="s">
        <v>215</v>
      </c>
      <c r="B15" s="9"/>
      <c r="C15" s="9"/>
      <c r="D15" s="4">
        <f>SUM(B15)</f>
        <v>0</v>
      </c>
      <c r="E15" s="4"/>
    </row>
    <row r="16" spans="1:5" ht="24.95" customHeight="1" x14ac:dyDescent="0.2">
      <c r="A16" s="84" t="s">
        <v>216</v>
      </c>
      <c r="B16" s="9"/>
      <c r="C16" s="9"/>
      <c r="D16" s="4">
        <f>SUM(B16)</f>
        <v>0</v>
      </c>
      <c r="E16" s="4"/>
    </row>
    <row r="17" spans="1:5" ht="24.95" customHeight="1" x14ac:dyDescent="0.2">
      <c r="A17" s="86" t="s">
        <v>239</v>
      </c>
      <c r="B17" s="9"/>
      <c r="C17" s="9">
        <v>11877731</v>
      </c>
      <c r="D17" s="4">
        <f>SUM(B17)</f>
        <v>0</v>
      </c>
      <c r="E17" s="4">
        <v>11877731</v>
      </c>
    </row>
    <row r="18" spans="1:5" ht="22.5" x14ac:dyDescent="0.2">
      <c r="A18" s="84" t="s">
        <v>240</v>
      </c>
      <c r="B18" s="9"/>
      <c r="C18" s="9"/>
      <c r="D18" s="4">
        <f>SUM(B18)</f>
        <v>0</v>
      </c>
      <c r="E18" s="4"/>
    </row>
    <row r="19" spans="1:5" x14ac:dyDescent="0.2">
      <c r="A19" s="22" t="s">
        <v>219</v>
      </c>
      <c r="B19" s="4">
        <f>SUM(B14:B18)</f>
        <v>0</v>
      </c>
      <c r="C19" s="4">
        <v>11877731</v>
      </c>
      <c r="D19" s="4">
        <f>SUM(D14:D18)</f>
        <v>0</v>
      </c>
      <c r="E19" s="4">
        <v>11877731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6/2020. (VIII. 27.)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435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355</v>
      </c>
    </row>
    <row r="5" spans="1:11" ht="41.25" customHeight="1" x14ac:dyDescent="0.2">
      <c r="A5" s="219" t="s">
        <v>202</v>
      </c>
      <c r="B5" s="206" t="s">
        <v>229</v>
      </c>
      <c r="C5" s="207"/>
      <c r="D5" s="218" t="s">
        <v>230</v>
      </c>
      <c r="E5" s="218"/>
      <c r="F5" s="200"/>
      <c r="G5" s="201"/>
      <c r="H5" s="200"/>
      <c r="I5" s="201"/>
      <c r="J5" s="218" t="s">
        <v>118</v>
      </c>
      <c r="K5" s="218"/>
    </row>
    <row r="6" spans="1:11" x14ac:dyDescent="0.2">
      <c r="A6" s="220"/>
      <c r="B6" s="112" t="s">
        <v>4</v>
      </c>
      <c r="C6" s="112" t="s">
        <v>394</v>
      </c>
      <c r="D6" s="112" t="s">
        <v>4</v>
      </c>
      <c r="E6" s="112" t="s">
        <v>394</v>
      </c>
      <c r="F6" s="10"/>
      <c r="G6" s="10"/>
      <c r="H6" s="10"/>
      <c r="I6" s="10"/>
      <c r="J6" s="7" t="s">
        <v>4</v>
      </c>
      <c r="K6" s="7" t="s">
        <v>394</v>
      </c>
    </row>
    <row r="7" spans="1:11" ht="22.5" x14ac:dyDescent="0.2">
      <c r="A7" s="84" t="s">
        <v>207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4" t="s">
        <v>208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4" t="s">
        <v>209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4" t="s">
        <v>210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4" t="s">
        <v>231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4" t="s">
        <v>232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4" t="s">
        <v>213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5" t="s">
        <v>214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4" t="s">
        <v>233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4" t="s">
        <v>216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86" t="s">
        <v>221</v>
      </c>
      <c r="B17" s="9"/>
      <c r="C17" s="9"/>
      <c r="D17" s="9"/>
      <c r="E17" s="9">
        <v>4606023</v>
      </c>
      <c r="F17" s="9"/>
      <c r="G17" s="9"/>
      <c r="H17" s="9"/>
      <c r="I17" s="9"/>
      <c r="J17" s="4">
        <f>B17+D17+F17+H17</f>
        <v>0</v>
      </c>
      <c r="K17" s="4">
        <v>4606023</v>
      </c>
    </row>
    <row r="18" spans="1:11" ht="22.5" x14ac:dyDescent="0.2">
      <c r="A18" s="84" t="s">
        <v>218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219</v>
      </c>
      <c r="B19" s="4">
        <f>SUM(B14:B18)</f>
        <v>0</v>
      </c>
      <c r="C19" s="4"/>
      <c r="D19" s="4">
        <f>SUM(D14:D18)</f>
        <v>0</v>
      </c>
      <c r="E19" s="4">
        <v>4606023</v>
      </c>
      <c r="F19" s="4"/>
      <c r="G19" s="4"/>
      <c r="H19" s="4"/>
      <c r="I19" s="4"/>
      <c r="J19" s="4">
        <f>SUM(J14:J18)</f>
        <v>0</v>
      </c>
      <c r="K19" s="4">
        <v>4606023</v>
      </c>
    </row>
    <row r="20" spans="1:11" x14ac:dyDescent="0.2">
      <c r="A20" s="87"/>
    </row>
    <row r="21" spans="1:11" x14ac:dyDescent="0.2">
      <c r="A21" s="87"/>
    </row>
    <row r="22" spans="1:11" x14ac:dyDescent="0.2">
      <c r="A22" s="87"/>
    </row>
    <row r="23" spans="1:11" x14ac:dyDescent="0.2">
      <c r="A23" s="87"/>
    </row>
    <row r="24" spans="1:11" x14ac:dyDescent="0.2">
      <c r="A24" s="87"/>
    </row>
    <row r="25" spans="1:11" x14ac:dyDescent="0.2">
      <c r="A25" s="87"/>
    </row>
    <row r="26" spans="1:11" x14ac:dyDescent="0.2">
      <c r="A26" s="87"/>
    </row>
    <row r="27" spans="1:11" x14ac:dyDescent="0.2">
      <c r="A27" s="87"/>
    </row>
    <row r="28" spans="1:11" x14ac:dyDescent="0.2">
      <c r="A28" s="87"/>
    </row>
    <row r="29" spans="1:11" x14ac:dyDescent="0.2">
      <c r="A29" s="87"/>
    </row>
    <row r="30" spans="1:11" x14ac:dyDescent="0.2">
      <c r="A30" s="87"/>
    </row>
    <row r="31" spans="1:11" x14ac:dyDescent="0.2">
      <c r="A31" s="87"/>
    </row>
    <row r="32" spans="1:11" x14ac:dyDescent="0.2">
      <c r="A32" s="87"/>
    </row>
    <row r="33" spans="1:1" x14ac:dyDescent="0.2">
      <c r="A33" s="87"/>
    </row>
    <row r="34" spans="1:1" x14ac:dyDescent="0.2">
      <c r="A34" s="146"/>
    </row>
  </sheetData>
  <mergeCells count="6">
    <mergeCell ref="J5:K5"/>
    <mergeCell ref="A5:A6"/>
    <mergeCell ref="B5:C5"/>
    <mergeCell ref="D5:E5"/>
    <mergeCell ref="F5:G5"/>
    <mergeCell ref="H5:I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6/2020. (VIII. 27.)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434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09"/>
      <c r="J3" s="209"/>
      <c r="K3" s="209"/>
      <c r="L3" s="209"/>
      <c r="M3" s="33"/>
      <c r="N3" s="1"/>
      <c r="O3" s="1"/>
    </row>
    <row r="4" spans="1:15" x14ac:dyDescent="0.2">
      <c r="A4" s="1"/>
      <c r="B4" s="1"/>
      <c r="C4" s="1"/>
      <c r="D4" s="1" t="s">
        <v>332</v>
      </c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355</v>
      </c>
    </row>
    <row r="5" spans="1:15" ht="41.25" customHeight="1" x14ac:dyDescent="0.2">
      <c r="A5" s="219" t="s">
        <v>202</v>
      </c>
      <c r="B5" s="223" t="s">
        <v>223</v>
      </c>
      <c r="C5" s="224"/>
      <c r="D5" s="217" t="s">
        <v>224</v>
      </c>
      <c r="E5" s="217"/>
      <c r="F5" s="217" t="s">
        <v>225</v>
      </c>
      <c r="G5" s="217"/>
      <c r="H5" s="217" t="s">
        <v>226</v>
      </c>
      <c r="I5" s="217"/>
      <c r="J5" s="198" t="s">
        <v>227</v>
      </c>
      <c r="K5" s="222"/>
      <c r="L5" s="217" t="s">
        <v>228</v>
      </c>
      <c r="M5" s="217"/>
      <c r="N5" s="221" t="s">
        <v>118</v>
      </c>
      <c r="O5" s="221"/>
    </row>
    <row r="6" spans="1:15" x14ac:dyDescent="0.2">
      <c r="A6" s="220"/>
      <c r="B6" s="83" t="s">
        <v>4</v>
      </c>
      <c r="C6" s="83" t="s">
        <v>394</v>
      </c>
      <c r="D6" s="83" t="s">
        <v>4</v>
      </c>
      <c r="E6" s="83" t="s">
        <v>394</v>
      </c>
      <c r="F6" s="83" t="s">
        <v>4</v>
      </c>
      <c r="G6" s="83" t="s">
        <v>394</v>
      </c>
      <c r="H6" s="83" t="s">
        <v>4</v>
      </c>
      <c r="I6" s="83" t="s">
        <v>394</v>
      </c>
      <c r="J6" s="83" t="s">
        <v>4</v>
      </c>
      <c r="K6" s="83" t="s">
        <v>394</v>
      </c>
      <c r="L6" s="83" t="s">
        <v>4</v>
      </c>
      <c r="M6" s="83" t="s">
        <v>394</v>
      </c>
      <c r="N6" s="89" t="s">
        <v>4</v>
      </c>
      <c r="O6" s="89" t="s">
        <v>394</v>
      </c>
    </row>
    <row r="7" spans="1:15" ht="33.75" x14ac:dyDescent="0.2">
      <c r="A7" s="84" t="s">
        <v>207</v>
      </c>
      <c r="B7" s="129">
        <v>1600000</v>
      </c>
      <c r="C7" s="129">
        <v>1600000</v>
      </c>
      <c r="D7" s="129"/>
      <c r="E7" s="129"/>
      <c r="F7" s="129"/>
      <c r="G7" s="129"/>
      <c r="H7" s="129">
        <v>824000</v>
      </c>
      <c r="I7" s="129">
        <v>824000</v>
      </c>
      <c r="J7" s="129"/>
      <c r="K7" s="129"/>
      <c r="L7" s="129"/>
      <c r="M7" s="129"/>
      <c r="N7" s="90">
        <f>B7+D7+F7+H7+L7</f>
        <v>2424000</v>
      </c>
      <c r="O7" s="90">
        <f>SUM(C7+E7+G7+I7+K7+M7)</f>
        <v>2424000</v>
      </c>
    </row>
    <row r="8" spans="1:15" ht="22.5" customHeight="1" x14ac:dyDescent="0.2">
      <c r="A8" s="84" t="s">
        <v>208</v>
      </c>
      <c r="B8" s="129">
        <v>29000000</v>
      </c>
      <c r="C8" s="129">
        <v>29000000</v>
      </c>
      <c r="D8" s="129"/>
      <c r="E8" s="129"/>
      <c r="F8" s="129">
        <v>4950000</v>
      </c>
      <c r="G8" s="129">
        <v>4950000</v>
      </c>
      <c r="H8" s="129">
        <v>1100000</v>
      </c>
      <c r="I8" s="129">
        <v>1100000</v>
      </c>
      <c r="J8" s="129"/>
      <c r="K8" s="129"/>
      <c r="L8" s="129"/>
      <c r="M8" s="129"/>
      <c r="N8" s="90">
        <f>B8+D8+F8+H8+L8</f>
        <v>35050000</v>
      </c>
      <c r="O8" s="90">
        <f>SUM(C8+E8+G8+I8+K8+M8)</f>
        <v>35050000</v>
      </c>
    </row>
    <row r="9" spans="1:15" ht="22.5" customHeight="1" x14ac:dyDescent="0.2">
      <c r="A9" s="84" t="s">
        <v>209</v>
      </c>
      <c r="B9" s="129"/>
      <c r="C9" s="129"/>
      <c r="D9" s="129"/>
      <c r="E9" s="129"/>
      <c r="F9" s="129">
        <v>1336000</v>
      </c>
      <c r="G9" s="129">
        <v>1336000</v>
      </c>
      <c r="H9" s="129"/>
      <c r="I9" s="129"/>
      <c r="J9" s="129"/>
      <c r="K9" s="129"/>
      <c r="L9" s="129"/>
      <c r="M9" s="129"/>
      <c r="N9" s="90">
        <f>B9+D9+F9+H9+L9+J9</f>
        <v>1336000</v>
      </c>
      <c r="O9" s="90">
        <f>SUM(G9+K9)</f>
        <v>1336000</v>
      </c>
    </row>
    <row r="10" spans="1:15" x14ac:dyDescent="0.2">
      <c r="A10" s="84" t="s">
        <v>210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90">
        <f>SUM(B10+D10+F10+H10+J10+L10)</f>
        <v>0</v>
      </c>
      <c r="O10" s="90"/>
    </row>
    <row r="11" spans="1:15" ht="22.5" customHeight="1" x14ac:dyDescent="0.2">
      <c r="A11" s="84" t="s">
        <v>211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90">
        <f>B11+D11+F11+H11+L11</f>
        <v>0</v>
      </c>
      <c r="O11" s="90"/>
    </row>
    <row r="12" spans="1:15" ht="22.5" customHeight="1" x14ac:dyDescent="0.2">
      <c r="A12" s="84" t="s">
        <v>212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90">
        <f>B12+D12+F12+H12+L12</f>
        <v>0</v>
      </c>
      <c r="O12" s="90"/>
    </row>
    <row r="13" spans="1:15" x14ac:dyDescent="0.2">
      <c r="A13" s="84" t="s">
        <v>213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90">
        <f>B13+D13+F13+H13+L13</f>
        <v>0</v>
      </c>
      <c r="O13" s="90"/>
    </row>
    <row r="14" spans="1:15" ht="22.5" x14ac:dyDescent="0.2">
      <c r="A14" s="85" t="s">
        <v>214</v>
      </c>
      <c r="B14" s="90">
        <f>SUM(B7:B13)</f>
        <v>30600000</v>
      </c>
      <c r="C14" s="90">
        <v>30600000</v>
      </c>
      <c r="D14" s="90">
        <f>SUM(D7:D13)</f>
        <v>0</v>
      </c>
      <c r="E14" s="90"/>
      <c r="F14" s="90">
        <f>SUM(F7:F13)</f>
        <v>6286000</v>
      </c>
      <c r="G14" s="90">
        <v>6286000</v>
      </c>
      <c r="H14" s="90">
        <f>SUM(H7:H13)</f>
        <v>1924000</v>
      </c>
      <c r="I14" s="90">
        <v>1924000</v>
      </c>
      <c r="J14" s="90">
        <f>SUM(J7:J13)</f>
        <v>0</v>
      </c>
      <c r="K14" s="90"/>
      <c r="L14" s="90">
        <f>SUM(L7:L13)</f>
        <v>0</v>
      </c>
      <c r="M14" s="90"/>
      <c r="N14" s="90">
        <f>SUM(N7:N13)</f>
        <v>38810000</v>
      </c>
      <c r="O14" s="90">
        <f>SUM(C14+E14+G14+I14+K14+M14)</f>
        <v>38810000</v>
      </c>
    </row>
    <row r="15" spans="1:15" ht="22.5" x14ac:dyDescent="0.2">
      <c r="A15" s="84" t="s">
        <v>215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90">
        <f>B15+D15+F15+H15+L15</f>
        <v>0</v>
      </c>
      <c r="O15" s="90"/>
    </row>
    <row r="16" spans="1:15" ht="22.5" x14ac:dyDescent="0.2">
      <c r="A16" s="84" t="s">
        <v>216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90">
        <f>B16+D16+F16+H16+L16</f>
        <v>0</v>
      </c>
      <c r="O16" s="90"/>
    </row>
    <row r="17" spans="1:15" ht="22.5" x14ac:dyDescent="0.2">
      <c r="A17" s="86" t="s">
        <v>221</v>
      </c>
      <c r="B17" s="129"/>
      <c r="C17" s="129">
        <v>12753718</v>
      </c>
      <c r="D17" s="129"/>
      <c r="E17" s="129"/>
      <c r="F17" s="129"/>
      <c r="G17" s="129"/>
      <c r="H17" s="129"/>
      <c r="I17" s="129" t="s">
        <v>332</v>
      </c>
      <c r="J17" s="129"/>
      <c r="K17" s="129"/>
      <c r="L17" s="129"/>
      <c r="M17" s="129"/>
      <c r="N17" s="90">
        <f>B17+D17+F17+H17+L17</f>
        <v>0</v>
      </c>
      <c r="O17" s="90">
        <v>12753718</v>
      </c>
    </row>
    <row r="18" spans="1:15" ht="22.5" x14ac:dyDescent="0.2">
      <c r="A18" s="84" t="s">
        <v>218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90">
        <f>B18+D18+F18+H18+L18</f>
        <v>0</v>
      </c>
      <c r="O18" s="90"/>
    </row>
    <row r="19" spans="1:15" ht="25.5" x14ac:dyDescent="0.2">
      <c r="A19" s="22" t="s">
        <v>219</v>
      </c>
      <c r="B19" s="90">
        <f>SUM(B14:B18)</f>
        <v>30600000</v>
      </c>
      <c r="C19" s="90">
        <v>43353718</v>
      </c>
      <c r="D19" s="90">
        <f>SUM(D14:D18)</f>
        <v>0</v>
      </c>
      <c r="E19" s="90"/>
      <c r="F19" s="90">
        <f>SUM(F14:F18)</f>
        <v>6286000</v>
      </c>
      <c r="G19" s="90">
        <v>6286000</v>
      </c>
      <c r="H19" s="90">
        <f>SUM(H14:H18)</f>
        <v>1924000</v>
      </c>
      <c r="I19" s="90">
        <v>1924000</v>
      </c>
      <c r="J19" s="90">
        <f>SUM(J14:J18)</f>
        <v>0</v>
      </c>
      <c r="K19" s="90"/>
      <c r="L19" s="90">
        <f>SUM(L14:L18)</f>
        <v>0</v>
      </c>
      <c r="M19" s="90"/>
      <c r="N19" s="90">
        <f>SUM(N14:N18)</f>
        <v>38810000</v>
      </c>
      <c r="O19" s="90">
        <f>SUM(C19+E19+G19+I19+K19+M19)</f>
        <v>51563718</v>
      </c>
    </row>
    <row r="20" spans="1:15" x14ac:dyDescent="0.2">
      <c r="A20" s="87"/>
    </row>
    <row r="21" spans="1:15" x14ac:dyDescent="0.2">
      <c r="A21" s="87"/>
    </row>
    <row r="22" spans="1:15" x14ac:dyDescent="0.2">
      <c r="A22" s="87"/>
    </row>
    <row r="23" spans="1:15" x14ac:dyDescent="0.2">
      <c r="A23" s="87"/>
    </row>
    <row r="24" spans="1:15" x14ac:dyDescent="0.2">
      <c r="A24" s="87"/>
    </row>
    <row r="25" spans="1:15" x14ac:dyDescent="0.2">
      <c r="A25" s="87"/>
    </row>
    <row r="26" spans="1:15" x14ac:dyDescent="0.2">
      <c r="A26" s="87"/>
    </row>
    <row r="27" spans="1:15" x14ac:dyDescent="0.2">
      <c r="A27" s="87"/>
    </row>
    <row r="28" spans="1:15" x14ac:dyDescent="0.2">
      <c r="A28" s="87"/>
    </row>
    <row r="29" spans="1:15" x14ac:dyDescent="0.2">
      <c r="A29" s="87"/>
    </row>
    <row r="30" spans="1:15" x14ac:dyDescent="0.2">
      <c r="A30" s="87"/>
    </row>
    <row r="31" spans="1:15" x14ac:dyDescent="0.2">
      <c r="A31" s="87"/>
    </row>
    <row r="32" spans="1:15" x14ac:dyDescent="0.2">
      <c r="A32" s="87"/>
    </row>
    <row r="33" spans="1:1" x14ac:dyDescent="0.2">
      <c r="A33" s="87"/>
    </row>
    <row r="34" spans="1:1" x14ac:dyDescent="0.2">
      <c r="A34" s="146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6/2020. (VIII. 27.) 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E1" sqref="E1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436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08" t="s">
        <v>201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3" x14ac:dyDescent="0.2">
      <c r="A3" s="25"/>
      <c r="B3" s="1"/>
      <c r="C3" s="1"/>
      <c r="D3" s="1" t="s">
        <v>332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355</v>
      </c>
    </row>
    <row r="5" spans="1:13" ht="41.25" customHeight="1" x14ac:dyDescent="0.2">
      <c r="A5" s="219" t="s">
        <v>202</v>
      </c>
      <c r="B5" s="206" t="s">
        <v>203</v>
      </c>
      <c r="C5" s="207"/>
      <c r="D5" s="218" t="s">
        <v>204</v>
      </c>
      <c r="E5" s="218"/>
      <c r="F5" s="218" t="s">
        <v>205</v>
      </c>
      <c r="G5" s="218"/>
      <c r="H5" s="218" t="s">
        <v>206</v>
      </c>
      <c r="I5" s="218"/>
      <c r="J5" s="218" t="s">
        <v>352</v>
      </c>
      <c r="K5" s="218"/>
      <c r="L5" s="218" t="s">
        <v>118</v>
      </c>
      <c r="M5" s="218"/>
    </row>
    <row r="6" spans="1:13" x14ac:dyDescent="0.2">
      <c r="A6" s="220"/>
      <c r="B6" s="10" t="s">
        <v>4</v>
      </c>
      <c r="C6" s="112" t="s">
        <v>394</v>
      </c>
      <c r="D6" s="10" t="s">
        <v>4</v>
      </c>
      <c r="E6" s="112" t="s">
        <v>394</v>
      </c>
      <c r="F6" s="10" t="s">
        <v>4</v>
      </c>
      <c r="G6" s="112" t="s">
        <v>394</v>
      </c>
      <c r="H6" s="10" t="s">
        <v>4</v>
      </c>
      <c r="I6" s="112" t="s">
        <v>394</v>
      </c>
      <c r="J6" s="10" t="s">
        <v>4</v>
      </c>
      <c r="K6" s="112" t="s">
        <v>394</v>
      </c>
      <c r="L6" s="7" t="s">
        <v>4</v>
      </c>
      <c r="M6" s="7" t="s">
        <v>395</v>
      </c>
    </row>
    <row r="7" spans="1:13" ht="22.5" x14ac:dyDescent="0.2">
      <c r="A7" s="84" t="s">
        <v>207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4" t="s">
        <v>208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4" t="s">
        <v>209</v>
      </c>
      <c r="B9" s="9"/>
      <c r="C9" s="9"/>
      <c r="D9" s="9"/>
      <c r="E9" s="9"/>
      <c r="F9" s="9"/>
      <c r="G9" s="9"/>
      <c r="H9" s="9">
        <v>95000</v>
      </c>
      <c r="I9" s="9">
        <v>95000</v>
      </c>
      <c r="J9" s="9"/>
      <c r="K9" s="9"/>
      <c r="L9" s="4">
        <f t="shared" si="0"/>
        <v>95000</v>
      </c>
      <c r="M9" s="4">
        <v>95000</v>
      </c>
    </row>
    <row r="10" spans="1:13" x14ac:dyDescent="0.2">
      <c r="A10" s="84" t="s">
        <v>210</v>
      </c>
      <c r="B10" s="9"/>
      <c r="C10" s="9"/>
      <c r="D10" s="9"/>
      <c r="E10" s="9"/>
      <c r="F10" s="9"/>
      <c r="G10" s="9"/>
      <c r="H10" s="9">
        <v>350000</v>
      </c>
      <c r="I10" s="9">
        <v>350000</v>
      </c>
      <c r="J10" s="9"/>
      <c r="K10" s="9"/>
      <c r="L10" s="4">
        <f t="shared" si="0"/>
        <v>350000</v>
      </c>
      <c r="M10" s="4">
        <v>350000</v>
      </c>
    </row>
    <row r="11" spans="1:13" ht="22.5" customHeight="1" x14ac:dyDescent="0.2">
      <c r="A11" s="84" t="s">
        <v>211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4" t="s">
        <v>212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4" t="s">
        <v>213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5" t="s">
        <v>214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445000</v>
      </c>
      <c r="I14" s="4">
        <v>445000</v>
      </c>
      <c r="J14" s="4"/>
      <c r="K14" s="4"/>
      <c r="L14" s="4">
        <f>SUM(L7:L13)</f>
        <v>445000</v>
      </c>
      <c r="M14" s="4">
        <v>445000</v>
      </c>
    </row>
    <row r="15" spans="1:13" ht="22.5" x14ac:dyDescent="0.2">
      <c r="A15" s="84" t="s">
        <v>215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4" t="s">
        <v>216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86" t="s">
        <v>217</v>
      </c>
      <c r="B17" s="9"/>
      <c r="C17" s="9">
        <v>360036</v>
      </c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>
        <v>360036</v>
      </c>
    </row>
    <row r="18" spans="1:13" ht="22.5" x14ac:dyDescent="0.2">
      <c r="A18" s="84" t="s">
        <v>218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219</v>
      </c>
      <c r="B19" s="4">
        <f>SUM(B14:B18)</f>
        <v>0</v>
      </c>
      <c r="C19" s="4">
        <v>360036</v>
      </c>
      <c r="D19" s="4">
        <f>SUM(D14:D18)</f>
        <v>0</v>
      </c>
      <c r="E19" s="4"/>
      <c r="F19" s="4">
        <f>SUM(F14:F18)</f>
        <v>0</v>
      </c>
      <c r="G19" s="4"/>
      <c r="H19" s="4">
        <f>SUM(H14:H18)</f>
        <v>445000</v>
      </c>
      <c r="I19" s="4">
        <v>445000</v>
      </c>
      <c r="J19" s="4"/>
      <c r="K19" s="4"/>
      <c r="L19" s="4">
        <f>SUM(L14:L18)</f>
        <v>445000</v>
      </c>
      <c r="M19" s="4">
        <v>805036</v>
      </c>
    </row>
    <row r="20" spans="1:13" x14ac:dyDescent="0.2">
      <c r="A20" s="87"/>
    </row>
    <row r="21" spans="1:13" x14ac:dyDescent="0.2">
      <c r="A21" s="87"/>
    </row>
    <row r="22" spans="1:13" x14ac:dyDescent="0.2">
      <c r="A22" s="87"/>
    </row>
    <row r="23" spans="1:13" x14ac:dyDescent="0.2">
      <c r="A23" s="87"/>
    </row>
    <row r="24" spans="1:13" x14ac:dyDescent="0.2">
      <c r="A24" s="87"/>
    </row>
    <row r="25" spans="1:13" x14ac:dyDescent="0.2">
      <c r="A25" s="87"/>
    </row>
    <row r="26" spans="1:13" x14ac:dyDescent="0.2">
      <c r="A26" s="87"/>
    </row>
    <row r="27" spans="1:13" x14ac:dyDescent="0.2">
      <c r="A27" s="87"/>
    </row>
    <row r="28" spans="1:13" x14ac:dyDescent="0.2">
      <c r="A28" s="87"/>
    </row>
    <row r="29" spans="1:13" x14ac:dyDescent="0.2">
      <c r="A29" s="87"/>
    </row>
    <row r="30" spans="1:13" x14ac:dyDescent="0.2">
      <c r="A30" s="87"/>
    </row>
    <row r="31" spans="1:13" x14ac:dyDescent="0.2">
      <c r="A31" s="87"/>
    </row>
    <row r="32" spans="1:13" x14ac:dyDescent="0.2">
      <c r="A32" s="87"/>
    </row>
    <row r="33" spans="1:1" x14ac:dyDescent="0.2">
      <c r="A33" s="87"/>
    </row>
    <row r="34" spans="1:1" x14ac:dyDescent="0.2">
      <c r="A34" s="146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6/2020. (VIII. 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08" t="s">
        <v>437</v>
      </c>
      <c r="B1" s="208"/>
      <c r="C1" s="209"/>
    </row>
    <row r="2" spans="1:3" x14ac:dyDescent="0.2">
      <c r="A2" s="208" t="s">
        <v>220</v>
      </c>
      <c r="B2" s="225"/>
      <c r="C2" s="225"/>
    </row>
    <row r="4" spans="1:3" x14ac:dyDescent="0.2">
      <c r="C4" s="2" t="s">
        <v>355</v>
      </c>
    </row>
    <row r="5" spans="1:3" x14ac:dyDescent="0.2">
      <c r="A5" s="226" t="s">
        <v>202</v>
      </c>
      <c r="B5" s="200" t="s">
        <v>322</v>
      </c>
      <c r="C5" s="201"/>
    </row>
    <row r="6" spans="1:3" x14ac:dyDescent="0.2">
      <c r="A6" s="227"/>
      <c r="B6" s="133" t="s">
        <v>353</v>
      </c>
      <c r="C6" s="133" t="s">
        <v>396</v>
      </c>
    </row>
    <row r="7" spans="1:3" ht="26.25" customHeight="1" x14ac:dyDescent="0.2">
      <c r="A7" s="84" t="s">
        <v>207</v>
      </c>
      <c r="B7" s="99">
        <f>'1.1. Önkormányzat'!AB7+'1.2. Polgárm.'!D7+'1.3. Óvoda'!J7+'1.4. Gondozási'!N7+'1.5. Műv. ház'!L7</f>
        <v>16324000</v>
      </c>
      <c r="C7" s="99">
        <f>'1.1. Önkormányzat'!AC7+'1.2. Polgárm.'!E7+'1.3. Óvoda'!K7+'1.4. Gondozási'!O7+'1.5. Műv. ház'!M7</f>
        <v>16324000</v>
      </c>
    </row>
    <row r="8" spans="1:3" ht="21.75" customHeight="1" x14ac:dyDescent="0.2">
      <c r="A8" s="84" t="s">
        <v>208</v>
      </c>
      <c r="B8" s="99">
        <v>35050000</v>
      </c>
      <c r="C8" s="99">
        <f>'1.1. Önkormányzat'!AC8+'1.2. Polgárm.'!E8+'1.3. Óvoda'!K8+'1.4. Gondozási'!O8+'1.5. Műv. ház'!M8</f>
        <v>35050000</v>
      </c>
    </row>
    <row r="9" spans="1:3" x14ac:dyDescent="0.2">
      <c r="A9" s="84" t="s">
        <v>209</v>
      </c>
      <c r="B9" s="99">
        <v>8212750</v>
      </c>
      <c r="C9" s="99">
        <f>'1.1. Önkormányzat'!AC9+'1.2. Polgárm.'!E9+'1.3. Óvoda'!K9+'1.4. Gondozási'!O9+'1.5. Műv. ház'!M9</f>
        <v>8212750</v>
      </c>
    </row>
    <row r="10" spans="1:3" ht="20.25" customHeight="1" x14ac:dyDescent="0.2">
      <c r="A10" s="84" t="s">
        <v>210</v>
      </c>
      <c r="B10" s="99" t="s">
        <v>332</v>
      </c>
      <c r="C10" s="99">
        <f>'1.1. Önkormányzat'!AC10+'1.2. Polgárm.'!E10+'1.3. Óvoda'!K10+'1.4. Gondozási'!O10+'1.5. Műv. ház'!M10</f>
        <v>14369500</v>
      </c>
    </row>
    <row r="11" spans="1:3" x14ac:dyDescent="0.2">
      <c r="A11" s="84" t="s">
        <v>211</v>
      </c>
      <c r="B11" s="99">
        <v>329207358</v>
      </c>
      <c r="C11" s="99">
        <f>'1.1. Önkormányzat'!AC11+'1.2. Polgárm.'!E11+'1.3. Óvoda'!K11+'1.4. Gondozási'!O11+'1.5. Műv. ház'!M11</f>
        <v>382976229</v>
      </c>
    </row>
    <row r="12" spans="1:3" ht="22.5" customHeight="1" x14ac:dyDescent="0.2">
      <c r="A12" s="84" t="s">
        <v>212</v>
      </c>
      <c r="B12" s="99"/>
      <c r="C12" s="99">
        <f>'1.1. Önkormányzat'!AC12+'1.2. Polgárm.'!E12+'1.3. Óvoda'!K12+'1.4. Gondozási'!O12+'1.5. Műv. ház'!M12</f>
        <v>0</v>
      </c>
    </row>
    <row r="13" spans="1:3" ht="18.75" customHeight="1" x14ac:dyDescent="0.2">
      <c r="A13" s="84" t="s">
        <v>213</v>
      </c>
      <c r="B13" s="99">
        <v>70000000</v>
      </c>
      <c r="C13" s="99">
        <f>'1.1. Önkormányzat'!AC13+'1.2. Polgárm.'!E13+'1.3. Óvoda'!K13+'1.4. Gondozási'!O13+'1.5. Műv. ház'!M13</f>
        <v>70000000</v>
      </c>
    </row>
    <row r="14" spans="1:3" ht="23.25" customHeight="1" x14ac:dyDescent="0.2">
      <c r="A14" s="85" t="s">
        <v>214</v>
      </c>
      <c r="B14" s="99">
        <v>473163608</v>
      </c>
      <c r="C14" s="99">
        <f>'1.1. Önkormányzat'!AC14+'1.2. Polgárm.'!E14+'1.3. Óvoda'!K14+'1.4. Gondozási'!O14+'1.5. Műv. ház'!M14</f>
        <v>526932479</v>
      </c>
    </row>
    <row r="15" spans="1:3" ht="22.5" customHeight="1" x14ac:dyDescent="0.2">
      <c r="A15" s="84" t="s">
        <v>215</v>
      </c>
      <c r="B15" s="99"/>
      <c r="C15" s="99">
        <f>'1.1. Önkormányzat'!AC15+'1.2. Polgárm.'!E15+'1.3. Óvoda'!K15+'1.4. Gondozási'!O15+'1.5. Műv. ház'!M15</f>
        <v>0</v>
      </c>
    </row>
    <row r="16" spans="1:3" ht="21.75" customHeight="1" x14ac:dyDescent="0.2">
      <c r="A16" s="84" t="s">
        <v>216</v>
      </c>
      <c r="B16" s="99">
        <v>2447745</v>
      </c>
      <c r="C16" s="99">
        <f>'1.1. Önkormányzat'!AC16+'1.2. Polgárm.'!E16+'1.3. Óvoda'!K16+'1.4. Gondozási'!O16+'1.5. Műv. ház'!M16</f>
        <v>2447745</v>
      </c>
    </row>
    <row r="17" spans="1:3" ht="22.5" customHeight="1" x14ac:dyDescent="0.2">
      <c r="A17" s="86" t="s">
        <v>221</v>
      </c>
      <c r="B17" s="88">
        <v>10093831</v>
      </c>
      <c r="C17" s="99">
        <f>'1.1. Önkormányzat'!AC17+'1.2. Polgárm.'!E17+'1.3. Óvoda'!K17+'1.4. Gondozási'!O17+'1.5. Műv. ház'!M17</f>
        <v>301041965</v>
      </c>
    </row>
    <row r="18" spans="1:3" ht="19.5" customHeight="1" x14ac:dyDescent="0.2">
      <c r="A18" s="84" t="s">
        <v>34</v>
      </c>
      <c r="B18" s="88"/>
      <c r="C18" s="99">
        <f>'1.1. Önkormányzat'!AC18+'1.2. Polgárm.'!E18+'1.3. Óvoda'!K18+'1.4. Gondozási'!O18+'1.5. Műv. ház'!M18</f>
        <v>0</v>
      </c>
    </row>
    <row r="19" spans="1:3" ht="18" customHeight="1" x14ac:dyDescent="0.2">
      <c r="A19" s="85" t="s">
        <v>219</v>
      </c>
      <c r="B19" s="88">
        <f>SUM(B14:B18)</f>
        <v>485705184</v>
      </c>
      <c r="C19" s="88">
        <f>SUM(C14:C18)</f>
        <v>830422189</v>
      </c>
    </row>
    <row r="25" spans="1:3" x14ac:dyDescent="0.2">
      <c r="B25" t="s">
        <v>332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 6/2020. (VIII. 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9"/>
  <sheetViews>
    <sheetView view="pageLayout" zoomScaleNormal="100" workbookViewId="0">
      <selection activeCell="H2" sqref="H2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154" t="s">
        <v>438</v>
      </c>
      <c r="B1" s="128"/>
      <c r="C1" s="114"/>
      <c r="D1" s="114"/>
      <c r="E1" s="114"/>
      <c r="F1" s="114"/>
      <c r="G1" s="114"/>
      <c r="H1" s="114"/>
      <c r="I1" s="114"/>
      <c r="J1" s="114"/>
    </row>
    <row r="2" spans="1:10" x14ac:dyDescent="0.2">
      <c r="A2" s="16"/>
    </row>
    <row r="3" spans="1:10" x14ac:dyDescent="0.2">
      <c r="B3" t="s">
        <v>332</v>
      </c>
      <c r="F3" s="2" t="s">
        <v>1</v>
      </c>
      <c r="G3" s="2"/>
      <c r="J3" s="122" t="s">
        <v>355</v>
      </c>
    </row>
    <row r="4" spans="1:10" ht="38.25" x14ac:dyDescent="0.2">
      <c r="A4" s="106"/>
      <c r="B4" s="155" t="s">
        <v>35</v>
      </c>
      <c r="C4" s="52" t="s">
        <v>314</v>
      </c>
      <c r="D4" s="52" t="s">
        <v>315</v>
      </c>
      <c r="E4" s="52" t="s">
        <v>316</v>
      </c>
      <c r="F4" s="52" t="s">
        <v>317</v>
      </c>
      <c r="G4" s="52" t="s">
        <v>315</v>
      </c>
      <c r="H4" s="52" t="s">
        <v>399</v>
      </c>
      <c r="I4" s="52" t="s">
        <v>323</v>
      </c>
      <c r="J4" s="111" t="s">
        <v>400</v>
      </c>
    </row>
    <row r="5" spans="1:10" x14ac:dyDescent="0.2">
      <c r="A5" s="141" t="s">
        <v>38</v>
      </c>
      <c r="B5" s="10" t="s">
        <v>359</v>
      </c>
      <c r="C5" s="9">
        <v>183949</v>
      </c>
      <c r="D5" s="9"/>
      <c r="E5" s="9"/>
      <c r="F5" s="156" t="e">
        <f>(E5/D5)</f>
        <v>#DIV/0!</v>
      </c>
      <c r="G5" s="157"/>
      <c r="H5" s="9">
        <v>228557501</v>
      </c>
      <c r="I5" s="10"/>
      <c r="J5" s="9">
        <v>252220959</v>
      </c>
    </row>
    <row r="6" spans="1:10" x14ac:dyDescent="0.2">
      <c r="A6" s="133" t="s">
        <v>41</v>
      </c>
      <c r="B6" s="7" t="s">
        <v>42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228557501</v>
      </c>
      <c r="I6" s="4"/>
      <c r="J6" s="4">
        <v>252220959</v>
      </c>
    </row>
    <row r="7" spans="1:10" x14ac:dyDescent="0.2">
      <c r="A7" s="141" t="s">
        <v>38</v>
      </c>
      <c r="B7" s="112" t="s">
        <v>327</v>
      </c>
      <c r="C7" s="9">
        <v>44763</v>
      </c>
      <c r="D7" s="9"/>
      <c r="E7" s="9"/>
      <c r="F7" s="20" t="e">
        <f>(E7/D7)</f>
        <v>#DIV/0!</v>
      </c>
      <c r="G7" s="9"/>
      <c r="H7" s="9">
        <v>40465732</v>
      </c>
      <c r="I7" s="10"/>
      <c r="J7" s="9">
        <v>42536286</v>
      </c>
    </row>
    <row r="8" spans="1:10" x14ac:dyDescent="0.2">
      <c r="A8" s="141" t="s">
        <v>39</v>
      </c>
      <c r="B8" s="10" t="s">
        <v>43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41" t="s">
        <v>40</v>
      </c>
      <c r="B9" s="10" t="s">
        <v>44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41" t="s">
        <v>45</v>
      </c>
      <c r="B10" s="10" t="s">
        <v>46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41">
        <v>5</v>
      </c>
      <c r="B11" s="10" t="s">
        <v>47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41">
        <v>6</v>
      </c>
      <c r="B12" s="10" t="s">
        <v>48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41">
        <v>7</v>
      </c>
      <c r="B13" s="10" t="s">
        <v>49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41">
        <v>8</v>
      </c>
      <c r="B14" s="10" t="s">
        <v>50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33" t="s">
        <v>51</v>
      </c>
      <c r="B15" s="7" t="s">
        <v>52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v>40465732</v>
      </c>
      <c r="I15" s="4"/>
      <c r="J15" s="4">
        <f>SUM(J7+J8+J9+J10+J11+J12+J13+J14)</f>
        <v>42536286</v>
      </c>
    </row>
    <row r="16" spans="1:10" x14ac:dyDescent="0.2">
      <c r="A16" s="141" t="s">
        <v>38</v>
      </c>
      <c r="B16" s="10" t="s">
        <v>53</v>
      </c>
      <c r="C16" s="9">
        <v>24089</v>
      </c>
      <c r="D16" s="9"/>
      <c r="E16" s="9"/>
      <c r="F16" s="20" t="e">
        <f t="shared" si="0"/>
        <v>#DIV/0!</v>
      </c>
      <c r="G16" s="9"/>
      <c r="H16" s="9">
        <v>20531000</v>
      </c>
      <c r="I16" s="10"/>
      <c r="J16" s="9">
        <v>21893778</v>
      </c>
    </row>
    <row r="17" spans="1:11" x14ac:dyDescent="0.2">
      <c r="A17" s="141">
        <v>2</v>
      </c>
      <c r="B17" s="112" t="s">
        <v>360</v>
      </c>
      <c r="C17" s="9"/>
      <c r="D17" s="9"/>
      <c r="E17" s="9"/>
      <c r="F17" s="20"/>
      <c r="G17" s="9"/>
      <c r="H17" s="9">
        <v>5524600</v>
      </c>
      <c r="I17" s="10"/>
      <c r="J17" s="9">
        <v>5924600</v>
      </c>
      <c r="K17" t="s">
        <v>343</v>
      </c>
    </row>
    <row r="18" spans="1:11" x14ac:dyDescent="0.2">
      <c r="A18" s="141">
        <v>3</v>
      </c>
      <c r="B18" s="10" t="s">
        <v>54</v>
      </c>
      <c r="C18" s="9">
        <v>68970</v>
      </c>
      <c r="D18" s="9"/>
      <c r="E18" s="9"/>
      <c r="F18" s="20" t="e">
        <f t="shared" si="0"/>
        <v>#DIV/0!</v>
      </c>
      <c r="G18" s="9"/>
      <c r="H18" s="9">
        <v>76452583</v>
      </c>
      <c r="I18" s="10"/>
      <c r="J18" s="9">
        <v>92711535</v>
      </c>
    </row>
    <row r="19" spans="1:11" x14ac:dyDescent="0.2">
      <c r="A19" s="141">
        <v>4</v>
      </c>
      <c r="B19" s="10" t="s">
        <v>55</v>
      </c>
      <c r="C19" s="9">
        <v>24585</v>
      </c>
      <c r="D19" s="9"/>
      <c r="E19" s="9"/>
      <c r="F19" s="20" t="e">
        <f t="shared" si="0"/>
        <v>#DIV/0!</v>
      </c>
      <c r="G19" s="9"/>
      <c r="H19" s="9">
        <v>29900817</v>
      </c>
      <c r="I19" s="10"/>
      <c r="J19" s="9">
        <v>37283211</v>
      </c>
    </row>
    <row r="20" spans="1:11" x14ac:dyDescent="0.2">
      <c r="A20" s="141">
        <v>5</v>
      </c>
      <c r="B20" s="10" t="s">
        <v>369</v>
      </c>
      <c r="C20" s="9">
        <v>1505</v>
      </c>
      <c r="D20" s="9"/>
      <c r="E20" s="9"/>
      <c r="F20" s="20" t="e">
        <f t="shared" si="0"/>
        <v>#DIV/0!</v>
      </c>
      <c r="G20" s="9"/>
      <c r="H20" s="9">
        <v>210000</v>
      </c>
      <c r="I20" s="10"/>
      <c r="J20" s="9">
        <v>210000</v>
      </c>
    </row>
    <row r="21" spans="1:11" x14ac:dyDescent="0.2">
      <c r="A21" s="141">
        <v>6</v>
      </c>
      <c r="B21" s="10" t="s">
        <v>368</v>
      </c>
      <c r="C21" s="9">
        <v>3901</v>
      </c>
      <c r="D21" s="9"/>
      <c r="E21" s="9"/>
      <c r="F21" s="20" t="e">
        <f t="shared" si="0"/>
        <v>#DIV/0!</v>
      </c>
      <c r="G21" s="9"/>
      <c r="H21" s="9">
        <v>3272000</v>
      </c>
      <c r="I21" s="10"/>
      <c r="J21" s="9">
        <v>4772000</v>
      </c>
    </row>
    <row r="22" spans="1:11" x14ac:dyDescent="0.2">
      <c r="A22" s="141">
        <v>7</v>
      </c>
      <c r="B22" s="112" t="s">
        <v>361</v>
      </c>
      <c r="C22" s="9">
        <v>5024</v>
      </c>
      <c r="D22" s="9"/>
      <c r="E22" s="9"/>
      <c r="F22" s="20" t="e">
        <f t="shared" si="0"/>
        <v>#DIV/0!</v>
      </c>
      <c r="G22" s="9"/>
      <c r="H22" s="9">
        <v>15000</v>
      </c>
      <c r="I22" s="10"/>
      <c r="J22" s="9">
        <v>215000</v>
      </c>
    </row>
    <row r="23" spans="1:11" x14ac:dyDescent="0.2">
      <c r="A23" s="133" t="s">
        <v>58</v>
      </c>
      <c r="B23" s="7" t="s">
        <v>59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v>135906000</v>
      </c>
      <c r="I23" s="4"/>
      <c r="J23" s="4">
        <v>163010124</v>
      </c>
      <c r="K23" s="120"/>
    </row>
    <row r="24" spans="1:11" x14ac:dyDescent="0.2">
      <c r="A24" s="133" t="s">
        <v>60</v>
      </c>
      <c r="B24" s="7" t="s">
        <v>61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141" t="s">
        <v>38</v>
      </c>
      <c r="B25" s="13" t="s">
        <v>62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37199951</v>
      </c>
      <c r="I25" s="10"/>
      <c r="J25" s="9">
        <v>36299951</v>
      </c>
    </row>
    <row r="26" spans="1:11" x14ac:dyDescent="0.2">
      <c r="A26" s="189" t="s">
        <v>40</v>
      </c>
      <c r="B26" s="13" t="s">
        <v>423</v>
      </c>
      <c r="C26" s="9"/>
      <c r="D26" s="9"/>
      <c r="E26" s="9"/>
      <c r="F26" s="10"/>
      <c r="G26" s="9"/>
      <c r="H26" s="9"/>
      <c r="I26" s="10"/>
      <c r="J26" s="9">
        <v>2000000</v>
      </c>
    </row>
    <row r="27" spans="1:11" x14ac:dyDescent="0.2">
      <c r="A27" s="141" t="s">
        <v>45</v>
      </c>
      <c r="B27" s="13" t="s">
        <v>63</v>
      </c>
      <c r="C27" s="80">
        <v>55525</v>
      </c>
      <c r="D27" s="9"/>
      <c r="E27" s="9"/>
      <c r="F27" s="20" t="e">
        <f>(E27/D27)</f>
        <v>#DIV/0!</v>
      </c>
      <c r="G27" s="9">
        <v>40522</v>
      </c>
      <c r="H27" s="80">
        <v>22996000</v>
      </c>
      <c r="I27" s="10"/>
      <c r="J27" s="9">
        <v>22996000</v>
      </c>
    </row>
    <row r="28" spans="1:11" x14ac:dyDescent="0.2">
      <c r="A28" s="133" t="s">
        <v>64</v>
      </c>
      <c r="B28" s="21" t="s">
        <v>65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60195951</v>
      </c>
      <c r="I28" s="10"/>
      <c r="J28" s="4">
        <f>SUM(J25+J27+K30+J26)</f>
        <v>61295951</v>
      </c>
    </row>
    <row r="29" spans="1:11" ht="25.5" x14ac:dyDescent="0.2">
      <c r="A29" s="141" t="s">
        <v>38</v>
      </c>
      <c r="B29" s="13" t="s">
        <v>66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41" t="s">
        <v>39</v>
      </c>
      <c r="B30" s="13" t="s">
        <v>67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41" t="s">
        <v>40</v>
      </c>
      <c r="B31" s="13" t="s">
        <v>68</v>
      </c>
      <c r="C31" s="9"/>
      <c r="D31" s="9"/>
      <c r="E31" s="9"/>
      <c r="F31" s="10"/>
      <c r="G31" s="9"/>
      <c r="H31" s="9" t="s">
        <v>332</v>
      </c>
      <c r="I31" s="10"/>
      <c r="J31" s="9"/>
    </row>
    <row r="32" spans="1:11" ht="25.5" x14ac:dyDescent="0.2">
      <c r="A32" s="141" t="s">
        <v>45</v>
      </c>
      <c r="B32" s="13" t="s">
        <v>69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41" t="s">
        <v>56</v>
      </c>
      <c r="B33" s="13" t="s">
        <v>70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33" t="s">
        <v>71</v>
      </c>
      <c r="B34" s="7" t="s">
        <v>72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133" t="s">
        <v>73</v>
      </c>
      <c r="B35" s="7" t="s">
        <v>74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33" t="s">
        <v>75</v>
      </c>
      <c r="B36" s="7" t="s">
        <v>76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33" t="s">
        <v>77</v>
      </c>
      <c r="B37" s="7" t="s">
        <v>78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33" t="s">
        <v>79</v>
      </c>
      <c r="B38" s="7" t="s">
        <v>80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3" t="s">
        <v>38</v>
      </c>
      <c r="B39" s="112" t="s">
        <v>81</v>
      </c>
      <c r="C39" s="9">
        <v>4574</v>
      </c>
      <c r="D39" s="9"/>
      <c r="E39" s="9"/>
      <c r="F39" s="20"/>
      <c r="G39" s="9">
        <v>2544</v>
      </c>
      <c r="H39" s="9">
        <v>7162000</v>
      </c>
      <c r="I39" s="10"/>
      <c r="J39" s="9">
        <v>113562624</v>
      </c>
    </row>
    <row r="40" spans="1:10" x14ac:dyDescent="0.2">
      <c r="A40" s="113" t="s">
        <v>39</v>
      </c>
      <c r="B40" s="112" t="s">
        <v>82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3" t="s">
        <v>40</v>
      </c>
      <c r="B41" s="112" t="s">
        <v>83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3" t="s">
        <v>45</v>
      </c>
      <c r="B42" s="112" t="s">
        <v>84</v>
      </c>
      <c r="C42" s="9">
        <v>1378</v>
      </c>
      <c r="D42" s="9"/>
      <c r="E42" s="9"/>
      <c r="F42" s="20"/>
      <c r="G42" s="9">
        <v>776</v>
      </c>
      <c r="H42" s="9">
        <v>1938000</v>
      </c>
      <c r="I42" s="10"/>
      <c r="J42" s="9">
        <v>31299567</v>
      </c>
    </row>
    <row r="43" spans="1:10" x14ac:dyDescent="0.2">
      <c r="A43" s="133" t="s">
        <v>85</v>
      </c>
      <c r="B43" s="7" t="s">
        <v>86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f>SUM(H39+H40+H41+H42)</f>
        <v>9100000</v>
      </c>
      <c r="I43" s="10"/>
      <c r="J43" s="4">
        <f>SUM(J39+J40+J41+J42)</f>
        <v>144862191</v>
      </c>
    </row>
    <row r="44" spans="1:10" x14ac:dyDescent="0.2">
      <c r="A44" s="113" t="s">
        <v>38</v>
      </c>
      <c r="B44" s="112" t="s">
        <v>87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>
        <v>378000</v>
      </c>
      <c r="I44" s="10"/>
      <c r="J44" s="9">
        <v>112594315</v>
      </c>
    </row>
    <row r="45" spans="1:10" x14ac:dyDescent="0.2">
      <c r="A45" s="113" t="s">
        <v>39</v>
      </c>
      <c r="B45" s="112" t="s">
        <v>88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3" t="s">
        <v>40</v>
      </c>
      <c r="B46" s="112" t="s">
        <v>89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3" t="s">
        <v>45</v>
      </c>
      <c r="B47" s="112" t="s">
        <v>90</v>
      </c>
      <c r="C47" s="9"/>
      <c r="D47" s="9"/>
      <c r="E47" s="9"/>
      <c r="F47" s="10"/>
      <c r="G47" s="9"/>
      <c r="H47" s="9"/>
      <c r="I47" s="10"/>
      <c r="J47" s="9" t="s">
        <v>332</v>
      </c>
    </row>
    <row r="48" spans="1:10" x14ac:dyDescent="0.2">
      <c r="A48" s="113" t="s">
        <v>56</v>
      </c>
      <c r="B48" s="112" t="s">
        <v>91</v>
      </c>
      <c r="C48" s="9"/>
      <c r="D48" s="9"/>
      <c r="E48" s="9"/>
      <c r="F48" s="10"/>
      <c r="G48" s="9"/>
      <c r="H48" s="9"/>
      <c r="I48" s="10"/>
      <c r="J48" s="9" t="s">
        <v>332</v>
      </c>
    </row>
    <row r="49" spans="1:10" x14ac:dyDescent="0.2">
      <c r="A49" s="113" t="s">
        <v>57</v>
      </c>
      <c r="B49" s="112" t="s">
        <v>92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3" t="s">
        <v>93</v>
      </c>
      <c r="B50" s="117" t="s">
        <v>94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3" t="s">
        <v>95</v>
      </c>
      <c r="B51" s="112" t="s">
        <v>96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>
        <v>102000</v>
      </c>
      <c r="I51" s="10"/>
      <c r="J51" s="9">
        <v>30343761</v>
      </c>
    </row>
    <row r="52" spans="1:10" x14ac:dyDescent="0.2">
      <c r="A52" s="113">
        <v>9</v>
      </c>
      <c r="B52" s="112" t="s">
        <v>97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3">
        <v>10</v>
      </c>
      <c r="B53" s="112" t="s">
        <v>98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32" t="s">
        <v>99</v>
      </c>
      <c r="B54" s="22" t="s">
        <v>100</v>
      </c>
      <c r="C54" s="4">
        <f t="shared" ref="C54:G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>SUM(H44+H45+H46+H47+H48+H49+H50+H51+H52+H53)</f>
        <v>480000</v>
      </c>
      <c r="I54" s="10"/>
      <c r="J54" s="4">
        <f>SUM(J44+J51)</f>
        <v>142938076</v>
      </c>
    </row>
    <row r="55" spans="1:10" x14ac:dyDescent="0.2">
      <c r="A55" s="113" t="s">
        <v>38</v>
      </c>
      <c r="B55" s="112" t="s">
        <v>101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>
        <v>1000000</v>
      </c>
    </row>
    <row r="56" spans="1:10" x14ac:dyDescent="0.2">
      <c r="A56" s="113" t="s">
        <v>39</v>
      </c>
      <c r="B56" s="112" t="s">
        <v>102</v>
      </c>
      <c r="C56" s="9"/>
      <c r="D56" s="9"/>
      <c r="E56" s="9"/>
      <c r="F56" s="20"/>
      <c r="G56" s="9"/>
      <c r="H56" s="9"/>
      <c r="I56" s="10"/>
      <c r="J56" s="9"/>
    </row>
    <row r="57" spans="1:10" x14ac:dyDescent="0.2">
      <c r="A57" s="113" t="s">
        <v>40</v>
      </c>
      <c r="B57" s="158" t="s">
        <v>312</v>
      </c>
      <c r="C57" s="9"/>
      <c r="D57" s="9"/>
      <c r="E57" s="9"/>
      <c r="F57" s="20"/>
      <c r="G57" s="9"/>
      <c r="H57" s="9">
        <v>5000000</v>
      </c>
      <c r="I57" s="10"/>
      <c r="J57" s="9">
        <v>5900000</v>
      </c>
    </row>
    <row r="58" spans="1:10" x14ac:dyDescent="0.2">
      <c r="A58" s="113" t="s">
        <v>45</v>
      </c>
      <c r="B58" s="112" t="s">
        <v>313</v>
      </c>
      <c r="C58" s="9"/>
      <c r="D58" s="9"/>
      <c r="E58" s="9"/>
      <c r="F58" s="20"/>
      <c r="G58" s="9"/>
      <c r="H58" s="9">
        <v>5000000</v>
      </c>
      <c r="I58" s="10"/>
      <c r="J58" s="9">
        <v>5000000</v>
      </c>
    </row>
    <row r="59" spans="1:10" x14ac:dyDescent="0.2">
      <c r="A59" s="113" t="s">
        <v>57</v>
      </c>
      <c r="B59" s="112" t="s">
        <v>328</v>
      </c>
      <c r="C59" s="9"/>
      <c r="D59" s="9"/>
      <c r="E59" s="9"/>
      <c r="F59" s="20"/>
      <c r="G59" s="9"/>
      <c r="H59" s="9"/>
      <c r="I59" s="10"/>
      <c r="J59" s="9">
        <v>11658602</v>
      </c>
    </row>
    <row r="60" spans="1:10" ht="25.5" x14ac:dyDescent="0.2">
      <c r="A60" s="133" t="s">
        <v>103</v>
      </c>
      <c r="B60" s="22" t="s">
        <v>104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11000000</v>
      </c>
      <c r="I60" s="10"/>
      <c r="J60" s="4">
        <v>11900000</v>
      </c>
    </row>
    <row r="61" spans="1:10" x14ac:dyDescent="0.2">
      <c r="A61" s="7"/>
      <c r="B61" s="7" t="s">
        <v>105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485705184</v>
      </c>
      <c r="I61" s="10"/>
      <c r="J61" s="4">
        <f>SUM(J6+J15+J23+J28+J43+J54+J60+J59)</f>
        <v>830422189</v>
      </c>
    </row>
    <row r="62" spans="1:10" x14ac:dyDescent="0.2">
      <c r="C62" s="6"/>
      <c r="D62" s="6"/>
      <c r="J62" t="s">
        <v>332</v>
      </c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6/2020. (VIII. 27.)  önkormányzati rendelethez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G32"/>
  <sheetViews>
    <sheetView view="pageLayout" zoomScaleNormal="100" zoomScaleSheetLayoutView="91" workbookViewId="0">
      <selection activeCell="DG7" sqref="DG7"/>
    </sheetView>
  </sheetViews>
  <sheetFormatPr defaultRowHeight="12.75" x14ac:dyDescent="0.2"/>
  <cols>
    <col min="1" max="1" width="4.42578125" customWidth="1"/>
    <col min="2" max="3" width="13.42578125" customWidth="1"/>
    <col min="4" max="4" width="12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7109375" customWidth="1"/>
    <col min="42" max="42" width="9.7109375" customWidth="1"/>
    <col min="43" max="43" width="10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0.5703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10.28515625" customWidth="1"/>
    <col min="81" max="81" width="10.7109375" customWidth="1"/>
    <col min="82" max="82" width="9.7109375" customWidth="1"/>
    <col min="83" max="83" width="9.85546875" customWidth="1"/>
    <col min="84" max="84" width="11.42578125" customWidth="1"/>
    <col min="85" max="85" width="10.28515625" customWidth="1"/>
    <col min="86" max="86" width="11.7109375" customWidth="1"/>
    <col min="87" max="87" width="9.85546875" customWidth="1"/>
    <col min="88" max="88" width="9" customWidth="1"/>
    <col min="89" max="90" width="9.28515625" customWidth="1"/>
    <col min="91" max="91" width="10.140625" customWidth="1"/>
    <col min="92" max="92" width="12.28515625" customWidth="1"/>
    <col min="93" max="94" width="8.28515625" customWidth="1"/>
    <col min="95" max="95" width="9.42578125" customWidth="1"/>
    <col min="96" max="96" width="9.28515625" customWidth="1"/>
    <col min="97" max="102" width="8.28515625" customWidth="1"/>
    <col min="103" max="103" width="10" customWidth="1"/>
    <col min="104" max="104" width="8.28515625" customWidth="1"/>
    <col min="105" max="105" width="10.140625" customWidth="1"/>
    <col min="106" max="106" width="9.42578125" customWidth="1"/>
    <col min="107" max="108" width="8.28515625" customWidth="1"/>
    <col min="109" max="109" width="4.28515625" customWidth="1"/>
    <col min="110" max="110" width="14.42578125" customWidth="1"/>
    <col min="115" max="115" width="13.5703125" customWidth="1"/>
    <col min="116" max="116" width="14.5703125" customWidth="1"/>
    <col min="125" max="125" width="12.42578125" customWidth="1"/>
    <col min="126" max="126" width="26.140625" customWidth="1"/>
    <col min="127" max="127" width="12.7109375" customWidth="1"/>
  </cols>
  <sheetData>
    <row r="1" spans="1:137" x14ac:dyDescent="0.2">
      <c r="A1" s="209" t="s">
        <v>363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135"/>
      <c r="N1" s="135"/>
      <c r="O1" s="135"/>
      <c r="P1" s="209" t="s">
        <v>362</v>
      </c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 t="s">
        <v>362</v>
      </c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 t="s">
        <v>362</v>
      </c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135"/>
      <c r="BK1" s="209" t="s">
        <v>364</v>
      </c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135"/>
      <c r="BX1" s="135"/>
      <c r="BY1" s="209" t="s">
        <v>365</v>
      </c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 t="s">
        <v>366</v>
      </c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 t="s">
        <v>367</v>
      </c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</row>
    <row r="2" spans="1:137" ht="15.75" x14ac:dyDescent="0.25">
      <c r="A2" s="268" t="s">
        <v>439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P2" s="121"/>
      <c r="Q2" s="268" t="s">
        <v>439</v>
      </c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1"/>
      <c r="AD2" s="268" t="s">
        <v>440</v>
      </c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1"/>
      <c r="AU2" s="25"/>
      <c r="AV2" s="1"/>
      <c r="AW2" s="1"/>
      <c r="AX2" s="268" t="s">
        <v>441</v>
      </c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1"/>
      <c r="BJ2" s="1"/>
      <c r="BK2" s="268" t="s">
        <v>441</v>
      </c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134"/>
      <c r="BX2" s="134"/>
      <c r="BY2" s="268" t="s">
        <v>442</v>
      </c>
      <c r="BZ2" s="268"/>
      <c r="CA2" s="268"/>
      <c r="CB2" s="268"/>
      <c r="CC2" s="268"/>
      <c r="CD2" s="268"/>
      <c r="CE2" s="268"/>
      <c r="CF2" s="209"/>
      <c r="CG2" s="209"/>
      <c r="CH2" s="209"/>
      <c r="CI2" s="209"/>
      <c r="CJ2" s="209"/>
      <c r="CK2" s="209"/>
      <c r="CL2" s="209"/>
      <c r="CM2" s="268" t="s">
        <v>442</v>
      </c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F2" s="269" t="s">
        <v>441</v>
      </c>
      <c r="DG2" s="269"/>
      <c r="DH2" s="269"/>
      <c r="DI2" s="269"/>
      <c r="DJ2" s="269"/>
      <c r="DK2" s="269"/>
      <c r="DL2" s="160"/>
      <c r="DM2" s="159"/>
      <c r="DN2" s="159"/>
      <c r="DR2" s="136"/>
      <c r="DS2" s="136"/>
      <c r="DT2" s="136"/>
      <c r="DU2" s="134"/>
      <c r="DV2" s="135"/>
      <c r="DW2" s="135"/>
      <c r="DX2" s="135"/>
    </row>
    <row r="3" spans="1:137" ht="13.5" thickBot="1" x14ac:dyDescent="0.25">
      <c r="E3" s="2"/>
      <c r="F3" s="2"/>
      <c r="G3" s="2"/>
      <c r="H3" s="2"/>
      <c r="I3" s="2"/>
      <c r="J3" s="2"/>
      <c r="K3" s="257" t="s">
        <v>355</v>
      </c>
      <c r="L3" s="258"/>
      <c r="M3" s="2"/>
      <c r="N3" s="2"/>
      <c r="O3" s="2"/>
      <c r="AC3" s="161" t="s">
        <v>355</v>
      </c>
      <c r="AR3" s="259" t="s">
        <v>355</v>
      </c>
      <c r="AS3" s="260"/>
      <c r="BC3" s="34"/>
      <c r="BD3" s="34"/>
      <c r="BE3" s="34"/>
      <c r="BF3" s="34"/>
      <c r="BG3" s="34"/>
      <c r="BI3" s="161" t="s">
        <v>355</v>
      </c>
      <c r="BJ3" s="2"/>
      <c r="BK3" s="2"/>
      <c r="BL3" s="2"/>
      <c r="BT3" s="161" t="s">
        <v>355</v>
      </c>
      <c r="CN3" s="161" t="s">
        <v>355</v>
      </c>
      <c r="DB3" s="161" t="s">
        <v>355</v>
      </c>
      <c r="DL3" s="161" t="s">
        <v>355</v>
      </c>
    </row>
    <row r="4" spans="1:137" ht="12.75" customHeight="1" thickBot="1" x14ac:dyDescent="0.25">
      <c r="A4" s="261" t="s">
        <v>119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3"/>
      <c r="M4" s="36"/>
      <c r="N4" s="35"/>
      <c r="O4" s="37"/>
      <c r="P4" s="38" t="s">
        <v>120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33" t="s">
        <v>120</v>
      </c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30"/>
      <c r="AT4" s="39"/>
      <c r="AU4" s="141"/>
      <c r="AV4" s="141"/>
      <c r="AW4" s="141"/>
      <c r="AX4" s="141"/>
      <c r="AY4" s="141"/>
      <c r="AZ4" s="141"/>
      <c r="BA4" s="141"/>
      <c r="BB4" s="39"/>
      <c r="BC4" s="40"/>
      <c r="BD4" s="141"/>
      <c r="BE4" s="141"/>
      <c r="BF4" s="145"/>
      <c r="BG4" s="144"/>
      <c r="BH4" s="265" t="s">
        <v>121</v>
      </c>
      <c r="BI4" s="250"/>
      <c r="BJ4" s="42"/>
      <c r="BK4" s="135"/>
      <c r="BL4" s="135"/>
      <c r="BM4" s="43"/>
      <c r="BN4" s="44"/>
      <c r="BO4" s="45" t="s">
        <v>122</v>
      </c>
      <c r="BP4" s="45"/>
      <c r="BQ4" s="45"/>
      <c r="BR4" s="45"/>
      <c r="BS4" s="46" t="s">
        <v>344</v>
      </c>
      <c r="BT4" s="47"/>
      <c r="BY4" s="38" t="s">
        <v>123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40"/>
      <c r="CM4" s="249" t="s">
        <v>124</v>
      </c>
      <c r="CN4" s="266"/>
      <c r="CO4" s="108" t="s">
        <v>125</v>
      </c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8"/>
      <c r="DB4" s="49"/>
      <c r="DI4" s="244" t="s">
        <v>126</v>
      </c>
      <c r="DJ4" s="245"/>
      <c r="DK4" s="249" t="s">
        <v>127</v>
      </c>
      <c r="DL4" s="250"/>
    </row>
    <row r="5" spans="1:137" ht="12.75" customHeight="1" x14ac:dyDescent="0.2">
      <c r="A5" s="218" t="s">
        <v>126</v>
      </c>
      <c r="B5" s="238"/>
      <c r="C5" s="206" t="s">
        <v>128</v>
      </c>
      <c r="D5" s="207"/>
      <c r="E5" s="218" t="s">
        <v>126</v>
      </c>
      <c r="F5" s="238"/>
      <c r="G5" s="200" t="s">
        <v>422</v>
      </c>
      <c r="H5" s="201"/>
      <c r="I5" s="200"/>
      <c r="J5" s="253"/>
      <c r="K5" s="254" t="s">
        <v>111</v>
      </c>
      <c r="L5" s="255"/>
      <c r="M5" s="143"/>
      <c r="N5" s="143"/>
      <c r="O5" s="131"/>
      <c r="P5" s="218" t="s">
        <v>126</v>
      </c>
      <c r="Q5" s="238"/>
      <c r="R5" s="213" t="s">
        <v>129</v>
      </c>
      <c r="S5" s="230"/>
      <c r="T5" s="206" t="s">
        <v>130</v>
      </c>
      <c r="U5" s="207"/>
      <c r="V5" s="218" t="s">
        <v>131</v>
      </c>
      <c r="W5" s="218"/>
      <c r="X5" s="218" t="s">
        <v>132</v>
      </c>
      <c r="Y5" s="218"/>
      <c r="Z5" s="218" t="s">
        <v>133</v>
      </c>
      <c r="AA5" s="218"/>
      <c r="AB5" s="218" t="s">
        <v>134</v>
      </c>
      <c r="AC5" s="218"/>
      <c r="AD5" s="218" t="s">
        <v>126</v>
      </c>
      <c r="AE5" s="238"/>
      <c r="AF5" s="206" t="s">
        <v>135</v>
      </c>
      <c r="AG5" s="207"/>
      <c r="AH5" s="218" t="s">
        <v>136</v>
      </c>
      <c r="AI5" s="218"/>
      <c r="AJ5" s="200"/>
      <c r="AK5" s="201"/>
      <c r="AL5" s="206" t="s">
        <v>137</v>
      </c>
      <c r="AM5" s="207"/>
      <c r="AN5" s="218" t="s">
        <v>347</v>
      </c>
      <c r="AO5" s="218"/>
      <c r="AP5" s="200" t="s">
        <v>370</v>
      </c>
      <c r="AQ5" s="256"/>
      <c r="AR5" s="200" t="s">
        <v>348</v>
      </c>
      <c r="AS5" s="256"/>
      <c r="AT5" s="218" t="s">
        <v>126</v>
      </c>
      <c r="AU5" s="238"/>
      <c r="AV5" s="218" t="s">
        <v>349</v>
      </c>
      <c r="AW5" s="218"/>
      <c r="AX5" s="233" t="s">
        <v>350</v>
      </c>
      <c r="AY5" s="242"/>
      <c r="AZ5" s="233" t="s">
        <v>351</v>
      </c>
      <c r="BA5" s="242"/>
      <c r="BB5" s="213" t="s">
        <v>354</v>
      </c>
      <c r="BC5" s="243"/>
      <c r="BD5" s="207"/>
      <c r="BE5" s="207"/>
      <c r="BF5" s="233"/>
      <c r="BG5" s="242"/>
      <c r="BH5" s="247"/>
      <c r="BI5" s="252"/>
      <c r="BJ5" s="42"/>
      <c r="BK5" s="143"/>
      <c r="BL5" s="143"/>
      <c r="BM5" s="218" t="s">
        <v>126</v>
      </c>
      <c r="BN5" s="238"/>
      <c r="BO5" s="206" t="s">
        <v>138</v>
      </c>
      <c r="BP5" s="207"/>
      <c r="BQ5" s="206" t="s">
        <v>139</v>
      </c>
      <c r="BR5" s="233"/>
      <c r="BS5" s="239" t="s">
        <v>111</v>
      </c>
      <c r="BT5" s="240"/>
      <c r="BU5" s="241"/>
      <c r="BV5" s="241"/>
      <c r="BW5" s="241"/>
      <c r="BX5" s="241"/>
      <c r="BY5" s="218" t="s">
        <v>126</v>
      </c>
      <c r="BZ5" s="238"/>
      <c r="CA5" s="206" t="s">
        <v>140</v>
      </c>
      <c r="CB5" s="207"/>
      <c r="CC5" s="206" t="s">
        <v>141</v>
      </c>
      <c r="CD5" s="207"/>
      <c r="CE5" s="218" t="s">
        <v>142</v>
      </c>
      <c r="CF5" s="218"/>
      <c r="CG5" s="218" t="s">
        <v>143</v>
      </c>
      <c r="CH5" s="218"/>
      <c r="CI5" s="200" t="s">
        <v>422</v>
      </c>
      <c r="CJ5" s="201"/>
      <c r="CK5" s="218" t="s">
        <v>144</v>
      </c>
      <c r="CL5" s="200"/>
      <c r="CM5" s="251"/>
      <c r="CN5" s="267"/>
      <c r="CO5" s="218" t="s">
        <v>126</v>
      </c>
      <c r="CP5" s="238"/>
      <c r="CQ5" s="206" t="s">
        <v>145</v>
      </c>
      <c r="CR5" s="207"/>
      <c r="CS5" s="206" t="s">
        <v>146</v>
      </c>
      <c r="CT5" s="207"/>
      <c r="CU5" s="200" t="s">
        <v>147</v>
      </c>
      <c r="CV5" s="201"/>
      <c r="CW5" s="200" t="s">
        <v>422</v>
      </c>
      <c r="CX5" s="201"/>
      <c r="CY5" s="200" t="s">
        <v>352</v>
      </c>
      <c r="CZ5" s="253"/>
      <c r="DA5" s="239" t="s">
        <v>148</v>
      </c>
      <c r="DB5" s="240"/>
      <c r="DI5" s="246"/>
      <c r="DJ5" s="241"/>
      <c r="DK5" s="251"/>
      <c r="DL5" s="252"/>
    </row>
    <row r="6" spans="1:137" ht="12.75" customHeight="1" x14ac:dyDescent="0.2">
      <c r="A6" s="238"/>
      <c r="B6" s="238"/>
      <c r="C6" s="113" t="s">
        <v>346</v>
      </c>
      <c r="D6" s="113" t="s">
        <v>394</v>
      </c>
      <c r="E6" s="238"/>
      <c r="F6" s="238"/>
      <c r="G6" s="113" t="s">
        <v>346</v>
      </c>
      <c r="H6" s="113" t="s">
        <v>395</v>
      </c>
      <c r="I6" s="113" t="s">
        <v>346</v>
      </c>
      <c r="J6" s="113" t="s">
        <v>394</v>
      </c>
      <c r="K6" s="133" t="s">
        <v>346</v>
      </c>
      <c r="L6" s="133" t="s">
        <v>394</v>
      </c>
      <c r="M6" s="50"/>
      <c r="N6" s="50"/>
      <c r="O6" s="51"/>
      <c r="P6" s="238"/>
      <c r="Q6" s="238"/>
      <c r="R6" s="112" t="s">
        <v>346</v>
      </c>
      <c r="S6" s="113" t="s">
        <v>394</v>
      </c>
      <c r="T6" s="112" t="s">
        <v>346</v>
      </c>
      <c r="U6" s="113" t="s">
        <v>395</v>
      </c>
      <c r="V6" s="112" t="s">
        <v>346</v>
      </c>
      <c r="W6" s="113" t="s">
        <v>395</v>
      </c>
      <c r="X6" s="112" t="s">
        <v>346</v>
      </c>
      <c r="Y6" s="113" t="s">
        <v>395</v>
      </c>
      <c r="Z6" s="112" t="s">
        <v>346</v>
      </c>
      <c r="AA6" s="113" t="s">
        <v>395</v>
      </c>
      <c r="AB6" s="112" t="s">
        <v>346</v>
      </c>
      <c r="AC6" s="113" t="s">
        <v>394</v>
      </c>
      <c r="AD6" s="238"/>
      <c r="AE6" s="238"/>
      <c r="AF6" s="112" t="s">
        <v>346</v>
      </c>
      <c r="AG6" s="113" t="s">
        <v>394</v>
      </c>
      <c r="AH6" s="112" t="s">
        <v>346</v>
      </c>
      <c r="AI6" s="113" t="s">
        <v>394</v>
      </c>
      <c r="AJ6" s="112"/>
      <c r="AK6" s="113"/>
      <c r="AL6" s="112" t="s">
        <v>346</v>
      </c>
      <c r="AM6" s="113" t="s">
        <v>395</v>
      </c>
      <c r="AN6" s="112" t="s">
        <v>346</v>
      </c>
      <c r="AO6" s="113" t="s">
        <v>395</v>
      </c>
      <c r="AP6" s="112" t="s">
        <v>346</v>
      </c>
      <c r="AQ6" s="113" t="s">
        <v>394</v>
      </c>
      <c r="AR6" s="112" t="s">
        <v>346</v>
      </c>
      <c r="AS6" s="113" t="s">
        <v>394</v>
      </c>
      <c r="AT6" s="238"/>
      <c r="AU6" s="238"/>
      <c r="AV6" s="112" t="s">
        <v>346</v>
      </c>
      <c r="AW6" s="113" t="s">
        <v>395</v>
      </c>
      <c r="AX6" s="112" t="s">
        <v>346</v>
      </c>
      <c r="AY6" s="113" t="s">
        <v>395</v>
      </c>
      <c r="AZ6" s="112" t="s">
        <v>346</v>
      </c>
      <c r="BA6" s="113" t="s">
        <v>394</v>
      </c>
      <c r="BB6" s="112" t="s">
        <v>346</v>
      </c>
      <c r="BC6" s="113" t="s">
        <v>395</v>
      </c>
      <c r="BD6" s="112"/>
      <c r="BE6" s="113"/>
      <c r="BF6" s="112"/>
      <c r="BG6" s="113"/>
      <c r="BH6" s="7" t="s">
        <v>346</v>
      </c>
      <c r="BI6" s="7" t="s">
        <v>394</v>
      </c>
      <c r="BJ6" s="50"/>
      <c r="BK6" s="50"/>
      <c r="BL6" s="50"/>
      <c r="BM6" s="238"/>
      <c r="BN6" s="238"/>
      <c r="BO6" s="112" t="s">
        <v>346</v>
      </c>
      <c r="BP6" s="113" t="s">
        <v>394</v>
      </c>
      <c r="BQ6" s="112" t="s">
        <v>346</v>
      </c>
      <c r="BR6" s="113" t="s">
        <v>394</v>
      </c>
      <c r="BS6" s="7" t="s">
        <v>346</v>
      </c>
      <c r="BT6" s="133" t="s">
        <v>394</v>
      </c>
      <c r="BU6" s="50"/>
      <c r="BV6" s="50"/>
      <c r="BW6" s="50"/>
      <c r="BX6" s="50"/>
      <c r="BY6" s="238"/>
      <c r="BZ6" s="238"/>
      <c r="CA6" s="112" t="s">
        <v>346</v>
      </c>
      <c r="CB6" s="113" t="s">
        <v>395</v>
      </c>
      <c r="CC6" s="112" t="s">
        <v>346</v>
      </c>
      <c r="CD6" s="113" t="s">
        <v>395</v>
      </c>
      <c r="CE6" s="112" t="s">
        <v>346</v>
      </c>
      <c r="CF6" s="113" t="s">
        <v>395</v>
      </c>
      <c r="CG6" s="112" t="s">
        <v>346</v>
      </c>
      <c r="CH6" s="113" t="s">
        <v>395</v>
      </c>
      <c r="CI6" s="113" t="s">
        <v>346</v>
      </c>
      <c r="CJ6" s="113" t="s">
        <v>395</v>
      </c>
      <c r="CK6" s="112" t="s">
        <v>346</v>
      </c>
      <c r="CL6" s="113" t="s">
        <v>395</v>
      </c>
      <c r="CM6" s="7" t="s">
        <v>346</v>
      </c>
      <c r="CN6" s="7" t="s">
        <v>394</v>
      </c>
      <c r="CO6" s="238"/>
      <c r="CP6" s="238"/>
      <c r="CQ6" s="112" t="s">
        <v>346</v>
      </c>
      <c r="CR6" s="113" t="s">
        <v>395</v>
      </c>
      <c r="CS6" s="112" t="s">
        <v>346</v>
      </c>
      <c r="CT6" s="113" t="s">
        <v>395</v>
      </c>
      <c r="CU6" s="112" t="s">
        <v>346</v>
      </c>
      <c r="CV6" s="112" t="s">
        <v>395</v>
      </c>
      <c r="CW6" s="112" t="s">
        <v>346</v>
      </c>
      <c r="CX6" s="112" t="s">
        <v>395</v>
      </c>
      <c r="CY6" s="112" t="s">
        <v>346</v>
      </c>
      <c r="CZ6" s="113" t="s">
        <v>395</v>
      </c>
      <c r="DA6" s="7" t="s">
        <v>346</v>
      </c>
      <c r="DB6" s="7" t="s">
        <v>395</v>
      </c>
      <c r="DI6" s="247"/>
      <c r="DJ6" s="248"/>
      <c r="DK6" s="7" t="s">
        <v>346</v>
      </c>
      <c r="DL6" s="7" t="s">
        <v>394</v>
      </c>
    </row>
    <row r="7" spans="1:137" ht="25.5" x14ac:dyDescent="0.2">
      <c r="A7" s="141" t="s">
        <v>38</v>
      </c>
      <c r="B7" s="52" t="s">
        <v>149</v>
      </c>
      <c r="C7" s="9">
        <v>70078605</v>
      </c>
      <c r="D7" s="9">
        <v>70078605</v>
      </c>
      <c r="E7" s="9">
        <f t="shared" ref="E7:F7" si="0">44404+2157</f>
        <v>46561</v>
      </c>
      <c r="F7" s="9">
        <f t="shared" si="0"/>
        <v>46561</v>
      </c>
      <c r="G7" s="53">
        <v>220130</v>
      </c>
      <c r="H7" s="53">
        <v>220130</v>
      </c>
      <c r="I7" s="53"/>
      <c r="J7" s="53"/>
      <c r="K7" s="54">
        <f t="shared" ref="K7:K19" si="1">SUM(C7+I7+G7)</f>
        <v>70298735</v>
      </c>
      <c r="L7" s="55">
        <f t="shared" ref="L7:L19" si="2">D7+H7+J7</f>
        <v>70298735</v>
      </c>
      <c r="M7" s="56"/>
      <c r="N7" s="56"/>
      <c r="O7" s="57"/>
      <c r="P7" s="141" t="s">
        <v>38</v>
      </c>
      <c r="Q7" s="52" t="s">
        <v>149</v>
      </c>
      <c r="R7" s="129">
        <v>14926640</v>
      </c>
      <c r="S7" s="129">
        <v>15939971</v>
      </c>
      <c r="T7" s="9"/>
      <c r="U7" s="9"/>
      <c r="V7" s="9"/>
      <c r="W7" s="9"/>
      <c r="X7" s="9"/>
      <c r="Y7" s="9"/>
      <c r="Z7" s="9"/>
      <c r="AA7" s="9"/>
      <c r="AB7" s="9"/>
      <c r="AC7" s="9"/>
      <c r="AD7" s="141" t="s">
        <v>38</v>
      </c>
      <c r="AE7" s="52" t="s">
        <v>149</v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>
        <v>15809052</v>
      </c>
      <c r="AQ7" s="129">
        <v>15809052</v>
      </c>
      <c r="AR7" s="129">
        <v>93760</v>
      </c>
      <c r="AS7" s="129">
        <v>22743887</v>
      </c>
      <c r="AT7" s="141" t="s">
        <v>38</v>
      </c>
      <c r="AU7" s="52" t="s">
        <v>149</v>
      </c>
      <c r="AV7" s="129">
        <v>1406200</v>
      </c>
      <c r="AW7" s="129">
        <v>1406200</v>
      </c>
      <c r="AX7" s="129"/>
      <c r="AY7" s="129"/>
      <c r="AZ7" s="129"/>
      <c r="BA7" s="129"/>
      <c r="BB7" s="129"/>
      <c r="BC7" s="129"/>
      <c r="BD7" s="83"/>
      <c r="BE7" s="129"/>
      <c r="BF7" s="162"/>
      <c r="BG7" s="162"/>
      <c r="BH7" s="163">
        <f>SUM(R7+T7+V7+X7+Z7+AB7+AF7+AH7+AJ7+AL7+AN7+AP7+AR7+AV7+AX7+AZ7)</f>
        <v>32235652</v>
      </c>
      <c r="BI7" s="164">
        <f>SUM(S7+AQ7+AW7+AS7)</f>
        <v>55899110</v>
      </c>
      <c r="BJ7" s="58"/>
      <c r="BK7" s="58"/>
      <c r="BL7" s="58"/>
      <c r="BM7" s="141" t="s">
        <v>38</v>
      </c>
      <c r="BN7" s="52" t="s">
        <v>149</v>
      </c>
      <c r="BO7" s="9">
        <v>50643665</v>
      </c>
      <c r="BP7" s="9">
        <v>50643665</v>
      </c>
      <c r="BQ7" s="9"/>
      <c r="BR7" s="53"/>
      <c r="BS7" s="54">
        <f>BO7+BQ7</f>
        <v>50643665</v>
      </c>
      <c r="BT7" s="55">
        <v>50643665</v>
      </c>
      <c r="BU7" s="56"/>
      <c r="BV7" s="56"/>
      <c r="BW7" s="58"/>
      <c r="BX7" s="56"/>
      <c r="BY7" s="141" t="s">
        <v>38</v>
      </c>
      <c r="BZ7" s="52" t="s">
        <v>149</v>
      </c>
      <c r="CA7" s="129">
        <v>46221093</v>
      </c>
      <c r="CB7" s="129">
        <v>46221093</v>
      </c>
      <c r="CC7" s="129">
        <v>5350710</v>
      </c>
      <c r="CD7" s="129">
        <v>5350710</v>
      </c>
      <c r="CE7" s="129">
        <v>5436341</v>
      </c>
      <c r="CF7" s="129">
        <v>5436341</v>
      </c>
      <c r="CG7" s="129">
        <v>11890545</v>
      </c>
      <c r="CH7" s="129">
        <v>11890545</v>
      </c>
      <c r="CI7" s="129">
        <v>507815</v>
      </c>
      <c r="CJ7" s="129">
        <v>507815</v>
      </c>
      <c r="CK7" s="9"/>
      <c r="CL7" s="9"/>
      <c r="CM7" s="90">
        <f>CA7+CC7+CE7+CG7+CK7+CI7</f>
        <v>69406504</v>
      </c>
      <c r="CN7" s="90">
        <f>SUM(CB7+CD7+CF7+CH7+CL7+CJ7)</f>
        <v>69406504</v>
      </c>
      <c r="CO7" s="141" t="s">
        <v>38</v>
      </c>
      <c r="CP7" s="52" t="s">
        <v>149</v>
      </c>
      <c r="CQ7" s="129">
        <v>5634400</v>
      </c>
      <c r="CR7" s="129">
        <v>5634400</v>
      </c>
      <c r="CS7" s="9"/>
      <c r="CT7" s="9"/>
      <c r="CU7" s="112"/>
      <c r="CV7" s="126"/>
      <c r="CW7" s="167">
        <v>338545</v>
      </c>
      <c r="CX7" s="172">
        <v>338545</v>
      </c>
      <c r="CY7" s="126"/>
      <c r="CZ7" s="53"/>
      <c r="DA7" s="165">
        <f>CQ7+CS7+CU7+CW7</f>
        <v>5972945</v>
      </c>
      <c r="DB7" s="164">
        <f>SUM(CR7+CT7+CV7+CZ7+CX7)</f>
        <v>5972945</v>
      </c>
      <c r="DI7" s="141" t="s">
        <v>38</v>
      </c>
      <c r="DJ7" s="59" t="s">
        <v>149</v>
      </c>
      <c r="DK7" s="54">
        <v>228557501</v>
      </c>
      <c r="DL7" s="55">
        <f>SUM(L7+BI7+BT7+CN7+DB7)</f>
        <v>252220959</v>
      </c>
    </row>
    <row r="8" spans="1:137" ht="36" customHeight="1" x14ac:dyDescent="0.2">
      <c r="A8" s="141" t="s">
        <v>39</v>
      </c>
      <c r="B8" s="52" t="s">
        <v>150</v>
      </c>
      <c r="C8" s="9">
        <v>12628305</v>
      </c>
      <c r="D8" s="9">
        <v>12628305</v>
      </c>
      <c r="E8" s="9">
        <f t="shared" ref="E8:F8" si="3">11934+582</f>
        <v>12516</v>
      </c>
      <c r="F8" s="9">
        <f t="shared" si="3"/>
        <v>12516</v>
      </c>
      <c r="G8" s="53">
        <v>19250</v>
      </c>
      <c r="H8" s="53">
        <v>19250</v>
      </c>
      <c r="I8" s="53"/>
      <c r="J8" s="53"/>
      <c r="K8" s="54">
        <f t="shared" si="1"/>
        <v>12647555</v>
      </c>
      <c r="L8" s="55">
        <f t="shared" si="2"/>
        <v>12647555</v>
      </c>
      <c r="M8" s="56"/>
      <c r="N8" s="56"/>
      <c r="O8" s="57"/>
      <c r="P8" s="141" t="s">
        <v>39</v>
      </c>
      <c r="Q8" s="52" t="s">
        <v>150</v>
      </c>
      <c r="R8" s="129">
        <v>3967403</v>
      </c>
      <c r="S8" s="129">
        <v>4056070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141" t="s">
        <v>39</v>
      </c>
      <c r="AE8" s="52" t="s">
        <v>150</v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>
        <v>1442093</v>
      </c>
      <c r="AQ8" s="129">
        <v>1442093</v>
      </c>
      <c r="AR8" s="129">
        <v>8200</v>
      </c>
      <c r="AS8" s="129">
        <v>1990087</v>
      </c>
      <c r="AT8" s="141" t="s">
        <v>39</v>
      </c>
      <c r="AU8" s="52" t="s">
        <v>150</v>
      </c>
      <c r="AV8" s="129">
        <v>228585</v>
      </c>
      <c r="AW8" s="129">
        <v>228585</v>
      </c>
      <c r="AX8" s="129"/>
      <c r="AY8" s="129"/>
      <c r="AZ8" s="129"/>
      <c r="BA8" s="129"/>
      <c r="BB8" s="129"/>
      <c r="BC8" s="129"/>
      <c r="BD8" s="83"/>
      <c r="BE8" s="129"/>
      <c r="BF8" s="162"/>
      <c r="BG8" s="162"/>
      <c r="BH8" s="163">
        <f>SUM(R8+T8+V8+X8+Z8+AB8+AF8+AH8+AJ8+AL8+AN8+AP8+AV8+AX8+AZ8+AR8)</f>
        <v>5646281</v>
      </c>
      <c r="BI8" s="164">
        <f>SUM(S8+AQ8+AW8+AS8)</f>
        <v>7716835</v>
      </c>
      <c r="BJ8" s="58"/>
      <c r="BK8" s="58"/>
      <c r="BL8" s="58"/>
      <c r="BM8" s="141" t="s">
        <v>39</v>
      </c>
      <c r="BN8" s="52" t="s">
        <v>150</v>
      </c>
      <c r="BO8" s="9">
        <v>9049189</v>
      </c>
      <c r="BP8" s="9">
        <v>9049189</v>
      </c>
      <c r="BQ8" s="9"/>
      <c r="BR8" s="53"/>
      <c r="BS8" s="54">
        <f>BO8+BQ8</f>
        <v>9049189</v>
      </c>
      <c r="BT8" s="55">
        <v>9049189</v>
      </c>
      <c r="BU8" s="56"/>
      <c r="BV8" s="56"/>
      <c r="BW8" s="58"/>
      <c r="BX8" s="56"/>
      <c r="BY8" s="141" t="s">
        <v>39</v>
      </c>
      <c r="BZ8" s="52" t="s">
        <v>150</v>
      </c>
      <c r="CA8" s="129">
        <v>8174393</v>
      </c>
      <c r="CB8" s="129">
        <v>8174393</v>
      </c>
      <c r="CC8" s="129">
        <v>914830</v>
      </c>
      <c r="CD8" s="129">
        <v>914830</v>
      </c>
      <c r="CE8" s="129">
        <v>929815</v>
      </c>
      <c r="CF8" s="129">
        <v>929815</v>
      </c>
      <c r="CG8" s="129">
        <v>2048529</v>
      </c>
      <c r="CH8" s="129">
        <v>2048529</v>
      </c>
      <c r="CI8" s="129">
        <v>44440</v>
      </c>
      <c r="CJ8" s="129">
        <v>44440</v>
      </c>
      <c r="CK8" s="9"/>
      <c r="CL8" s="9"/>
      <c r="CM8" s="90">
        <f>CA8+CC8+CE8+CG8+CK8+CI8</f>
        <v>12112007</v>
      </c>
      <c r="CN8" s="90">
        <f>SUM(CB8+CD8+CF8+CH8+CL8+CJ8)</f>
        <v>12112007</v>
      </c>
      <c r="CO8" s="141" t="s">
        <v>39</v>
      </c>
      <c r="CP8" s="52" t="s">
        <v>150</v>
      </c>
      <c r="CQ8" s="129">
        <v>981070</v>
      </c>
      <c r="CR8" s="129">
        <v>981070</v>
      </c>
      <c r="CS8" s="9"/>
      <c r="CT8" s="9"/>
      <c r="CU8" s="9"/>
      <c r="CV8" s="53"/>
      <c r="CW8" s="167">
        <v>29630</v>
      </c>
      <c r="CX8" s="167">
        <v>29630</v>
      </c>
      <c r="CY8" s="53"/>
      <c r="CZ8" s="53"/>
      <c r="DA8" s="165">
        <f>CQ8+CS8+CU8+CW8</f>
        <v>1010700</v>
      </c>
      <c r="DB8" s="164">
        <f>SUM(CR8+CT8+CV8+CZ8+CX8)</f>
        <v>1010700</v>
      </c>
      <c r="DI8" s="141" t="s">
        <v>39</v>
      </c>
      <c r="DJ8" s="59" t="s">
        <v>150</v>
      </c>
      <c r="DK8" s="54">
        <v>40465732</v>
      </c>
      <c r="DL8" s="55">
        <f>SUM(L8+BI8+BT8+CN8+DB8)</f>
        <v>42536286</v>
      </c>
    </row>
    <row r="9" spans="1:137" ht="25.5" x14ac:dyDescent="0.2">
      <c r="A9" s="141" t="s">
        <v>40</v>
      </c>
      <c r="B9" s="52" t="s">
        <v>151</v>
      </c>
      <c r="C9" s="9">
        <v>11000000</v>
      </c>
      <c r="D9" s="9">
        <v>11300000</v>
      </c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11300000</v>
      </c>
      <c r="M9" s="56"/>
      <c r="N9" s="56"/>
      <c r="O9" s="57"/>
      <c r="P9" s="141" t="s">
        <v>40</v>
      </c>
      <c r="Q9" s="52" t="s">
        <v>151</v>
      </c>
      <c r="R9" s="166">
        <v>23722670</v>
      </c>
      <c r="S9" s="166">
        <v>32364112</v>
      </c>
      <c r="T9" s="129">
        <v>6500000</v>
      </c>
      <c r="U9" s="129">
        <v>6500000</v>
      </c>
      <c r="V9" s="129">
        <v>165600</v>
      </c>
      <c r="W9" s="129">
        <v>165600</v>
      </c>
      <c r="X9" s="129">
        <v>700000</v>
      </c>
      <c r="Y9" s="129">
        <v>700000</v>
      </c>
      <c r="Z9" s="9"/>
      <c r="AA9" s="9"/>
      <c r="AB9" s="9"/>
      <c r="AC9" s="9"/>
      <c r="AD9" s="141" t="s">
        <v>40</v>
      </c>
      <c r="AE9" s="52" t="s">
        <v>151</v>
      </c>
      <c r="AF9" s="129"/>
      <c r="AG9" s="129"/>
      <c r="AH9" s="129"/>
      <c r="AI9" s="129"/>
      <c r="AJ9" s="129"/>
      <c r="AK9" s="129"/>
      <c r="AL9" s="129"/>
      <c r="AM9" s="129"/>
      <c r="AN9" s="129">
        <v>10899000</v>
      </c>
      <c r="AO9" s="129">
        <v>10899000</v>
      </c>
      <c r="AP9" s="129"/>
      <c r="AQ9" s="129"/>
      <c r="AR9" s="129">
        <v>9100000</v>
      </c>
      <c r="AS9" s="129">
        <v>9442905</v>
      </c>
      <c r="AT9" s="141" t="s">
        <v>40</v>
      </c>
      <c r="AU9" s="52" t="s">
        <v>151</v>
      </c>
      <c r="AV9" s="129"/>
      <c r="AW9" s="129"/>
      <c r="AX9" s="129">
        <v>8809940</v>
      </c>
      <c r="AY9" s="129">
        <v>8809940</v>
      </c>
      <c r="AZ9" s="129">
        <v>200000</v>
      </c>
      <c r="BA9" s="129">
        <v>200000</v>
      </c>
      <c r="BB9" s="129">
        <v>3902790</v>
      </c>
      <c r="BC9" s="129">
        <v>3902790</v>
      </c>
      <c r="BD9" s="83"/>
      <c r="BE9" s="83"/>
      <c r="BF9" s="162"/>
      <c r="BG9" s="162"/>
      <c r="BH9" s="163">
        <f>SUM(R9+T9+V9+X9+Z9+AB9+AF9+AH9+AJ9+AL9+AN9+AP9+AR9+AV9+AX9+AZ9+BB9)</f>
        <v>64000000</v>
      </c>
      <c r="BI9" s="164">
        <v>72984347</v>
      </c>
      <c r="BJ9" s="58"/>
      <c r="BK9" s="58"/>
      <c r="BL9" s="58"/>
      <c r="BM9" s="141" t="s">
        <v>40</v>
      </c>
      <c r="BN9" s="52" t="s">
        <v>151</v>
      </c>
      <c r="BO9" s="9">
        <v>4867100</v>
      </c>
      <c r="BP9" s="9">
        <v>9473123</v>
      </c>
      <c r="BQ9" s="9">
        <v>10502900</v>
      </c>
      <c r="BR9" s="9">
        <v>10502900</v>
      </c>
      <c r="BS9" s="54">
        <f>BO9+BQ9</f>
        <v>15370000</v>
      </c>
      <c r="BT9" s="55">
        <v>19976023</v>
      </c>
      <c r="BU9" s="56"/>
      <c r="BV9" s="56"/>
      <c r="BW9" s="58"/>
      <c r="BX9" s="56"/>
      <c r="BY9" s="141" t="s">
        <v>40</v>
      </c>
      <c r="BZ9" s="52" t="s">
        <v>151</v>
      </c>
      <c r="CA9" s="129">
        <v>28970000</v>
      </c>
      <c r="CB9" s="129">
        <v>41723718</v>
      </c>
      <c r="CC9" s="129">
        <v>1360000</v>
      </c>
      <c r="CD9" s="129">
        <v>1360000</v>
      </c>
      <c r="CE9" s="129">
        <v>185000</v>
      </c>
      <c r="CF9" s="129">
        <v>185000</v>
      </c>
      <c r="CG9" s="129">
        <v>645000</v>
      </c>
      <c r="CH9" s="129">
        <v>645000</v>
      </c>
      <c r="CI9" s="129"/>
      <c r="CJ9" s="129"/>
      <c r="CK9" s="129">
        <v>9525000</v>
      </c>
      <c r="CL9" s="129">
        <v>9525000</v>
      </c>
      <c r="CM9" s="90">
        <f t="shared" ref="CM9:CM11" si="4">CA9+CC9+CE9+CG9+CK9</f>
        <v>40685000</v>
      </c>
      <c r="CN9" s="90">
        <f>SUM(CB9+CD9+CF9+CH9+CL9)</f>
        <v>53438718</v>
      </c>
      <c r="CO9" s="141" t="s">
        <v>40</v>
      </c>
      <c r="CP9" s="52" t="s">
        <v>151</v>
      </c>
      <c r="CQ9" s="129">
        <v>2405000</v>
      </c>
      <c r="CR9" s="129">
        <v>2865036</v>
      </c>
      <c r="CS9" s="129">
        <v>1255000</v>
      </c>
      <c r="CT9" s="129">
        <v>1255000</v>
      </c>
      <c r="CU9" s="129">
        <v>937000</v>
      </c>
      <c r="CV9" s="129">
        <v>937000</v>
      </c>
      <c r="CW9" s="129"/>
      <c r="CX9" s="129"/>
      <c r="CY9" s="129">
        <v>254000</v>
      </c>
      <c r="CZ9" s="129">
        <v>254000</v>
      </c>
      <c r="DA9" s="165">
        <f>SUM(CQ9+CS9+CU9+CY9)</f>
        <v>4851000</v>
      </c>
      <c r="DB9" s="164">
        <f>SUM(CR9+CT9+CV9+CZ9)</f>
        <v>5311036</v>
      </c>
      <c r="DI9" s="141" t="s">
        <v>40</v>
      </c>
      <c r="DJ9" s="59" t="s">
        <v>151</v>
      </c>
      <c r="DK9" s="54">
        <f>SUM(K9,BH9,BS9,CM9,DA9)</f>
        <v>135906000</v>
      </c>
      <c r="DL9" s="55">
        <f>SUM(L9+BI9+BT9+CN9+DB9)</f>
        <v>163010124</v>
      </c>
    </row>
    <row r="10" spans="1:137" ht="26.25" customHeight="1" x14ac:dyDescent="0.2">
      <c r="A10" s="141" t="s">
        <v>45</v>
      </c>
      <c r="B10" s="52" t="s">
        <v>152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41" t="s">
        <v>45</v>
      </c>
      <c r="Q10" s="52" t="s">
        <v>152</v>
      </c>
      <c r="R10" s="11"/>
      <c r="S10" s="129">
        <v>2000000</v>
      </c>
      <c r="T10" s="9"/>
      <c r="U10" s="9"/>
      <c r="V10" s="9"/>
      <c r="W10" s="9"/>
      <c r="X10" s="9"/>
      <c r="Y10" s="6"/>
      <c r="Z10" s="9"/>
      <c r="AA10" s="9"/>
      <c r="AB10" s="129">
        <v>22181351</v>
      </c>
      <c r="AC10" s="129">
        <v>21281351</v>
      </c>
      <c r="AD10" s="141" t="s">
        <v>45</v>
      </c>
      <c r="AE10" s="52" t="s">
        <v>152</v>
      </c>
      <c r="AF10" s="129">
        <v>7342800</v>
      </c>
      <c r="AG10" s="129">
        <v>7342800</v>
      </c>
      <c r="AH10" s="129">
        <v>21996000</v>
      </c>
      <c r="AI10" s="129">
        <v>21996000</v>
      </c>
      <c r="AJ10" s="129"/>
      <c r="AK10" s="129"/>
      <c r="AL10" s="129">
        <v>1000000</v>
      </c>
      <c r="AM10" s="129">
        <v>1000000</v>
      </c>
      <c r="AN10" s="129"/>
      <c r="AO10" s="129"/>
      <c r="AP10" s="129"/>
      <c r="AQ10" s="129"/>
      <c r="AR10" s="129"/>
      <c r="AS10" s="129"/>
      <c r="AT10" s="141" t="s">
        <v>45</v>
      </c>
      <c r="AU10" s="52" t="s">
        <v>152</v>
      </c>
      <c r="AV10" s="129">
        <v>7675800</v>
      </c>
      <c r="AW10" s="129">
        <v>7675800</v>
      </c>
      <c r="AX10" s="129"/>
      <c r="AY10" s="129"/>
      <c r="AZ10" s="129"/>
      <c r="BA10" s="129"/>
      <c r="BB10" s="129"/>
      <c r="BC10" s="129"/>
      <c r="BD10" s="83"/>
      <c r="BE10" s="129"/>
      <c r="BF10" s="162"/>
      <c r="BG10" s="162"/>
      <c r="BH10" s="163">
        <f>SUM(R10+T10+V10+X10+Z10+AB10+AF10+AH10+AJ10+AL10+AN10+AP10+AR10+AV10+AX10+AZ10)</f>
        <v>60195951</v>
      </c>
      <c r="BI10" s="163">
        <f>SUM(AW10+AM10+AI10+AG10+AC10+R10+S10)</f>
        <v>61295951</v>
      </c>
      <c r="BJ10" s="58"/>
      <c r="BK10" s="58"/>
      <c r="BL10" s="58"/>
      <c r="BM10" s="141" t="s">
        <v>45</v>
      </c>
      <c r="BN10" s="52" t="s">
        <v>152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41" t="s">
        <v>45</v>
      </c>
      <c r="BZ10" s="52" t="s">
        <v>152</v>
      </c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4">
        <f t="shared" si="4"/>
        <v>0</v>
      </c>
      <c r="CN10" s="4"/>
      <c r="CO10" s="141" t="s">
        <v>45</v>
      </c>
      <c r="CP10" s="52" t="s">
        <v>152</v>
      </c>
      <c r="CQ10" s="9"/>
      <c r="CR10" s="9"/>
      <c r="CS10" s="9"/>
      <c r="CT10" s="9"/>
      <c r="CU10" s="9"/>
      <c r="CV10" s="53"/>
      <c r="CW10" s="53"/>
      <c r="CX10" s="53"/>
      <c r="CY10" s="53"/>
      <c r="CZ10" s="53"/>
      <c r="DA10" s="54">
        <f t="shared" ref="DA10:DA11" si="5">CQ10+CS10+CU10</f>
        <v>0</v>
      </c>
      <c r="DB10" s="55"/>
      <c r="DF10" s="135"/>
      <c r="DI10" s="141" t="s">
        <v>45</v>
      </c>
      <c r="DJ10" s="59" t="s">
        <v>152</v>
      </c>
      <c r="DK10" s="54">
        <f>SUM(K10,BH10,BS10,CM10,DA10)</f>
        <v>60195951</v>
      </c>
      <c r="DL10" s="55">
        <f>SUM(BI10)</f>
        <v>61295951</v>
      </c>
    </row>
    <row r="11" spans="1:137" ht="25.5" customHeight="1" x14ac:dyDescent="0.2">
      <c r="A11" s="141" t="s">
        <v>56</v>
      </c>
      <c r="B11" s="52" t="s">
        <v>153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41" t="s">
        <v>56</v>
      </c>
      <c r="Q11" s="52" t="s">
        <v>153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41" t="s">
        <v>56</v>
      </c>
      <c r="AE11" s="52" t="s">
        <v>153</v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41" t="s">
        <v>56</v>
      </c>
      <c r="AU11" s="52" t="s">
        <v>153</v>
      </c>
      <c r="AV11" s="129"/>
      <c r="AW11" s="129"/>
      <c r="AX11" s="129"/>
      <c r="AY11" s="129"/>
      <c r="AZ11" s="129"/>
      <c r="BA11" s="129"/>
      <c r="BB11" s="129"/>
      <c r="BC11" s="167"/>
      <c r="BD11" s="83"/>
      <c r="BE11" s="129"/>
      <c r="BF11" s="162"/>
      <c r="BG11" s="162"/>
      <c r="BH11" s="163"/>
      <c r="BI11" s="164"/>
      <c r="BJ11" s="58"/>
      <c r="BK11" s="58"/>
      <c r="BL11" s="58"/>
      <c r="BM11" s="141" t="s">
        <v>56</v>
      </c>
      <c r="BN11" s="52" t="s">
        <v>153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41" t="s">
        <v>56</v>
      </c>
      <c r="BZ11" s="52" t="s">
        <v>153</v>
      </c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4">
        <f t="shared" si="4"/>
        <v>0</v>
      </c>
      <c r="CN11" s="4"/>
      <c r="CO11" s="141" t="s">
        <v>56</v>
      </c>
      <c r="CP11" s="52" t="s">
        <v>153</v>
      </c>
      <c r="CQ11" s="9"/>
      <c r="CR11" s="9"/>
      <c r="CS11" s="9"/>
      <c r="CT11" s="9"/>
      <c r="CU11" s="9"/>
      <c r="CV11" s="53"/>
      <c r="CW11" s="53"/>
      <c r="CX11" s="53"/>
      <c r="CY11" s="53"/>
      <c r="CZ11" s="53"/>
      <c r="DA11" s="54">
        <f t="shared" si="5"/>
        <v>0</v>
      </c>
      <c r="DB11" s="55"/>
      <c r="DI11" s="141" t="s">
        <v>56</v>
      </c>
      <c r="DJ11" s="59" t="s">
        <v>153</v>
      </c>
      <c r="DK11" s="54">
        <f>SUM(K11,BH11,BS11,CM11,DA11)</f>
        <v>0</v>
      </c>
      <c r="DL11" s="55"/>
    </row>
    <row r="12" spans="1:137" ht="25.5" customHeight="1" x14ac:dyDescent="0.2">
      <c r="A12" s="228" t="s">
        <v>154</v>
      </c>
      <c r="B12" s="228"/>
      <c r="C12" s="9">
        <f>SUM(C7:C11)</f>
        <v>93706910</v>
      </c>
      <c r="D12" s="9">
        <f>SUM(D7+D8+D9+D10+D11)</f>
        <v>94006910</v>
      </c>
      <c r="E12" s="228" t="s">
        <v>154</v>
      </c>
      <c r="F12" s="228"/>
      <c r="G12" s="168">
        <v>239380</v>
      </c>
      <c r="H12" s="168">
        <v>239380</v>
      </c>
      <c r="I12" s="53">
        <f>SUM(I7:I11)</f>
        <v>0</v>
      </c>
      <c r="J12" s="53">
        <f>SUM(J7+J8+J9+J10+J11)</f>
        <v>0</v>
      </c>
      <c r="K12" s="54">
        <f t="shared" si="1"/>
        <v>93946290</v>
      </c>
      <c r="L12" s="55">
        <f t="shared" si="2"/>
        <v>94246290</v>
      </c>
      <c r="M12" s="56"/>
      <c r="N12" s="60"/>
      <c r="O12" s="228" t="s">
        <v>154</v>
      </c>
      <c r="P12" s="237"/>
      <c r="Q12" s="237"/>
      <c r="R12" s="129">
        <f>SUM(R7:R11)</f>
        <v>42616713</v>
      </c>
      <c r="S12" s="129">
        <v>54360153</v>
      </c>
      <c r="T12" s="129">
        <f>SUM(T7:T11)</f>
        <v>6500000</v>
      </c>
      <c r="U12" s="129">
        <v>6500000</v>
      </c>
      <c r="V12" s="129">
        <f>SUM(V7:V11)</f>
        <v>165600</v>
      </c>
      <c r="W12" s="129">
        <v>165600</v>
      </c>
      <c r="X12" s="129">
        <f t="shared" ref="X12:Z12" si="6">SUM(X9:X11)</f>
        <v>700000</v>
      </c>
      <c r="Y12" s="129">
        <v>700000</v>
      </c>
      <c r="Z12" s="9">
        <f t="shared" si="6"/>
        <v>0</v>
      </c>
      <c r="AA12" s="9"/>
      <c r="AB12" s="129">
        <v>22181351</v>
      </c>
      <c r="AC12" s="129" t="s">
        <v>332</v>
      </c>
      <c r="AD12" s="228" t="s">
        <v>154</v>
      </c>
      <c r="AE12" s="228"/>
      <c r="AF12" s="129">
        <f t="shared" ref="AF12:AV12" si="7">SUM(AF7:AF11)</f>
        <v>7342800</v>
      </c>
      <c r="AG12" s="129">
        <v>7342800</v>
      </c>
      <c r="AH12" s="129">
        <f t="shared" si="7"/>
        <v>21996000</v>
      </c>
      <c r="AI12" s="129">
        <v>21996000</v>
      </c>
      <c r="AJ12" s="129"/>
      <c r="AK12" s="129"/>
      <c r="AL12" s="129">
        <v>1000000</v>
      </c>
      <c r="AM12" s="129">
        <v>1000000</v>
      </c>
      <c r="AN12" s="129">
        <f t="shared" ref="AN12:AR12" si="8">SUM(AN7:AN11)</f>
        <v>10899000</v>
      </c>
      <c r="AO12" s="129">
        <v>10899000</v>
      </c>
      <c r="AP12" s="129">
        <f t="shared" si="8"/>
        <v>17251145</v>
      </c>
      <c r="AQ12" s="129">
        <f>SUM(AQ7+AQ8+AQ9+AQ10+AQ11)</f>
        <v>17251145</v>
      </c>
      <c r="AR12" s="129">
        <f t="shared" si="8"/>
        <v>9201960</v>
      </c>
      <c r="AS12" s="129">
        <v>34176879</v>
      </c>
      <c r="AT12" s="228" t="s">
        <v>154</v>
      </c>
      <c r="AU12" s="228"/>
      <c r="AV12" s="129">
        <f t="shared" si="7"/>
        <v>9310585</v>
      </c>
      <c r="AW12" s="129">
        <v>9310585</v>
      </c>
      <c r="AX12" s="129">
        <f t="shared" ref="AX12:AZ12" si="9">SUM(AX7:AX11)</f>
        <v>8809940</v>
      </c>
      <c r="AY12" s="129">
        <v>8809940</v>
      </c>
      <c r="AZ12" s="129">
        <f t="shared" si="9"/>
        <v>200000</v>
      </c>
      <c r="BA12" s="129">
        <v>200000</v>
      </c>
      <c r="BB12" s="129">
        <v>3902790</v>
      </c>
      <c r="BC12" s="167">
        <v>3902790</v>
      </c>
      <c r="BD12" s="83"/>
      <c r="BE12" s="129"/>
      <c r="BF12" s="162"/>
      <c r="BG12" s="162"/>
      <c r="BH12" s="163">
        <v>162077884</v>
      </c>
      <c r="BI12" s="163">
        <v>197896243</v>
      </c>
      <c r="BJ12" s="58"/>
      <c r="BK12" s="58"/>
      <c r="BL12" s="58"/>
      <c r="BM12" s="228" t="s">
        <v>154</v>
      </c>
      <c r="BN12" s="228"/>
      <c r="BO12" s="9">
        <f t="shared" ref="BO12:BS12" si="10">SUM(BO7:BO11)</f>
        <v>64559954</v>
      </c>
      <c r="BP12" s="9">
        <f>SUM(BP7+BP8+BP9+BP10+BP11)</f>
        <v>69165977</v>
      </c>
      <c r="BQ12" s="9">
        <f t="shared" si="10"/>
        <v>10502900</v>
      </c>
      <c r="BR12" s="53">
        <v>10502900</v>
      </c>
      <c r="BS12" s="54">
        <f t="shared" si="10"/>
        <v>75062854</v>
      </c>
      <c r="BT12" s="55">
        <f>SUM(BT7+BT8+BT9+BT10+BT11)</f>
        <v>79668877</v>
      </c>
      <c r="BU12" s="56"/>
      <c r="BV12" s="56"/>
      <c r="BW12" s="58"/>
      <c r="BX12" s="56"/>
      <c r="BY12" s="228" t="s">
        <v>154</v>
      </c>
      <c r="BZ12" s="228"/>
      <c r="CA12" s="129">
        <f t="shared" ref="CA12:CK12" si="11">SUM(CA7:CA11)</f>
        <v>83365486</v>
      </c>
      <c r="CB12" s="129">
        <f>SUM(CB7+CB8+CB9+CB10+CB11)</f>
        <v>96119204</v>
      </c>
      <c r="CC12" s="129">
        <f t="shared" si="11"/>
        <v>7625540</v>
      </c>
      <c r="CD12" s="129">
        <f>SUM(CD7+CD8+CD9+CD10+CD11)</f>
        <v>7625540</v>
      </c>
      <c r="CE12" s="129">
        <f t="shared" si="11"/>
        <v>6551156</v>
      </c>
      <c r="CF12" s="129">
        <f>SUM(CF7+CF8+CF9+CF10+CF11)</f>
        <v>6551156</v>
      </c>
      <c r="CG12" s="129">
        <f t="shared" si="11"/>
        <v>14584074</v>
      </c>
      <c r="CH12" s="129">
        <f>SUM(CH7+CH8+CH9+CH10+CH11)</f>
        <v>14584074</v>
      </c>
      <c r="CI12" s="129">
        <v>552255</v>
      </c>
      <c r="CJ12" s="129">
        <v>552255</v>
      </c>
      <c r="CK12" s="129">
        <f t="shared" si="11"/>
        <v>9525000</v>
      </c>
      <c r="CL12" s="129">
        <v>9525000</v>
      </c>
      <c r="CM12" s="90">
        <f>SUM(CM7:CM11)</f>
        <v>122203511</v>
      </c>
      <c r="CN12" s="90">
        <f>SUM(CB12+CD12+CF12+CH12+CL12+CJ12)</f>
        <v>134957229</v>
      </c>
      <c r="CO12" s="228" t="s">
        <v>154</v>
      </c>
      <c r="CP12" s="228"/>
      <c r="CQ12" s="129">
        <f t="shared" ref="CQ12:CU12" si="12">SUM(CQ7:CQ11)</f>
        <v>9020470</v>
      </c>
      <c r="CR12" s="129">
        <f>SUM(CR7+CR8+CR9+CR10+CR11)</f>
        <v>9480506</v>
      </c>
      <c r="CS12" s="129">
        <f t="shared" si="12"/>
        <v>1255000</v>
      </c>
      <c r="CT12" s="129">
        <v>1255000</v>
      </c>
      <c r="CU12" s="129">
        <f t="shared" si="12"/>
        <v>937000</v>
      </c>
      <c r="CV12" s="167">
        <v>937000</v>
      </c>
      <c r="CW12" s="167">
        <v>368175</v>
      </c>
      <c r="CX12" s="167">
        <v>368175</v>
      </c>
      <c r="CY12" s="167">
        <v>254000</v>
      </c>
      <c r="CZ12" s="167">
        <v>254000</v>
      </c>
      <c r="DA12" s="165">
        <v>11834645</v>
      </c>
      <c r="DB12" s="164">
        <f>SUM(CR12+CT12+CV12+CZ12)</f>
        <v>11926506</v>
      </c>
      <c r="DF12" t="s">
        <v>343</v>
      </c>
      <c r="DI12" s="228" t="s">
        <v>154</v>
      </c>
      <c r="DJ12" s="229"/>
      <c r="DK12" s="54">
        <f>SUM(DK7+DK8+DK9+DK10+DK11)</f>
        <v>465125184</v>
      </c>
      <c r="DL12" s="55">
        <v>519063320</v>
      </c>
      <c r="DM12" s="6"/>
      <c r="DN12" s="6"/>
    </row>
    <row r="13" spans="1:137" ht="31.5" customHeight="1" x14ac:dyDescent="0.2">
      <c r="A13" s="141" t="s">
        <v>57</v>
      </c>
      <c r="B13" s="52" t="s">
        <v>155</v>
      </c>
      <c r="C13" s="9"/>
      <c r="D13" s="9">
        <v>11577731</v>
      </c>
      <c r="E13" s="141" t="s">
        <v>57</v>
      </c>
      <c r="F13" s="52" t="s">
        <v>155</v>
      </c>
      <c r="G13" s="53"/>
      <c r="H13" s="53"/>
      <c r="I13" s="53"/>
      <c r="J13" s="53"/>
      <c r="K13" s="54">
        <f t="shared" si="1"/>
        <v>0</v>
      </c>
      <c r="L13" s="55">
        <f t="shared" si="2"/>
        <v>11577731</v>
      </c>
      <c r="M13" s="56"/>
      <c r="N13" s="56"/>
      <c r="O13" s="57"/>
      <c r="P13" s="141" t="s">
        <v>57</v>
      </c>
      <c r="Q13" s="52" t="s">
        <v>155</v>
      </c>
      <c r="R13" s="129">
        <v>7000000</v>
      </c>
      <c r="S13" s="129">
        <v>271795626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141" t="s">
        <v>57</v>
      </c>
      <c r="AE13" s="52" t="s">
        <v>155</v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>
        <v>1946910</v>
      </c>
      <c r="AT13" s="141" t="s">
        <v>57</v>
      </c>
      <c r="AU13" s="52" t="s">
        <v>155</v>
      </c>
      <c r="AV13" s="129"/>
      <c r="AW13" s="129"/>
      <c r="AX13" s="129"/>
      <c r="AY13" s="129"/>
      <c r="AZ13" s="129"/>
      <c r="BA13" s="129"/>
      <c r="BB13" s="129"/>
      <c r="BC13" s="167"/>
      <c r="BD13" s="129"/>
      <c r="BE13" s="129"/>
      <c r="BF13" s="162"/>
      <c r="BG13" s="162"/>
      <c r="BH13" s="163">
        <v>7000000</v>
      </c>
      <c r="BI13" s="164">
        <v>273742536</v>
      </c>
      <c r="BJ13" s="58"/>
      <c r="BK13" s="58"/>
      <c r="BL13" s="58"/>
      <c r="BM13" s="141" t="s">
        <v>57</v>
      </c>
      <c r="BN13" s="52" t="s">
        <v>155</v>
      </c>
      <c r="BO13" s="9">
        <v>300000</v>
      </c>
      <c r="BP13" s="9">
        <v>300000</v>
      </c>
      <c r="BQ13" s="9"/>
      <c r="BR13" s="53"/>
      <c r="BS13" s="54">
        <v>300000</v>
      </c>
      <c r="BT13" s="55">
        <v>300000</v>
      </c>
      <c r="BU13" s="56"/>
      <c r="BV13" s="56"/>
      <c r="BW13" s="58"/>
      <c r="BX13" s="56"/>
      <c r="BY13" s="141" t="s">
        <v>57</v>
      </c>
      <c r="BZ13" s="52" t="s">
        <v>155</v>
      </c>
      <c r="CA13" s="129">
        <v>900000</v>
      </c>
      <c r="CB13" s="129">
        <v>900000</v>
      </c>
      <c r="CC13" s="129"/>
      <c r="CD13" s="9"/>
      <c r="CE13" s="129">
        <v>180000</v>
      </c>
      <c r="CF13" s="129">
        <v>180000</v>
      </c>
      <c r="CG13" s="129"/>
      <c r="CH13" s="129"/>
      <c r="CI13" s="129"/>
      <c r="CJ13" s="129"/>
      <c r="CK13" s="9"/>
      <c r="CL13" s="9"/>
      <c r="CM13" s="90">
        <v>1080000</v>
      </c>
      <c r="CN13" s="90">
        <v>1080000</v>
      </c>
      <c r="CO13" s="141" t="s">
        <v>57</v>
      </c>
      <c r="CP13" s="52" t="s">
        <v>155</v>
      </c>
      <c r="CQ13" s="129">
        <v>1000000</v>
      </c>
      <c r="CR13" s="129">
        <v>900000</v>
      </c>
      <c r="CS13" s="129">
        <v>200000</v>
      </c>
      <c r="CT13" s="129">
        <v>200000</v>
      </c>
      <c r="CU13" s="129"/>
      <c r="CV13" s="53"/>
      <c r="CW13" s="53"/>
      <c r="CX13" s="53"/>
      <c r="CY13" s="53"/>
      <c r="CZ13" s="53"/>
      <c r="DA13" s="165">
        <v>1200000</v>
      </c>
      <c r="DB13" s="164">
        <v>1100000</v>
      </c>
      <c r="DI13" s="141" t="s">
        <v>57</v>
      </c>
      <c r="DJ13" s="59" t="s">
        <v>155</v>
      </c>
      <c r="DK13" s="54">
        <f>SUM(K13,BH13,BS13,CM13,DA13)</f>
        <v>9580000</v>
      </c>
      <c r="DL13" s="55">
        <v>287800267</v>
      </c>
    </row>
    <row r="14" spans="1:137" ht="25.5" customHeight="1" x14ac:dyDescent="0.2">
      <c r="A14" s="141" t="s">
        <v>93</v>
      </c>
      <c r="B14" s="52" t="s">
        <v>156</v>
      </c>
      <c r="C14" s="9"/>
      <c r="D14" s="9"/>
      <c r="E14" s="141" t="s">
        <v>93</v>
      </c>
      <c r="F14" s="52" t="s">
        <v>156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41" t="s">
        <v>93</v>
      </c>
      <c r="Q14" s="52" t="s">
        <v>156</v>
      </c>
      <c r="R14" s="129"/>
      <c r="S14" s="129"/>
      <c r="T14" s="9"/>
      <c r="U14" s="9"/>
      <c r="V14" s="9"/>
      <c r="W14" s="9"/>
      <c r="X14" s="9"/>
      <c r="Y14" s="9"/>
      <c r="Z14" s="129">
        <v>1000000</v>
      </c>
      <c r="AA14" s="129">
        <v>1000000</v>
      </c>
      <c r="AB14" s="9"/>
      <c r="AC14" s="9"/>
      <c r="AD14" s="141" t="s">
        <v>93</v>
      </c>
      <c r="AE14" s="52" t="s">
        <v>156</v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41" t="s">
        <v>93</v>
      </c>
      <c r="AU14" s="52" t="s">
        <v>156</v>
      </c>
      <c r="AV14" s="129"/>
      <c r="AW14" s="129"/>
      <c r="AX14" s="129"/>
      <c r="AY14" s="129"/>
      <c r="AZ14" s="129"/>
      <c r="BA14" s="129"/>
      <c r="BB14" s="129"/>
      <c r="BC14" s="167"/>
      <c r="BD14" s="129"/>
      <c r="BE14" s="169"/>
      <c r="BF14" s="170"/>
      <c r="BG14" s="170"/>
      <c r="BH14" s="163">
        <f>SUM(R14+T14+V14+X14+Z14+AB14+AF14+AH14+AJ14+AL14+AN14+AP14+AR14+AV14+AX14+AZ14)</f>
        <v>1000000</v>
      </c>
      <c r="BI14" s="164">
        <v>1000000</v>
      </c>
      <c r="BJ14" s="58"/>
      <c r="BK14" s="56"/>
      <c r="BL14" s="56"/>
      <c r="BM14" s="141" t="s">
        <v>93</v>
      </c>
      <c r="BN14" s="52" t="s">
        <v>156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41" t="s">
        <v>93</v>
      </c>
      <c r="BZ14" s="52" t="s">
        <v>156</v>
      </c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4"/>
      <c r="CN14" s="4"/>
      <c r="CO14" s="141" t="s">
        <v>93</v>
      </c>
      <c r="CP14" s="52" t="s">
        <v>156</v>
      </c>
      <c r="CQ14" s="9"/>
      <c r="CR14" s="9"/>
      <c r="CS14" s="9"/>
      <c r="CT14" s="9"/>
      <c r="CU14" s="9"/>
      <c r="CV14" s="53"/>
      <c r="CW14" s="53"/>
      <c r="CX14" s="53"/>
      <c r="CY14" s="53"/>
      <c r="CZ14" s="53"/>
      <c r="DA14" s="54">
        <v>0</v>
      </c>
      <c r="DB14" s="55"/>
      <c r="DI14" s="141" t="s">
        <v>93</v>
      </c>
      <c r="DJ14" s="59" t="s">
        <v>156</v>
      </c>
      <c r="DK14" s="54">
        <f>SUM(K14,BH14,BS14,CM14,DA14)</f>
        <v>1000000</v>
      </c>
      <c r="DL14" s="55">
        <v>1000000</v>
      </c>
    </row>
    <row r="15" spans="1:137" ht="12.6" customHeight="1" x14ac:dyDescent="0.2">
      <c r="A15" s="234" t="s">
        <v>95</v>
      </c>
      <c r="B15" s="52" t="s">
        <v>157</v>
      </c>
      <c r="C15" s="9"/>
      <c r="D15" s="9"/>
      <c r="E15" s="234" t="s">
        <v>95</v>
      </c>
      <c r="F15" s="52" t="s">
        <v>158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236" t="s">
        <v>95</v>
      </c>
      <c r="Q15" s="52" t="s">
        <v>158</v>
      </c>
      <c r="R15" s="129">
        <v>5000000</v>
      </c>
      <c r="S15" s="129">
        <v>5900000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234" t="s">
        <v>95</v>
      </c>
      <c r="AE15" s="52" t="s">
        <v>158</v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234" t="s">
        <v>95</v>
      </c>
      <c r="AU15" s="111" t="s">
        <v>159</v>
      </c>
      <c r="AV15" s="129"/>
      <c r="AW15" s="129"/>
      <c r="AX15" s="129"/>
      <c r="AY15" s="129"/>
      <c r="AZ15" s="129"/>
      <c r="BA15" s="129"/>
      <c r="BB15" s="129"/>
      <c r="BC15" s="167"/>
      <c r="BD15" s="129"/>
      <c r="BE15" s="129"/>
      <c r="BF15" s="162"/>
      <c r="BG15" s="162"/>
      <c r="BH15" s="163">
        <f>SUM(R15)</f>
        <v>5000000</v>
      </c>
      <c r="BI15" s="164">
        <v>5900000</v>
      </c>
      <c r="BJ15" s="58"/>
      <c r="BK15" s="56"/>
      <c r="BL15" s="56"/>
      <c r="BM15" s="234" t="s">
        <v>95</v>
      </c>
      <c r="BN15" s="52" t="s">
        <v>159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234" t="s">
        <v>95</v>
      </c>
      <c r="BZ15" s="52" t="s">
        <v>158</v>
      </c>
      <c r="CA15" s="9"/>
      <c r="CB15" s="9"/>
      <c r="CC15" s="9"/>
      <c r="CD15" s="9"/>
      <c r="CE15" s="9"/>
      <c r="CF15" s="119" t="s">
        <v>332</v>
      </c>
      <c r="CG15" s="9"/>
      <c r="CH15" s="9"/>
      <c r="CI15" s="9"/>
      <c r="CJ15" s="9"/>
      <c r="CK15" s="9"/>
      <c r="CL15" s="9"/>
      <c r="CM15" s="4"/>
      <c r="CN15" s="4"/>
      <c r="CO15" s="234" t="s">
        <v>95</v>
      </c>
      <c r="CP15" s="52" t="s">
        <v>159</v>
      </c>
      <c r="CQ15" s="9"/>
      <c r="CR15" s="9"/>
      <c r="CS15" s="9"/>
      <c r="CT15" s="9"/>
      <c r="CU15" s="9"/>
      <c r="CV15" s="53"/>
      <c r="CW15" s="53"/>
      <c r="CX15" s="53"/>
      <c r="CY15" s="53"/>
      <c r="CZ15" s="53"/>
      <c r="DA15" s="54">
        <v>0</v>
      </c>
      <c r="DB15" s="55"/>
      <c r="DI15" s="234" t="s">
        <v>95</v>
      </c>
      <c r="DJ15" s="59" t="s">
        <v>159</v>
      </c>
      <c r="DK15" s="54">
        <f>SUM(K15,BH15,BS15,CM15,DA15)</f>
        <v>5000000</v>
      </c>
      <c r="DL15" s="55">
        <v>5900000</v>
      </c>
    </row>
    <row r="16" spans="1:137" ht="60.75" customHeight="1" x14ac:dyDescent="0.2">
      <c r="A16" s="235"/>
      <c r="B16" s="52" t="s">
        <v>160</v>
      </c>
      <c r="C16" s="9"/>
      <c r="D16" s="9"/>
      <c r="E16" s="235"/>
      <c r="F16" s="52" t="s">
        <v>160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236"/>
      <c r="Q16" s="52" t="s">
        <v>160</v>
      </c>
      <c r="R16" s="129">
        <v>5000000</v>
      </c>
      <c r="S16" s="129">
        <v>5000000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235"/>
      <c r="AE16" s="52" t="s">
        <v>160</v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235"/>
      <c r="AU16" s="52" t="s">
        <v>160</v>
      </c>
      <c r="AV16" s="129"/>
      <c r="AW16" s="129"/>
      <c r="AX16" s="129"/>
      <c r="AY16" s="129"/>
      <c r="AZ16" s="129"/>
      <c r="BA16" s="129"/>
      <c r="BB16" s="129"/>
      <c r="BC16" s="167"/>
      <c r="BD16" s="129"/>
      <c r="BE16" s="129"/>
      <c r="BF16" s="162"/>
      <c r="BG16" s="162"/>
      <c r="BH16" s="163">
        <v>5000000</v>
      </c>
      <c r="BI16" s="164">
        <v>5000000</v>
      </c>
      <c r="BJ16" s="58"/>
      <c r="BK16" s="56"/>
      <c r="BL16" s="56"/>
      <c r="BM16" s="235"/>
      <c r="BN16" s="52" t="s">
        <v>160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235"/>
      <c r="BZ16" s="52" t="s">
        <v>160</v>
      </c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4"/>
      <c r="CN16" s="4"/>
      <c r="CO16" s="235"/>
      <c r="CP16" s="52" t="s">
        <v>160</v>
      </c>
      <c r="CQ16" s="9"/>
      <c r="CR16" s="9"/>
      <c r="CS16" s="9"/>
      <c r="CT16" s="9"/>
      <c r="CU16" s="9"/>
      <c r="CV16" s="53"/>
      <c r="CW16" s="53"/>
      <c r="CX16" s="53"/>
      <c r="CY16" s="53"/>
      <c r="CZ16" s="53"/>
      <c r="DA16" s="54">
        <v>0</v>
      </c>
      <c r="DB16" s="55"/>
      <c r="DI16" s="235"/>
      <c r="DJ16" s="59" t="s">
        <v>160</v>
      </c>
      <c r="DK16" s="54">
        <v>5000000</v>
      </c>
      <c r="DL16" s="55">
        <v>5000000</v>
      </c>
    </row>
    <row r="17" spans="1:128" ht="33.75" customHeight="1" x14ac:dyDescent="0.2">
      <c r="A17" s="142" t="s">
        <v>161</v>
      </c>
      <c r="B17" s="52" t="s">
        <v>333</v>
      </c>
      <c r="C17" s="9"/>
      <c r="D17" s="9"/>
      <c r="E17" s="142" t="s">
        <v>163</v>
      </c>
      <c r="F17" s="52" t="s">
        <v>162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161</v>
      </c>
      <c r="Q17" s="52" t="s">
        <v>334</v>
      </c>
      <c r="R17" s="9"/>
      <c r="S17" s="129">
        <v>11658602</v>
      </c>
      <c r="T17" s="9"/>
      <c r="U17" s="9"/>
      <c r="V17" s="9" t="s">
        <v>332</v>
      </c>
      <c r="W17" s="9"/>
      <c r="X17" s="9"/>
      <c r="Y17" s="9"/>
      <c r="Z17" s="9"/>
      <c r="AA17" s="9"/>
      <c r="AB17" s="9"/>
      <c r="AC17" s="9"/>
      <c r="AD17" s="142" t="s">
        <v>161</v>
      </c>
      <c r="AE17" s="52" t="s">
        <v>334</v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42" t="s">
        <v>161</v>
      </c>
      <c r="AU17" s="52" t="s">
        <v>334</v>
      </c>
      <c r="AV17" s="129"/>
      <c r="AW17" s="129"/>
      <c r="AX17" s="129" t="s">
        <v>344</v>
      </c>
      <c r="AY17" s="129"/>
      <c r="AZ17" s="129"/>
      <c r="BA17" s="129"/>
      <c r="BB17" s="129"/>
      <c r="BC17" s="167"/>
      <c r="BD17" s="129"/>
      <c r="BE17" s="129"/>
      <c r="BF17" s="162"/>
      <c r="BG17" s="162"/>
      <c r="BH17" s="163"/>
      <c r="BI17" s="164">
        <v>11658602</v>
      </c>
      <c r="BJ17" s="58"/>
      <c r="BK17" s="56"/>
      <c r="BL17" s="56"/>
      <c r="BM17" s="142" t="s">
        <v>161</v>
      </c>
      <c r="BN17" s="52" t="s">
        <v>334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142" t="s">
        <v>161</v>
      </c>
      <c r="BZ17" s="52" t="s">
        <v>334</v>
      </c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4"/>
      <c r="CN17" s="4"/>
      <c r="CO17" s="142" t="s">
        <v>161</v>
      </c>
      <c r="CP17" s="52" t="s">
        <v>334</v>
      </c>
      <c r="CQ17" s="9"/>
      <c r="CR17" s="9"/>
      <c r="CS17" s="9"/>
      <c r="CT17" s="9"/>
      <c r="CU17" s="9"/>
      <c r="CV17" s="53"/>
      <c r="CW17" s="53"/>
      <c r="CX17" s="53"/>
      <c r="CY17" s="53"/>
      <c r="CZ17" s="53"/>
      <c r="DA17" s="54">
        <v>0</v>
      </c>
      <c r="DB17" s="55"/>
      <c r="DI17" s="142" t="s">
        <v>161</v>
      </c>
      <c r="DJ17" s="52" t="s">
        <v>334</v>
      </c>
      <c r="DK17" s="54">
        <f>SUM(K17,BH17,BS17,CM17,DA17)</f>
        <v>0</v>
      </c>
      <c r="DL17" s="55">
        <v>11658602</v>
      </c>
    </row>
    <row r="18" spans="1:128" ht="25.5" customHeight="1" x14ac:dyDescent="0.2">
      <c r="A18" s="207" t="s">
        <v>164</v>
      </c>
      <c r="B18" s="207"/>
      <c r="C18" s="4">
        <f>SUM(C12:C17)</f>
        <v>93706910</v>
      </c>
      <c r="D18" s="4">
        <f>SUM(D12+D13+D14+D15+D16+D17)</f>
        <v>105584641</v>
      </c>
      <c r="E18" s="207" t="s">
        <v>164</v>
      </c>
      <c r="F18" s="207"/>
      <c r="G18" s="64">
        <f>SUM(G12:G17)</f>
        <v>239380</v>
      </c>
      <c r="H18" s="64">
        <v>239380</v>
      </c>
      <c r="I18" s="64">
        <f>SUM(I12:I16)</f>
        <v>0</v>
      </c>
      <c r="J18" s="64">
        <f>SUM(J12+J13+J14+J15+J16+J17)</f>
        <v>0</v>
      </c>
      <c r="K18" s="54">
        <f t="shared" si="1"/>
        <v>93946290</v>
      </c>
      <c r="L18" s="55">
        <f t="shared" si="2"/>
        <v>105824021</v>
      </c>
      <c r="M18" s="58"/>
      <c r="N18" s="58"/>
      <c r="O18" s="65"/>
      <c r="P18" s="231" t="s">
        <v>164</v>
      </c>
      <c r="Q18" s="232"/>
      <c r="R18" s="90">
        <f>SUM(R12:R17)</f>
        <v>59616713</v>
      </c>
      <c r="S18" s="90">
        <f>SUM(S12+S13+S14+S15+S16+S17)</f>
        <v>348714381</v>
      </c>
      <c r="T18" s="90">
        <f>SUM(T12:T17)</f>
        <v>6500000</v>
      </c>
      <c r="U18" s="90">
        <v>6500000</v>
      </c>
      <c r="V18" s="90">
        <f t="shared" ref="V18:Z18" si="13">SUM(V12:V16)</f>
        <v>165600</v>
      </c>
      <c r="W18" s="90">
        <v>165600</v>
      </c>
      <c r="X18" s="90">
        <f t="shared" si="13"/>
        <v>700000</v>
      </c>
      <c r="Y18" s="90">
        <v>700000</v>
      </c>
      <c r="Z18" s="90">
        <f t="shared" si="13"/>
        <v>1000000</v>
      </c>
      <c r="AA18" s="90">
        <v>1000000</v>
      </c>
      <c r="AB18" s="90">
        <v>22181351</v>
      </c>
      <c r="AC18" s="90">
        <v>21281351</v>
      </c>
      <c r="AD18" s="207" t="s">
        <v>164</v>
      </c>
      <c r="AE18" s="207"/>
      <c r="AF18" s="90">
        <f t="shared" ref="AF18:AV18" si="14">SUM(AF12:AF16)</f>
        <v>7342800</v>
      </c>
      <c r="AG18" s="90">
        <v>7342800</v>
      </c>
      <c r="AH18" s="90">
        <f t="shared" si="14"/>
        <v>21996000</v>
      </c>
      <c r="AI18" s="90">
        <v>21996000</v>
      </c>
      <c r="AJ18" s="90"/>
      <c r="AK18" s="90"/>
      <c r="AL18" s="90">
        <v>1000000</v>
      </c>
      <c r="AM18" s="90">
        <v>1000000</v>
      </c>
      <c r="AN18" s="90">
        <f t="shared" ref="AN18:AP18" si="15">SUM(AN12:AN17)</f>
        <v>10899000</v>
      </c>
      <c r="AO18" s="90">
        <v>10899000</v>
      </c>
      <c r="AP18" s="90">
        <f t="shared" si="15"/>
        <v>17251145</v>
      </c>
      <c r="AQ18" s="90">
        <v>17251145</v>
      </c>
      <c r="AR18" s="90">
        <f>SUM(AR12:AR16)</f>
        <v>9201960</v>
      </c>
      <c r="AS18" s="90">
        <v>36123789</v>
      </c>
      <c r="AT18" s="207" t="s">
        <v>164</v>
      </c>
      <c r="AU18" s="207"/>
      <c r="AV18" s="90">
        <f t="shared" si="14"/>
        <v>9310585</v>
      </c>
      <c r="AW18" s="90">
        <v>9310585</v>
      </c>
      <c r="AX18" s="90">
        <f>SUM(AX12:AX17)</f>
        <v>8809940</v>
      </c>
      <c r="AY18" s="90">
        <v>8809940</v>
      </c>
      <c r="AZ18" s="90">
        <f>SUM(AZ12:AZ17)</f>
        <v>200000</v>
      </c>
      <c r="BA18" s="90">
        <v>200000</v>
      </c>
      <c r="BB18" s="90">
        <v>3902790</v>
      </c>
      <c r="BC18" s="171">
        <v>3902790</v>
      </c>
      <c r="BD18" s="90"/>
      <c r="BE18" s="90"/>
      <c r="BF18" s="163"/>
      <c r="BG18" s="163"/>
      <c r="BH18" s="163">
        <v>180077884</v>
      </c>
      <c r="BI18" s="164">
        <v>495197381</v>
      </c>
      <c r="BJ18" s="58"/>
      <c r="BK18" s="58"/>
      <c r="BL18" s="58"/>
      <c r="BM18" s="207" t="s">
        <v>164</v>
      </c>
      <c r="BN18" s="207"/>
      <c r="BO18" s="4">
        <f t="shared" ref="BO18:BS18" si="16">SUM(BO12:BO16)</f>
        <v>64859954</v>
      </c>
      <c r="BP18" s="4">
        <f>SUM(BP12+BP13+BP14+BP15+BP16+BP17)</f>
        <v>69465977</v>
      </c>
      <c r="BQ18" s="4">
        <f t="shared" si="16"/>
        <v>10502900</v>
      </c>
      <c r="BR18" s="64">
        <v>10502900</v>
      </c>
      <c r="BS18" s="54">
        <f t="shared" si="16"/>
        <v>75362854</v>
      </c>
      <c r="BT18" s="55">
        <f>SUM(BT12+BT13+BT14+BT15+BT16+BT17)</f>
        <v>79968877</v>
      </c>
      <c r="BU18" s="58"/>
      <c r="BV18" s="58"/>
      <c r="BW18" s="58"/>
      <c r="BX18" s="58"/>
      <c r="BY18" s="207" t="s">
        <v>164</v>
      </c>
      <c r="BZ18" s="207"/>
      <c r="CA18" s="90">
        <f t="shared" ref="CA18:CM18" si="17">SUM(CA12:CA17)</f>
        <v>84265486</v>
      </c>
      <c r="CB18" s="90">
        <f>SUM(CB12+CB13+CB14+CB15+CB16+CB17)</f>
        <v>97019204</v>
      </c>
      <c r="CC18" s="90">
        <f t="shared" si="17"/>
        <v>7625540</v>
      </c>
      <c r="CD18" s="90">
        <f>SUM(CD12+CD13+CD14+CD15+CD16+CD17)</f>
        <v>7625540</v>
      </c>
      <c r="CE18" s="90">
        <f t="shared" si="17"/>
        <v>6731156</v>
      </c>
      <c r="CF18" s="90">
        <v>6731156</v>
      </c>
      <c r="CG18" s="90">
        <f t="shared" si="17"/>
        <v>14584074</v>
      </c>
      <c r="CH18" s="90">
        <f>SUM(CH12+CH13+CH14+CH15+CH16+CH17)</f>
        <v>14584074</v>
      </c>
      <c r="CI18" s="90">
        <v>552255</v>
      </c>
      <c r="CJ18" s="90">
        <v>552256</v>
      </c>
      <c r="CK18" s="90">
        <f t="shared" si="17"/>
        <v>9525000</v>
      </c>
      <c r="CL18" s="90">
        <v>9525000</v>
      </c>
      <c r="CM18" s="90">
        <f t="shared" si="17"/>
        <v>123283511</v>
      </c>
      <c r="CN18" s="90">
        <f>SUM(CN12+CN13+CN14+CN15+CN16+CN17)</f>
        <v>136037229</v>
      </c>
      <c r="CO18" s="207" t="s">
        <v>164</v>
      </c>
      <c r="CP18" s="207"/>
      <c r="CQ18" s="90">
        <f t="shared" ref="CQ18:CU18" si="18">SUM(CQ12:CQ16)</f>
        <v>10020470</v>
      </c>
      <c r="CR18" s="90">
        <f>SUM(CR12+CR13+CR14+CR15+CR16+CR17)</f>
        <v>10380506</v>
      </c>
      <c r="CS18" s="90">
        <f t="shared" si="18"/>
        <v>1455000</v>
      </c>
      <c r="CT18" s="90">
        <v>1455000</v>
      </c>
      <c r="CU18" s="90">
        <f t="shared" si="18"/>
        <v>937000</v>
      </c>
      <c r="CV18" s="171">
        <v>937000</v>
      </c>
      <c r="CW18" s="171">
        <v>368175</v>
      </c>
      <c r="CX18" s="171">
        <v>368175</v>
      </c>
      <c r="CY18" s="171">
        <v>254000</v>
      </c>
      <c r="CZ18" s="171">
        <v>254000</v>
      </c>
      <c r="DA18" s="165">
        <f>SUM(DA12:DA17)</f>
        <v>13034645</v>
      </c>
      <c r="DB18" s="164">
        <f>SUM(CR18+CT18+CV18+CZ18+CX18)</f>
        <v>13394681</v>
      </c>
      <c r="DI18" s="207" t="s">
        <v>164</v>
      </c>
      <c r="DJ18" s="233"/>
      <c r="DK18" s="54">
        <f>SUM(DK12+DK13+DK14+DK15+DK16+DK17)</f>
        <v>485705184</v>
      </c>
      <c r="DL18" s="55">
        <v>830422189</v>
      </c>
      <c r="DM18" s="6"/>
    </row>
    <row r="19" spans="1:128" ht="25.5" customHeight="1" thickBot="1" x14ac:dyDescent="0.25">
      <c r="A19" s="228" t="s">
        <v>165</v>
      </c>
      <c r="B19" s="228"/>
      <c r="C19" s="4">
        <v>17</v>
      </c>
      <c r="D19" s="4">
        <v>17</v>
      </c>
      <c r="E19" s="228" t="s">
        <v>165</v>
      </c>
      <c r="F19" s="228"/>
      <c r="G19" s="53"/>
      <c r="H19" s="53"/>
      <c r="I19" s="64"/>
      <c r="J19" s="64"/>
      <c r="K19" s="54">
        <f t="shared" si="1"/>
        <v>17</v>
      </c>
      <c r="L19" s="55">
        <f t="shared" si="2"/>
        <v>17</v>
      </c>
      <c r="M19" s="56"/>
      <c r="N19" s="56"/>
      <c r="O19" s="68"/>
      <c r="P19" s="229" t="s">
        <v>165</v>
      </c>
      <c r="Q19" s="230"/>
      <c r="R19" s="119">
        <v>4</v>
      </c>
      <c r="S19" s="119">
        <v>4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228" t="s">
        <v>165</v>
      </c>
      <c r="AE19" s="228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>
        <v>11</v>
      </c>
      <c r="AQ19" s="129">
        <v>11</v>
      </c>
      <c r="AR19" s="129">
        <v>42</v>
      </c>
      <c r="AS19" s="129">
        <v>42</v>
      </c>
      <c r="AT19" s="228" t="s">
        <v>165</v>
      </c>
      <c r="AU19" s="228"/>
      <c r="AV19" s="129">
        <v>1</v>
      </c>
      <c r="AW19" s="129">
        <v>1</v>
      </c>
      <c r="AX19" s="83"/>
      <c r="AY19" s="83"/>
      <c r="AZ19" s="83"/>
      <c r="BA19" s="83"/>
      <c r="BB19" s="83"/>
      <c r="BC19" s="172"/>
      <c r="BD19" s="83"/>
      <c r="BE19" s="129"/>
      <c r="BF19" s="162"/>
      <c r="BG19" s="162"/>
      <c r="BH19" s="173">
        <f>SUM(R19+T19+V19+X19+Z19+AB19+AF19+AH19+AJ19+AL19+AN19+AP19+AR19+AV19+AX19+AZ19)</f>
        <v>58</v>
      </c>
      <c r="BI19" s="174">
        <v>58</v>
      </c>
      <c r="BJ19" s="58"/>
      <c r="BK19" s="58"/>
      <c r="BL19" s="58"/>
      <c r="BM19" s="228" t="s">
        <v>165</v>
      </c>
      <c r="BN19" s="228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228" t="s">
        <v>165</v>
      </c>
      <c r="BZ19" s="228"/>
      <c r="CA19" s="7">
        <v>15</v>
      </c>
      <c r="CB19" s="7">
        <v>15</v>
      </c>
      <c r="CC19" s="7">
        <v>2</v>
      </c>
      <c r="CD19" s="7">
        <v>2</v>
      </c>
      <c r="CE19" s="7">
        <v>2</v>
      </c>
      <c r="CF19" s="7">
        <v>2</v>
      </c>
      <c r="CG19" s="7">
        <v>3</v>
      </c>
      <c r="CH19" s="7">
        <v>3</v>
      </c>
      <c r="CI19" s="7"/>
      <c r="CJ19" s="7"/>
      <c r="CK19" s="10"/>
      <c r="CL19" s="10"/>
      <c r="CM19" s="109">
        <f>CA19+CC19+CE19+CG19</f>
        <v>22</v>
      </c>
      <c r="CN19" s="109">
        <v>22</v>
      </c>
      <c r="CO19" s="228" t="s">
        <v>165</v>
      </c>
      <c r="CP19" s="228"/>
      <c r="CQ19" s="4">
        <v>2</v>
      </c>
      <c r="CR19" s="4">
        <v>2</v>
      </c>
      <c r="CS19" s="9"/>
      <c r="CT19" s="9"/>
      <c r="CU19" s="9"/>
      <c r="CV19" s="53"/>
      <c r="CW19" s="53"/>
      <c r="CX19" s="53"/>
      <c r="CY19" s="53"/>
      <c r="CZ19" s="53"/>
      <c r="DA19" s="66">
        <f>CQ19+CS19+CU19</f>
        <v>2</v>
      </c>
      <c r="DB19" s="67">
        <v>2</v>
      </c>
      <c r="DI19" s="228" t="s">
        <v>165</v>
      </c>
      <c r="DJ19" s="229"/>
      <c r="DK19" s="54">
        <f>SUM(K19,BH19,BS19,CM19,DA19)</f>
        <v>113</v>
      </c>
      <c r="DL19" s="55">
        <v>113</v>
      </c>
    </row>
    <row r="20" spans="1:128" x14ac:dyDescent="0.2">
      <c r="A20" s="135"/>
      <c r="B20" s="69"/>
      <c r="P20" s="50"/>
      <c r="Q20" s="50"/>
      <c r="R20" s="70"/>
      <c r="S20" s="70"/>
      <c r="T20" s="70"/>
      <c r="U20" s="70" t="s">
        <v>332</v>
      </c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  <c r="DC20" t="s">
        <v>332</v>
      </c>
    </row>
    <row r="21" spans="1:128" x14ac:dyDescent="0.2">
      <c r="A21" s="135"/>
      <c r="B21" s="6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CS21" s="135"/>
      <c r="DF21" s="209"/>
      <c r="DG21" s="209"/>
      <c r="DH21" s="209"/>
      <c r="DI21" s="209"/>
      <c r="DJ21" s="209"/>
      <c r="DK21" s="209"/>
      <c r="DL21" s="209"/>
      <c r="DM21" s="209"/>
      <c r="DN21" s="209"/>
      <c r="DU21" s="135"/>
      <c r="DV21" s="135"/>
      <c r="DW21" s="135"/>
      <c r="DX21" s="135"/>
    </row>
    <row r="22" spans="1:128" x14ac:dyDescent="0.2">
      <c r="A22" s="209"/>
      <c r="B22" s="210"/>
      <c r="C22" s="210"/>
      <c r="D22" s="210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135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135"/>
      <c r="BX22" s="135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DW22" s="6"/>
    </row>
    <row r="23" spans="1:128" x14ac:dyDescent="0.2">
      <c r="A23" s="135"/>
      <c r="B23" s="69"/>
    </row>
    <row r="24" spans="1:128" x14ac:dyDescent="0.2">
      <c r="A24" s="135"/>
      <c r="B24" s="69"/>
      <c r="BU24" s="6"/>
    </row>
    <row r="25" spans="1:128" x14ac:dyDescent="0.2">
      <c r="A25" s="135"/>
      <c r="B25" s="69"/>
      <c r="DW25" s="6"/>
    </row>
    <row r="26" spans="1:128" x14ac:dyDescent="0.2">
      <c r="A26" s="135"/>
      <c r="BH26" s="6"/>
      <c r="BI26" s="122" t="s">
        <v>332</v>
      </c>
    </row>
    <row r="27" spans="1:128" x14ac:dyDescent="0.2">
      <c r="A27" s="135"/>
      <c r="AQ27" t="s">
        <v>332</v>
      </c>
    </row>
    <row r="28" spans="1:128" x14ac:dyDescent="0.2">
      <c r="A28" s="135"/>
    </row>
    <row r="29" spans="1:128" x14ac:dyDescent="0.2">
      <c r="A29" s="135"/>
    </row>
    <row r="30" spans="1:128" x14ac:dyDescent="0.2">
      <c r="A30" s="135"/>
    </row>
    <row r="31" spans="1:128" x14ac:dyDescent="0.2">
      <c r="A31" s="135"/>
    </row>
    <row r="32" spans="1:128" x14ac:dyDescent="0.2">
      <c r="A32" s="135"/>
      <c r="BJ32" t="s">
        <v>332</v>
      </c>
    </row>
  </sheetData>
  <mergeCells count="117">
    <mergeCell ref="CM1:DD1"/>
    <mergeCell ref="DE1:DO1"/>
    <mergeCell ref="A2:L2"/>
    <mergeCell ref="Q2:AB2"/>
    <mergeCell ref="AD2:AS2"/>
    <mergeCell ref="AX2:BH2"/>
    <mergeCell ref="BK2:BV2"/>
    <mergeCell ref="BY2:CL2"/>
    <mergeCell ref="CM2:DD2"/>
    <mergeCell ref="A1:L1"/>
    <mergeCell ref="P1:AC1"/>
    <mergeCell ref="AD1:AS1"/>
    <mergeCell ref="AT1:BI1"/>
    <mergeCell ref="BK1:BV1"/>
    <mergeCell ref="BY1:CL1"/>
    <mergeCell ref="DF2:DK2"/>
    <mergeCell ref="K3:L3"/>
    <mergeCell ref="AR3:AS3"/>
    <mergeCell ref="A4:L4"/>
    <mergeCell ref="AD4:AS4"/>
    <mergeCell ref="BH4:BI5"/>
    <mergeCell ref="CM4:CN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K5:CL5"/>
    <mergeCell ref="DI4:DJ6"/>
    <mergeCell ref="DK4:DL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S5:CT5"/>
    <mergeCell ref="CU5:CV5"/>
    <mergeCell ref="CY5:CZ5"/>
    <mergeCell ref="DA5:DB5"/>
    <mergeCell ref="CO5:CP6"/>
    <mergeCell ref="CQ5:CR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I5:CJ5"/>
    <mergeCell ref="BM18:BN18"/>
    <mergeCell ref="BY18:BZ18"/>
    <mergeCell ref="CO18:CP18"/>
    <mergeCell ref="DI18:DJ18"/>
    <mergeCell ref="CO12:CP12"/>
    <mergeCell ref="DI12:DJ12"/>
    <mergeCell ref="A15:A16"/>
    <mergeCell ref="E15:E16"/>
    <mergeCell ref="P15:P16"/>
    <mergeCell ref="AD15:AD16"/>
    <mergeCell ref="AT15:AT16"/>
    <mergeCell ref="BM15:BM16"/>
    <mergeCell ref="BY15:BY16"/>
    <mergeCell ref="CO15:CO16"/>
    <mergeCell ref="DI15:DI16"/>
    <mergeCell ref="A12:B12"/>
    <mergeCell ref="E12:F12"/>
    <mergeCell ref="O12:Q12"/>
    <mergeCell ref="AD12:AE12"/>
    <mergeCell ref="AT12:AU12"/>
    <mergeCell ref="BM12:BN12"/>
    <mergeCell ref="BY12:BZ12"/>
    <mergeCell ref="CW5:CX5"/>
    <mergeCell ref="P21:AC21"/>
    <mergeCell ref="AD21:AS21"/>
    <mergeCell ref="AT21:BI21"/>
    <mergeCell ref="DF21:DN21"/>
    <mergeCell ref="A22:D22"/>
    <mergeCell ref="E22:N22"/>
    <mergeCell ref="AX22:BI22"/>
    <mergeCell ref="BK22:BV22"/>
    <mergeCell ref="BY22:CL22"/>
    <mergeCell ref="A19:B19"/>
    <mergeCell ref="E19:F19"/>
    <mergeCell ref="P19:Q19"/>
    <mergeCell ref="AD19:AE19"/>
    <mergeCell ref="AT19:AU19"/>
    <mergeCell ref="BM19:BN19"/>
    <mergeCell ref="BY19:BZ19"/>
    <mergeCell ref="CO19:CP19"/>
    <mergeCell ref="DI19:DJ19"/>
    <mergeCell ref="A18:B18"/>
    <mergeCell ref="E18:F18"/>
    <mergeCell ref="P18:Q18"/>
    <mergeCell ref="AD18:AE18"/>
    <mergeCell ref="AT18:AU18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 6/2020. (VIII. 27.)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2" max="1048575" man="1"/>
    <brk id="108" max="1048575" man="1"/>
    <brk id="1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4</vt:i4>
      </vt:variant>
    </vt:vector>
  </HeadingPairs>
  <TitlesOfParts>
    <vt:vector size="23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 5. melléklet</vt:lpstr>
      <vt:lpstr>6. melléklet</vt:lpstr>
      <vt:lpstr>7. melléklet</vt:lpstr>
      <vt:lpstr> 7. melléklet</vt:lpstr>
      <vt:lpstr>8 melléklet</vt:lpstr>
      <vt:lpstr>Munka1</vt:lpstr>
      <vt:lpstr>11.melléklet</vt:lpstr>
      <vt:lpstr>'2. melléklet'!Nyomtatási_cím</vt:lpstr>
      <vt:lpstr>' 7. melléklet'!Nyomtatási_terület</vt:lpstr>
      <vt:lpstr>'1. melléklet'!Nyomtatási_terület</vt:lpstr>
      <vt:lpstr>'2.1.-2.5.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2020-08-19T06:51:33Z</cp:lastPrinted>
  <dcterms:created xsi:type="dcterms:W3CDTF">2015-02-02T20:50:04Z</dcterms:created>
  <dcterms:modified xsi:type="dcterms:W3CDTF">2020-08-27T07:25:23Z</dcterms:modified>
</cp:coreProperties>
</file>