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5" activeTab="30"/>
  </bookViews>
  <sheets>
    <sheet name="1.1.sz.mell. " sheetId="1" r:id="rId1"/>
    <sheet name="1.2.sz.mell." sheetId="2" r:id="rId2"/>
    <sheet name="1.3.sz.mell." sheetId="3" r:id="rId3"/>
    <sheet name="1.4.sz.mell." sheetId="4" r:id="rId4"/>
    <sheet name="2.1.sz.mell " sheetId="5" r:id="rId5"/>
    <sheet name="2.2.sz.mell" sheetId="6" r:id="rId6"/>
    <sheet name="4.sz.mell." sheetId="7" r:id="rId7"/>
    <sheet name="6.sz.mell.   " sheetId="8" r:id="rId8"/>
    <sheet name="7.sz.mell. " sheetId="9" r:id="rId9"/>
    <sheet name="9.1. sz. mell" sheetId="10" r:id="rId10"/>
    <sheet name="9.1.1. sz. mell" sheetId="11" r:id="rId11"/>
    <sheet name="9.1.2. sz. mell  " sheetId="12" r:id="rId12"/>
    <sheet name="9.2. sz. mell" sheetId="13" r:id="rId13"/>
    <sheet name="9.2.3. sz. mell" sheetId="14" r:id="rId14"/>
    <sheet name="9.4. sz. mell VMK" sheetId="15" r:id="rId15"/>
    <sheet name="9.4.1. sz. mell VMK " sheetId="16" r:id="rId16"/>
    <sheet name="9.5. sz. mell VPM " sheetId="17" r:id="rId17"/>
    <sheet name="9.5.1. sz. mell VPM" sheetId="18" r:id="rId18"/>
    <sheet name="9.6. sz. mell VK)" sheetId="19" r:id="rId19"/>
    <sheet name="9.6.1. sz. mell VK" sheetId="20" r:id="rId20"/>
    <sheet name="9.7. sz. mell TISZEK" sheetId="21" r:id="rId21"/>
    <sheet name="9.7.1. sz. mell TISZEK" sheetId="22" r:id="rId22"/>
    <sheet name="9.7.2. sz. mell TISZEK" sheetId="23" r:id="rId23"/>
    <sheet name="9.8. sz. mell TIB" sheetId="24" r:id="rId24"/>
    <sheet name="9.8.1. sz. mell TIB" sheetId="25" r:id="rId25"/>
    <sheet name="int.összesítő " sheetId="26" r:id="rId26"/>
    <sheet name="tartalék " sheetId="27" r:id="rId27"/>
    <sheet name="3.sz tájékoztató t. " sheetId="28" r:id="rId28"/>
    <sheet name="4.sz. tájékoztató" sheetId="29" r:id="rId29"/>
    <sheet name="5.sz tájékoztató t. " sheetId="30" r:id="rId30"/>
    <sheet name="szakfeladatos Önk " sheetId="31" r:id="rId31"/>
  </sheets>
  <externalReferences>
    <externalReference r:id="rId34"/>
    <externalReference r:id="rId35"/>
  </externalReferences>
  <definedNames>
    <definedName name="_xlfn.IFERROR" hidden="1">#NAME?</definedName>
    <definedName name="_xlnm.Print_Titles" localSheetId="9">'9.1. sz. mell'!$1:$6</definedName>
    <definedName name="_xlnm.Print_Titles" localSheetId="10">'9.1.1. sz. mell'!$1:$6</definedName>
    <definedName name="_xlnm.Print_Titles" localSheetId="11">'9.1.2. sz. mell  '!$1:$6</definedName>
    <definedName name="_xlnm.Print_Titles" localSheetId="12">'9.2. sz. mell'!$1:$6</definedName>
    <definedName name="_xlnm.Print_Titles" localSheetId="13">'9.2.3. sz. mell'!$1:$6</definedName>
    <definedName name="_xlnm.Print_Titles" localSheetId="14">'9.4. sz. mell VMK'!$1:$6</definedName>
    <definedName name="_xlnm.Print_Titles" localSheetId="15">'9.4.1. sz. mell VMK '!$1:$6</definedName>
    <definedName name="_xlnm.Print_Titles" localSheetId="16">'9.5. sz. mell VPM '!$1:$6</definedName>
    <definedName name="_xlnm.Print_Titles" localSheetId="17">'9.5.1. sz. mell VPM'!$1:$6</definedName>
    <definedName name="_xlnm.Print_Titles" localSheetId="18">'9.6. sz. mell VK)'!$1:$6</definedName>
    <definedName name="_xlnm.Print_Titles" localSheetId="19">'9.6.1. sz. mell VK'!$1:$6</definedName>
    <definedName name="_xlnm.Print_Titles" localSheetId="20">'9.7. sz. mell TISZEK'!$1:$6</definedName>
    <definedName name="_xlnm.Print_Titles" localSheetId="21">'9.7.1. sz. mell TISZEK'!$1:$6</definedName>
    <definedName name="_xlnm.Print_Titles" localSheetId="22">'9.7.2. sz. mell TISZEK'!$1:$6</definedName>
    <definedName name="_xlnm.Print_Titles" localSheetId="23">'9.8. sz. mell TIB'!$1:$6</definedName>
    <definedName name="_xlnm.Print_Titles" localSheetId="24">'9.8.1. sz. mell TIB'!$1:$6</definedName>
    <definedName name="_xlnm.Print_Area" localSheetId="0">'1.1.sz.mell. 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<sst xmlns="http://schemas.openxmlformats.org/spreadsheetml/2006/main" count="4186" uniqueCount="680">
  <si>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</si>
  <si>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</si>
  <si>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</si>
  <si>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</si>
  <si>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</si>
  <si>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</si>
  <si>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</si>
  <si>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</si>
  <si>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</si>
  <si>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</si>
  <si>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</si>
  <si>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</si>
  <si>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</si>
  <si>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</si>
  <si>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</si>
  <si>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</si>
  <si>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</si>
  <si>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</si>
  <si>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</si>
  <si>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</si>
  <si>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</si>
  <si>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</si>
  <si>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</si>
  <si>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</si>
  <si>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</si>
  <si>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</si>
  <si>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</si>
  <si>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</si>
  <si>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</si>
  <si>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</si>
  <si>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</si>
  <si>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</si>
  <si>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</si>
  <si>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</si>
  <si>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</si>
  <si>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</si>
  <si>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</si>
  <si>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</si>
  <si>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</si>
  <si>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</si>
  <si>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</si>
  <si>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</si>
  <si>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</si>
  <si>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</si>
  <si>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</si>
  <si>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</si>
  <si>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</si>
  <si>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</si>
  <si>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</si>
  <si>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</si>
  <si>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</si>
  <si>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</si>
  <si>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</si>
  <si>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</si>
  <si>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</si>
  <si>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</si>
  <si>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</si>
  <si>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</si>
  <si>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</si>
  <si>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</si>
  <si>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</si>
  <si>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</si>
  <si>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</si>
  <si>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</si>
  <si>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</si>
  <si>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</si>
  <si>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</si>
  <si>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</si>
  <si>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</si>
  <si>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</si>
  <si>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</si>
  <si>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</si>
  <si>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</si>
  <si>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</si>
  <si>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</si>
  <si>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</si>
  <si>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</si>
  <si>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</si>
  <si>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</si>
  <si>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</si>
  <si>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</si>
  <si>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</si>
  <si>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</si>
  <si>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</si>
  <si>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</si>
  <si>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</si>
  <si>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</si>
  <si>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</si>
  <si>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</si>
  <si>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</si>
  <si>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</si>
  <si>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</si>
  <si>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</si>
  <si>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</si>
  <si>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</si>
  <si>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</si>
  <si>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</si>
  <si>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</si>
  <si>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</si>
  <si>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</si>
  <si>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</si>
  <si>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</si>
  <si>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</si>
  <si>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</si>
  <si>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</si>
  <si>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</si>
  <si>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</si>
  <si>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</si>
  <si>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</si>
  <si>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</si>
  <si>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</si>
  <si>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</si>
  <si>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</si>
  <si>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</si>
  <si>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</si>
  <si>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</si>
  <si>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</si>
  <si>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</si>
  <si>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</si>
  <si>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</si>
  <si>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</si>
  <si>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</si>
  <si>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</si>
  <si>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</si>
  <si>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</si>
  <si>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</si>
  <si>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</si>
  <si>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</si>
  <si>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</si>
  <si>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</si>
  <si>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</si>
  <si>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</si>
  <si>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</si>
  <si>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</si>
  <si>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</si>
  <si>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</si>
  <si>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</si>
  <si>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</si>
  <si>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</si>
  <si>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</si>
  <si>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</si>
  <si>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</si>
  <si>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</si>
  <si>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</si>
  <si>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</si>
  <si>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</si>
  <si>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</si>
  <si>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</si>
  <si>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</si>
  <si>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</si>
  <si>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</si>
  <si>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</si>
  <si>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</si>
  <si>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</si>
  <si>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</si>
  <si>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</si>
  <si>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</si>
  <si>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</si>
  <si>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</si>
  <si>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</si>
  <si>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</si>
  <si>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</si>
  <si>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</si>
  <si>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</si>
  <si>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</si>
  <si>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</si>
  <si>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</si>
  <si>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</si>
  <si>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</si>
  <si>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</si>
  <si>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</si>
  <si>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</si>
  <si>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</si>
  <si>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</si>
  <si>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</si>
  <si>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</si>
  <si>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</si>
  <si>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</si>
  <si>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</si>
  <si>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</si>
  <si>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</si>
  <si>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</si>
  <si>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</si>
  <si>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</si>
  <si>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</si>
  <si>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</si>
  <si>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</si>
  <si>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</si>
  <si>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</si>
  <si>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</si>
  <si>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</si>
  <si>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</si>
  <si>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</si>
  <si>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</si>
  <si>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</si>
  <si>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</si>
  <si>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</si>
  <si>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</si>
  <si>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</si>
  <si>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</si>
  <si>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</si>
  <si>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</si>
  <si>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</si>
  <si>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</si>
  <si>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</si>
  <si>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</si>
  <si>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</si>
  <si>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</si>
  <si>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</si>
  <si>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</si>
  <si>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</si>
  <si>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</si>
  <si>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</si>
  <si>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</si>
  <si>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</si>
  <si>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</si>
  <si>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</si>
  <si>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</si>
  <si>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</si>
  <si>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</si>
  <si>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</si>
  <si>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</si>
  <si>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</si>
  <si>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</si>
  <si>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</si>
  <si>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</si>
  <si>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</si>
  <si>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</si>
  <si>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</si>
  <si>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</si>
  <si>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</si>
  <si>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</si>
  <si>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</si>
  <si>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</si>
  <si>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</si>
  <si>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</si>
  <si>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</si>
  <si>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</si>
  <si>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</si>
  <si>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</si>
  <si>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</si>
  <si>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</si>
  <si>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</si>
  <si>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</si>
  <si>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</si>
  <si>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</si>
  <si>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</si>
  <si>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</si>
  <si>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</si>
  <si>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</si>
  <si>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</si>
  <si>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</si>
  <si>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</si>
  <si>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</si>
  <si>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</si>
  <si>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</si>
  <si>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</si>
  <si>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</si>
  <si>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</si>
  <si>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</si>
  <si>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</si>
  <si>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</si>
  <si>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</si>
  <si>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</si>
  <si>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</si>
  <si>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</si>
  <si>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</si>
  <si>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</si>
  <si>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</si>
  <si>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</si>
  <si>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</si>
  <si>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</si>
  <si>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</si>
  <si>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</si>
  <si>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</si>
  <si>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</si>
  <si>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</si>
  <si>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</si>
  <si>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</si>
  <si>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</si>
  <si>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</si>
  <si>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</si>
  <si>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</si>
  <si>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</si>
  <si>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</si>
  <si>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</si>
  <si>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</si>
  <si>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</si>
  <si>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</si>
  <si>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</si>
  <si>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</si>
  <si>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</si>
  <si>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</si>
  <si>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</si>
  <si>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</si>
  <si>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</si>
  <si>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</si>
  <si>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</si>
  <si>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</si>
  <si>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</si>
  <si>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</si>
  <si>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</si>
  <si>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</si>
  <si>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</si>
  <si>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</si>
  <si>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</si>
  <si>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</si>
  <si>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</si>
  <si>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</si>
  <si>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</si>
  <si>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</si>
  <si>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</si>
  <si>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</si>
  <si>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</si>
  <si>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</si>
  <si>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</si>
  <si>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</si>
  <si>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</si>
  <si>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</si>
  <si>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</si>
  <si>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</si>
  <si>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</si>
  <si>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</si>
  <si>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</si>
  <si>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</si>
  <si>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</si>
  <si>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</si>
  <si>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</si>
  <si>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</si>
  <si>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</si>
  <si>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</si>
  <si>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</si>
  <si>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</si>
  <si>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</si>
  <si>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</si>
  <si>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</si>
  <si>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</si>
  <si>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</si>
  <si>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</si>
  <si>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</si>
  <si>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</si>
  <si>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</si>
  <si>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</si>
  <si>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</si>
  <si>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</si>
  <si>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</si>
  <si>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</si>
  <si>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</si>
  <si>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</si>
  <si>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</si>
  <si>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</si>
  <si>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</si>
  <si>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</si>
  <si>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</si>
  <si>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</si>
  <si>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</si>
  <si>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</si>
  <si>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</si>
  <si>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</si>
  <si>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</si>
  <si>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</si>
  <si>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</si>
  <si>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</si>
  <si>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</si>
  <si>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</si>
  <si>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</si>
  <si>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</si>
  <si>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</si>
  <si>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</si>
  <si>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</si>
  <si>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</si>
  <si>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</si>
  <si>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</si>
  <si>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</si>
  <si>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</si>
  <si>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</si>
  <si>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</si>
  <si>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</si>
  <si>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</si>
  <si>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</si>
  <si>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</si>
  <si>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</si>
  <si>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</si>
  <si>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</si>
  <si>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</si>
  <si>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</si>
  <si>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</si>
  <si>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</si>
  <si>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</si>
  <si>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</si>
  <si>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</si>
  <si>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</si>
  <si>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Felhalm.</t>
  </si>
  <si>
    <t>finansz.</t>
  </si>
  <si>
    <t>kiad.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</si>
  <si>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</si>
  <si>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</si>
  <si>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</si>
  <si>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</si>
  <si>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</si>
  <si>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</si>
  <si>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</si>
  <si>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</si>
  <si>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</si>
  <si>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</si>
  <si>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</si>
  <si>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</si>
  <si>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</si>
  <si>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</si>
  <si>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</si>
  <si>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</si>
  <si>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</si>
  <si>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</si>
  <si>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</si>
  <si>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</si>
  <si>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</si>
  <si>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</si>
  <si>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</si>
  <si>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</si>
  <si>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</si>
  <si>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</si>
  <si>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</si>
  <si>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</si>
  <si>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</si>
  <si>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</si>
  <si>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</si>
  <si>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</si>
  <si>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</si>
  <si>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</si>
  <si>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</si>
  <si>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</si>
  <si>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</si>
  <si>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</si>
  <si>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</si>
  <si>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</si>
  <si>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</si>
  <si>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</si>
  <si>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</si>
  <si>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</si>
  <si>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</si>
  <si>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</si>
  <si>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</si>
  <si>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</si>
  <si>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</si>
  <si>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</si>
  <si>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</si>
  <si>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</si>
  <si>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</si>
  <si>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</si>
  <si>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</si>
  <si>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</si>
  <si>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</si>
  <si>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</si>
  <si>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</si>
  <si>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</si>
  <si>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</si>
  <si>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</si>
  <si>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</si>
  <si>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</si>
  <si>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Záró</t>
  </si>
  <si>
    <t>pénzk.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</si>
  <si>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</si>
  <si>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</si>
  <si>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</si>
  <si>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</si>
  <si>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</si>
  <si>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</si>
  <si>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</si>
  <si>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</si>
  <si>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</si>
  <si>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</si>
  <si>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</si>
  <si>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</si>
  <si>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</si>
  <si>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</si>
  <si>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</si>
  <si>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</si>
  <si>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működési célú visszatérítendő tám.</t>
  </si>
  <si>
    <t>Bűnmegelőzés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</si>
  <si>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</si>
  <si>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</si>
  <si>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</si>
  <si>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</si>
  <si>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>2015. évi előirányzat</t>
  </si>
  <si>
    <t>Felhasználás
2014. XII.31-ig</t>
  </si>
  <si>
    <t xml:space="preserve">
2015. év utáni szükséglet
</t>
  </si>
  <si>
    <t>Előirányzat-felhasználási terv
2015 évre</t>
  </si>
  <si>
    <t>K I M U T A T Á S
a 2015. évben céljelleggel juttatott támogatásokról</t>
  </si>
  <si>
    <t>Az önkormányzat 2015. évi költségvetésének</t>
  </si>
  <si>
    <t>2015 év</t>
  </si>
  <si>
    <t>2015. év</t>
  </si>
  <si>
    <t>2015. év utáni szükséglet
(6=2 - 4 - 5)</t>
  </si>
  <si>
    <t xml:space="preserve">2015. évi költségvetésében rendelkezésre álló tartalékok </t>
  </si>
  <si>
    <t>Tiszavasvári Egészségügyi Kft.</t>
  </si>
  <si>
    <t>Funkcióbvővítő városrehabilitációs pályázat</t>
  </si>
  <si>
    <t>2015</t>
  </si>
  <si>
    <t>Varázsceruza Óvoda lámpatest csere</t>
  </si>
  <si>
    <t>Partizán u.2 alatti önkormányzati bérlakás-tetőszigetelés</t>
  </si>
  <si>
    <t>Fóliasátor fűtés kialakítás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</si>
  <si>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</si>
  <si>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</si>
  <si>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</si>
  <si>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</si>
  <si>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</si>
  <si>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</si>
  <si>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</si>
  <si>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</si>
  <si>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</si>
  <si>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</si>
  <si>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</si>
  <si>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</si>
  <si>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</si>
  <si>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</si>
  <si>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</si>
  <si>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</si>
  <si>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</si>
  <si>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</si>
  <si>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</si>
  <si>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</si>
  <si>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</si>
  <si>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</si>
  <si>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</si>
  <si>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</si>
  <si>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</si>
  <si>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</si>
  <si>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</si>
  <si>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</si>
  <si>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</si>
  <si>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</si>
  <si>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</si>
  <si>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</si>
  <si>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</si>
  <si>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</si>
  <si>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</si>
  <si>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</si>
  <si>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</si>
  <si>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</si>
  <si>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</si>
  <si>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</si>
  <si>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</si>
  <si>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</si>
  <si>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</si>
  <si>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</si>
  <si>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</si>
  <si>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</si>
  <si>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</si>
  <si>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</si>
  <si>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</si>
  <si>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</si>
  <si>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</si>
  <si>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</si>
  <si>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</si>
  <si>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</si>
  <si>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</si>
  <si>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</si>
  <si>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</si>
  <si>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</si>
  <si>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</si>
  <si>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</si>
  <si>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</si>
  <si>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</si>
  <si>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</si>
  <si>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</si>
  <si>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</si>
  <si>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</si>
  <si>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</si>
  <si>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</si>
  <si>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</si>
  <si>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</si>
  <si>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</si>
  <si>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</si>
  <si>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</si>
  <si>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</si>
  <si>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</si>
  <si>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</si>
  <si>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</si>
  <si>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</si>
  <si>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</si>
  <si>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</si>
  <si>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</si>
  <si>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</si>
  <si>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</si>
  <si>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</si>
  <si>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</si>
  <si>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</si>
  <si>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</si>
  <si>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</si>
  <si>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</si>
  <si>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</si>
  <si>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</si>
  <si>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</si>
  <si>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</si>
  <si>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</si>
  <si>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</si>
  <si>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</si>
  <si>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</si>
  <si>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</si>
  <si>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</si>
  <si>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</si>
  <si>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</si>
  <si>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Zászló beszerzés</t>
  </si>
  <si>
    <t>Vasútállomás peron aszfaltozás</t>
  </si>
  <si>
    <t>- Lakásfelújítási Alap ( felhalmozási)</t>
  </si>
  <si>
    <t>Támogató Szolgálat működtetésének tám.-TISZEK</t>
  </si>
  <si>
    <t>Tiszavasvári NOE támogatás-játszótér pály.miatt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</si>
  <si>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</si>
  <si>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</si>
  <si>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</si>
  <si>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</si>
  <si>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</si>
  <si>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Szociális és Egészségügyi Szolgáltató Központ</t>
  </si>
  <si>
    <t>Tiszavasvári Bölcsőde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</si>
  <si>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</si>
  <si>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</si>
  <si>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</si>
  <si>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</si>
  <si>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</si>
  <si>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</si>
  <si>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</si>
  <si>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</si>
  <si>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</si>
  <si>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</si>
  <si>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</si>
  <si>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</si>
  <si>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</si>
  <si>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</si>
  <si>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</si>
  <si>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</si>
  <si>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</si>
  <si>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</si>
  <si>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</si>
  <si>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</si>
  <si>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Városi Sportcsarnok- padlóösszefolyók felújítása</t>
  </si>
  <si>
    <t>Helyi és települési adók</t>
  </si>
  <si>
    <t>Kezesség- illetve garanciavállalással kapcsolatos megtérülés</t>
  </si>
  <si>
    <t>ÉAOP Integrált település fejlesztés Tiszavasváriban</t>
  </si>
  <si>
    <t>Családok Átmeneti Otthona-tetőfelújítás</t>
  </si>
  <si>
    <t xml:space="preserve"> Értékesítési és forgalmi adók</t>
  </si>
  <si>
    <t>Jövedelemadó</t>
  </si>
  <si>
    <t>4.3</t>
  </si>
  <si>
    <t>4.5.</t>
  </si>
  <si>
    <t>Bérkompenzáció</t>
  </si>
  <si>
    <t>Szakágazati pótlék</t>
  </si>
  <si>
    <t>A települési önkormányzatok szociális feladatainak egyéb támogatása-2015.03.01. előtti</t>
  </si>
  <si>
    <t>Kiegészítő támogatás</t>
  </si>
  <si>
    <t>Tiszavasvári NOE támogatás-működési</t>
  </si>
  <si>
    <t>Kisvárosi Önkormányzatok Országos Szövetsége</t>
  </si>
  <si>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</si>
  <si>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</si>
  <si>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</si>
  <si>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</si>
  <si>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</si>
  <si>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</si>
  <si>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</si>
  <si>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</si>
  <si>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</si>
  <si>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</si>
  <si>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</si>
  <si>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</si>
  <si>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megnevezése</t>
  </si>
  <si>
    <t>bevételek</t>
  </si>
  <si>
    <t>összesen</t>
  </si>
  <si>
    <t>juttatás</t>
  </si>
  <si>
    <t>járulékai</t>
  </si>
  <si>
    <t>pénz. átadás</t>
  </si>
  <si>
    <t>össz.</t>
  </si>
  <si>
    <t xml:space="preserve">Városi Kincstár </t>
  </si>
  <si>
    <t>Egyesített Óvodai Intézmény</t>
  </si>
  <si>
    <t>- TISZEK</t>
  </si>
  <si>
    <t>- Tiszavasvári Bölcsőde</t>
  </si>
  <si>
    <t>Polgármesteri Hivatal</t>
  </si>
  <si>
    <t>Intézmények összesen: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</si>
  <si>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</si>
  <si>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</si>
  <si>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</si>
  <si>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</si>
  <si>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</si>
  <si>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</si>
  <si>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Értékesítési és forgalmi adók</t>
  </si>
  <si>
    <t>29. számú tájékoztató tábla a 14/2015.(IV.27.)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</si>
</sst>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8"/>
      <color indexed="8"/>
      <name val="Times New Roman CE"/>
      <family val="1"/>
    </font>
    <font>
      <b/>
      <i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20"/>
      <name val="Times New Roman CE"/>
      <family val="1"/>
    </font>
    <font>
      <b/>
      <i/>
      <sz val="9"/>
      <color indexed="57"/>
      <name val="Times New Roman CE"/>
      <family val="0"/>
    </font>
    <font>
      <b/>
      <sz val="10"/>
      <color indexed="10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50" fillId="1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>
      <alignment/>
      <protection/>
    </xf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8" applyNumberFormat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7" borderId="0" applyNumberFormat="0" applyBorder="0" applyAlignment="0" applyProtection="0"/>
    <xf numFmtId="0" fontId="65" fillId="11" borderId="0" applyNumberFormat="0" applyBorder="0" applyAlignment="0" applyProtection="0"/>
    <xf numFmtId="0" fontId="66" fillId="16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5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0" fontId="7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8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6" xfId="0" applyFont="1" applyFill="1" applyBorder="1" applyAlignment="1" applyProtection="1">
      <alignment horizontal="right"/>
      <protection/>
    </xf>
    <xf numFmtId="0" fontId="17" fillId="0" borderId="3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7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6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8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8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5" xfId="68" applyFont="1" applyFill="1" applyBorder="1" applyAlignment="1" applyProtection="1">
      <alignment horizontal="center" vertical="center" wrapText="1"/>
      <protection/>
    </xf>
    <xf numFmtId="0" fontId="15" fillId="0" borderId="35" xfId="68" applyFont="1" applyFill="1" applyBorder="1" applyAlignment="1" applyProtection="1">
      <alignment horizontal="center" vertical="center" wrapTex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6" fillId="0" borderId="38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6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35" fillId="0" borderId="63" xfId="67" applyFont="1" applyBorder="1">
      <alignment/>
      <protection/>
    </xf>
    <xf numFmtId="0" fontId="35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166" fontId="6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6" fillId="0" borderId="39" xfId="46" applyNumberFormat="1" applyFont="1" applyBorder="1" applyAlignment="1">
      <alignment/>
    </xf>
    <xf numFmtId="166" fontId="6" fillId="0" borderId="64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" fillId="0" borderId="66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67" xfId="65" applyFont="1" applyBorder="1" applyAlignment="1">
      <alignment horizontal="left" vertical="center" wrapText="1"/>
      <protection/>
    </xf>
    <xf numFmtId="0" fontId="0" fillId="0" borderId="67" xfId="65" applyFont="1" applyBorder="1" applyAlignment="1">
      <alignment wrapText="1"/>
      <protection/>
    </xf>
    <xf numFmtId="0" fontId="6" fillId="0" borderId="67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6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3" fontId="3" fillId="0" borderId="68" xfId="65" applyNumberFormat="1" applyFont="1" applyBorder="1" applyAlignment="1">
      <alignment horizontal="center" vertical="center" wrapText="1"/>
      <protection/>
    </xf>
    <xf numFmtId="166" fontId="0" fillId="0" borderId="49" xfId="46" applyNumberFormat="1" applyFont="1" applyBorder="1" applyAlignment="1">
      <alignment horizontal="center"/>
    </xf>
    <xf numFmtId="166" fontId="24" fillId="0" borderId="49" xfId="46" applyNumberFormat="1" applyFont="1" applyBorder="1" applyAlignment="1">
      <alignment horizontal="center"/>
    </xf>
    <xf numFmtId="0" fontId="17" fillId="0" borderId="25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0" fillId="0" borderId="0" xfId="66" applyFont="1" applyAlignment="1">
      <alignment horizontal="centerContinuous"/>
      <protection/>
    </xf>
    <xf numFmtId="0" fontId="6" fillId="0" borderId="57" xfId="66" applyFont="1" applyBorder="1">
      <alignment/>
      <protection/>
    </xf>
    <xf numFmtId="0" fontId="6" fillId="0" borderId="58" xfId="66" applyFont="1" applyBorder="1" applyAlignment="1">
      <alignment horizontal="center"/>
      <protection/>
    </xf>
    <xf numFmtId="0" fontId="16" fillId="0" borderId="51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2" xfId="66" applyFont="1" applyBorder="1" applyAlignment="1">
      <alignment horizontal="center"/>
      <protection/>
    </xf>
    <xf numFmtId="0" fontId="7" fillId="0" borderId="52" xfId="66" applyFont="1" applyBorder="1" applyAlignment="1">
      <alignment horizontal="center"/>
      <protection/>
    </xf>
    <xf numFmtId="0" fontId="14" fillId="0" borderId="69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48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6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6" xfId="66" applyNumberFormat="1" applyFont="1" applyBorder="1">
      <alignment/>
      <protection/>
    </xf>
    <xf numFmtId="3" fontId="7" fillId="0" borderId="58" xfId="66" applyNumberFormat="1" applyFont="1" applyBorder="1">
      <alignment/>
      <protection/>
    </xf>
    <xf numFmtId="3" fontId="14" fillId="0" borderId="20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2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7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0" fontId="14" fillId="0" borderId="62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2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7" fillId="0" borderId="27" xfId="66" applyNumberFormat="1" applyFont="1" applyBorder="1">
      <alignment/>
      <protection/>
    </xf>
    <xf numFmtId="3" fontId="16" fillId="0" borderId="11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16" fillId="0" borderId="52" xfId="66" applyNumberFormat="1" applyFont="1" applyBorder="1">
      <alignment/>
      <protection/>
    </xf>
    <xf numFmtId="49" fontId="14" fillId="0" borderId="62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0" fontId="7" fillId="0" borderId="62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2" fillId="0" borderId="62" xfId="66" applyNumberFormat="1" applyFont="1" applyBorder="1">
      <alignment/>
      <protection/>
    </xf>
    <xf numFmtId="3" fontId="16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2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16" fillId="0" borderId="27" xfId="66" applyNumberFormat="1" applyFont="1" applyBorder="1">
      <alignment/>
      <protection/>
    </xf>
    <xf numFmtId="0" fontId="14" fillId="0" borderId="40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1" xfId="66" applyFont="1" applyBorder="1">
      <alignment/>
      <protection/>
    </xf>
    <xf numFmtId="3" fontId="7" fillId="0" borderId="32" xfId="66" applyNumberFormat="1" applyFont="1" applyBorder="1">
      <alignment/>
      <protection/>
    </xf>
    <xf numFmtId="3" fontId="7" fillId="0" borderId="32" xfId="66" applyNumberFormat="1" applyFont="1" applyBorder="1">
      <alignment/>
      <protection/>
    </xf>
    <xf numFmtId="0" fontId="7" fillId="0" borderId="56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68" xfId="66" applyNumberFormat="1" applyFont="1" applyBorder="1">
      <alignment/>
      <protection/>
    </xf>
    <xf numFmtId="0" fontId="14" fillId="0" borderId="62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7" fillId="0" borderId="70" xfId="66" applyFont="1" applyBorder="1">
      <alignment/>
      <protection/>
    </xf>
    <xf numFmtId="3" fontId="7" fillId="0" borderId="71" xfId="66" applyNumberFormat="1" applyFont="1" applyBorder="1">
      <alignment/>
      <protection/>
    </xf>
    <xf numFmtId="3" fontId="7" fillId="0" borderId="37" xfId="66" applyNumberFormat="1" applyFont="1" applyBorder="1">
      <alignment/>
      <protection/>
    </xf>
    <xf numFmtId="3" fontId="7" fillId="0" borderId="70" xfId="66" applyNumberFormat="1" applyFont="1" applyBorder="1">
      <alignment/>
      <protection/>
    </xf>
    <xf numFmtId="3" fontId="7" fillId="0" borderId="34" xfId="66" applyNumberFormat="1" applyFont="1" applyBorder="1">
      <alignment/>
      <protection/>
    </xf>
    <xf numFmtId="0" fontId="42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2" fillId="0" borderId="0" xfId="66" applyNumberFormat="1" applyFont="1" applyFill="1" applyBorder="1">
      <alignment/>
      <protection/>
    </xf>
    <xf numFmtId="3" fontId="44" fillId="0" borderId="0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16" fillId="0" borderId="72" xfId="66" applyNumberFormat="1" applyFont="1" applyBorder="1">
      <alignment/>
      <protection/>
    </xf>
    <xf numFmtId="3" fontId="7" fillId="0" borderId="47" xfId="66" applyNumberFormat="1" applyFont="1" applyBorder="1">
      <alignment/>
      <protection/>
    </xf>
    <xf numFmtId="164" fontId="47" fillId="0" borderId="12" xfId="70" applyNumberFormat="1" applyFont="1" applyFill="1" applyBorder="1" applyAlignment="1" applyProtection="1">
      <alignment vertical="center"/>
      <protection locked="0"/>
    </xf>
    <xf numFmtId="3" fontId="45" fillId="0" borderId="27" xfId="0" applyNumberFormat="1" applyFont="1" applyBorder="1" applyAlignment="1" applyProtection="1">
      <alignment horizontal="right" vertical="center" indent="1"/>
      <protection locked="0"/>
    </xf>
    <xf numFmtId="3" fontId="41" fillId="0" borderId="11" xfId="66" applyNumberFormat="1" applyFont="1" applyBorder="1">
      <alignment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70" applyNumberFormat="1" applyFont="1" applyFill="1" applyBorder="1" applyAlignment="1" applyProtection="1">
      <alignment vertical="center"/>
      <protection/>
    </xf>
    <xf numFmtId="3" fontId="14" fillId="0" borderId="15" xfId="66" applyNumberFormat="1" applyFont="1" applyFill="1" applyBorder="1">
      <alignment/>
      <protection/>
    </xf>
    <xf numFmtId="164" fontId="45" fillId="0" borderId="27" xfId="0" applyNumberFormat="1" applyFont="1" applyFill="1" applyBorder="1" applyAlignment="1" applyProtection="1">
      <alignment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46" xfId="46" applyNumberFormat="1" applyFont="1" applyBorder="1" applyAlignment="1">
      <alignment/>
    </xf>
    <xf numFmtId="0" fontId="14" fillId="0" borderId="50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46" applyNumberFormat="1" applyFont="1" applyFill="1" applyBorder="1" applyAlignment="1" applyProtection="1">
      <alignment horizontal="left"/>
      <protection locked="0"/>
    </xf>
    <xf numFmtId="3" fontId="0" fillId="16" borderId="47" xfId="46" applyNumberFormat="1" applyFont="1" applyFill="1" applyBorder="1" applyAlignment="1" applyProtection="1">
      <alignment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41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horizontal="left" vertical="center" indent="1"/>
      <protection locked="0"/>
    </xf>
    <xf numFmtId="3" fontId="16" fillId="0" borderId="15" xfId="66" applyNumberFormat="1" applyFont="1" applyBorder="1">
      <alignment/>
      <protection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164" fontId="41" fillId="0" borderId="15" xfId="0" applyNumberFormat="1" applyFont="1" applyFill="1" applyBorder="1" applyAlignment="1" applyProtection="1">
      <alignment vertical="center" wrapText="1"/>
      <protection locked="0"/>
    </xf>
    <xf numFmtId="49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48" fillId="0" borderId="11" xfId="66" applyNumberFormat="1" applyFont="1" applyBorder="1">
      <alignment/>
      <protection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164" fontId="17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7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center" wrapText="1"/>
      <protection/>
    </xf>
    <xf numFmtId="164" fontId="17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7" xfId="68" applyFont="1" applyFill="1" applyBorder="1" applyAlignment="1" applyProtection="1">
      <alignment horizontal="left" vertical="center" wrapText="1" indent="7"/>
      <protection/>
    </xf>
    <xf numFmtId="0" fontId="15" fillId="0" borderId="29" xfId="68" applyFont="1" applyFill="1" applyBorder="1" applyAlignment="1" applyProtection="1">
      <alignment horizontal="left" vertical="center" wrapText="1" indent="1"/>
      <protection/>
    </xf>
    <xf numFmtId="0" fontId="15" fillId="0" borderId="30" xfId="68" applyFont="1" applyFill="1" applyBorder="1" applyAlignment="1" applyProtection="1">
      <alignment vertical="center" wrapText="1"/>
      <protection/>
    </xf>
    <xf numFmtId="164" fontId="15" fillId="0" borderId="31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0" fontId="8" fillId="0" borderId="0" xfId="65" applyFont="1" applyAlignment="1">
      <alignment horizontal="center"/>
      <protection/>
    </xf>
    <xf numFmtId="166" fontId="24" fillId="0" borderId="49" xfId="46" applyNumberFormat="1" applyFont="1" applyBorder="1" applyAlignment="1">
      <alignment/>
    </xf>
    <xf numFmtId="0" fontId="2" fillId="0" borderId="62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1" fillId="0" borderId="72" xfId="46" applyNumberFormat="1" applyFont="1" applyBorder="1" applyAlignment="1">
      <alignment horizontal="center"/>
    </xf>
    <xf numFmtId="166" fontId="0" fillId="0" borderId="50" xfId="46" applyNumberFormat="1" applyFont="1" applyBorder="1" applyAlignment="1">
      <alignment horizontal="center"/>
    </xf>
    <xf numFmtId="0" fontId="0" fillId="0" borderId="47" xfId="65" applyFont="1" applyBorder="1">
      <alignment/>
      <protection/>
    </xf>
    <xf numFmtId="0" fontId="0" fillId="0" borderId="47" xfId="65" applyFont="1" applyBorder="1" applyAlignment="1">
      <alignment wrapText="1"/>
      <protection/>
    </xf>
    <xf numFmtId="0" fontId="6" fillId="0" borderId="73" xfId="65" applyFont="1" applyBorder="1" applyAlignment="1">
      <alignment wrapText="1"/>
      <protection/>
    </xf>
    <xf numFmtId="0" fontId="0" fillId="0" borderId="62" xfId="68" applyFont="1" applyFill="1" applyBorder="1" applyProtection="1">
      <alignment/>
      <protection locked="0"/>
    </xf>
    <xf numFmtId="164" fontId="0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19" xfId="0" applyNumberFormat="1" applyFont="1" applyFill="1" applyBorder="1" applyAlignment="1" applyProtection="1">
      <alignment vertical="center" wrapText="1"/>
      <protection locked="0"/>
    </xf>
    <xf numFmtId="49" fontId="4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5" xfId="0" applyNumberFormat="1" applyFont="1" applyFill="1" applyBorder="1" applyAlignment="1" applyProtection="1">
      <alignment vertical="center" wrapText="1"/>
      <protection locked="0"/>
    </xf>
    <xf numFmtId="166" fontId="46" fillId="0" borderId="61" xfId="46" applyNumberFormat="1" applyFont="1" applyBorder="1" applyAlignment="1">
      <alignment/>
    </xf>
    <xf numFmtId="164" fontId="45" fillId="0" borderId="33" xfId="70" applyNumberFormat="1" applyFont="1" applyFill="1" applyBorder="1" applyAlignment="1" applyProtection="1">
      <alignment vertical="center"/>
      <protection/>
    </xf>
    <xf numFmtId="164" fontId="45" fillId="0" borderId="27" xfId="70" applyNumberFormat="1" applyFont="1" applyFill="1" applyBorder="1" applyAlignment="1" applyProtection="1">
      <alignment vertical="center"/>
      <protection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8" xfId="70" applyNumberFormat="1" applyFont="1" applyFill="1" applyBorder="1" applyAlignment="1" applyProtection="1">
      <alignment vertical="center"/>
      <protection/>
    </xf>
    <xf numFmtId="0" fontId="13" fillId="0" borderId="69" xfId="65" applyFont="1" applyBorder="1" applyAlignment="1">
      <alignment horizontal="left"/>
      <protection/>
    </xf>
    <xf numFmtId="166" fontId="24" fillId="0" borderId="52" xfId="46" applyNumberFormat="1" applyFont="1" applyBorder="1" applyAlignment="1">
      <alignment horizontal="center"/>
    </xf>
    <xf numFmtId="166" fontId="39" fillId="0" borderId="74" xfId="65" applyNumberFormat="1" applyFont="1" applyBorder="1" applyAlignment="1">
      <alignment horizontal="center"/>
      <protection/>
    </xf>
    <xf numFmtId="0" fontId="6" fillId="0" borderId="44" xfId="65" applyFont="1" applyBorder="1" applyAlignment="1">
      <alignment wrapText="1"/>
      <protection/>
    </xf>
    <xf numFmtId="166" fontId="24" fillId="0" borderId="38" xfId="46" applyNumberFormat="1" applyFont="1" applyBorder="1" applyAlignment="1">
      <alignment horizontal="center"/>
    </xf>
    <xf numFmtId="0" fontId="6" fillId="0" borderId="38" xfId="65" applyFont="1" applyBorder="1" applyAlignment="1">
      <alignment wrapText="1"/>
      <protection/>
    </xf>
    <xf numFmtId="0" fontId="45" fillId="0" borderId="12" xfId="0" applyFont="1" applyBorder="1" applyAlignment="1" applyProtection="1">
      <alignment horizontal="left" vertical="center" indent="1"/>
      <protection locked="0"/>
    </xf>
    <xf numFmtId="3" fontId="41" fillId="0" borderId="15" xfId="66" applyNumberFormat="1" applyFont="1" applyBorder="1">
      <alignment/>
      <protection/>
    </xf>
    <xf numFmtId="3" fontId="41" fillId="0" borderId="17" xfId="66" applyNumberFormat="1" applyFont="1" applyBorder="1">
      <alignment/>
      <protection/>
    </xf>
    <xf numFmtId="3" fontId="41" fillId="0" borderId="19" xfId="66" applyNumberFormat="1" applyFont="1" applyBorder="1">
      <alignment/>
      <protection/>
    </xf>
    <xf numFmtId="3" fontId="41" fillId="0" borderId="20" xfId="66" applyNumberFormat="1" applyFont="1" applyBorder="1" applyAlignment="1">
      <alignment horizontal="center"/>
      <protection/>
    </xf>
    <xf numFmtId="3" fontId="68" fillId="0" borderId="11" xfId="66" applyNumberFormat="1" applyFont="1" applyBorder="1">
      <alignment/>
      <protection/>
    </xf>
    <xf numFmtId="0" fontId="0" fillId="0" borderId="0" xfId="72" applyFont="1">
      <alignment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18" fillId="0" borderId="0" xfId="69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34" fillId="0" borderId="0" xfId="72" applyFont="1" applyAlignment="1">
      <alignment horizontal="centerContinuous"/>
      <protection/>
    </xf>
    <xf numFmtId="0" fontId="17" fillId="0" borderId="57" xfId="72" applyFont="1" applyBorder="1">
      <alignment/>
      <protection/>
    </xf>
    <xf numFmtId="0" fontId="15" fillId="0" borderId="51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6" xfId="72" applyFont="1" applyBorder="1" applyAlignment="1">
      <alignment horizontal="center"/>
      <protection/>
    </xf>
    <xf numFmtId="0" fontId="15" fillId="0" borderId="75" xfId="72" applyFont="1" applyBorder="1" applyAlignment="1">
      <alignment horizontal="center"/>
      <protection/>
    </xf>
    <xf numFmtId="0" fontId="15" fillId="0" borderId="68" xfId="72" applyFont="1" applyBorder="1" applyAlignment="1">
      <alignment horizontal="center"/>
      <protection/>
    </xf>
    <xf numFmtId="0" fontId="15" fillId="0" borderId="69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7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76" xfId="72" applyFont="1" applyBorder="1" applyAlignment="1">
      <alignment horizontal="center"/>
      <protection/>
    </xf>
    <xf numFmtId="0" fontId="15" fillId="0" borderId="70" xfId="72" applyFont="1" applyBorder="1" applyAlignment="1">
      <alignment horizontal="center"/>
      <protection/>
    </xf>
    <xf numFmtId="0" fontId="17" fillId="0" borderId="77" xfId="72" applyFont="1" applyBorder="1" applyAlignment="1">
      <alignment horizontal="left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5" xfId="72" applyNumberFormat="1" applyFont="1" applyBorder="1" applyAlignment="1">
      <alignment horizontal="right"/>
      <protection/>
    </xf>
    <xf numFmtId="3" fontId="15" fillId="0" borderId="35" xfId="72" applyNumberFormat="1" applyFont="1" applyBorder="1" applyAlignment="1">
      <alignment horizontal="center"/>
      <protection/>
    </xf>
    <xf numFmtId="3" fontId="17" fillId="0" borderId="78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9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center"/>
      <protection/>
    </xf>
    <xf numFmtId="0" fontId="17" fillId="0" borderId="50" xfId="72" applyFont="1" applyBorder="1" applyAlignment="1">
      <alignment horizontal="left"/>
      <protection/>
    </xf>
    <xf numFmtId="3" fontId="17" fillId="0" borderId="17" xfId="72" applyNumberFormat="1" applyFont="1" applyBorder="1" applyAlignment="1">
      <alignment horizontal="right"/>
      <protection/>
    </xf>
    <xf numFmtId="3" fontId="17" fillId="0" borderId="15" xfId="72" applyNumberFormat="1" applyFont="1" applyBorder="1" applyAlignment="1">
      <alignment horizontal="right"/>
      <protection/>
    </xf>
    <xf numFmtId="3" fontId="15" fillId="0" borderId="32" xfId="72" applyNumberFormat="1" applyFont="1" applyBorder="1" applyAlignment="1">
      <alignment horizontal="center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47" xfId="72" applyNumberFormat="1" applyFont="1" applyBorder="1" applyAlignment="1">
      <alignment horizontal="right"/>
      <protection/>
    </xf>
    <xf numFmtId="3" fontId="15" fillId="0" borderId="50" xfId="72" applyNumberFormat="1" applyFont="1" applyBorder="1" applyAlignment="1">
      <alignment horizontal="center"/>
      <protection/>
    </xf>
    <xf numFmtId="0" fontId="17" fillId="0" borderId="50" xfId="71" applyFont="1" applyBorder="1" applyAlignment="1" quotePrefix="1">
      <alignment horizontal="left"/>
      <protection/>
    </xf>
    <xf numFmtId="3" fontId="17" fillId="0" borderId="17" xfId="46" applyNumberFormat="1" applyFont="1" applyBorder="1" applyAlignment="1" quotePrefix="1">
      <alignment horizontal="right"/>
    </xf>
    <xf numFmtId="3" fontId="15" fillId="0" borderId="32" xfId="72" applyNumberFormat="1" applyFont="1" applyBorder="1" applyAlignment="1">
      <alignment horizontal="center"/>
      <protection/>
    </xf>
    <xf numFmtId="3" fontId="17" fillId="0" borderId="14" xfId="46" applyNumberFormat="1" applyFont="1" applyBorder="1" applyAlignment="1">
      <alignment horizontal="right"/>
    </xf>
    <xf numFmtId="3" fontId="17" fillId="0" borderId="11" xfId="46" applyNumberFormat="1" applyFont="1" applyBorder="1" applyAlignment="1">
      <alignment horizontal="right"/>
    </xf>
    <xf numFmtId="3" fontId="17" fillId="0" borderId="47" xfId="46" applyNumberFormat="1" applyFont="1" applyBorder="1" applyAlignment="1">
      <alignment horizontal="right"/>
    </xf>
    <xf numFmtId="3" fontId="15" fillId="0" borderId="50" xfId="72" applyNumberFormat="1" applyFont="1" applyBorder="1" applyAlignment="1">
      <alignment horizontal="center"/>
      <protection/>
    </xf>
    <xf numFmtId="0" fontId="32" fillId="0" borderId="0" xfId="72" applyFont="1">
      <alignment/>
      <protection/>
    </xf>
    <xf numFmtId="0" fontId="17" fillId="0" borderId="72" xfId="71" applyFont="1" applyBorder="1" applyAlignment="1">
      <alignment horizontal="left"/>
      <protection/>
    </xf>
    <xf numFmtId="3" fontId="17" fillId="0" borderId="21" xfId="46" applyNumberFormat="1" applyFont="1" applyBorder="1" applyAlignment="1" quotePrefix="1">
      <alignment horizontal="right"/>
    </xf>
    <xf numFmtId="3" fontId="17" fillId="0" borderId="37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center"/>
      <protection/>
    </xf>
    <xf numFmtId="3" fontId="17" fillId="0" borderId="80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3" fontId="17" fillId="0" borderId="73" xfId="46" applyNumberFormat="1" applyFont="1" applyBorder="1" applyAlignment="1">
      <alignment horizontal="right"/>
    </xf>
    <xf numFmtId="3" fontId="15" fillId="0" borderId="72" xfId="72" applyNumberFormat="1" applyFont="1" applyBorder="1" applyAlignment="1">
      <alignment horizontal="center"/>
      <protection/>
    </xf>
    <xf numFmtId="0" fontId="0" fillId="0" borderId="44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4" xfId="46" applyNumberFormat="1" applyFont="1" applyBorder="1" applyAlignment="1">
      <alignment horizontal="right"/>
    </xf>
    <xf numFmtId="3" fontId="15" fillId="0" borderId="38" xfId="46" applyNumberFormat="1" applyFont="1" applyBorder="1" applyAlignment="1">
      <alignment horizontal="right"/>
    </xf>
    <xf numFmtId="0" fontId="69" fillId="0" borderId="0" xfId="72" applyFont="1">
      <alignment/>
      <protection/>
    </xf>
    <xf numFmtId="166" fontId="45" fillId="0" borderId="46" xfId="46" applyNumberFormat="1" applyFont="1" applyFill="1" applyBorder="1" applyAlignment="1" applyProtection="1">
      <alignment/>
      <protection locked="0"/>
    </xf>
    <xf numFmtId="166" fontId="45" fillId="0" borderId="61" xfId="46" applyNumberFormat="1" applyFont="1" applyFill="1" applyBorder="1" applyAlignment="1" applyProtection="1">
      <alignment/>
      <protection locked="0"/>
    </xf>
    <xf numFmtId="166" fontId="45" fillId="0" borderId="42" xfId="46" applyNumberFormat="1" applyFont="1" applyFill="1" applyBorder="1" applyAlignment="1" applyProtection="1">
      <alignment/>
      <protection locked="0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17" xfId="0" applyNumberFormat="1" applyFont="1" applyFill="1" applyBorder="1" applyAlignment="1" applyProtection="1">
      <alignment vertical="center" wrapText="1"/>
      <protection locked="0"/>
    </xf>
    <xf numFmtId="164" fontId="45" fillId="0" borderId="11" xfId="0" applyNumberFormat="1" applyFont="1" applyFill="1" applyBorder="1" applyAlignment="1" applyProtection="1">
      <alignment vertical="center" wrapText="1"/>
      <protection locked="0"/>
    </xf>
    <xf numFmtId="164" fontId="45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36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58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5" fillId="0" borderId="44" xfId="72" applyFont="1" applyBorder="1" applyAlignment="1">
      <alignment horizontal="left"/>
      <protection/>
    </xf>
    <xf numFmtId="0" fontId="32" fillId="0" borderId="45" xfId="72" applyBorder="1" applyAlignment="1">
      <alignment horizontal="left"/>
      <protection/>
    </xf>
    <xf numFmtId="0" fontId="32" fillId="0" borderId="53" xfId="72" applyBorder="1" applyAlignment="1">
      <alignment horizontal="left"/>
      <protection/>
    </xf>
    <xf numFmtId="0" fontId="16" fillId="0" borderId="81" xfId="70" applyFont="1" applyFill="1" applyBorder="1" applyAlignment="1" applyProtection="1">
      <alignment horizontal="left" vertical="center" indent="1"/>
      <protection/>
    </xf>
    <xf numFmtId="0" fontId="16" fillId="0" borderId="45" xfId="70" applyFont="1" applyFill="1" applyBorder="1" applyAlignment="1" applyProtection="1">
      <alignment horizontal="left" vertical="center" indent="1"/>
      <protection/>
    </xf>
    <xf numFmtId="0" fontId="16" fillId="0" borderId="53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77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4" xfId="0" applyFont="1" applyBorder="1" applyAlignment="1" applyProtection="1">
      <alignment horizontal="left" vertical="center" indent="2"/>
      <protection/>
    </xf>
    <xf numFmtId="0" fontId="7" fillId="0" borderId="4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0">
    <tabColor rgb="FF92D050"/>
  </sheetPr>
  <dimension ref="A1:I159"/>
  <sheetViews>
    <sheetView zoomScale="130" zoomScaleNormal="130" zoomScaleSheetLayoutView="100" workbookViewId="0" topLeftCell="A1">
      <selection activeCell="B108" sqref="B108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9" customWidth="1"/>
    <col min="5" max="16384" width="9.375" style="269" customWidth="1"/>
  </cols>
  <sheetData>
    <row r="1" spans="1:3" ht="15.75" customHeight="1">
      <c r="A1" s="659" t="s">
        <v>11</v>
      </c>
      <c r="B1" s="659"/>
      <c r="C1" s="659"/>
    </row>
    <row r="2" spans="1:3" ht="15.75" customHeight="1" thickBot="1">
      <c r="A2" s="658" t="s">
        <v>125</v>
      </c>
      <c r="B2" s="658"/>
      <c r="C2" s="183" t="s">
        <v>170</v>
      </c>
    </row>
    <row r="3" spans="1:3" ht="37.5" customHeight="1" thickBot="1">
      <c r="A3" s="22" t="s">
        <v>67</v>
      </c>
      <c r="B3" s="23" t="s">
        <v>13</v>
      </c>
      <c r="C3" s="36" t="str">
        <f>+CONCATENATE(LEFT('[2]ÖSSZEFÜGGÉSEK'!A5,4),". évi előirányzat")</f>
        <v>2015. évi előirányzat</v>
      </c>
    </row>
    <row r="4" spans="1:3" s="270" customFormat="1" ht="12" customHeight="1" thickBot="1">
      <c r="A4" s="264" t="s">
        <v>504</v>
      </c>
      <c r="B4" s="265" t="s">
        <v>505</v>
      </c>
      <c r="C4" s="266" t="s">
        <v>506</v>
      </c>
    </row>
    <row r="5" spans="1:3" s="271" customFormat="1" ht="12" customHeight="1" thickBot="1">
      <c r="A5" s="19" t="s">
        <v>14</v>
      </c>
      <c r="B5" s="20" t="s">
        <v>194</v>
      </c>
      <c r="C5" s="174">
        <f>+C6+C7+C8+C9+C10+C11</f>
        <v>980308</v>
      </c>
    </row>
    <row r="6" spans="1:3" s="271" customFormat="1" ht="12" customHeight="1">
      <c r="A6" s="14" t="s">
        <v>92</v>
      </c>
      <c r="B6" s="272" t="s">
        <v>195</v>
      </c>
      <c r="C6" s="176">
        <v>233810</v>
      </c>
    </row>
    <row r="7" spans="1:3" s="271" customFormat="1" ht="12" customHeight="1">
      <c r="A7" s="13" t="s">
        <v>93</v>
      </c>
      <c r="B7" s="273" t="s">
        <v>196</v>
      </c>
      <c r="C7" s="175">
        <v>195775</v>
      </c>
    </row>
    <row r="8" spans="1:3" s="271" customFormat="1" ht="12" customHeight="1">
      <c r="A8" s="13" t="s">
        <v>94</v>
      </c>
      <c r="B8" s="273" t="s">
        <v>197</v>
      </c>
      <c r="C8" s="175">
        <v>459328</v>
      </c>
    </row>
    <row r="9" spans="1:3" s="271" customFormat="1" ht="12" customHeight="1">
      <c r="A9" s="13" t="s">
        <v>95</v>
      </c>
      <c r="B9" s="273" t="s">
        <v>198</v>
      </c>
      <c r="C9" s="175">
        <v>25945</v>
      </c>
    </row>
    <row r="10" spans="1:3" s="271" customFormat="1" ht="12" customHeight="1">
      <c r="A10" s="13" t="s">
        <v>122</v>
      </c>
      <c r="B10" s="170" t="s">
        <v>507</v>
      </c>
      <c r="C10" s="556">
        <v>65450</v>
      </c>
    </row>
    <row r="11" spans="1:3" s="271" customFormat="1" ht="12" customHeight="1" thickBot="1">
      <c r="A11" s="15" t="s">
        <v>96</v>
      </c>
      <c r="B11" s="171" t="s">
        <v>508</v>
      </c>
      <c r="C11" s="175"/>
    </row>
    <row r="12" spans="1:3" s="271" customFormat="1" ht="12" customHeight="1" thickBot="1">
      <c r="A12" s="19" t="s">
        <v>15</v>
      </c>
      <c r="B12" s="169" t="s">
        <v>199</v>
      </c>
      <c r="C12" s="174">
        <f>+C13+C14+C15+C16+C17</f>
        <v>645505</v>
      </c>
    </row>
    <row r="13" spans="1:3" s="271" customFormat="1" ht="12" customHeight="1">
      <c r="A13" s="14" t="s">
        <v>98</v>
      </c>
      <c r="B13" s="272" t="s">
        <v>200</v>
      </c>
      <c r="C13" s="176"/>
    </row>
    <row r="14" spans="1:3" s="271" customFormat="1" ht="12" customHeight="1">
      <c r="A14" s="13" t="s">
        <v>99</v>
      </c>
      <c r="B14" s="273" t="s">
        <v>201</v>
      </c>
      <c r="C14" s="175"/>
    </row>
    <row r="15" spans="1:3" s="271" customFormat="1" ht="12" customHeight="1">
      <c r="A15" s="13" t="s">
        <v>100</v>
      </c>
      <c r="B15" s="273" t="s">
        <v>370</v>
      </c>
      <c r="C15" s="175"/>
    </row>
    <row r="16" spans="1:3" s="271" customFormat="1" ht="12" customHeight="1">
      <c r="A16" s="13" t="s">
        <v>101</v>
      </c>
      <c r="B16" s="273" t="s">
        <v>371</v>
      </c>
      <c r="C16" s="175"/>
    </row>
    <row r="17" spans="1:3" s="271" customFormat="1" ht="12" customHeight="1">
      <c r="A17" s="13" t="s">
        <v>102</v>
      </c>
      <c r="B17" s="273" t="s">
        <v>202</v>
      </c>
      <c r="C17" s="556">
        <v>645505</v>
      </c>
    </row>
    <row r="18" spans="1:3" s="271" customFormat="1" ht="12" customHeight="1" thickBot="1">
      <c r="A18" s="15" t="s">
        <v>111</v>
      </c>
      <c r="B18" s="171" t="s">
        <v>203</v>
      </c>
      <c r="C18" s="177">
        <v>42850</v>
      </c>
    </row>
    <row r="19" spans="1:3" s="271" customFormat="1" ht="12" customHeight="1" thickBot="1">
      <c r="A19" s="19" t="s">
        <v>16</v>
      </c>
      <c r="B19" s="20" t="s">
        <v>204</v>
      </c>
      <c r="C19" s="174">
        <f>+C20+C21+C22+C23+C24</f>
        <v>336265</v>
      </c>
    </row>
    <row r="20" spans="1:3" s="271" customFormat="1" ht="12" customHeight="1">
      <c r="A20" s="14" t="s">
        <v>81</v>
      </c>
      <c r="B20" s="272" t="s">
        <v>205</v>
      </c>
      <c r="C20" s="558">
        <v>4658</v>
      </c>
    </row>
    <row r="21" spans="1:3" s="271" customFormat="1" ht="12" customHeight="1">
      <c r="A21" s="13" t="s">
        <v>82</v>
      </c>
      <c r="B21" s="273" t="s">
        <v>206</v>
      </c>
      <c r="C21" s="175"/>
    </row>
    <row r="22" spans="1:3" s="271" customFormat="1" ht="12" customHeight="1">
      <c r="A22" s="13" t="s">
        <v>83</v>
      </c>
      <c r="B22" s="273" t="s">
        <v>372</v>
      </c>
      <c r="C22" s="175"/>
    </row>
    <row r="23" spans="1:3" s="271" customFormat="1" ht="12" customHeight="1">
      <c r="A23" s="13" t="s">
        <v>84</v>
      </c>
      <c r="B23" s="273" t="s">
        <v>373</v>
      </c>
      <c r="C23" s="175"/>
    </row>
    <row r="24" spans="1:3" s="271" customFormat="1" ht="12" customHeight="1">
      <c r="A24" s="13" t="s">
        <v>134</v>
      </c>
      <c r="B24" s="273" t="s">
        <v>207</v>
      </c>
      <c r="C24" s="556">
        <v>331607</v>
      </c>
    </row>
    <row r="25" spans="1:3" s="271" customFormat="1" ht="12" customHeight="1" thickBot="1">
      <c r="A25" s="15" t="s">
        <v>135</v>
      </c>
      <c r="B25" s="274" t="s">
        <v>208</v>
      </c>
      <c r="C25" s="261">
        <v>335820</v>
      </c>
    </row>
    <row r="26" spans="1:3" s="271" customFormat="1" ht="12" customHeight="1" thickBot="1">
      <c r="A26" s="19" t="s">
        <v>136</v>
      </c>
      <c r="B26" s="20" t="s">
        <v>209</v>
      </c>
      <c r="C26" s="179">
        <f>+C27+C31+C32+C33</f>
        <v>294863</v>
      </c>
    </row>
    <row r="27" spans="1:3" s="271" customFormat="1" ht="12" customHeight="1">
      <c r="A27" s="14" t="s">
        <v>210</v>
      </c>
      <c r="B27" s="272" t="s">
        <v>509</v>
      </c>
      <c r="C27" s="267">
        <f>+C28+C29+C30</f>
        <v>260863</v>
      </c>
    </row>
    <row r="28" spans="1:3" s="271" customFormat="1" ht="12" customHeight="1">
      <c r="A28" s="13" t="s">
        <v>211</v>
      </c>
      <c r="B28" s="273" t="s">
        <v>216</v>
      </c>
      <c r="C28" s="175">
        <v>72000</v>
      </c>
    </row>
    <row r="29" spans="1:3" s="271" customFormat="1" ht="12" customHeight="1">
      <c r="A29" s="13" t="s">
        <v>212</v>
      </c>
      <c r="B29" s="273" t="s">
        <v>637</v>
      </c>
      <c r="C29" s="175">
        <v>188698</v>
      </c>
    </row>
    <row r="30" spans="1:3" s="271" customFormat="1" ht="12" customHeight="1">
      <c r="A30" s="13" t="s">
        <v>213</v>
      </c>
      <c r="B30" s="273" t="s">
        <v>638</v>
      </c>
      <c r="C30" s="556">
        <v>165</v>
      </c>
    </row>
    <row r="31" spans="1:3" s="271" customFormat="1" ht="12" customHeight="1">
      <c r="A31" s="13" t="s">
        <v>639</v>
      </c>
      <c r="B31" s="273" t="s">
        <v>218</v>
      </c>
      <c r="C31" s="175">
        <v>26000</v>
      </c>
    </row>
    <row r="32" spans="1:3" s="271" customFormat="1" ht="12" customHeight="1">
      <c r="A32" s="13" t="s">
        <v>215</v>
      </c>
      <c r="B32" s="273" t="s">
        <v>219</v>
      </c>
      <c r="C32" s="175"/>
    </row>
    <row r="33" spans="1:3" s="271" customFormat="1" ht="12" customHeight="1" thickBot="1">
      <c r="A33" s="15" t="s">
        <v>640</v>
      </c>
      <c r="B33" s="274" t="s">
        <v>220</v>
      </c>
      <c r="C33" s="557">
        <v>8000</v>
      </c>
    </row>
    <row r="34" spans="1:3" s="271" customFormat="1" ht="12" customHeight="1" thickBot="1">
      <c r="A34" s="19" t="s">
        <v>18</v>
      </c>
      <c r="B34" s="20" t="s">
        <v>512</v>
      </c>
      <c r="C34" s="174">
        <f>SUM(C35:C45)</f>
        <v>430787</v>
      </c>
    </row>
    <row r="35" spans="1:3" s="271" customFormat="1" ht="12" customHeight="1">
      <c r="A35" s="14" t="s">
        <v>85</v>
      </c>
      <c r="B35" s="272" t="s">
        <v>223</v>
      </c>
      <c r="C35" s="176">
        <v>12870</v>
      </c>
    </row>
    <row r="36" spans="1:3" s="271" customFormat="1" ht="12" customHeight="1">
      <c r="A36" s="13" t="s">
        <v>86</v>
      </c>
      <c r="B36" s="273" t="s">
        <v>224</v>
      </c>
      <c r="C36" s="175">
        <v>75016</v>
      </c>
    </row>
    <row r="37" spans="1:3" s="271" customFormat="1" ht="12" customHeight="1">
      <c r="A37" s="13" t="s">
        <v>87</v>
      </c>
      <c r="B37" s="273" t="s">
        <v>225</v>
      </c>
      <c r="C37" s="556">
        <v>82313</v>
      </c>
    </row>
    <row r="38" spans="1:3" s="271" customFormat="1" ht="12" customHeight="1">
      <c r="A38" s="13" t="s">
        <v>138</v>
      </c>
      <c r="B38" s="273" t="s">
        <v>226</v>
      </c>
      <c r="C38" s="556">
        <v>16351</v>
      </c>
    </row>
    <row r="39" spans="1:3" s="271" customFormat="1" ht="12" customHeight="1">
      <c r="A39" s="13" t="s">
        <v>139</v>
      </c>
      <c r="B39" s="273" t="s">
        <v>227</v>
      </c>
      <c r="C39" s="175">
        <v>179931</v>
      </c>
    </row>
    <row r="40" spans="1:3" s="271" customFormat="1" ht="12" customHeight="1">
      <c r="A40" s="13" t="s">
        <v>140</v>
      </c>
      <c r="B40" s="273" t="s">
        <v>228</v>
      </c>
      <c r="C40" s="175">
        <v>41378</v>
      </c>
    </row>
    <row r="41" spans="1:3" s="271" customFormat="1" ht="12" customHeight="1">
      <c r="A41" s="13" t="s">
        <v>141</v>
      </c>
      <c r="B41" s="273" t="s">
        <v>229</v>
      </c>
      <c r="C41" s="175">
        <v>19232</v>
      </c>
    </row>
    <row r="42" spans="1:3" s="271" customFormat="1" ht="12" customHeight="1">
      <c r="A42" s="13" t="s">
        <v>142</v>
      </c>
      <c r="B42" s="273" t="s">
        <v>230</v>
      </c>
      <c r="C42" s="175">
        <v>255</v>
      </c>
    </row>
    <row r="43" spans="1:3" s="271" customFormat="1" ht="12" customHeight="1">
      <c r="A43" s="13" t="s">
        <v>221</v>
      </c>
      <c r="B43" s="273" t="s">
        <v>231</v>
      </c>
      <c r="C43" s="178"/>
    </row>
    <row r="44" spans="1:3" s="271" customFormat="1" ht="12" customHeight="1">
      <c r="A44" s="15" t="s">
        <v>222</v>
      </c>
      <c r="B44" s="274" t="s">
        <v>513</v>
      </c>
      <c r="C44" s="261"/>
    </row>
    <row r="45" spans="1:3" s="271" customFormat="1" ht="12" customHeight="1" thickBot="1">
      <c r="A45" s="15" t="s">
        <v>514</v>
      </c>
      <c r="B45" s="171" t="s">
        <v>232</v>
      </c>
      <c r="C45" s="557">
        <v>3441</v>
      </c>
    </row>
    <row r="46" spans="1:3" s="271" customFormat="1" ht="12" customHeight="1" thickBot="1">
      <c r="A46" s="19" t="s">
        <v>19</v>
      </c>
      <c r="B46" s="20" t="s">
        <v>233</v>
      </c>
      <c r="C46" s="174">
        <f>SUM(C47:C51)</f>
        <v>5400</v>
      </c>
    </row>
    <row r="47" spans="1:3" s="271" customFormat="1" ht="12" customHeight="1">
      <c r="A47" s="14" t="s">
        <v>88</v>
      </c>
      <c r="B47" s="272" t="s">
        <v>237</v>
      </c>
      <c r="C47" s="312"/>
    </row>
    <row r="48" spans="1:3" s="271" customFormat="1" ht="12" customHeight="1">
      <c r="A48" s="13" t="s">
        <v>89</v>
      </c>
      <c r="B48" s="273" t="s">
        <v>238</v>
      </c>
      <c r="C48" s="178">
        <v>5400</v>
      </c>
    </row>
    <row r="49" spans="1:3" s="271" customFormat="1" ht="12" customHeight="1">
      <c r="A49" s="13" t="s">
        <v>234</v>
      </c>
      <c r="B49" s="273" t="s">
        <v>239</v>
      </c>
      <c r="C49" s="178"/>
    </row>
    <row r="50" spans="1:3" s="271" customFormat="1" ht="12" customHeight="1">
      <c r="A50" s="13" t="s">
        <v>235</v>
      </c>
      <c r="B50" s="273" t="s">
        <v>240</v>
      </c>
      <c r="C50" s="178"/>
    </row>
    <row r="51" spans="1:3" s="271" customFormat="1" ht="12" customHeight="1" thickBot="1">
      <c r="A51" s="15" t="s">
        <v>236</v>
      </c>
      <c r="B51" s="171" t="s">
        <v>241</v>
      </c>
      <c r="C51" s="261"/>
    </row>
    <row r="52" spans="1:3" s="271" customFormat="1" ht="12" customHeight="1" thickBot="1">
      <c r="A52" s="19" t="s">
        <v>143</v>
      </c>
      <c r="B52" s="20" t="s">
        <v>242</v>
      </c>
      <c r="C52" s="174">
        <f>SUM(C53:C55)</f>
        <v>13710</v>
      </c>
    </row>
    <row r="53" spans="1:3" s="271" customFormat="1" ht="12" customHeight="1">
      <c r="A53" s="14" t="s">
        <v>90</v>
      </c>
      <c r="B53" s="272" t="s">
        <v>243</v>
      </c>
      <c r="C53" s="176"/>
    </row>
    <row r="54" spans="1:3" s="271" customFormat="1" ht="12" customHeight="1">
      <c r="A54" s="13" t="s">
        <v>91</v>
      </c>
      <c r="B54" s="273" t="s">
        <v>374</v>
      </c>
      <c r="C54" s="556">
        <v>13710</v>
      </c>
    </row>
    <row r="55" spans="1:3" s="271" customFormat="1" ht="12" customHeight="1">
      <c r="A55" s="13" t="s">
        <v>246</v>
      </c>
      <c r="B55" s="273" t="s">
        <v>244</v>
      </c>
      <c r="C55" s="175"/>
    </row>
    <row r="56" spans="1:3" s="271" customFormat="1" ht="12" customHeight="1" thickBot="1">
      <c r="A56" s="15" t="s">
        <v>247</v>
      </c>
      <c r="B56" s="171" t="s">
        <v>245</v>
      </c>
      <c r="C56" s="177"/>
    </row>
    <row r="57" spans="1:3" s="271" customFormat="1" ht="12" customHeight="1" thickBot="1">
      <c r="A57" s="19" t="s">
        <v>21</v>
      </c>
      <c r="B57" s="169" t="s">
        <v>248</v>
      </c>
      <c r="C57" s="174">
        <f>SUM(C58:C60)</f>
        <v>1880</v>
      </c>
    </row>
    <row r="58" spans="1:3" s="271" customFormat="1" ht="12" customHeight="1">
      <c r="A58" s="14" t="s">
        <v>144</v>
      </c>
      <c r="B58" s="272" t="s">
        <v>250</v>
      </c>
      <c r="C58" s="178"/>
    </row>
    <row r="59" spans="1:3" s="271" customFormat="1" ht="12" customHeight="1">
      <c r="A59" s="13" t="s">
        <v>145</v>
      </c>
      <c r="B59" s="273" t="s">
        <v>375</v>
      </c>
      <c r="C59" s="178"/>
    </row>
    <row r="60" spans="1:3" s="271" customFormat="1" ht="12" customHeight="1">
      <c r="A60" s="13" t="s">
        <v>171</v>
      </c>
      <c r="B60" s="273" t="s">
        <v>251</v>
      </c>
      <c r="C60" s="556">
        <v>1880</v>
      </c>
    </row>
    <row r="61" spans="1:3" s="271" customFormat="1" ht="12" customHeight="1" thickBot="1">
      <c r="A61" s="15" t="s">
        <v>249</v>
      </c>
      <c r="B61" s="171" t="s">
        <v>252</v>
      </c>
      <c r="C61" s="178"/>
    </row>
    <row r="62" spans="1:3" s="271" customFormat="1" ht="12" customHeight="1" thickBot="1">
      <c r="A62" s="526" t="s">
        <v>515</v>
      </c>
      <c r="B62" s="20" t="s">
        <v>253</v>
      </c>
      <c r="C62" s="179">
        <f>+C5+C12+C19+C26+C34+C46+C52+C57</f>
        <v>2708718</v>
      </c>
    </row>
    <row r="63" spans="1:3" s="271" customFormat="1" ht="12" customHeight="1" thickBot="1">
      <c r="A63" s="527" t="s">
        <v>254</v>
      </c>
      <c r="B63" s="169" t="s">
        <v>255</v>
      </c>
      <c r="C63" s="174">
        <f>SUM(C64:C66)</f>
        <v>138909</v>
      </c>
    </row>
    <row r="64" spans="1:3" s="271" customFormat="1" ht="12" customHeight="1">
      <c r="A64" s="14" t="s">
        <v>286</v>
      </c>
      <c r="B64" s="272" t="s">
        <v>256</v>
      </c>
      <c r="C64" s="178">
        <v>38909</v>
      </c>
    </row>
    <row r="65" spans="1:3" s="271" customFormat="1" ht="12" customHeight="1">
      <c r="A65" s="13" t="s">
        <v>295</v>
      </c>
      <c r="B65" s="273" t="s">
        <v>257</v>
      </c>
      <c r="C65" s="178">
        <v>100000</v>
      </c>
    </row>
    <row r="66" spans="1:3" s="271" customFormat="1" ht="12" customHeight="1" thickBot="1">
      <c r="A66" s="15" t="s">
        <v>296</v>
      </c>
      <c r="B66" s="528" t="s">
        <v>516</v>
      </c>
      <c r="C66" s="178"/>
    </row>
    <row r="67" spans="1:3" s="271" customFormat="1" ht="12" customHeight="1" thickBot="1">
      <c r="A67" s="527" t="s">
        <v>259</v>
      </c>
      <c r="B67" s="169" t="s">
        <v>260</v>
      </c>
      <c r="C67" s="174">
        <f>SUM(C68:C71)</f>
        <v>0</v>
      </c>
    </row>
    <row r="68" spans="1:3" s="271" customFormat="1" ht="12" customHeight="1">
      <c r="A68" s="14" t="s">
        <v>123</v>
      </c>
      <c r="B68" s="272" t="s">
        <v>261</v>
      </c>
      <c r="C68" s="178"/>
    </row>
    <row r="69" spans="1:3" s="271" customFormat="1" ht="12" customHeight="1">
      <c r="A69" s="13" t="s">
        <v>124</v>
      </c>
      <c r="B69" s="273" t="s">
        <v>262</v>
      </c>
      <c r="C69" s="178"/>
    </row>
    <row r="70" spans="1:3" s="271" customFormat="1" ht="12" customHeight="1">
      <c r="A70" s="13" t="s">
        <v>287</v>
      </c>
      <c r="B70" s="273" t="s">
        <v>263</v>
      </c>
      <c r="C70" s="178"/>
    </row>
    <row r="71" spans="1:3" s="271" customFormat="1" ht="12" customHeight="1" thickBot="1">
      <c r="A71" s="15" t="s">
        <v>288</v>
      </c>
      <c r="B71" s="171" t="s">
        <v>264</v>
      </c>
      <c r="C71" s="178"/>
    </row>
    <row r="72" spans="1:3" s="271" customFormat="1" ht="12" customHeight="1" thickBot="1">
      <c r="A72" s="527" t="s">
        <v>265</v>
      </c>
      <c r="B72" s="169" t="s">
        <v>266</v>
      </c>
      <c r="C72" s="174">
        <f>SUM(C73:C74)</f>
        <v>192441</v>
      </c>
    </row>
    <row r="73" spans="1:3" s="271" customFormat="1" ht="12" customHeight="1">
      <c r="A73" s="14" t="s">
        <v>289</v>
      </c>
      <c r="B73" s="272" t="s">
        <v>267</v>
      </c>
      <c r="C73" s="178">
        <v>192441</v>
      </c>
    </row>
    <row r="74" spans="1:3" s="271" customFormat="1" ht="12" customHeight="1" thickBot="1">
      <c r="A74" s="15" t="s">
        <v>290</v>
      </c>
      <c r="B74" s="171" t="s">
        <v>268</v>
      </c>
      <c r="C74" s="178"/>
    </row>
    <row r="75" spans="1:3" s="271" customFormat="1" ht="12" customHeight="1" thickBot="1">
      <c r="A75" s="527" t="s">
        <v>269</v>
      </c>
      <c r="B75" s="169" t="s">
        <v>270</v>
      </c>
      <c r="C75" s="174">
        <f>SUM(C76:C78)</f>
        <v>0</v>
      </c>
    </row>
    <row r="76" spans="1:3" s="271" customFormat="1" ht="12" customHeight="1">
      <c r="A76" s="14" t="s">
        <v>291</v>
      </c>
      <c r="B76" s="272" t="s">
        <v>271</v>
      </c>
      <c r="C76" s="178"/>
    </row>
    <row r="77" spans="1:3" s="271" customFormat="1" ht="12" customHeight="1">
      <c r="A77" s="13" t="s">
        <v>292</v>
      </c>
      <c r="B77" s="273" t="s">
        <v>272</v>
      </c>
      <c r="C77" s="178"/>
    </row>
    <row r="78" spans="1:3" s="271" customFormat="1" ht="12" customHeight="1" thickBot="1">
      <c r="A78" s="15" t="s">
        <v>293</v>
      </c>
      <c r="B78" s="171" t="s">
        <v>273</v>
      </c>
      <c r="C78" s="178"/>
    </row>
    <row r="79" spans="1:3" s="271" customFormat="1" ht="12" customHeight="1" thickBot="1">
      <c r="A79" s="527" t="s">
        <v>274</v>
      </c>
      <c r="B79" s="169" t="s">
        <v>294</v>
      </c>
      <c r="C79" s="174">
        <f>SUM(C80:C83)</f>
        <v>0</v>
      </c>
    </row>
    <row r="80" spans="1:3" s="271" customFormat="1" ht="12" customHeight="1">
      <c r="A80" s="276" t="s">
        <v>275</v>
      </c>
      <c r="B80" s="272" t="s">
        <v>276</v>
      </c>
      <c r="C80" s="178"/>
    </row>
    <row r="81" spans="1:3" s="271" customFormat="1" ht="12" customHeight="1">
      <c r="A81" s="277" t="s">
        <v>277</v>
      </c>
      <c r="B81" s="273" t="s">
        <v>278</v>
      </c>
      <c r="C81" s="178"/>
    </row>
    <row r="82" spans="1:3" s="271" customFormat="1" ht="12" customHeight="1">
      <c r="A82" s="277" t="s">
        <v>279</v>
      </c>
      <c r="B82" s="273" t="s">
        <v>280</v>
      </c>
      <c r="C82" s="178"/>
    </row>
    <row r="83" spans="1:3" s="271" customFormat="1" ht="12" customHeight="1" thickBot="1">
      <c r="A83" s="278" t="s">
        <v>281</v>
      </c>
      <c r="B83" s="171" t="s">
        <v>282</v>
      </c>
      <c r="C83" s="178"/>
    </row>
    <row r="84" spans="1:3" s="271" customFormat="1" ht="12" customHeight="1" thickBot="1">
      <c r="A84" s="527" t="s">
        <v>283</v>
      </c>
      <c r="B84" s="169" t="s">
        <v>517</v>
      </c>
      <c r="C84" s="313"/>
    </row>
    <row r="85" spans="1:3" s="271" customFormat="1" ht="13.5" customHeight="1" thickBot="1">
      <c r="A85" s="527" t="s">
        <v>285</v>
      </c>
      <c r="B85" s="169" t="s">
        <v>284</v>
      </c>
      <c r="C85" s="313"/>
    </row>
    <row r="86" spans="1:3" s="271" customFormat="1" ht="15.75" customHeight="1" thickBot="1">
      <c r="A86" s="527" t="s">
        <v>297</v>
      </c>
      <c r="B86" s="279" t="s">
        <v>518</v>
      </c>
      <c r="C86" s="179">
        <f>+C63+C67+C72+C75+C79+C85+C84</f>
        <v>331350</v>
      </c>
    </row>
    <row r="87" spans="1:3" s="271" customFormat="1" ht="16.5" customHeight="1" thickBot="1">
      <c r="A87" s="529" t="s">
        <v>519</v>
      </c>
      <c r="B87" s="280" t="s">
        <v>520</v>
      </c>
      <c r="C87" s="179">
        <f>+C62+C86</f>
        <v>3040068</v>
      </c>
    </row>
    <row r="88" spans="1:3" s="271" customFormat="1" ht="83.25" customHeight="1">
      <c r="A88" s="4"/>
      <c r="B88" s="5"/>
      <c r="C88" s="180"/>
    </row>
    <row r="89" spans="1:3" ht="16.5" customHeight="1">
      <c r="A89" s="659" t="s">
        <v>43</v>
      </c>
      <c r="B89" s="659"/>
      <c r="C89" s="659"/>
    </row>
    <row r="90" spans="1:3" s="281" customFormat="1" ht="16.5" customHeight="1" thickBot="1">
      <c r="A90" s="660" t="s">
        <v>126</v>
      </c>
      <c r="B90" s="660"/>
      <c r="C90" s="99" t="s">
        <v>170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70" customFormat="1" ht="12" customHeight="1" thickBot="1">
      <c r="A92" s="32" t="s">
        <v>504</v>
      </c>
      <c r="B92" s="33" t="s">
        <v>505</v>
      </c>
      <c r="C92" s="34" t="s">
        <v>506</v>
      </c>
    </row>
    <row r="93" spans="1:3" ht="12" customHeight="1" thickBot="1">
      <c r="A93" s="21" t="s">
        <v>14</v>
      </c>
      <c r="B93" s="26" t="s">
        <v>558</v>
      </c>
      <c r="C93" s="173">
        <f>C94+C95+C96+C97+C98+C111</f>
        <v>2486273</v>
      </c>
    </row>
    <row r="94" spans="1:3" ht="12" customHeight="1">
      <c r="A94" s="16" t="s">
        <v>92</v>
      </c>
      <c r="B94" s="9" t="s">
        <v>45</v>
      </c>
      <c r="C94" s="572">
        <v>1044040</v>
      </c>
    </row>
    <row r="95" spans="1:3" ht="12" customHeight="1">
      <c r="A95" s="13" t="s">
        <v>93</v>
      </c>
      <c r="B95" s="7" t="s">
        <v>146</v>
      </c>
      <c r="C95" s="556">
        <v>243681</v>
      </c>
    </row>
    <row r="96" spans="1:3" ht="12" customHeight="1">
      <c r="A96" s="13" t="s">
        <v>94</v>
      </c>
      <c r="B96" s="7" t="s">
        <v>121</v>
      </c>
      <c r="C96" s="557">
        <v>832548</v>
      </c>
    </row>
    <row r="97" spans="1:3" ht="12" customHeight="1">
      <c r="A97" s="13" t="s">
        <v>95</v>
      </c>
      <c r="B97" s="10" t="s">
        <v>147</v>
      </c>
      <c r="C97" s="557">
        <v>135200</v>
      </c>
    </row>
    <row r="98" spans="1:3" ht="12" customHeight="1">
      <c r="A98" s="13" t="s">
        <v>106</v>
      </c>
      <c r="B98" s="18" t="s">
        <v>148</v>
      </c>
      <c r="C98" s="557">
        <v>163243</v>
      </c>
    </row>
    <row r="99" spans="1:3" ht="12" customHeight="1">
      <c r="A99" s="13" t="s">
        <v>96</v>
      </c>
      <c r="B99" s="7" t="s">
        <v>521</v>
      </c>
      <c r="C99" s="557">
        <v>7757</v>
      </c>
    </row>
    <row r="100" spans="1:3" ht="12" customHeight="1">
      <c r="A100" s="13" t="s">
        <v>97</v>
      </c>
      <c r="B100" s="103" t="s">
        <v>522</v>
      </c>
      <c r="C100" s="177"/>
    </row>
    <row r="101" spans="1:3" ht="12" customHeight="1">
      <c r="A101" s="13" t="s">
        <v>107</v>
      </c>
      <c r="B101" s="103" t="s">
        <v>523</v>
      </c>
      <c r="C101" s="177">
        <v>816</v>
      </c>
    </row>
    <row r="102" spans="1:3" ht="12" customHeight="1">
      <c r="A102" s="13" t="s">
        <v>108</v>
      </c>
      <c r="B102" s="101" t="s">
        <v>300</v>
      </c>
      <c r="C102" s="573"/>
    </row>
    <row r="103" spans="1:3" ht="12" customHeight="1">
      <c r="A103" s="13" t="s">
        <v>109</v>
      </c>
      <c r="B103" s="102" t="s">
        <v>301</v>
      </c>
      <c r="C103" s="573"/>
    </row>
    <row r="104" spans="1:3" ht="12" customHeight="1">
      <c r="A104" s="13" t="s">
        <v>110</v>
      </c>
      <c r="B104" s="102" t="s">
        <v>302</v>
      </c>
      <c r="C104" s="573"/>
    </row>
    <row r="105" spans="1:3" ht="12" customHeight="1">
      <c r="A105" s="13" t="s">
        <v>112</v>
      </c>
      <c r="B105" s="101" t="s">
        <v>303</v>
      </c>
      <c r="C105" s="177">
        <v>118793</v>
      </c>
    </row>
    <row r="106" spans="1:3" ht="12" customHeight="1">
      <c r="A106" s="13" t="s">
        <v>149</v>
      </c>
      <c r="B106" s="101" t="s">
        <v>304</v>
      </c>
      <c r="C106" s="573"/>
    </row>
    <row r="107" spans="1:3" ht="12" customHeight="1">
      <c r="A107" s="13" t="s">
        <v>298</v>
      </c>
      <c r="B107" s="102" t="s">
        <v>305</v>
      </c>
      <c r="C107" s="177">
        <v>2250</v>
      </c>
    </row>
    <row r="108" spans="1:3" ht="12" customHeight="1">
      <c r="A108" s="12" t="s">
        <v>299</v>
      </c>
      <c r="B108" s="103" t="s">
        <v>306</v>
      </c>
      <c r="C108" s="573"/>
    </row>
    <row r="109" spans="1:3" ht="12" customHeight="1">
      <c r="A109" s="13" t="s">
        <v>524</v>
      </c>
      <c r="B109" s="103" t="s">
        <v>307</v>
      </c>
      <c r="C109" s="573"/>
    </row>
    <row r="110" spans="1:3" ht="12" customHeight="1">
      <c r="A110" s="15" t="s">
        <v>525</v>
      </c>
      <c r="B110" s="103" t="s">
        <v>308</v>
      </c>
      <c r="C110" s="557">
        <v>33627</v>
      </c>
    </row>
    <row r="111" spans="1:3" ht="12" customHeight="1">
      <c r="A111" s="13" t="s">
        <v>526</v>
      </c>
      <c r="B111" s="10" t="s">
        <v>46</v>
      </c>
      <c r="C111" s="175">
        <f>C112+C113</f>
        <v>67561</v>
      </c>
    </row>
    <row r="112" spans="1:3" ht="12" customHeight="1">
      <c r="A112" s="13" t="s">
        <v>527</v>
      </c>
      <c r="B112" s="7" t="s">
        <v>528</v>
      </c>
      <c r="C112" s="556">
        <v>6359</v>
      </c>
    </row>
    <row r="113" spans="1:3" ht="12" customHeight="1" thickBot="1">
      <c r="A113" s="17" t="s">
        <v>529</v>
      </c>
      <c r="B113" s="531" t="s">
        <v>530</v>
      </c>
      <c r="C113" s="574">
        <v>61202</v>
      </c>
    </row>
    <row r="114" spans="1:3" ht="12" customHeight="1" thickBot="1">
      <c r="A114" s="532" t="s">
        <v>15</v>
      </c>
      <c r="B114" s="533" t="s">
        <v>309</v>
      </c>
      <c r="C114" s="534">
        <f>+C115+C117+C119</f>
        <v>423423</v>
      </c>
    </row>
    <row r="115" spans="1:3" ht="12" customHeight="1">
      <c r="A115" s="14" t="s">
        <v>98</v>
      </c>
      <c r="B115" s="7" t="s">
        <v>169</v>
      </c>
      <c r="C115" s="558">
        <v>41881</v>
      </c>
    </row>
    <row r="116" spans="1:3" ht="12" customHeight="1">
      <c r="A116" s="14" t="s">
        <v>99</v>
      </c>
      <c r="B116" s="11" t="s">
        <v>313</v>
      </c>
      <c r="C116" s="312">
        <v>8305</v>
      </c>
    </row>
    <row r="117" spans="1:3" ht="12" customHeight="1">
      <c r="A117" s="14" t="s">
        <v>100</v>
      </c>
      <c r="B117" s="11" t="s">
        <v>150</v>
      </c>
      <c r="C117" s="556">
        <v>363348</v>
      </c>
    </row>
    <row r="118" spans="1:3" ht="12" customHeight="1">
      <c r="A118" s="14" t="s">
        <v>101</v>
      </c>
      <c r="B118" s="11" t="s">
        <v>314</v>
      </c>
      <c r="C118" s="571">
        <v>358067</v>
      </c>
    </row>
    <row r="119" spans="1:3" ht="12" customHeight="1">
      <c r="A119" s="14" t="s">
        <v>102</v>
      </c>
      <c r="B119" s="171" t="s">
        <v>172</v>
      </c>
      <c r="C119" s="161">
        <v>18194</v>
      </c>
    </row>
    <row r="120" spans="1:3" ht="12" customHeight="1">
      <c r="A120" s="14" t="s">
        <v>111</v>
      </c>
      <c r="B120" s="170" t="s">
        <v>376</v>
      </c>
      <c r="C120" s="161"/>
    </row>
    <row r="121" spans="1:3" ht="12" customHeight="1">
      <c r="A121" s="14" t="s">
        <v>113</v>
      </c>
      <c r="B121" s="268" t="s">
        <v>319</v>
      </c>
      <c r="C121" s="161"/>
    </row>
    <row r="122" spans="1:3" ht="15.75">
      <c r="A122" s="14" t="s">
        <v>151</v>
      </c>
      <c r="B122" s="102" t="s">
        <v>302</v>
      </c>
      <c r="C122" s="161"/>
    </row>
    <row r="123" spans="1:3" ht="12" customHeight="1">
      <c r="A123" s="14" t="s">
        <v>152</v>
      </c>
      <c r="B123" s="102" t="s">
        <v>318</v>
      </c>
      <c r="C123" s="161"/>
    </row>
    <row r="124" spans="1:3" ht="12" customHeight="1">
      <c r="A124" s="14" t="s">
        <v>153</v>
      </c>
      <c r="B124" s="102" t="s">
        <v>317</v>
      </c>
      <c r="C124" s="161"/>
    </row>
    <row r="125" spans="1:3" ht="12" customHeight="1">
      <c r="A125" s="14" t="s">
        <v>310</v>
      </c>
      <c r="B125" s="102" t="s">
        <v>305</v>
      </c>
      <c r="C125" s="161"/>
    </row>
    <row r="126" spans="1:3" ht="12" customHeight="1">
      <c r="A126" s="14" t="s">
        <v>311</v>
      </c>
      <c r="B126" s="102" t="s">
        <v>316</v>
      </c>
      <c r="C126" s="161"/>
    </row>
    <row r="127" spans="1:3" ht="16.5" thickBot="1">
      <c r="A127" s="12" t="s">
        <v>312</v>
      </c>
      <c r="B127" s="102" t="s">
        <v>315</v>
      </c>
      <c r="C127" s="162">
        <v>18194</v>
      </c>
    </row>
    <row r="128" spans="1:3" ht="12" customHeight="1" thickBot="1">
      <c r="A128" s="19" t="s">
        <v>16</v>
      </c>
      <c r="B128" s="97" t="s">
        <v>531</v>
      </c>
      <c r="C128" s="174">
        <f>+C93+C114</f>
        <v>2909696</v>
      </c>
    </row>
    <row r="129" spans="1:3" ht="12" customHeight="1" thickBot="1">
      <c r="A129" s="19" t="s">
        <v>17</v>
      </c>
      <c r="B129" s="97" t="s">
        <v>532</v>
      </c>
      <c r="C129" s="174">
        <f>+C130+C131+C132</f>
        <v>102952</v>
      </c>
    </row>
    <row r="130" spans="1:3" ht="12" customHeight="1">
      <c r="A130" s="14" t="s">
        <v>210</v>
      </c>
      <c r="B130" s="11" t="s">
        <v>533</v>
      </c>
      <c r="C130" s="161">
        <v>2952</v>
      </c>
    </row>
    <row r="131" spans="1:3" ht="12" customHeight="1">
      <c r="A131" s="14" t="s">
        <v>213</v>
      </c>
      <c r="B131" s="11" t="s">
        <v>534</v>
      </c>
      <c r="C131" s="161">
        <v>100000</v>
      </c>
    </row>
    <row r="132" spans="1:3" ht="12" customHeight="1" thickBot="1">
      <c r="A132" s="12" t="s">
        <v>214</v>
      </c>
      <c r="B132" s="11" t="s">
        <v>535</v>
      </c>
      <c r="C132" s="161"/>
    </row>
    <row r="133" spans="1:3" ht="12" customHeight="1" thickBot="1">
      <c r="A133" s="19" t="s">
        <v>18</v>
      </c>
      <c r="B133" s="97" t="s">
        <v>536</v>
      </c>
      <c r="C133" s="174">
        <f>SUM(C134:C139)</f>
        <v>0</v>
      </c>
    </row>
    <row r="134" spans="1:3" ht="12" customHeight="1">
      <c r="A134" s="14" t="s">
        <v>85</v>
      </c>
      <c r="B134" s="8" t="s">
        <v>537</v>
      </c>
      <c r="C134" s="161"/>
    </row>
    <row r="135" spans="1:3" ht="12" customHeight="1">
      <c r="A135" s="14" t="s">
        <v>86</v>
      </c>
      <c r="B135" s="8" t="s">
        <v>538</v>
      </c>
      <c r="C135" s="161"/>
    </row>
    <row r="136" spans="1:3" ht="12" customHeight="1">
      <c r="A136" s="14" t="s">
        <v>87</v>
      </c>
      <c r="B136" s="8" t="s">
        <v>539</v>
      </c>
      <c r="C136" s="161"/>
    </row>
    <row r="137" spans="1:3" ht="12" customHeight="1">
      <c r="A137" s="14" t="s">
        <v>138</v>
      </c>
      <c r="B137" s="8" t="s">
        <v>540</v>
      </c>
      <c r="C137" s="161"/>
    </row>
    <row r="138" spans="1:3" ht="12" customHeight="1">
      <c r="A138" s="14" t="s">
        <v>139</v>
      </c>
      <c r="B138" s="8" t="s">
        <v>541</v>
      </c>
      <c r="C138" s="161"/>
    </row>
    <row r="139" spans="1:3" ht="12" customHeight="1" thickBot="1">
      <c r="A139" s="12" t="s">
        <v>140</v>
      </c>
      <c r="B139" s="8" t="s">
        <v>542</v>
      </c>
      <c r="C139" s="161"/>
    </row>
    <row r="140" spans="1:3" ht="12" customHeight="1" thickBot="1">
      <c r="A140" s="19" t="s">
        <v>19</v>
      </c>
      <c r="B140" s="97" t="s">
        <v>543</v>
      </c>
      <c r="C140" s="179">
        <f>+C141+C142+C143+C144</f>
        <v>27420</v>
      </c>
    </row>
    <row r="141" spans="1:3" ht="12" customHeight="1">
      <c r="A141" s="14" t="s">
        <v>88</v>
      </c>
      <c r="B141" s="8" t="s">
        <v>320</v>
      </c>
      <c r="C141" s="161"/>
    </row>
    <row r="142" spans="1:3" ht="12" customHeight="1">
      <c r="A142" s="14" t="s">
        <v>89</v>
      </c>
      <c r="B142" s="8" t="s">
        <v>321</v>
      </c>
      <c r="C142" s="161">
        <v>27420</v>
      </c>
    </row>
    <row r="143" spans="1:3" ht="12" customHeight="1">
      <c r="A143" s="14" t="s">
        <v>234</v>
      </c>
      <c r="B143" s="8" t="s">
        <v>544</v>
      </c>
      <c r="C143" s="161"/>
    </row>
    <row r="144" spans="1:3" ht="12" customHeight="1" thickBot="1">
      <c r="A144" s="12" t="s">
        <v>235</v>
      </c>
      <c r="B144" s="6" t="s">
        <v>339</v>
      </c>
      <c r="C144" s="161"/>
    </row>
    <row r="145" spans="1:3" ht="12" customHeight="1" thickBot="1">
      <c r="A145" s="19" t="s">
        <v>20</v>
      </c>
      <c r="B145" s="97" t="s">
        <v>545</v>
      </c>
      <c r="C145" s="182">
        <f>SUM(C146:C150)</f>
        <v>0</v>
      </c>
    </row>
    <row r="146" spans="1:3" ht="12" customHeight="1">
      <c r="A146" s="14" t="s">
        <v>90</v>
      </c>
      <c r="B146" s="8" t="s">
        <v>546</v>
      </c>
      <c r="C146" s="161"/>
    </row>
    <row r="147" spans="1:3" ht="12" customHeight="1">
      <c r="A147" s="14" t="s">
        <v>91</v>
      </c>
      <c r="B147" s="8" t="s">
        <v>547</v>
      </c>
      <c r="C147" s="161"/>
    </row>
    <row r="148" spans="1:3" ht="12" customHeight="1">
      <c r="A148" s="14" t="s">
        <v>246</v>
      </c>
      <c r="B148" s="8" t="s">
        <v>548</v>
      </c>
      <c r="C148" s="161"/>
    </row>
    <row r="149" spans="1:3" ht="12" customHeight="1">
      <c r="A149" s="14" t="s">
        <v>247</v>
      </c>
      <c r="B149" s="8" t="s">
        <v>549</v>
      </c>
      <c r="C149" s="161"/>
    </row>
    <row r="150" spans="1:3" ht="12" customHeight="1" thickBot="1">
      <c r="A150" s="14" t="s">
        <v>550</v>
      </c>
      <c r="B150" s="8" t="s">
        <v>551</v>
      </c>
      <c r="C150" s="161"/>
    </row>
    <row r="151" spans="1:3" ht="12" customHeight="1" thickBot="1">
      <c r="A151" s="19" t="s">
        <v>21</v>
      </c>
      <c r="B151" s="97" t="s">
        <v>552</v>
      </c>
      <c r="C151" s="535"/>
    </row>
    <row r="152" spans="1:3" ht="12" customHeight="1" thickBot="1">
      <c r="A152" s="19" t="s">
        <v>22</v>
      </c>
      <c r="B152" s="97" t="s">
        <v>553</v>
      </c>
      <c r="C152" s="535"/>
    </row>
    <row r="153" spans="1:9" ht="15" customHeight="1" thickBot="1">
      <c r="A153" s="19" t="s">
        <v>23</v>
      </c>
      <c r="B153" s="97" t="s">
        <v>554</v>
      </c>
      <c r="C153" s="282">
        <f>+C129+C133+C140+C145+C151+C152</f>
        <v>130372</v>
      </c>
      <c r="F153" s="283"/>
      <c r="G153" s="284"/>
      <c r="H153" s="284"/>
      <c r="I153" s="284"/>
    </row>
    <row r="154" spans="1:3" s="271" customFormat="1" ht="12.75" customHeight="1" thickBot="1">
      <c r="A154" s="172" t="s">
        <v>24</v>
      </c>
      <c r="B154" s="252" t="s">
        <v>555</v>
      </c>
      <c r="C154" s="282">
        <f>+C128+C153</f>
        <v>3040068</v>
      </c>
    </row>
    <row r="155" ht="7.5" customHeight="1"/>
    <row r="156" spans="1:3" ht="15.75">
      <c r="A156" s="661" t="s">
        <v>322</v>
      </c>
      <c r="B156" s="661"/>
      <c r="C156" s="661"/>
    </row>
    <row r="157" spans="1:3" ht="15" customHeight="1" thickBot="1">
      <c r="A157" s="658" t="s">
        <v>127</v>
      </c>
      <c r="B157" s="658"/>
      <c r="C157" s="183" t="s">
        <v>170</v>
      </c>
    </row>
    <row r="158" spans="1:4" ht="13.5" customHeight="1" thickBot="1">
      <c r="A158" s="19">
        <v>1</v>
      </c>
      <c r="B158" s="25" t="s">
        <v>556</v>
      </c>
      <c r="C158" s="174">
        <f>+C62-C128</f>
        <v>-200978</v>
      </c>
      <c r="D158" s="285"/>
    </row>
    <row r="159" spans="1:3" ht="27.75" customHeight="1" thickBot="1">
      <c r="A159" s="19" t="s">
        <v>15</v>
      </c>
      <c r="B159" s="25" t="s">
        <v>557</v>
      </c>
      <c r="C159" s="174">
        <f>+C86-C153</f>
        <v>200978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14/2015.(IV.27.)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9">
    <tabColor rgb="FF92D050"/>
  </sheetPr>
  <dimension ref="A1:K158"/>
  <sheetViews>
    <sheetView zoomScaleSheetLayoutView="85" workbookViewId="0" topLeftCell="A52">
      <selection activeCell="E64" sqref="E64"/>
    </sheetView>
  </sheetViews>
  <sheetFormatPr defaultColWidth="9.00390625" defaultRowHeight="12.75"/>
  <cols>
    <col min="1" max="1" width="19.50390625" style="321" customWidth="1"/>
    <col min="2" max="2" width="72.00390625" style="322" customWidth="1"/>
    <col min="3" max="3" width="25.00390625" style="323" customWidth="1"/>
    <col min="4" max="16384" width="9.375" style="2" customWidth="1"/>
  </cols>
  <sheetData>
    <row r="1" spans="1:3" s="1" customFormat="1" ht="16.5" customHeight="1" thickBot="1">
      <c r="A1" s="134"/>
      <c r="B1" s="136"/>
      <c r="C1" s="159"/>
    </row>
    <row r="2" spans="1:3" s="66" customFormat="1" ht="21" customHeight="1">
      <c r="A2" s="262" t="s">
        <v>60</v>
      </c>
      <c r="B2" s="230" t="s">
        <v>165</v>
      </c>
      <c r="C2" s="232" t="s">
        <v>49</v>
      </c>
    </row>
    <row r="3" spans="1:3" s="66" customFormat="1" ht="16.5" thickBot="1">
      <c r="A3" s="137" t="s">
        <v>161</v>
      </c>
      <c r="B3" s="231" t="s">
        <v>347</v>
      </c>
      <c r="C3" s="539" t="s">
        <v>49</v>
      </c>
    </row>
    <row r="4" spans="1:3" s="67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233" t="s">
        <v>52</v>
      </c>
    </row>
    <row r="6" spans="1:3" s="58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58" customFormat="1" ht="15.75" customHeight="1" thickBot="1">
      <c r="A7" s="142"/>
      <c r="B7" s="143" t="s">
        <v>53</v>
      </c>
      <c r="C7" s="234"/>
    </row>
    <row r="8" spans="1:3" s="58" customFormat="1" ht="12" customHeight="1" thickBot="1">
      <c r="A8" s="32" t="s">
        <v>14</v>
      </c>
      <c r="B8" s="20" t="s">
        <v>194</v>
      </c>
      <c r="C8" s="174">
        <f>+C9+C10+C11+C12+C13+C14</f>
        <v>980308</v>
      </c>
    </row>
    <row r="9" spans="1:3" s="68" customFormat="1" ht="12" customHeight="1">
      <c r="A9" s="288" t="s">
        <v>92</v>
      </c>
      <c r="B9" s="272" t="s">
        <v>195</v>
      </c>
      <c r="C9" s="176">
        <v>233810</v>
      </c>
    </row>
    <row r="10" spans="1:3" s="69" customFormat="1" ht="12" customHeight="1">
      <c r="A10" s="289" t="s">
        <v>93</v>
      </c>
      <c r="B10" s="273" t="s">
        <v>196</v>
      </c>
      <c r="C10" s="175">
        <v>195775</v>
      </c>
    </row>
    <row r="11" spans="1:3" s="69" customFormat="1" ht="12" customHeight="1">
      <c r="A11" s="289" t="s">
        <v>94</v>
      </c>
      <c r="B11" s="273" t="s">
        <v>197</v>
      </c>
      <c r="C11" s="175">
        <v>459328</v>
      </c>
    </row>
    <row r="12" spans="1:3" s="69" customFormat="1" ht="12" customHeight="1">
      <c r="A12" s="289" t="s">
        <v>95</v>
      </c>
      <c r="B12" s="273" t="s">
        <v>198</v>
      </c>
      <c r="C12" s="175">
        <v>25945</v>
      </c>
    </row>
    <row r="13" spans="1:3" s="69" customFormat="1" ht="12" customHeight="1">
      <c r="A13" s="289" t="s">
        <v>122</v>
      </c>
      <c r="B13" s="273" t="s">
        <v>568</v>
      </c>
      <c r="C13" s="556">
        <v>65450</v>
      </c>
    </row>
    <row r="14" spans="1:3" s="68" customFormat="1" ht="12" customHeight="1" thickBot="1">
      <c r="A14" s="290" t="s">
        <v>96</v>
      </c>
      <c r="B14" s="274" t="s">
        <v>508</v>
      </c>
      <c r="C14" s="175"/>
    </row>
    <row r="15" spans="1:3" s="68" customFormat="1" ht="12" customHeight="1" thickBot="1">
      <c r="A15" s="32" t="s">
        <v>15</v>
      </c>
      <c r="B15" s="169" t="s">
        <v>199</v>
      </c>
      <c r="C15" s="174">
        <f>+C16+C17+C18+C19+C20</f>
        <v>546298</v>
      </c>
    </row>
    <row r="16" spans="1:3" s="68" customFormat="1" ht="12" customHeight="1">
      <c r="A16" s="288" t="s">
        <v>98</v>
      </c>
      <c r="B16" s="272" t="s">
        <v>200</v>
      </c>
      <c r="C16" s="176"/>
    </row>
    <row r="17" spans="1:3" s="68" customFormat="1" ht="12" customHeight="1">
      <c r="A17" s="289" t="s">
        <v>99</v>
      </c>
      <c r="B17" s="273" t="s">
        <v>201</v>
      </c>
      <c r="C17" s="175"/>
    </row>
    <row r="18" spans="1:3" s="68" customFormat="1" ht="12" customHeight="1">
      <c r="A18" s="289" t="s">
        <v>100</v>
      </c>
      <c r="B18" s="273" t="s">
        <v>370</v>
      </c>
      <c r="C18" s="175"/>
    </row>
    <row r="19" spans="1:3" s="68" customFormat="1" ht="12" customHeight="1">
      <c r="A19" s="289" t="s">
        <v>101</v>
      </c>
      <c r="B19" s="273" t="s">
        <v>371</v>
      </c>
      <c r="C19" s="175"/>
    </row>
    <row r="20" spans="1:3" s="68" customFormat="1" ht="12" customHeight="1">
      <c r="A20" s="289" t="s">
        <v>102</v>
      </c>
      <c r="B20" s="273" t="s">
        <v>202</v>
      </c>
      <c r="C20" s="556">
        <v>546298</v>
      </c>
    </row>
    <row r="21" spans="1:3" s="69" customFormat="1" ht="12" customHeight="1" thickBot="1">
      <c r="A21" s="290" t="s">
        <v>111</v>
      </c>
      <c r="B21" s="274" t="s">
        <v>203</v>
      </c>
      <c r="C21" s="177">
        <v>40827</v>
      </c>
    </row>
    <row r="22" spans="1:3" s="69" customFormat="1" ht="12" customHeight="1" thickBot="1">
      <c r="A22" s="32" t="s">
        <v>16</v>
      </c>
      <c r="B22" s="20" t="s">
        <v>204</v>
      </c>
      <c r="C22" s="174">
        <f>+C23+C24+C25+C26+C27</f>
        <v>336265</v>
      </c>
    </row>
    <row r="23" spans="1:3" s="69" customFormat="1" ht="12" customHeight="1">
      <c r="A23" s="288" t="s">
        <v>81</v>
      </c>
      <c r="B23" s="272" t="s">
        <v>205</v>
      </c>
      <c r="C23" s="558">
        <v>4658</v>
      </c>
    </row>
    <row r="24" spans="1:3" s="68" customFormat="1" ht="12" customHeight="1">
      <c r="A24" s="289" t="s">
        <v>82</v>
      </c>
      <c r="B24" s="273" t="s">
        <v>206</v>
      </c>
      <c r="C24" s="175"/>
    </row>
    <row r="25" spans="1:3" s="69" customFormat="1" ht="12" customHeight="1">
      <c r="A25" s="289" t="s">
        <v>83</v>
      </c>
      <c r="B25" s="273" t="s">
        <v>372</v>
      </c>
      <c r="C25" s="175"/>
    </row>
    <row r="26" spans="1:3" s="69" customFormat="1" ht="12" customHeight="1">
      <c r="A26" s="289" t="s">
        <v>84</v>
      </c>
      <c r="B26" s="273" t="s">
        <v>373</v>
      </c>
      <c r="C26" s="175"/>
    </row>
    <row r="27" spans="1:3" s="69" customFormat="1" ht="12" customHeight="1">
      <c r="A27" s="289" t="s">
        <v>134</v>
      </c>
      <c r="B27" s="273" t="s">
        <v>207</v>
      </c>
      <c r="C27" s="556">
        <v>331607</v>
      </c>
    </row>
    <row r="28" spans="1:3" s="69" customFormat="1" ht="12" customHeight="1" thickBot="1">
      <c r="A28" s="290" t="s">
        <v>135</v>
      </c>
      <c r="B28" s="274" t="s">
        <v>208</v>
      </c>
      <c r="C28" s="261">
        <v>329282</v>
      </c>
    </row>
    <row r="29" spans="1:3" s="69" customFormat="1" ht="12" customHeight="1" thickBot="1">
      <c r="A29" s="32" t="s">
        <v>136</v>
      </c>
      <c r="B29" s="20" t="s">
        <v>209</v>
      </c>
      <c r="C29" s="179">
        <f>+C30+C34+C35+C36</f>
        <v>294863</v>
      </c>
    </row>
    <row r="30" spans="1:3" s="69" customFormat="1" ht="12" customHeight="1">
      <c r="A30" s="288" t="s">
        <v>210</v>
      </c>
      <c r="B30" s="272" t="s">
        <v>569</v>
      </c>
      <c r="C30" s="267">
        <f>+C31+C32+C33</f>
        <v>260863</v>
      </c>
    </row>
    <row r="31" spans="1:3" s="69" customFormat="1" ht="12" customHeight="1">
      <c r="A31" s="289" t="s">
        <v>211</v>
      </c>
      <c r="B31" s="273" t="s">
        <v>216</v>
      </c>
      <c r="C31" s="175">
        <v>72000</v>
      </c>
    </row>
    <row r="32" spans="1:3" s="69" customFormat="1" ht="12" customHeight="1">
      <c r="A32" s="289" t="s">
        <v>212</v>
      </c>
      <c r="B32" s="273" t="s">
        <v>678</v>
      </c>
      <c r="C32" s="175">
        <v>188698</v>
      </c>
    </row>
    <row r="33" spans="1:3" s="69" customFormat="1" ht="12" customHeight="1">
      <c r="A33" s="289" t="s">
        <v>510</v>
      </c>
      <c r="B33" s="273" t="s">
        <v>638</v>
      </c>
      <c r="C33" s="556">
        <v>165</v>
      </c>
    </row>
    <row r="34" spans="1:3" s="69" customFormat="1" ht="12" customHeight="1">
      <c r="A34" s="289" t="s">
        <v>213</v>
      </c>
      <c r="B34" s="273" t="s">
        <v>218</v>
      </c>
      <c r="C34" s="175">
        <v>26000</v>
      </c>
    </row>
    <row r="35" spans="1:3" s="69" customFormat="1" ht="12" customHeight="1">
      <c r="A35" s="289" t="s">
        <v>214</v>
      </c>
      <c r="B35" s="273" t="s">
        <v>219</v>
      </c>
      <c r="C35" s="175"/>
    </row>
    <row r="36" spans="1:3" s="69" customFormat="1" ht="12" customHeight="1" thickBot="1">
      <c r="A36" s="290" t="s">
        <v>215</v>
      </c>
      <c r="B36" s="274" t="s">
        <v>220</v>
      </c>
      <c r="C36" s="557">
        <v>8000</v>
      </c>
    </row>
    <row r="37" spans="1:3" s="69" customFormat="1" ht="12" customHeight="1" thickBot="1">
      <c r="A37" s="32" t="s">
        <v>18</v>
      </c>
      <c r="B37" s="20" t="s">
        <v>512</v>
      </c>
      <c r="C37" s="174">
        <f>SUM(C38:C48)</f>
        <v>50600</v>
      </c>
    </row>
    <row r="38" spans="1:3" s="69" customFormat="1" ht="12" customHeight="1">
      <c r="A38" s="288" t="s">
        <v>85</v>
      </c>
      <c r="B38" s="272" t="s">
        <v>223</v>
      </c>
      <c r="C38" s="176">
        <v>12820</v>
      </c>
    </row>
    <row r="39" spans="1:3" s="69" customFormat="1" ht="12" customHeight="1">
      <c r="A39" s="289" t="s">
        <v>86</v>
      </c>
      <c r="B39" s="273" t="s">
        <v>224</v>
      </c>
      <c r="C39" s="175"/>
    </row>
    <row r="40" spans="1:3" s="69" customFormat="1" ht="12" customHeight="1">
      <c r="A40" s="289" t="s">
        <v>87</v>
      </c>
      <c r="B40" s="273" t="s">
        <v>225</v>
      </c>
      <c r="C40" s="556">
        <v>12280</v>
      </c>
    </row>
    <row r="41" spans="1:3" s="69" customFormat="1" ht="12" customHeight="1">
      <c r="A41" s="289" t="s">
        <v>138</v>
      </c>
      <c r="B41" s="273" t="s">
        <v>226</v>
      </c>
      <c r="C41" s="556">
        <v>16351</v>
      </c>
    </row>
    <row r="42" spans="1:3" s="69" customFormat="1" ht="12" customHeight="1">
      <c r="A42" s="289" t="s">
        <v>139</v>
      </c>
      <c r="B42" s="273" t="s">
        <v>227</v>
      </c>
      <c r="C42" s="175"/>
    </row>
    <row r="43" spans="1:3" s="69" customFormat="1" ht="12" customHeight="1">
      <c r="A43" s="289" t="s">
        <v>140</v>
      </c>
      <c r="B43" s="273" t="s">
        <v>228</v>
      </c>
      <c r="C43" s="175">
        <v>8409</v>
      </c>
    </row>
    <row r="44" spans="1:3" s="69" customFormat="1" ht="12" customHeight="1">
      <c r="A44" s="289" t="s">
        <v>141</v>
      </c>
      <c r="B44" s="273" t="s">
        <v>229</v>
      </c>
      <c r="C44" s="175"/>
    </row>
    <row r="45" spans="1:3" s="69" customFormat="1" ht="12" customHeight="1">
      <c r="A45" s="289" t="s">
        <v>142</v>
      </c>
      <c r="B45" s="273" t="s">
        <v>230</v>
      </c>
      <c r="C45" s="175">
        <v>204</v>
      </c>
    </row>
    <row r="46" spans="1:3" s="69" customFormat="1" ht="12" customHeight="1">
      <c r="A46" s="289" t="s">
        <v>221</v>
      </c>
      <c r="B46" s="273" t="s">
        <v>231</v>
      </c>
      <c r="C46" s="178"/>
    </row>
    <row r="47" spans="1:3" s="69" customFormat="1" ht="12" customHeight="1">
      <c r="A47" s="290" t="s">
        <v>222</v>
      </c>
      <c r="B47" s="274" t="s">
        <v>513</v>
      </c>
      <c r="C47" s="261"/>
    </row>
    <row r="48" spans="1:3" s="69" customFormat="1" ht="12" customHeight="1" thickBot="1">
      <c r="A48" s="290" t="s">
        <v>514</v>
      </c>
      <c r="B48" s="274" t="s">
        <v>232</v>
      </c>
      <c r="C48" s="557">
        <v>536</v>
      </c>
    </row>
    <row r="49" spans="1:3" s="69" customFormat="1" ht="12" customHeight="1" thickBot="1">
      <c r="A49" s="32" t="s">
        <v>19</v>
      </c>
      <c r="B49" s="20" t="s">
        <v>233</v>
      </c>
      <c r="C49" s="174">
        <f>SUM(C50:C54)</f>
        <v>5400</v>
      </c>
    </row>
    <row r="50" spans="1:3" s="69" customFormat="1" ht="12" customHeight="1">
      <c r="A50" s="288" t="s">
        <v>88</v>
      </c>
      <c r="B50" s="272" t="s">
        <v>237</v>
      </c>
      <c r="C50" s="312"/>
    </row>
    <row r="51" spans="1:3" s="69" customFormat="1" ht="12" customHeight="1">
      <c r="A51" s="289" t="s">
        <v>89</v>
      </c>
      <c r="B51" s="273" t="s">
        <v>238</v>
      </c>
      <c r="C51" s="178">
        <v>5400</v>
      </c>
    </row>
    <row r="52" spans="1:3" s="69" customFormat="1" ht="12" customHeight="1">
      <c r="A52" s="289" t="s">
        <v>234</v>
      </c>
      <c r="B52" s="273" t="s">
        <v>239</v>
      </c>
      <c r="C52" s="178"/>
    </row>
    <row r="53" spans="1:3" s="69" customFormat="1" ht="12" customHeight="1">
      <c r="A53" s="289" t="s">
        <v>235</v>
      </c>
      <c r="B53" s="273" t="s">
        <v>240</v>
      </c>
      <c r="C53" s="178"/>
    </row>
    <row r="54" spans="1:3" s="69" customFormat="1" ht="12" customHeight="1" thickBot="1">
      <c r="A54" s="290" t="s">
        <v>236</v>
      </c>
      <c r="B54" s="274" t="s">
        <v>241</v>
      </c>
      <c r="C54" s="261"/>
    </row>
    <row r="55" spans="1:3" s="69" customFormat="1" ht="12" customHeight="1" thickBot="1">
      <c r="A55" s="32" t="s">
        <v>143</v>
      </c>
      <c r="B55" s="20" t="s">
        <v>242</v>
      </c>
      <c r="C55" s="174">
        <f>SUM(C56:C58)</f>
        <v>13710</v>
      </c>
    </row>
    <row r="56" spans="1:3" s="69" customFormat="1" ht="12" customHeight="1">
      <c r="A56" s="288" t="s">
        <v>90</v>
      </c>
      <c r="B56" s="272" t="s">
        <v>243</v>
      </c>
      <c r="C56" s="176"/>
    </row>
    <row r="57" spans="1:3" s="69" customFormat="1" ht="12" customHeight="1">
      <c r="A57" s="289" t="s">
        <v>91</v>
      </c>
      <c r="B57" s="273" t="s">
        <v>374</v>
      </c>
      <c r="C57" s="556">
        <v>13710</v>
      </c>
    </row>
    <row r="58" spans="1:3" s="69" customFormat="1" ht="12" customHeight="1">
      <c r="A58" s="289" t="s">
        <v>246</v>
      </c>
      <c r="B58" s="273" t="s">
        <v>244</v>
      </c>
      <c r="C58" s="175"/>
    </row>
    <row r="59" spans="1:3" s="69" customFormat="1" ht="12" customHeight="1" thickBot="1">
      <c r="A59" s="290" t="s">
        <v>247</v>
      </c>
      <c r="B59" s="274" t="s">
        <v>245</v>
      </c>
      <c r="C59" s="177"/>
    </row>
    <row r="60" spans="1:3" s="69" customFormat="1" ht="12" customHeight="1" thickBot="1">
      <c r="A60" s="32" t="s">
        <v>21</v>
      </c>
      <c r="B60" s="169" t="s">
        <v>248</v>
      </c>
      <c r="C60" s="174">
        <f>SUM(C61:C63)</f>
        <v>1880</v>
      </c>
    </row>
    <row r="61" spans="1:3" s="69" customFormat="1" ht="12" customHeight="1">
      <c r="A61" s="288" t="s">
        <v>144</v>
      </c>
      <c r="B61" s="272" t="s">
        <v>250</v>
      </c>
      <c r="C61" s="178"/>
    </row>
    <row r="62" spans="1:3" s="69" customFormat="1" ht="12" customHeight="1">
      <c r="A62" s="289" t="s">
        <v>145</v>
      </c>
      <c r="B62" s="273" t="s">
        <v>375</v>
      </c>
      <c r="C62" s="178"/>
    </row>
    <row r="63" spans="1:3" s="69" customFormat="1" ht="12" customHeight="1">
      <c r="A63" s="289" t="s">
        <v>171</v>
      </c>
      <c r="B63" s="273" t="s">
        <v>251</v>
      </c>
      <c r="C63" s="556">
        <v>1880</v>
      </c>
    </row>
    <row r="64" spans="1:3" s="69" customFormat="1" ht="12" customHeight="1" thickBot="1">
      <c r="A64" s="290" t="s">
        <v>249</v>
      </c>
      <c r="B64" s="274" t="s">
        <v>252</v>
      </c>
      <c r="C64" s="178"/>
    </row>
    <row r="65" spans="1:3" s="69" customFormat="1" ht="12" customHeight="1" thickBot="1">
      <c r="A65" s="32" t="s">
        <v>22</v>
      </c>
      <c r="B65" s="20" t="s">
        <v>253</v>
      </c>
      <c r="C65" s="179">
        <f>+C8+C15+C22+C29+C37+C49+C55+C60</f>
        <v>2229324</v>
      </c>
    </row>
    <row r="66" spans="1:3" s="69" customFormat="1" ht="12" customHeight="1" thickBot="1">
      <c r="A66" s="291" t="s">
        <v>343</v>
      </c>
      <c r="B66" s="169" t="s">
        <v>255</v>
      </c>
      <c r="C66" s="174">
        <f>SUM(C67:C69)</f>
        <v>138909</v>
      </c>
    </row>
    <row r="67" spans="1:3" s="69" customFormat="1" ht="12" customHeight="1">
      <c r="A67" s="288" t="s">
        <v>286</v>
      </c>
      <c r="B67" s="272" t="s">
        <v>256</v>
      </c>
      <c r="C67" s="178">
        <v>38909</v>
      </c>
    </row>
    <row r="68" spans="1:3" s="69" customFormat="1" ht="12" customHeight="1">
      <c r="A68" s="289" t="s">
        <v>295</v>
      </c>
      <c r="B68" s="273" t="s">
        <v>257</v>
      </c>
      <c r="C68" s="178">
        <v>100000</v>
      </c>
    </row>
    <row r="69" spans="1:3" s="69" customFormat="1" ht="12" customHeight="1" thickBot="1">
      <c r="A69" s="290" t="s">
        <v>296</v>
      </c>
      <c r="B69" s="275" t="s">
        <v>258</v>
      </c>
      <c r="C69" s="178"/>
    </row>
    <row r="70" spans="1:3" s="69" customFormat="1" ht="12" customHeight="1" thickBot="1">
      <c r="A70" s="291" t="s">
        <v>259</v>
      </c>
      <c r="B70" s="169" t="s">
        <v>260</v>
      </c>
      <c r="C70" s="174">
        <f>SUM(C71:C74)</f>
        <v>0</v>
      </c>
    </row>
    <row r="71" spans="1:3" s="69" customFormat="1" ht="12" customHeight="1">
      <c r="A71" s="288" t="s">
        <v>123</v>
      </c>
      <c r="B71" s="272" t="s">
        <v>261</v>
      </c>
      <c r="C71" s="178"/>
    </row>
    <row r="72" spans="1:3" s="69" customFormat="1" ht="12" customHeight="1">
      <c r="A72" s="289" t="s">
        <v>124</v>
      </c>
      <c r="B72" s="273" t="s">
        <v>262</v>
      </c>
      <c r="C72" s="178"/>
    </row>
    <row r="73" spans="1:3" s="69" customFormat="1" ht="12" customHeight="1">
      <c r="A73" s="289" t="s">
        <v>287</v>
      </c>
      <c r="B73" s="273" t="s">
        <v>263</v>
      </c>
      <c r="C73" s="178"/>
    </row>
    <row r="74" spans="1:3" s="69" customFormat="1" ht="12" customHeight="1" thickBot="1">
      <c r="A74" s="290" t="s">
        <v>288</v>
      </c>
      <c r="B74" s="274" t="s">
        <v>264</v>
      </c>
      <c r="C74" s="178"/>
    </row>
    <row r="75" spans="1:3" s="69" customFormat="1" ht="12" customHeight="1" thickBot="1">
      <c r="A75" s="291" t="s">
        <v>265</v>
      </c>
      <c r="B75" s="169" t="s">
        <v>266</v>
      </c>
      <c r="C75" s="174">
        <f>SUM(C76:C77)</f>
        <v>188603</v>
      </c>
    </row>
    <row r="76" spans="1:3" s="69" customFormat="1" ht="12" customHeight="1">
      <c r="A76" s="288" t="s">
        <v>289</v>
      </c>
      <c r="B76" s="272" t="s">
        <v>267</v>
      </c>
      <c r="C76" s="178">
        <v>188603</v>
      </c>
    </row>
    <row r="77" spans="1:3" s="69" customFormat="1" ht="12" customHeight="1" thickBot="1">
      <c r="A77" s="290" t="s">
        <v>290</v>
      </c>
      <c r="B77" s="274" t="s">
        <v>268</v>
      </c>
      <c r="C77" s="178"/>
    </row>
    <row r="78" spans="1:3" s="68" customFormat="1" ht="12" customHeight="1" thickBot="1">
      <c r="A78" s="291" t="s">
        <v>269</v>
      </c>
      <c r="B78" s="169" t="s">
        <v>270</v>
      </c>
      <c r="C78" s="174">
        <f>SUM(C79:C81)</f>
        <v>0</v>
      </c>
    </row>
    <row r="79" spans="1:3" s="69" customFormat="1" ht="12" customHeight="1">
      <c r="A79" s="288" t="s">
        <v>291</v>
      </c>
      <c r="B79" s="272" t="s">
        <v>271</v>
      </c>
      <c r="C79" s="178"/>
    </row>
    <row r="80" spans="1:3" s="69" customFormat="1" ht="12" customHeight="1">
      <c r="A80" s="289" t="s">
        <v>292</v>
      </c>
      <c r="B80" s="273" t="s">
        <v>272</v>
      </c>
      <c r="C80" s="178"/>
    </row>
    <row r="81" spans="1:3" s="69" customFormat="1" ht="12" customHeight="1" thickBot="1">
      <c r="A81" s="290" t="s">
        <v>293</v>
      </c>
      <c r="B81" s="274" t="s">
        <v>273</v>
      </c>
      <c r="C81" s="178"/>
    </row>
    <row r="82" spans="1:3" s="69" customFormat="1" ht="12" customHeight="1" thickBot="1">
      <c r="A82" s="291" t="s">
        <v>274</v>
      </c>
      <c r="B82" s="169" t="s">
        <v>294</v>
      </c>
      <c r="C82" s="174">
        <f>SUM(C83:C86)</f>
        <v>0</v>
      </c>
    </row>
    <row r="83" spans="1:3" s="69" customFormat="1" ht="12" customHeight="1">
      <c r="A83" s="292" t="s">
        <v>275</v>
      </c>
      <c r="B83" s="272" t="s">
        <v>276</v>
      </c>
      <c r="C83" s="178"/>
    </row>
    <row r="84" spans="1:3" s="69" customFormat="1" ht="12" customHeight="1">
      <c r="A84" s="293" t="s">
        <v>277</v>
      </c>
      <c r="B84" s="273" t="s">
        <v>278</v>
      </c>
      <c r="C84" s="178"/>
    </row>
    <row r="85" spans="1:3" s="69" customFormat="1" ht="12" customHeight="1">
      <c r="A85" s="293" t="s">
        <v>279</v>
      </c>
      <c r="B85" s="273" t="s">
        <v>280</v>
      </c>
      <c r="C85" s="178"/>
    </row>
    <row r="86" spans="1:3" s="68" customFormat="1" ht="12" customHeight="1" thickBot="1">
      <c r="A86" s="294" t="s">
        <v>281</v>
      </c>
      <c r="B86" s="274" t="s">
        <v>282</v>
      </c>
      <c r="C86" s="178"/>
    </row>
    <row r="87" spans="1:3" s="68" customFormat="1" ht="12" customHeight="1" thickBot="1">
      <c r="A87" s="291" t="s">
        <v>283</v>
      </c>
      <c r="B87" s="169" t="s">
        <v>517</v>
      </c>
      <c r="C87" s="313"/>
    </row>
    <row r="88" spans="1:3" s="68" customFormat="1" ht="12" customHeight="1" thickBot="1">
      <c r="A88" s="291" t="s">
        <v>570</v>
      </c>
      <c r="B88" s="169" t="s">
        <v>284</v>
      </c>
      <c r="C88" s="313"/>
    </row>
    <row r="89" spans="1:3" s="68" customFormat="1" ht="12" customHeight="1" thickBot="1">
      <c r="A89" s="291" t="s">
        <v>571</v>
      </c>
      <c r="B89" s="279" t="s">
        <v>518</v>
      </c>
      <c r="C89" s="179">
        <f>+C66+C70+C75+C78+C82+C88+C87</f>
        <v>327512</v>
      </c>
    </row>
    <row r="90" spans="1:3" s="68" customFormat="1" ht="12" customHeight="1" thickBot="1">
      <c r="A90" s="295" t="s">
        <v>572</v>
      </c>
      <c r="B90" s="280" t="s">
        <v>573</v>
      </c>
      <c r="C90" s="179">
        <f>+C65+C89</f>
        <v>2556836</v>
      </c>
    </row>
    <row r="91" spans="1:3" s="69" customFormat="1" ht="15" customHeight="1" thickBot="1">
      <c r="A91" s="148"/>
      <c r="B91" s="149"/>
      <c r="C91" s="239"/>
    </row>
    <row r="92" spans="1:3" s="58" customFormat="1" ht="16.5" customHeight="1" thickBot="1">
      <c r="A92" s="152"/>
      <c r="B92" s="153" t="s">
        <v>54</v>
      </c>
      <c r="C92" s="241"/>
    </row>
    <row r="93" spans="1:3" s="70" customFormat="1" ht="12" customHeight="1" thickBot="1">
      <c r="A93" s="264" t="s">
        <v>14</v>
      </c>
      <c r="B93" s="26" t="s">
        <v>584</v>
      </c>
      <c r="C93" s="173">
        <f>+C94+C95+C96+C97+C98+C111</f>
        <v>908800</v>
      </c>
    </row>
    <row r="94" spans="1:3" ht="12" customHeight="1">
      <c r="A94" s="296" t="s">
        <v>92</v>
      </c>
      <c r="B94" s="9" t="s">
        <v>45</v>
      </c>
      <c r="C94" s="572">
        <v>357552</v>
      </c>
    </row>
    <row r="95" spans="1:3" ht="12" customHeight="1">
      <c r="A95" s="289" t="s">
        <v>93</v>
      </c>
      <c r="B95" s="7" t="s">
        <v>146</v>
      </c>
      <c r="C95" s="556">
        <v>51953</v>
      </c>
    </row>
    <row r="96" spans="1:3" ht="12" customHeight="1">
      <c r="A96" s="289" t="s">
        <v>94</v>
      </c>
      <c r="B96" s="7" t="s">
        <v>121</v>
      </c>
      <c r="C96" s="557">
        <v>203591</v>
      </c>
    </row>
    <row r="97" spans="1:3" ht="12" customHeight="1">
      <c r="A97" s="289" t="s">
        <v>95</v>
      </c>
      <c r="B97" s="10" t="s">
        <v>147</v>
      </c>
      <c r="C97" s="177">
        <v>64900</v>
      </c>
    </row>
    <row r="98" spans="1:3" ht="12" customHeight="1">
      <c r="A98" s="289" t="s">
        <v>106</v>
      </c>
      <c r="B98" s="18" t="s">
        <v>148</v>
      </c>
      <c r="C98" s="177">
        <v>163243</v>
      </c>
    </row>
    <row r="99" spans="1:3" ht="12" customHeight="1">
      <c r="A99" s="289" t="s">
        <v>96</v>
      </c>
      <c r="B99" s="7" t="s">
        <v>574</v>
      </c>
      <c r="C99" s="557">
        <v>7757</v>
      </c>
    </row>
    <row r="100" spans="1:3" ht="12" customHeight="1">
      <c r="A100" s="289" t="s">
        <v>97</v>
      </c>
      <c r="B100" s="101" t="s">
        <v>522</v>
      </c>
      <c r="C100" s="177"/>
    </row>
    <row r="101" spans="1:3" ht="12" customHeight="1">
      <c r="A101" s="289" t="s">
        <v>107</v>
      </c>
      <c r="B101" s="101" t="s">
        <v>523</v>
      </c>
      <c r="C101" s="177">
        <v>816</v>
      </c>
    </row>
    <row r="102" spans="1:3" ht="12" customHeight="1">
      <c r="A102" s="289" t="s">
        <v>108</v>
      </c>
      <c r="B102" s="101" t="s">
        <v>300</v>
      </c>
      <c r="C102" s="177"/>
    </row>
    <row r="103" spans="1:3" ht="12" customHeight="1">
      <c r="A103" s="289" t="s">
        <v>109</v>
      </c>
      <c r="B103" s="102" t="s">
        <v>301</v>
      </c>
      <c r="C103" s="177"/>
    </row>
    <row r="104" spans="1:3" ht="12" customHeight="1">
      <c r="A104" s="289" t="s">
        <v>110</v>
      </c>
      <c r="B104" s="102" t="s">
        <v>302</v>
      </c>
      <c r="C104" s="177"/>
    </row>
    <row r="105" spans="1:3" ht="12" customHeight="1">
      <c r="A105" s="289" t="s">
        <v>112</v>
      </c>
      <c r="B105" s="101" t="s">
        <v>303</v>
      </c>
      <c r="C105" s="177">
        <v>118793</v>
      </c>
    </row>
    <row r="106" spans="1:3" ht="12" customHeight="1">
      <c r="A106" s="289" t="s">
        <v>149</v>
      </c>
      <c r="B106" s="101" t="s">
        <v>304</v>
      </c>
      <c r="C106" s="177"/>
    </row>
    <row r="107" spans="1:3" ht="12" customHeight="1">
      <c r="A107" s="289" t="s">
        <v>298</v>
      </c>
      <c r="B107" s="102" t="s">
        <v>305</v>
      </c>
      <c r="C107" s="177">
        <v>2250</v>
      </c>
    </row>
    <row r="108" spans="1:3" ht="12" customHeight="1">
      <c r="A108" s="297" t="s">
        <v>299</v>
      </c>
      <c r="B108" s="103" t="s">
        <v>306</v>
      </c>
      <c r="C108" s="177"/>
    </row>
    <row r="109" spans="1:3" ht="12" customHeight="1">
      <c r="A109" s="289" t="s">
        <v>524</v>
      </c>
      <c r="B109" s="103" t="s">
        <v>307</v>
      </c>
      <c r="C109" s="177"/>
    </row>
    <row r="110" spans="1:3" ht="12" customHeight="1">
      <c r="A110" s="289" t="s">
        <v>525</v>
      </c>
      <c r="B110" s="102" t="s">
        <v>308</v>
      </c>
      <c r="C110" s="556">
        <v>33627</v>
      </c>
    </row>
    <row r="111" spans="1:3" ht="12" customHeight="1">
      <c r="A111" s="289" t="s">
        <v>526</v>
      </c>
      <c r="B111" s="10" t="s">
        <v>46</v>
      </c>
      <c r="C111" s="556">
        <f>SUM(C112:C113)</f>
        <v>67561</v>
      </c>
    </row>
    <row r="112" spans="1:3" ht="12" customHeight="1">
      <c r="A112" s="290" t="s">
        <v>527</v>
      </c>
      <c r="B112" s="7" t="s">
        <v>575</v>
      </c>
      <c r="C112" s="557">
        <v>6359</v>
      </c>
    </row>
    <row r="113" spans="1:3" ht="12" customHeight="1" thickBot="1">
      <c r="A113" s="298" t="s">
        <v>529</v>
      </c>
      <c r="B113" s="104" t="s">
        <v>576</v>
      </c>
      <c r="C113" s="574">
        <v>61202</v>
      </c>
    </row>
    <row r="114" spans="1:3" ht="12" customHeight="1" thickBot="1">
      <c r="A114" s="32" t="s">
        <v>15</v>
      </c>
      <c r="B114" s="25" t="s">
        <v>309</v>
      </c>
      <c r="C114" s="174">
        <f>+C115+C117+C119</f>
        <v>411224</v>
      </c>
    </row>
    <row r="115" spans="1:3" ht="12" customHeight="1">
      <c r="A115" s="288" t="s">
        <v>98</v>
      </c>
      <c r="B115" s="7" t="s">
        <v>169</v>
      </c>
      <c r="C115" s="558">
        <v>31270</v>
      </c>
    </row>
    <row r="116" spans="1:3" ht="12" customHeight="1">
      <c r="A116" s="288" t="s">
        <v>99</v>
      </c>
      <c r="B116" s="11" t="s">
        <v>313</v>
      </c>
      <c r="C116" s="656">
        <v>8306</v>
      </c>
    </row>
    <row r="117" spans="1:3" ht="12" customHeight="1">
      <c r="A117" s="288" t="s">
        <v>100</v>
      </c>
      <c r="B117" s="11" t="s">
        <v>150</v>
      </c>
      <c r="C117" s="556">
        <v>361760</v>
      </c>
    </row>
    <row r="118" spans="1:3" ht="12" customHeight="1">
      <c r="A118" s="288" t="s">
        <v>101</v>
      </c>
      <c r="B118" s="11" t="s">
        <v>314</v>
      </c>
      <c r="C118" s="161"/>
    </row>
    <row r="119" spans="1:3" ht="12" customHeight="1">
      <c r="A119" s="288" t="s">
        <v>102</v>
      </c>
      <c r="B119" s="171" t="s">
        <v>172</v>
      </c>
      <c r="C119" s="161">
        <v>18194</v>
      </c>
    </row>
    <row r="120" spans="1:3" ht="12" customHeight="1">
      <c r="A120" s="288" t="s">
        <v>111</v>
      </c>
      <c r="B120" s="170" t="s">
        <v>376</v>
      </c>
      <c r="C120" s="161"/>
    </row>
    <row r="121" spans="1:3" ht="12" customHeight="1">
      <c r="A121" s="288" t="s">
        <v>113</v>
      </c>
      <c r="B121" s="268" t="s">
        <v>319</v>
      </c>
      <c r="C121" s="161"/>
    </row>
    <row r="122" spans="1:3" ht="12" customHeight="1">
      <c r="A122" s="288" t="s">
        <v>151</v>
      </c>
      <c r="B122" s="102" t="s">
        <v>302</v>
      </c>
      <c r="C122" s="161"/>
    </row>
    <row r="123" spans="1:3" ht="12" customHeight="1">
      <c r="A123" s="288" t="s">
        <v>152</v>
      </c>
      <c r="B123" s="102" t="s">
        <v>318</v>
      </c>
      <c r="C123" s="161"/>
    </row>
    <row r="124" spans="1:3" ht="12" customHeight="1">
      <c r="A124" s="288" t="s">
        <v>153</v>
      </c>
      <c r="B124" s="102" t="s">
        <v>317</v>
      </c>
      <c r="C124" s="161"/>
    </row>
    <row r="125" spans="1:3" ht="12" customHeight="1">
      <c r="A125" s="288" t="s">
        <v>310</v>
      </c>
      <c r="B125" s="102" t="s">
        <v>305</v>
      </c>
      <c r="C125" s="161"/>
    </row>
    <row r="126" spans="1:3" ht="12" customHeight="1">
      <c r="A126" s="288" t="s">
        <v>311</v>
      </c>
      <c r="B126" s="102" t="s">
        <v>316</v>
      </c>
      <c r="C126" s="161"/>
    </row>
    <row r="127" spans="1:3" ht="12" customHeight="1" thickBot="1">
      <c r="A127" s="297" t="s">
        <v>312</v>
      </c>
      <c r="B127" s="102" t="s">
        <v>315</v>
      </c>
      <c r="C127" s="162">
        <v>18194</v>
      </c>
    </row>
    <row r="128" spans="1:3" ht="12" customHeight="1" thickBot="1">
      <c r="A128" s="32" t="s">
        <v>16</v>
      </c>
      <c r="B128" s="97" t="s">
        <v>531</v>
      </c>
      <c r="C128" s="174">
        <f>+C93+C114</f>
        <v>1320024</v>
      </c>
    </row>
    <row r="129" spans="1:3" ht="12" customHeight="1" thickBot="1">
      <c r="A129" s="32" t="s">
        <v>17</v>
      </c>
      <c r="B129" s="97" t="s">
        <v>532</v>
      </c>
      <c r="C129" s="174">
        <f>+C130+C131+C132</f>
        <v>102952</v>
      </c>
    </row>
    <row r="130" spans="1:3" s="70" customFormat="1" ht="12" customHeight="1">
      <c r="A130" s="288" t="s">
        <v>210</v>
      </c>
      <c r="B130" s="8" t="s">
        <v>577</v>
      </c>
      <c r="C130" s="161">
        <v>2952</v>
      </c>
    </row>
    <row r="131" spans="1:3" ht="12" customHeight="1">
      <c r="A131" s="288" t="s">
        <v>213</v>
      </c>
      <c r="B131" s="8" t="s">
        <v>534</v>
      </c>
      <c r="C131" s="161">
        <v>100000</v>
      </c>
    </row>
    <row r="132" spans="1:3" ht="12" customHeight="1" thickBot="1">
      <c r="A132" s="297" t="s">
        <v>214</v>
      </c>
      <c r="B132" s="6" t="s">
        <v>578</v>
      </c>
      <c r="C132" s="161"/>
    </row>
    <row r="133" spans="1:3" ht="12" customHeight="1" thickBot="1">
      <c r="A133" s="32" t="s">
        <v>18</v>
      </c>
      <c r="B133" s="97" t="s">
        <v>536</v>
      </c>
      <c r="C133" s="174">
        <f>+C134+C135+C136+C137+C138+C139</f>
        <v>0</v>
      </c>
    </row>
    <row r="134" spans="1:3" ht="12" customHeight="1">
      <c r="A134" s="288" t="s">
        <v>85</v>
      </c>
      <c r="B134" s="8" t="s">
        <v>537</v>
      </c>
      <c r="C134" s="161"/>
    </row>
    <row r="135" spans="1:3" ht="12" customHeight="1">
      <c r="A135" s="288" t="s">
        <v>86</v>
      </c>
      <c r="B135" s="8" t="s">
        <v>538</v>
      </c>
      <c r="C135" s="161"/>
    </row>
    <row r="136" spans="1:3" ht="12" customHeight="1">
      <c r="A136" s="288" t="s">
        <v>87</v>
      </c>
      <c r="B136" s="8" t="s">
        <v>539</v>
      </c>
      <c r="C136" s="161"/>
    </row>
    <row r="137" spans="1:3" ht="12" customHeight="1">
      <c r="A137" s="288" t="s">
        <v>138</v>
      </c>
      <c r="B137" s="8" t="s">
        <v>579</v>
      </c>
      <c r="C137" s="161"/>
    </row>
    <row r="138" spans="1:3" ht="12" customHeight="1">
      <c r="A138" s="288" t="s">
        <v>139</v>
      </c>
      <c r="B138" s="8" t="s">
        <v>541</v>
      </c>
      <c r="C138" s="161"/>
    </row>
    <row r="139" spans="1:3" s="70" customFormat="1" ht="12" customHeight="1" thickBot="1">
      <c r="A139" s="297" t="s">
        <v>140</v>
      </c>
      <c r="B139" s="6" t="s">
        <v>542</v>
      </c>
      <c r="C139" s="161"/>
    </row>
    <row r="140" spans="1:11" ht="12" customHeight="1" thickBot="1">
      <c r="A140" s="32" t="s">
        <v>19</v>
      </c>
      <c r="B140" s="97" t="s">
        <v>580</v>
      </c>
      <c r="C140" s="179">
        <f>+C141+C142+C144+C145+C143</f>
        <v>27420</v>
      </c>
      <c r="K140" s="160"/>
    </row>
    <row r="141" spans="1:3" ht="12.75">
      <c r="A141" s="288" t="s">
        <v>88</v>
      </c>
      <c r="B141" s="8" t="s">
        <v>320</v>
      </c>
      <c r="C141" s="161"/>
    </row>
    <row r="142" spans="1:3" ht="12" customHeight="1">
      <c r="A142" s="288" t="s">
        <v>89</v>
      </c>
      <c r="B142" s="8" t="s">
        <v>321</v>
      </c>
      <c r="C142" s="161">
        <v>27420</v>
      </c>
    </row>
    <row r="143" spans="1:3" ht="12" customHeight="1">
      <c r="A143" s="288" t="s">
        <v>234</v>
      </c>
      <c r="B143" s="8" t="s">
        <v>581</v>
      </c>
      <c r="C143" s="161"/>
    </row>
    <row r="144" spans="1:3" s="70" customFormat="1" ht="12" customHeight="1">
      <c r="A144" s="288" t="s">
        <v>235</v>
      </c>
      <c r="B144" s="8" t="s">
        <v>544</v>
      </c>
      <c r="C144" s="161"/>
    </row>
    <row r="145" spans="1:3" s="70" customFormat="1" ht="12" customHeight="1" thickBot="1">
      <c r="A145" s="297" t="s">
        <v>236</v>
      </c>
      <c r="B145" s="6" t="s">
        <v>339</v>
      </c>
      <c r="C145" s="161"/>
    </row>
    <row r="146" spans="1:3" s="70" customFormat="1" ht="12" customHeight="1" thickBot="1">
      <c r="A146" s="32" t="s">
        <v>20</v>
      </c>
      <c r="B146" s="97" t="s">
        <v>545</v>
      </c>
      <c r="C146" s="182">
        <f>+C147+C148+C149+C150+C151</f>
        <v>0</v>
      </c>
    </row>
    <row r="147" spans="1:3" s="70" customFormat="1" ht="12" customHeight="1">
      <c r="A147" s="288" t="s">
        <v>90</v>
      </c>
      <c r="B147" s="8" t="s">
        <v>546</v>
      </c>
      <c r="C147" s="161"/>
    </row>
    <row r="148" spans="1:3" s="70" customFormat="1" ht="12" customHeight="1">
      <c r="A148" s="288" t="s">
        <v>91</v>
      </c>
      <c r="B148" s="8" t="s">
        <v>547</v>
      </c>
      <c r="C148" s="161"/>
    </row>
    <row r="149" spans="1:3" s="70" customFormat="1" ht="12" customHeight="1">
      <c r="A149" s="288" t="s">
        <v>246</v>
      </c>
      <c r="B149" s="8" t="s">
        <v>548</v>
      </c>
      <c r="C149" s="161"/>
    </row>
    <row r="150" spans="1:3" s="70" customFormat="1" ht="12" customHeight="1">
      <c r="A150" s="288" t="s">
        <v>247</v>
      </c>
      <c r="B150" s="8" t="s">
        <v>582</v>
      </c>
      <c r="C150" s="161"/>
    </row>
    <row r="151" spans="1:3" ht="12.75" customHeight="1" thickBot="1">
      <c r="A151" s="297" t="s">
        <v>550</v>
      </c>
      <c r="B151" s="6" t="s">
        <v>551</v>
      </c>
      <c r="C151" s="162"/>
    </row>
    <row r="152" spans="1:3" ht="12.75" customHeight="1" thickBot="1">
      <c r="A152" s="540" t="s">
        <v>21</v>
      </c>
      <c r="B152" s="97" t="s">
        <v>552</v>
      </c>
      <c r="C152" s="182"/>
    </row>
    <row r="153" spans="1:3" ht="12.75" customHeight="1" thickBot="1">
      <c r="A153" s="540" t="s">
        <v>22</v>
      </c>
      <c r="B153" s="97" t="s">
        <v>553</v>
      </c>
      <c r="C153" s="182"/>
    </row>
    <row r="154" spans="1:3" ht="12" customHeight="1" thickBot="1">
      <c r="A154" s="32" t="s">
        <v>23</v>
      </c>
      <c r="B154" s="97" t="s">
        <v>554</v>
      </c>
      <c r="C154" s="282">
        <f>+C129+C133+C140+C146+C152+C153</f>
        <v>130372</v>
      </c>
    </row>
    <row r="155" spans="1:3" ht="15" customHeight="1" thickBot="1">
      <c r="A155" s="299" t="s">
        <v>24</v>
      </c>
      <c r="B155" s="252" t="s">
        <v>555</v>
      </c>
      <c r="C155" s="282">
        <f>+C128+C154</f>
        <v>1450396</v>
      </c>
    </row>
    <row r="156" ht="13.5" thickBot="1"/>
    <row r="157" spans="1:3" ht="15" customHeight="1" thickBot="1">
      <c r="A157" s="157" t="s">
        <v>583</v>
      </c>
      <c r="B157" s="158"/>
      <c r="C157" s="95"/>
    </row>
    <row r="158" spans="1:3" ht="14.25" customHeight="1" thickBot="1">
      <c r="A158" s="157" t="s">
        <v>164</v>
      </c>
      <c r="B158" s="158"/>
      <c r="C1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14./2015.(IV.27.)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0">
    <tabColor rgb="FF92D050"/>
  </sheetPr>
  <dimension ref="A1:K158"/>
  <sheetViews>
    <sheetView zoomScale="130" zoomScaleNormal="130" zoomScaleSheetLayoutView="85" workbookViewId="0" topLeftCell="A70">
      <selection activeCell="C90" sqref="C90"/>
    </sheetView>
  </sheetViews>
  <sheetFormatPr defaultColWidth="9.00390625" defaultRowHeight="12.75"/>
  <cols>
    <col min="1" max="1" width="19.50390625" style="321" customWidth="1"/>
    <col min="2" max="2" width="72.00390625" style="322" customWidth="1"/>
    <col min="3" max="3" width="25.00390625" style="323" customWidth="1"/>
    <col min="4" max="16384" width="9.375" style="2" customWidth="1"/>
  </cols>
  <sheetData>
    <row r="1" spans="1:3" s="1" customFormat="1" ht="16.5" customHeight="1" thickBot="1">
      <c r="A1" s="134"/>
      <c r="B1" s="136"/>
      <c r="C1" s="159"/>
    </row>
    <row r="2" spans="1:3" s="66" customFormat="1" ht="21" customHeight="1">
      <c r="A2" s="262" t="s">
        <v>60</v>
      </c>
      <c r="B2" s="230" t="s">
        <v>165</v>
      </c>
      <c r="C2" s="232" t="s">
        <v>49</v>
      </c>
    </row>
    <row r="3" spans="1:3" s="66" customFormat="1" ht="16.5" thickBot="1">
      <c r="A3" s="137" t="s">
        <v>161</v>
      </c>
      <c r="B3" s="231" t="s">
        <v>377</v>
      </c>
      <c r="C3" s="539" t="s">
        <v>57</v>
      </c>
    </row>
    <row r="4" spans="1:3" s="67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233" t="s">
        <v>52</v>
      </c>
    </row>
    <row r="6" spans="1:3" s="58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58" customFormat="1" ht="15.75" customHeight="1" thickBot="1">
      <c r="A7" s="142"/>
      <c r="B7" s="143" t="s">
        <v>53</v>
      </c>
      <c r="C7" s="234"/>
    </row>
    <row r="8" spans="1:3" s="58" customFormat="1" ht="12" customHeight="1" thickBot="1">
      <c r="A8" s="32" t="s">
        <v>14</v>
      </c>
      <c r="B8" s="20" t="s">
        <v>194</v>
      </c>
      <c r="C8" s="174">
        <f>+C9+C10+C11+C12+C13+C14</f>
        <v>980308</v>
      </c>
    </row>
    <row r="9" spans="1:3" s="68" customFormat="1" ht="12" customHeight="1">
      <c r="A9" s="288" t="s">
        <v>92</v>
      </c>
      <c r="B9" s="272" t="s">
        <v>195</v>
      </c>
      <c r="C9" s="176">
        <v>233810</v>
      </c>
    </row>
    <row r="10" spans="1:3" s="69" customFormat="1" ht="12" customHeight="1">
      <c r="A10" s="289" t="s">
        <v>93</v>
      </c>
      <c r="B10" s="273" t="s">
        <v>196</v>
      </c>
      <c r="C10" s="175">
        <v>195775</v>
      </c>
    </row>
    <row r="11" spans="1:3" s="69" customFormat="1" ht="12" customHeight="1">
      <c r="A11" s="289" t="s">
        <v>94</v>
      </c>
      <c r="B11" s="273" t="s">
        <v>197</v>
      </c>
      <c r="C11" s="175">
        <v>459328</v>
      </c>
    </row>
    <row r="12" spans="1:3" s="69" customFormat="1" ht="12" customHeight="1">
      <c r="A12" s="289" t="s">
        <v>95</v>
      </c>
      <c r="B12" s="273" t="s">
        <v>198</v>
      </c>
      <c r="C12" s="175">
        <v>25945</v>
      </c>
    </row>
    <row r="13" spans="1:3" s="69" customFormat="1" ht="12" customHeight="1">
      <c r="A13" s="289" t="s">
        <v>122</v>
      </c>
      <c r="B13" s="273" t="s">
        <v>568</v>
      </c>
      <c r="C13" s="556">
        <v>65450</v>
      </c>
    </row>
    <row r="14" spans="1:3" s="68" customFormat="1" ht="12" customHeight="1" thickBot="1">
      <c r="A14" s="290" t="s">
        <v>96</v>
      </c>
      <c r="B14" s="274" t="s">
        <v>508</v>
      </c>
      <c r="C14" s="175"/>
    </row>
    <row r="15" spans="1:3" s="68" customFormat="1" ht="12" customHeight="1" thickBot="1">
      <c r="A15" s="32" t="s">
        <v>15</v>
      </c>
      <c r="B15" s="169" t="s">
        <v>199</v>
      </c>
      <c r="C15" s="174">
        <f>+C16+C17+C18+C19+C20</f>
        <v>406464</v>
      </c>
    </row>
    <row r="16" spans="1:3" s="68" customFormat="1" ht="12" customHeight="1">
      <c r="A16" s="288" t="s">
        <v>98</v>
      </c>
      <c r="B16" s="272" t="s">
        <v>200</v>
      </c>
      <c r="C16" s="176"/>
    </row>
    <row r="17" spans="1:3" s="68" customFormat="1" ht="12" customHeight="1">
      <c r="A17" s="289" t="s">
        <v>99</v>
      </c>
      <c r="B17" s="273" t="s">
        <v>201</v>
      </c>
      <c r="C17" s="175"/>
    </row>
    <row r="18" spans="1:3" s="68" customFormat="1" ht="12" customHeight="1">
      <c r="A18" s="289" t="s">
        <v>100</v>
      </c>
      <c r="B18" s="273" t="s">
        <v>370</v>
      </c>
      <c r="C18" s="175"/>
    </row>
    <row r="19" spans="1:3" s="68" customFormat="1" ht="12" customHeight="1">
      <c r="A19" s="289" t="s">
        <v>101</v>
      </c>
      <c r="B19" s="273" t="s">
        <v>371</v>
      </c>
      <c r="C19" s="175"/>
    </row>
    <row r="20" spans="1:3" s="68" customFormat="1" ht="12" customHeight="1">
      <c r="A20" s="289" t="s">
        <v>102</v>
      </c>
      <c r="B20" s="273" t="s">
        <v>202</v>
      </c>
      <c r="C20" s="556">
        <v>406464</v>
      </c>
    </row>
    <row r="21" spans="1:3" s="69" customFormat="1" ht="12" customHeight="1" thickBot="1">
      <c r="A21" s="290" t="s">
        <v>111</v>
      </c>
      <c r="B21" s="274" t="s">
        <v>203</v>
      </c>
      <c r="C21" s="177">
        <v>38742</v>
      </c>
    </row>
    <row r="22" spans="1:3" s="69" customFormat="1" ht="12" customHeight="1" thickBot="1">
      <c r="A22" s="32" t="s">
        <v>16</v>
      </c>
      <c r="B22" s="20" t="s">
        <v>204</v>
      </c>
      <c r="C22" s="174">
        <f>+C23+C24+C25+C26+C27</f>
        <v>336265</v>
      </c>
    </row>
    <row r="23" spans="1:3" s="69" customFormat="1" ht="12" customHeight="1">
      <c r="A23" s="288" t="s">
        <v>81</v>
      </c>
      <c r="B23" s="272" t="s">
        <v>205</v>
      </c>
      <c r="C23" s="558">
        <v>4658</v>
      </c>
    </row>
    <row r="24" spans="1:3" s="68" customFormat="1" ht="12" customHeight="1">
      <c r="A24" s="289" t="s">
        <v>82</v>
      </c>
      <c r="B24" s="273" t="s">
        <v>206</v>
      </c>
      <c r="C24" s="175"/>
    </row>
    <row r="25" spans="1:3" s="69" customFormat="1" ht="12" customHeight="1">
      <c r="A25" s="289" t="s">
        <v>83</v>
      </c>
      <c r="B25" s="273" t="s">
        <v>372</v>
      </c>
      <c r="C25" s="175"/>
    </row>
    <row r="26" spans="1:3" s="69" customFormat="1" ht="12" customHeight="1">
      <c r="A26" s="289" t="s">
        <v>84</v>
      </c>
      <c r="B26" s="273" t="s">
        <v>373</v>
      </c>
      <c r="C26" s="175"/>
    </row>
    <row r="27" spans="1:3" s="69" customFormat="1" ht="12" customHeight="1">
      <c r="A27" s="289" t="s">
        <v>134</v>
      </c>
      <c r="B27" s="273" t="s">
        <v>207</v>
      </c>
      <c r="C27" s="556">
        <v>331607</v>
      </c>
    </row>
    <row r="28" spans="1:3" s="69" customFormat="1" ht="12" customHeight="1" thickBot="1">
      <c r="A28" s="290" t="s">
        <v>135</v>
      </c>
      <c r="B28" s="274" t="s">
        <v>208</v>
      </c>
      <c r="C28" s="557">
        <v>329282</v>
      </c>
    </row>
    <row r="29" spans="1:3" s="69" customFormat="1" ht="12" customHeight="1" thickBot="1">
      <c r="A29" s="32" t="s">
        <v>136</v>
      </c>
      <c r="B29" s="20" t="s">
        <v>209</v>
      </c>
      <c r="C29" s="179">
        <f>+C30+C34+C35+C36</f>
        <v>294863</v>
      </c>
    </row>
    <row r="30" spans="1:3" s="69" customFormat="1" ht="12" customHeight="1">
      <c r="A30" s="288" t="s">
        <v>210</v>
      </c>
      <c r="B30" s="272" t="s">
        <v>569</v>
      </c>
      <c r="C30" s="267">
        <f>+C31+C32+C33</f>
        <v>260863</v>
      </c>
    </row>
    <row r="31" spans="1:3" s="69" customFormat="1" ht="12" customHeight="1">
      <c r="A31" s="289" t="s">
        <v>211</v>
      </c>
      <c r="B31" s="273" t="s">
        <v>216</v>
      </c>
      <c r="C31" s="175">
        <v>72000</v>
      </c>
    </row>
    <row r="32" spans="1:3" s="69" customFormat="1" ht="12" customHeight="1">
      <c r="A32" s="289" t="s">
        <v>212</v>
      </c>
      <c r="B32" s="273" t="s">
        <v>678</v>
      </c>
      <c r="C32" s="175">
        <v>188698</v>
      </c>
    </row>
    <row r="33" spans="1:3" s="69" customFormat="1" ht="12" customHeight="1">
      <c r="A33" s="289" t="s">
        <v>510</v>
      </c>
      <c r="B33" s="273" t="s">
        <v>638</v>
      </c>
      <c r="C33" s="556">
        <v>165</v>
      </c>
    </row>
    <row r="34" spans="1:3" s="69" customFormat="1" ht="12" customHeight="1">
      <c r="A34" s="289" t="s">
        <v>213</v>
      </c>
      <c r="B34" s="273" t="s">
        <v>218</v>
      </c>
      <c r="C34" s="657">
        <v>26000</v>
      </c>
    </row>
    <row r="35" spans="1:3" s="69" customFormat="1" ht="12" customHeight="1">
      <c r="A35" s="289" t="s">
        <v>214</v>
      </c>
      <c r="B35" s="273" t="s">
        <v>219</v>
      </c>
      <c r="C35" s="175"/>
    </row>
    <row r="36" spans="1:3" s="69" customFormat="1" ht="12" customHeight="1" thickBot="1">
      <c r="A36" s="290" t="s">
        <v>215</v>
      </c>
      <c r="B36" s="274" t="s">
        <v>220</v>
      </c>
      <c r="C36" s="557">
        <v>8000</v>
      </c>
    </row>
    <row r="37" spans="1:3" s="69" customFormat="1" ht="12" customHeight="1" thickBot="1">
      <c r="A37" s="32" t="s">
        <v>18</v>
      </c>
      <c r="B37" s="20" t="s">
        <v>512</v>
      </c>
      <c r="C37" s="174">
        <f>SUM(C38:C48)</f>
        <v>33734</v>
      </c>
    </row>
    <row r="38" spans="1:3" s="69" customFormat="1" ht="12" customHeight="1">
      <c r="A38" s="288" t="s">
        <v>85</v>
      </c>
      <c r="B38" s="272" t="s">
        <v>223</v>
      </c>
      <c r="C38" s="176"/>
    </row>
    <row r="39" spans="1:3" s="69" customFormat="1" ht="12" customHeight="1">
      <c r="A39" s="289" t="s">
        <v>86</v>
      </c>
      <c r="B39" s="273" t="s">
        <v>224</v>
      </c>
      <c r="C39" s="175"/>
    </row>
    <row r="40" spans="1:3" s="69" customFormat="1" ht="12" customHeight="1">
      <c r="A40" s="289" t="s">
        <v>87</v>
      </c>
      <c r="B40" s="273" t="s">
        <v>225</v>
      </c>
      <c r="C40" s="556">
        <v>11936</v>
      </c>
    </row>
    <row r="41" spans="1:3" s="69" customFormat="1" ht="12" customHeight="1">
      <c r="A41" s="289" t="s">
        <v>138</v>
      </c>
      <c r="B41" s="273" t="s">
        <v>226</v>
      </c>
      <c r="C41" s="556">
        <v>16351</v>
      </c>
    </row>
    <row r="42" spans="1:3" s="69" customFormat="1" ht="12" customHeight="1">
      <c r="A42" s="289" t="s">
        <v>139</v>
      </c>
      <c r="B42" s="273" t="s">
        <v>227</v>
      </c>
      <c r="C42" s="175"/>
    </row>
    <row r="43" spans="1:3" s="69" customFormat="1" ht="12" customHeight="1">
      <c r="A43" s="289" t="s">
        <v>140</v>
      </c>
      <c r="B43" s="273" t="s">
        <v>228</v>
      </c>
      <c r="C43" s="175">
        <v>4947</v>
      </c>
    </row>
    <row r="44" spans="1:3" s="69" customFormat="1" ht="12" customHeight="1">
      <c r="A44" s="289" t="s">
        <v>141</v>
      </c>
      <c r="B44" s="273" t="s">
        <v>229</v>
      </c>
      <c r="C44" s="175"/>
    </row>
    <row r="45" spans="1:3" s="69" customFormat="1" ht="12" customHeight="1">
      <c r="A45" s="289" t="s">
        <v>142</v>
      </c>
      <c r="B45" s="273" t="s">
        <v>230</v>
      </c>
      <c r="C45" s="175"/>
    </row>
    <row r="46" spans="1:3" s="69" customFormat="1" ht="12" customHeight="1">
      <c r="A46" s="289" t="s">
        <v>221</v>
      </c>
      <c r="B46" s="273" t="s">
        <v>231</v>
      </c>
      <c r="C46" s="178"/>
    </row>
    <row r="47" spans="1:3" s="69" customFormat="1" ht="12" customHeight="1">
      <c r="A47" s="290" t="s">
        <v>222</v>
      </c>
      <c r="B47" s="274" t="s">
        <v>513</v>
      </c>
      <c r="C47" s="261"/>
    </row>
    <row r="48" spans="1:3" s="69" customFormat="1" ht="12" customHeight="1" thickBot="1">
      <c r="A48" s="290" t="s">
        <v>514</v>
      </c>
      <c r="B48" s="274" t="s">
        <v>232</v>
      </c>
      <c r="C48" s="261">
        <v>500</v>
      </c>
    </row>
    <row r="49" spans="1:3" s="69" customFormat="1" ht="12" customHeight="1" thickBot="1">
      <c r="A49" s="32" t="s">
        <v>19</v>
      </c>
      <c r="B49" s="20" t="s">
        <v>233</v>
      </c>
      <c r="C49" s="174">
        <f>SUM(C50:C54)</f>
        <v>0</v>
      </c>
    </row>
    <row r="50" spans="1:3" s="69" customFormat="1" ht="12" customHeight="1">
      <c r="A50" s="288" t="s">
        <v>88</v>
      </c>
      <c r="B50" s="272" t="s">
        <v>237</v>
      </c>
      <c r="C50" s="312"/>
    </row>
    <row r="51" spans="1:3" s="69" customFormat="1" ht="12" customHeight="1">
      <c r="A51" s="289" t="s">
        <v>89</v>
      </c>
      <c r="B51" s="273" t="s">
        <v>238</v>
      </c>
      <c r="C51" s="178"/>
    </row>
    <row r="52" spans="1:3" s="69" customFormat="1" ht="12" customHeight="1">
      <c r="A52" s="289" t="s">
        <v>234</v>
      </c>
      <c r="B52" s="273" t="s">
        <v>239</v>
      </c>
      <c r="C52" s="178"/>
    </row>
    <row r="53" spans="1:3" s="69" customFormat="1" ht="12" customHeight="1">
      <c r="A53" s="289" t="s">
        <v>235</v>
      </c>
      <c r="B53" s="273" t="s">
        <v>240</v>
      </c>
      <c r="C53" s="178"/>
    </row>
    <row r="54" spans="1:3" s="69" customFormat="1" ht="12" customHeight="1" thickBot="1">
      <c r="A54" s="290" t="s">
        <v>236</v>
      </c>
      <c r="B54" s="274" t="s">
        <v>241</v>
      </c>
      <c r="C54" s="261"/>
    </row>
    <row r="55" spans="1:3" s="69" customFormat="1" ht="12" customHeight="1" thickBot="1">
      <c r="A55" s="32" t="s">
        <v>143</v>
      </c>
      <c r="B55" s="20" t="s">
        <v>242</v>
      </c>
      <c r="C55" s="174">
        <f>SUM(C56:C58)</f>
        <v>13710</v>
      </c>
    </row>
    <row r="56" spans="1:3" s="69" customFormat="1" ht="12" customHeight="1">
      <c r="A56" s="288" t="s">
        <v>90</v>
      </c>
      <c r="B56" s="272" t="s">
        <v>243</v>
      </c>
      <c r="C56" s="176"/>
    </row>
    <row r="57" spans="1:3" s="69" customFormat="1" ht="12" customHeight="1">
      <c r="A57" s="289" t="s">
        <v>91</v>
      </c>
      <c r="B57" s="273" t="s">
        <v>374</v>
      </c>
      <c r="C57" s="556">
        <v>13710</v>
      </c>
    </row>
    <row r="58" spans="1:3" s="69" customFormat="1" ht="12" customHeight="1">
      <c r="A58" s="289" t="s">
        <v>246</v>
      </c>
      <c r="B58" s="273" t="s">
        <v>244</v>
      </c>
      <c r="C58" s="175"/>
    </row>
    <row r="59" spans="1:3" s="69" customFormat="1" ht="12" customHeight="1" thickBot="1">
      <c r="A59" s="290" t="s">
        <v>247</v>
      </c>
      <c r="B59" s="274" t="s">
        <v>245</v>
      </c>
      <c r="C59" s="177"/>
    </row>
    <row r="60" spans="1:3" s="69" customFormat="1" ht="12" customHeight="1" thickBot="1">
      <c r="A60" s="32" t="s">
        <v>21</v>
      </c>
      <c r="B60" s="169" t="s">
        <v>248</v>
      </c>
      <c r="C60" s="174">
        <f>SUM(C61:C63)</f>
        <v>0</v>
      </c>
    </row>
    <row r="61" spans="1:3" s="69" customFormat="1" ht="12" customHeight="1">
      <c r="A61" s="288" t="s">
        <v>144</v>
      </c>
      <c r="B61" s="272" t="s">
        <v>250</v>
      </c>
      <c r="C61" s="178"/>
    </row>
    <row r="62" spans="1:3" s="69" customFormat="1" ht="12" customHeight="1">
      <c r="A62" s="289" t="s">
        <v>145</v>
      </c>
      <c r="B62" s="273" t="s">
        <v>375</v>
      </c>
      <c r="C62" s="178"/>
    </row>
    <row r="63" spans="1:3" s="69" customFormat="1" ht="12" customHeight="1">
      <c r="A63" s="289" t="s">
        <v>171</v>
      </c>
      <c r="B63" s="273" t="s">
        <v>251</v>
      </c>
      <c r="C63" s="178"/>
    </row>
    <row r="64" spans="1:3" s="69" customFormat="1" ht="12" customHeight="1" thickBot="1">
      <c r="A64" s="290" t="s">
        <v>249</v>
      </c>
      <c r="B64" s="274" t="s">
        <v>252</v>
      </c>
      <c r="C64" s="178"/>
    </row>
    <row r="65" spans="1:3" s="69" customFormat="1" ht="12" customHeight="1" thickBot="1">
      <c r="A65" s="32" t="s">
        <v>22</v>
      </c>
      <c r="B65" s="20" t="s">
        <v>253</v>
      </c>
      <c r="C65" s="179">
        <f>+C8+C15+C22+C29+C37+C49+C55+C60</f>
        <v>2065344</v>
      </c>
    </row>
    <row r="66" spans="1:3" s="69" customFormat="1" ht="12" customHeight="1" thickBot="1">
      <c r="A66" s="291" t="s">
        <v>343</v>
      </c>
      <c r="B66" s="169" t="s">
        <v>255</v>
      </c>
      <c r="C66" s="174">
        <f>SUM(C67:C69)</f>
        <v>0</v>
      </c>
    </row>
    <row r="67" spans="1:3" s="69" customFormat="1" ht="12" customHeight="1">
      <c r="A67" s="288" t="s">
        <v>286</v>
      </c>
      <c r="B67" s="272" t="s">
        <v>256</v>
      </c>
      <c r="C67" s="178"/>
    </row>
    <row r="68" spans="1:3" s="69" customFormat="1" ht="12" customHeight="1">
      <c r="A68" s="289" t="s">
        <v>295</v>
      </c>
      <c r="B68" s="273" t="s">
        <v>257</v>
      </c>
      <c r="C68" s="178"/>
    </row>
    <row r="69" spans="1:3" s="69" customFormat="1" ht="12" customHeight="1" thickBot="1">
      <c r="A69" s="290" t="s">
        <v>296</v>
      </c>
      <c r="B69" s="275" t="s">
        <v>258</v>
      </c>
      <c r="C69" s="178"/>
    </row>
    <row r="70" spans="1:3" s="69" customFormat="1" ht="12" customHeight="1" thickBot="1">
      <c r="A70" s="291" t="s">
        <v>259</v>
      </c>
      <c r="B70" s="169" t="s">
        <v>260</v>
      </c>
      <c r="C70" s="174">
        <f>SUM(C71:C74)</f>
        <v>0</v>
      </c>
    </row>
    <row r="71" spans="1:3" s="69" customFormat="1" ht="12" customHeight="1">
      <c r="A71" s="288" t="s">
        <v>123</v>
      </c>
      <c r="B71" s="272" t="s">
        <v>261</v>
      </c>
      <c r="C71" s="178"/>
    </row>
    <row r="72" spans="1:3" s="69" customFormat="1" ht="12" customHeight="1">
      <c r="A72" s="289" t="s">
        <v>124</v>
      </c>
      <c r="B72" s="273" t="s">
        <v>262</v>
      </c>
      <c r="C72" s="178"/>
    </row>
    <row r="73" spans="1:3" s="69" customFormat="1" ht="12" customHeight="1">
      <c r="A73" s="289" t="s">
        <v>287</v>
      </c>
      <c r="B73" s="273" t="s">
        <v>263</v>
      </c>
      <c r="C73" s="178"/>
    </row>
    <row r="74" spans="1:3" s="69" customFormat="1" ht="12" customHeight="1" thickBot="1">
      <c r="A74" s="290" t="s">
        <v>288</v>
      </c>
      <c r="B74" s="274" t="s">
        <v>264</v>
      </c>
      <c r="C74" s="178"/>
    </row>
    <row r="75" spans="1:3" s="69" customFormat="1" ht="12" customHeight="1" thickBot="1">
      <c r="A75" s="291" t="s">
        <v>265</v>
      </c>
      <c r="B75" s="169" t="s">
        <v>266</v>
      </c>
      <c r="C75" s="174">
        <f>SUM(C76:C77)</f>
        <v>188603</v>
      </c>
    </row>
    <row r="76" spans="1:3" s="69" customFormat="1" ht="12" customHeight="1">
      <c r="A76" s="288" t="s">
        <v>289</v>
      </c>
      <c r="B76" s="272" t="s">
        <v>267</v>
      </c>
      <c r="C76" s="178">
        <v>188603</v>
      </c>
    </row>
    <row r="77" spans="1:3" s="69" customFormat="1" ht="12" customHeight="1" thickBot="1">
      <c r="A77" s="290" t="s">
        <v>290</v>
      </c>
      <c r="B77" s="274" t="s">
        <v>268</v>
      </c>
      <c r="C77" s="178"/>
    </row>
    <row r="78" spans="1:3" s="68" customFormat="1" ht="12" customHeight="1" thickBot="1">
      <c r="A78" s="291" t="s">
        <v>269</v>
      </c>
      <c r="B78" s="169" t="s">
        <v>270</v>
      </c>
      <c r="C78" s="174">
        <f>SUM(C79:C81)</f>
        <v>0</v>
      </c>
    </row>
    <row r="79" spans="1:3" s="69" customFormat="1" ht="12" customHeight="1">
      <c r="A79" s="288" t="s">
        <v>291</v>
      </c>
      <c r="B79" s="272" t="s">
        <v>271</v>
      </c>
      <c r="C79" s="178"/>
    </row>
    <row r="80" spans="1:3" s="69" customFormat="1" ht="12" customHeight="1">
      <c r="A80" s="289" t="s">
        <v>292</v>
      </c>
      <c r="B80" s="273" t="s">
        <v>272</v>
      </c>
      <c r="C80" s="178"/>
    </row>
    <row r="81" spans="1:3" s="69" customFormat="1" ht="12" customHeight="1" thickBot="1">
      <c r="A81" s="290" t="s">
        <v>293</v>
      </c>
      <c r="B81" s="274" t="s">
        <v>273</v>
      </c>
      <c r="C81" s="178"/>
    </row>
    <row r="82" spans="1:3" s="69" customFormat="1" ht="12" customHeight="1" thickBot="1">
      <c r="A82" s="291" t="s">
        <v>274</v>
      </c>
      <c r="B82" s="169" t="s">
        <v>294</v>
      </c>
      <c r="C82" s="174">
        <f>SUM(C83:C86)</f>
        <v>0</v>
      </c>
    </row>
    <row r="83" spans="1:3" s="69" customFormat="1" ht="12" customHeight="1">
      <c r="A83" s="292" t="s">
        <v>275</v>
      </c>
      <c r="B83" s="272" t="s">
        <v>276</v>
      </c>
      <c r="C83" s="178"/>
    </row>
    <row r="84" spans="1:3" s="69" customFormat="1" ht="12" customHeight="1">
      <c r="A84" s="293" t="s">
        <v>277</v>
      </c>
      <c r="B84" s="273" t="s">
        <v>278</v>
      </c>
      <c r="C84" s="178"/>
    </row>
    <row r="85" spans="1:3" s="69" customFormat="1" ht="12" customHeight="1">
      <c r="A85" s="293" t="s">
        <v>279</v>
      </c>
      <c r="B85" s="273" t="s">
        <v>280</v>
      </c>
      <c r="C85" s="178"/>
    </row>
    <row r="86" spans="1:3" s="68" customFormat="1" ht="12" customHeight="1" thickBot="1">
      <c r="A86" s="294" t="s">
        <v>281</v>
      </c>
      <c r="B86" s="274" t="s">
        <v>282</v>
      </c>
      <c r="C86" s="178"/>
    </row>
    <row r="87" spans="1:3" s="68" customFormat="1" ht="12" customHeight="1" thickBot="1">
      <c r="A87" s="291" t="s">
        <v>283</v>
      </c>
      <c r="B87" s="169" t="s">
        <v>517</v>
      </c>
      <c r="C87" s="313"/>
    </row>
    <row r="88" spans="1:3" s="68" customFormat="1" ht="12" customHeight="1" thickBot="1">
      <c r="A88" s="291" t="s">
        <v>570</v>
      </c>
      <c r="B88" s="169" t="s">
        <v>284</v>
      </c>
      <c r="C88" s="313"/>
    </row>
    <row r="89" spans="1:3" s="68" customFormat="1" ht="12" customHeight="1" thickBot="1">
      <c r="A89" s="291" t="s">
        <v>571</v>
      </c>
      <c r="B89" s="279" t="s">
        <v>518</v>
      </c>
      <c r="C89" s="179">
        <f>+C66+C70+C75+C78+C82+C88+C87</f>
        <v>188603</v>
      </c>
    </row>
    <row r="90" spans="1:3" s="68" customFormat="1" ht="12" customHeight="1" thickBot="1">
      <c r="A90" s="295" t="s">
        <v>572</v>
      </c>
      <c r="B90" s="280" t="s">
        <v>573</v>
      </c>
      <c r="C90" s="179">
        <f>+C65+C89</f>
        <v>2253947</v>
      </c>
    </row>
    <row r="91" spans="1:3" s="69" customFormat="1" ht="15" customHeight="1" thickBot="1">
      <c r="A91" s="148"/>
      <c r="B91" s="149"/>
      <c r="C91" s="239"/>
    </row>
    <row r="92" spans="1:3" s="58" customFormat="1" ht="16.5" customHeight="1" thickBot="1">
      <c r="A92" s="152"/>
      <c r="B92" s="153" t="s">
        <v>54</v>
      </c>
      <c r="C92" s="241"/>
    </row>
    <row r="93" spans="1:3" s="70" customFormat="1" ht="12" customHeight="1" thickBot="1">
      <c r="A93" s="264" t="s">
        <v>14</v>
      </c>
      <c r="B93" s="26" t="s">
        <v>584</v>
      </c>
      <c r="C93" s="173">
        <f>+C94+C95+C96+C97+C98+C111</f>
        <v>823323</v>
      </c>
    </row>
    <row r="94" spans="1:3" ht="12" customHeight="1">
      <c r="A94" s="296" t="s">
        <v>92</v>
      </c>
      <c r="B94" s="9" t="s">
        <v>45</v>
      </c>
      <c r="C94" s="572">
        <v>334731</v>
      </c>
    </row>
    <row r="95" spans="1:3" ht="12" customHeight="1">
      <c r="A95" s="289" t="s">
        <v>93</v>
      </c>
      <c r="B95" s="7" t="s">
        <v>146</v>
      </c>
      <c r="C95" s="556">
        <v>45463</v>
      </c>
    </row>
    <row r="96" spans="1:3" ht="12" customHeight="1">
      <c r="A96" s="289" t="s">
        <v>94</v>
      </c>
      <c r="B96" s="7" t="s">
        <v>121</v>
      </c>
      <c r="C96" s="557">
        <v>178283</v>
      </c>
    </row>
    <row r="97" spans="1:3" ht="12" customHeight="1">
      <c r="A97" s="289" t="s">
        <v>95</v>
      </c>
      <c r="B97" s="10" t="s">
        <v>147</v>
      </c>
      <c r="C97" s="177">
        <v>64400</v>
      </c>
    </row>
    <row r="98" spans="1:3" ht="12" customHeight="1">
      <c r="A98" s="289" t="s">
        <v>106</v>
      </c>
      <c r="B98" s="18" t="s">
        <v>148</v>
      </c>
      <c r="C98" s="557">
        <v>132885</v>
      </c>
    </row>
    <row r="99" spans="1:3" ht="12" customHeight="1">
      <c r="A99" s="289" t="s">
        <v>96</v>
      </c>
      <c r="B99" s="7" t="s">
        <v>574</v>
      </c>
      <c r="C99" s="557">
        <v>7757</v>
      </c>
    </row>
    <row r="100" spans="1:3" ht="12" customHeight="1">
      <c r="A100" s="289" t="s">
        <v>97</v>
      </c>
      <c r="B100" s="101" t="s">
        <v>522</v>
      </c>
      <c r="C100" s="177"/>
    </row>
    <row r="101" spans="1:3" ht="12" customHeight="1">
      <c r="A101" s="289" t="s">
        <v>107</v>
      </c>
      <c r="B101" s="101" t="s">
        <v>523</v>
      </c>
      <c r="C101" s="177">
        <v>816</v>
      </c>
    </row>
    <row r="102" spans="1:3" ht="12" customHeight="1">
      <c r="A102" s="289" t="s">
        <v>108</v>
      </c>
      <c r="B102" s="101" t="s">
        <v>300</v>
      </c>
      <c r="C102" s="177"/>
    </row>
    <row r="103" spans="1:3" ht="12" customHeight="1">
      <c r="A103" s="289" t="s">
        <v>109</v>
      </c>
      <c r="B103" s="102" t="s">
        <v>301</v>
      </c>
      <c r="C103" s="177"/>
    </row>
    <row r="104" spans="1:3" ht="12" customHeight="1">
      <c r="A104" s="289" t="s">
        <v>110</v>
      </c>
      <c r="B104" s="102" t="s">
        <v>302</v>
      </c>
      <c r="C104" s="177"/>
    </row>
    <row r="105" spans="1:3" ht="12" customHeight="1">
      <c r="A105" s="289" t="s">
        <v>112</v>
      </c>
      <c r="B105" s="101" t="s">
        <v>303</v>
      </c>
      <c r="C105" s="177">
        <v>104040</v>
      </c>
    </row>
    <row r="106" spans="1:3" ht="12" customHeight="1">
      <c r="A106" s="289" t="s">
        <v>149</v>
      </c>
      <c r="B106" s="101" t="s">
        <v>304</v>
      </c>
      <c r="C106" s="177"/>
    </row>
    <row r="107" spans="1:3" ht="12" customHeight="1">
      <c r="A107" s="289" t="s">
        <v>298</v>
      </c>
      <c r="B107" s="102" t="s">
        <v>305</v>
      </c>
      <c r="C107" s="177">
        <v>2250</v>
      </c>
    </row>
    <row r="108" spans="1:3" ht="12" customHeight="1">
      <c r="A108" s="297" t="s">
        <v>299</v>
      </c>
      <c r="B108" s="103" t="s">
        <v>306</v>
      </c>
      <c r="C108" s="177"/>
    </row>
    <row r="109" spans="1:3" ht="12" customHeight="1">
      <c r="A109" s="289" t="s">
        <v>524</v>
      </c>
      <c r="B109" s="103" t="s">
        <v>307</v>
      </c>
      <c r="C109" s="177"/>
    </row>
    <row r="110" spans="1:3" ht="12" customHeight="1">
      <c r="A110" s="289" t="s">
        <v>525</v>
      </c>
      <c r="B110" s="102" t="s">
        <v>308</v>
      </c>
      <c r="C110" s="175">
        <v>18022</v>
      </c>
    </row>
    <row r="111" spans="1:3" ht="12" customHeight="1">
      <c r="A111" s="289" t="s">
        <v>526</v>
      </c>
      <c r="B111" s="10" t="s">
        <v>46</v>
      </c>
      <c r="C111" s="556">
        <f>SUM(C112:C113)</f>
        <v>67561</v>
      </c>
    </row>
    <row r="112" spans="1:3" ht="12" customHeight="1">
      <c r="A112" s="290" t="s">
        <v>527</v>
      </c>
      <c r="B112" s="7" t="s">
        <v>575</v>
      </c>
      <c r="C112" s="557">
        <v>6359</v>
      </c>
    </row>
    <row r="113" spans="1:3" ht="12" customHeight="1" thickBot="1">
      <c r="A113" s="298" t="s">
        <v>529</v>
      </c>
      <c r="B113" s="104" t="s">
        <v>576</v>
      </c>
      <c r="C113" s="574">
        <v>61202</v>
      </c>
    </row>
    <row r="114" spans="1:3" ht="12" customHeight="1" thickBot="1">
      <c r="A114" s="32" t="s">
        <v>15</v>
      </c>
      <c r="B114" s="25" t="s">
        <v>309</v>
      </c>
      <c r="C114" s="174">
        <f>+C115+C117+C119</f>
        <v>400119</v>
      </c>
    </row>
    <row r="115" spans="1:3" ht="12" customHeight="1">
      <c r="A115" s="288" t="s">
        <v>98</v>
      </c>
      <c r="B115" s="7" t="s">
        <v>169</v>
      </c>
      <c r="C115" s="558">
        <v>31259</v>
      </c>
    </row>
    <row r="116" spans="1:3" ht="12" customHeight="1">
      <c r="A116" s="288" t="s">
        <v>99</v>
      </c>
      <c r="B116" s="11" t="s">
        <v>313</v>
      </c>
      <c r="C116" s="312">
        <v>8306</v>
      </c>
    </row>
    <row r="117" spans="1:3" ht="12" customHeight="1">
      <c r="A117" s="288" t="s">
        <v>100</v>
      </c>
      <c r="B117" s="11" t="s">
        <v>150</v>
      </c>
      <c r="C117" s="556">
        <v>361760</v>
      </c>
    </row>
    <row r="118" spans="1:3" ht="12" customHeight="1">
      <c r="A118" s="288" t="s">
        <v>101</v>
      </c>
      <c r="B118" s="11" t="s">
        <v>314</v>
      </c>
      <c r="C118" s="161"/>
    </row>
    <row r="119" spans="1:3" ht="12" customHeight="1">
      <c r="A119" s="288" t="s">
        <v>102</v>
      </c>
      <c r="B119" s="171" t="s">
        <v>172</v>
      </c>
      <c r="C119" s="161">
        <v>7100</v>
      </c>
    </row>
    <row r="120" spans="1:3" ht="12" customHeight="1">
      <c r="A120" s="288" t="s">
        <v>111</v>
      </c>
      <c r="B120" s="170" t="s">
        <v>376</v>
      </c>
      <c r="C120" s="161"/>
    </row>
    <row r="121" spans="1:3" ht="12" customHeight="1">
      <c r="A121" s="288" t="s">
        <v>113</v>
      </c>
      <c r="B121" s="268" t="s">
        <v>319</v>
      </c>
      <c r="C121" s="161"/>
    </row>
    <row r="122" spans="1:3" ht="12" customHeight="1">
      <c r="A122" s="288" t="s">
        <v>151</v>
      </c>
      <c r="B122" s="102" t="s">
        <v>302</v>
      </c>
      <c r="C122" s="161"/>
    </row>
    <row r="123" spans="1:3" ht="12" customHeight="1">
      <c r="A123" s="288" t="s">
        <v>152</v>
      </c>
      <c r="B123" s="102" t="s">
        <v>318</v>
      </c>
      <c r="C123" s="161"/>
    </row>
    <row r="124" spans="1:3" ht="12" customHeight="1">
      <c r="A124" s="288" t="s">
        <v>153</v>
      </c>
      <c r="B124" s="102" t="s">
        <v>317</v>
      </c>
      <c r="C124" s="161"/>
    </row>
    <row r="125" spans="1:3" ht="12" customHeight="1">
      <c r="A125" s="288" t="s">
        <v>310</v>
      </c>
      <c r="B125" s="102" t="s">
        <v>305</v>
      </c>
      <c r="C125" s="161"/>
    </row>
    <row r="126" spans="1:3" ht="12" customHeight="1">
      <c r="A126" s="288" t="s">
        <v>311</v>
      </c>
      <c r="B126" s="102" t="s">
        <v>316</v>
      </c>
      <c r="C126" s="161"/>
    </row>
    <row r="127" spans="1:3" ht="12" customHeight="1" thickBot="1">
      <c r="A127" s="297" t="s">
        <v>312</v>
      </c>
      <c r="B127" s="102" t="s">
        <v>315</v>
      </c>
      <c r="C127" s="162">
        <v>7100</v>
      </c>
    </row>
    <row r="128" spans="1:3" ht="12" customHeight="1" thickBot="1">
      <c r="A128" s="32" t="s">
        <v>16</v>
      </c>
      <c r="B128" s="97" t="s">
        <v>531</v>
      </c>
      <c r="C128" s="174">
        <f>+C93+C114</f>
        <v>1223442</v>
      </c>
    </row>
    <row r="129" spans="1:3" ht="12" customHeight="1" thickBot="1">
      <c r="A129" s="32" t="s">
        <v>17</v>
      </c>
      <c r="B129" s="97" t="s">
        <v>532</v>
      </c>
      <c r="C129" s="174">
        <f>+C130+C131+C132</f>
        <v>0</v>
      </c>
    </row>
    <row r="130" spans="1:3" s="70" customFormat="1" ht="12" customHeight="1">
      <c r="A130" s="288" t="s">
        <v>210</v>
      </c>
      <c r="B130" s="8" t="s">
        <v>577</v>
      </c>
      <c r="C130" s="161"/>
    </row>
    <row r="131" spans="1:3" ht="12" customHeight="1">
      <c r="A131" s="288" t="s">
        <v>213</v>
      </c>
      <c r="B131" s="8" t="s">
        <v>534</v>
      </c>
      <c r="C131" s="161"/>
    </row>
    <row r="132" spans="1:3" ht="12" customHeight="1" thickBot="1">
      <c r="A132" s="297" t="s">
        <v>214</v>
      </c>
      <c r="B132" s="6" t="s">
        <v>578</v>
      </c>
      <c r="C132" s="161"/>
    </row>
    <row r="133" spans="1:3" ht="12" customHeight="1" thickBot="1">
      <c r="A133" s="32" t="s">
        <v>18</v>
      </c>
      <c r="B133" s="97" t="s">
        <v>536</v>
      </c>
      <c r="C133" s="174">
        <f>+C134+C135+C136+C137+C138+C139</f>
        <v>0</v>
      </c>
    </row>
    <row r="134" spans="1:3" ht="12" customHeight="1">
      <c r="A134" s="288" t="s">
        <v>85</v>
      </c>
      <c r="B134" s="8" t="s">
        <v>537</v>
      </c>
      <c r="C134" s="161"/>
    </row>
    <row r="135" spans="1:3" ht="12" customHeight="1">
      <c r="A135" s="288" t="s">
        <v>86</v>
      </c>
      <c r="B135" s="8" t="s">
        <v>538</v>
      </c>
      <c r="C135" s="161"/>
    </row>
    <row r="136" spans="1:3" ht="12" customHeight="1">
      <c r="A136" s="288" t="s">
        <v>87</v>
      </c>
      <c r="B136" s="8" t="s">
        <v>539</v>
      </c>
      <c r="C136" s="161"/>
    </row>
    <row r="137" spans="1:3" ht="12" customHeight="1">
      <c r="A137" s="288" t="s">
        <v>138</v>
      </c>
      <c r="B137" s="8" t="s">
        <v>579</v>
      </c>
      <c r="C137" s="161"/>
    </row>
    <row r="138" spans="1:3" ht="12" customHeight="1">
      <c r="A138" s="288" t="s">
        <v>139</v>
      </c>
      <c r="B138" s="8" t="s">
        <v>541</v>
      </c>
      <c r="C138" s="161"/>
    </row>
    <row r="139" spans="1:3" s="70" customFormat="1" ht="12" customHeight="1" thickBot="1">
      <c r="A139" s="297" t="s">
        <v>140</v>
      </c>
      <c r="B139" s="6" t="s">
        <v>542</v>
      </c>
      <c r="C139" s="161"/>
    </row>
    <row r="140" spans="1:11" ht="12" customHeight="1" thickBot="1">
      <c r="A140" s="32" t="s">
        <v>19</v>
      </c>
      <c r="B140" s="97" t="s">
        <v>580</v>
      </c>
      <c r="C140" s="179">
        <f>+C141+C142+C144+C145+C143</f>
        <v>27420</v>
      </c>
      <c r="K140" s="160"/>
    </row>
    <row r="141" spans="1:3" ht="12.75">
      <c r="A141" s="288" t="s">
        <v>88</v>
      </c>
      <c r="B141" s="8" t="s">
        <v>320</v>
      </c>
      <c r="C141" s="161"/>
    </row>
    <row r="142" spans="1:3" ht="12" customHeight="1">
      <c r="A142" s="288" t="s">
        <v>89</v>
      </c>
      <c r="B142" s="8" t="s">
        <v>321</v>
      </c>
      <c r="C142" s="161">
        <v>27420</v>
      </c>
    </row>
    <row r="143" spans="1:3" s="70" customFormat="1" ht="12" customHeight="1">
      <c r="A143" s="288" t="s">
        <v>234</v>
      </c>
      <c r="B143" s="8" t="s">
        <v>581</v>
      </c>
      <c r="C143" s="161"/>
    </row>
    <row r="144" spans="1:3" s="70" customFormat="1" ht="12" customHeight="1">
      <c r="A144" s="288" t="s">
        <v>235</v>
      </c>
      <c r="B144" s="8" t="s">
        <v>544</v>
      </c>
      <c r="C144" s="161"/>
    </row>
    <row r="145" spans="1:3" s="70" customFormat="1" ht="12" customHeight="1" thickBot="1">
      <c r="A145" s="297" t="s">
        <v>236</v>
      </c>
      <c r="B145" s="6" t="s">
        <v>339</v>
      </c>
      <c r="C145" s="161"/>
    </row>
    <row r="146" spans="1:3" s="70" customFormat="1" ht="12" customHeight="1" thickBot="1">
      <c r="A146" s="32" t="s">
        <v>20</v>
      </c>
      <c r="B146" s="97" t="s">
        <v>545</v>
      </c>
      <c r="C146" s="182">
        <f>+C147+C148+C149+C150+C151</f>
        <v>0</v>
      </c>
    </row>
    <row r="147" spans="1:3" s="70" customFormat="1" ht="12" customHeight="1">
      <c r="A147" s="288" t="s">
        <v>90</v>
      </c>
      <c r="B147" s="8" t="s">
        <v>546</v>
      </c>
      <c r="C147" s="161"/>
    </row>
    <row r="148" spans="1:3" s="70" customFormat="1" ht="12" customHeight="1">
      <c r="A148" s="288" t="s">
        <v>91</v>
      </c>
      <c r="B148" s="8" t="s">
        <v>547</v>
      </c>
      <c r="C148" s="161"/>
    </row>
    <row r="149" spans="1:3" s="70" customFormat="1" ht="12" customHeight="1">
      <c r="A149" s="288" t="s">
        <v>246</v>
      </c>
      <c r="B149" s="8" t="s">
        <v>548</v>
      </c>
      <c r="C149" s="161"/>
    </row>
    <row r="150" spans="1:3" ht="12.75" customHeight="1">
      <c r="A150" s="288" t="s">
        <v>247</v>
      </c>
      <c r="B150" s="8" t="s">
        <v>582</v>
      </c>
      <c r="C150" s="161"/>
    </row>
    <row r="151" spans="1:3" ht="12.75" customHeight="1" thickBot="1">
      <c r="A151" s="297" t="s">
        <v>550</v>
      </c>
      <c r="B151" s="6" t="s">
        <v>551</v>
      </c>
      <c r="C151" s="162"/>
    </row>
    <row r="152" spans="1:3" ht="12.75" customHeight="1" thickBot="1">
      <c r="A152" s="540" t="s">
        <v>21</v>
      </c>
      <c r="B152" s="97" t="s">
        <v>552</v>
      </c>
      <c r="C152" s="182"/>
    </row>
    <row r="153" spans="1:3" ht="12" customHeight="1" thickBot="1">
      <c r="A153" s="540" t="s">
        <v>22</v>
      </c>
      <c r="B153" s="97" t="s">
        <v>553</v>
      </c>
      <c r="C153" s="182"/>
    </row>
    <row r="154" spans="1:3" ht="15" customHeight="1" thickBot="1">
      <c r="A154" s="32" t="s">
        <v>23</v>
      </c>
      <c r="B154" s="97" t="s">
        <v>554</v>
      </c>
      <c r="C154" s="282">
        <f>+C129+C133+C140+C146+C152+C153</f>
        <v>27420</v>
      </c>
    </row>
    <row r="155" spans="1:3" ht="13.5" thickBot="1">
      <c r="A155" s="299" t="s">
        <v>24</v>
      </c>
      <c r="B155" s="252" t="s">
        <v>555</v>
      </c>
      <c r="C155" s="282">
        <f>+C128+C154</f>
        <v>1250862</v>
      </c>
    </row>
    <row r="156" ht="15" customHeight="1" thickBot="1"/>
    <row r="157" spans="1:3" ht="14.25" customHeight="1" thickBot="1">
      <c r="A157" s="157" t="s">
        <v>583</v>
      </c>
      <c r="B157" s="158"/>
      <c r="C157" s="95"/>
    </row>
    <row r="158" spans="1:3" ht="13.5" thickBot="1">
      <c r="A158" s="157" t="s">
        <v>164</v>
      </c>
      <c r="B158" s="158"/>
      <c r="C1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14/2015.(IV.27.)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61">
    <tabColor rgb="FF92D050"/>
  </sheetPr>
  <dimension ref="A1:K158"/>
  <sheetViews>
    <sheetView zoomScale="130" zoomScaleNormal="130" zoomScaleSheetLayoutView="85" workbookViewId="0" topLeftCell="A79">
      <selection activeCell="C48" sqref="C48"/>
    </sheetView>
  </sheetViews>
  <sheetFormatPr defaultColWidth="9.00390625" defaultRowHeight="12.75"/>
  <cols>
    <col min="1" max="1" width="19.50390625" style="321" customWidth="1"/>
    <col min="2" max="2" width="72.00390625" style="322" customWidth="1"/>
    <col min="3" max="3" width="25.00390625" style="323" customWidth="1"/>
    <col min="4" max="16384" width="9.375" style="2" customWidth="1"/>
  </cols>
  <sheetData>
    <row r="1" spans="1:3" s="1" customFormat="1" ht="16.5" customHeight="1" thickBot="1">
      <c r="A1" s="134"/>
      <c r="B1" s="136"/>
      <c r="C1" s="159"/>
    </row>
    <row r="2" spans="1:3" s="66" customFormat="1" ht="21" customHeight="1">
      <c r="A2" s="262" t="s">
        <v>60</v>
      </c>
      <c r="B2" s="230" t="s">
        <v>165</v>
      </c>
      <c r="C2" s="232" t="s">
        <v>49</v>
      </c>
    </row>
    <row r="3" spans="1:3" s="66" customFormat="1" ht="16.5" thickBot="1">
      <c r="A3" s="137" t="s">
        <v>161</v>
      </c>
      <c r="B3" s="231" t="s">
        <v>378</v>
      </c>
      <c r="C3" s="539" t="s">
        <v>58</v>
      </c>
    </row>
    <row r="4" spans="1:3" s="67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233" t="s">
        <v>52</v>
      </c>
    </row>
    <row r="6" spans="1:3" s="58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58" customFormat="1" ht="15.75" customHeight="1" thickBot="1">
      <c r="A7" s="142"/>
      <c r="B7" s="143" t="s">
        <v>53</v>
      </c>
      <c r="C7" s="234"/>
    </row>
    <row r="8" spans="1:3" s="58" customFormat="1" ht="12" customHeight="1" thickBot="1">
      <c r="A8" s="32" t="s">
        <v>14</v>
      </c>
      <c r="B8" s="20" t="s">
        <v>194</v>
      </c>
      <c r="C8" s="174">
        <f>+C9+C10+C11+C12+C13+C14</f>
        <v>0</v>
      </c>
    </row>
    <row r="9" spans="1:3" s="68" customFormat="1" ht="12" customHeight="1">
      <c r="A9" s="288" t="s">
        <v>92</v>
      </c>
      <c r="B9" s="272" t="s">
        <v>195</v>
      </c>
      <c r="C9" s="176"/>
    </row>
    <row r="10" spans="1:3" s="69" customFormat="1" ht="12" customHeight="1">
      <c r="A10" s="289" t="s">
        <v>93</v>
      </c>
      <c r="B10" s="273" t="s">
        <v>196</v>
      </c>
      <c r="C10" s="175"/>
    </row>
    <row r="11" spans="1:3" s="69" customFormat="1" ht="12" customHeight="1">
      <c r="A11" s="289" t="s">
        <v>94</v>
      </c>
      <c r="B11" s="273" t="s">
        <v>197</v>
      </c>
      <c r="C11" s="175"/>
    </row>
    <row r="12" spans="1:3" s="69" customFormat="1" ht="12" customHeight="1">
      <c r="A12" s="289" t="s">
        <v>95</v>
      </c>
      <c r="B12" s="273" t="s">
        <v>198</v>
      </c>
      <c r="C12" s="175"/>
    </row>
    <row r="13" spans="1:3" s="69" customFormat="1" ht="12" customHeight="1">
      <c r="A13" s="289" t="s">
        <v>122</v>
      </c>
      <c r="B13" s="273" t="s">
        <v>568</v>
      </c>
      <c r="C13" s="175"/>
    </row>
    <row r="14" spans="1:3" s="68" customFormat="1" ht="12" customHeight="1" thickBot="1">
      <c r="A14" s="290" t="s">
        <v>96</v>
      </c>
      <c r="B14" s="274" t="s">
        <v>508</v>
      </c>
      <c r="C14" s="175"/>
    </row>
    <row r="15" spans="1:3" s="68" customFormat="1" ht="12" customHeight="1" thickBot="1">
      <c r="A15" s="32" t="s">
        <v>15</v>
      </c>
      <c r="B15" s="169" t="s">
        <v>199</v>
      </c>
      <c r="C15" s="174">
        <f>+C16+C17+C18+C19+C20</f>
        <v>139834</v>
      </c>
    </row>
    <row r="16" spans="1:3" s="68" customFormat="1" ht="12" customHeight="1">
      <c r="A16" s="288" t="s">
        <v>98</v>
      </c>
      <c r="B16" s="272" t="s">
        <v>200</v>
      </c>
      <c r="C16" s="176"/>
    </row>
    <row r="17" spans="1:3" s="68" customFormat="1" ht="12" customHeight="1">
      <c r="A17" s="289" t="s">
        <v>99</v>
      </c>
      <c r="B17" s="273" t="s">
        <v>201</v>
      </c>
      <c r="C17" s="175"/>
    </row>
    <row r="18" spans="1:3" s="68" customFormat="1" ht="12" customHeight="1">
      <c r="A18" s="289" t="s">
        <v>100</v>
      </c>
      <c r="B18" s="273" t="s">
        <v>370</v>
      </c>
      <c r="C18" s="175"/>
    </row>
    <row r="19" spans="1:3" s="68" customFormat="1" ht="12" customHeight="1">
      <c r="A19" s="289" t="s">
        <v>101</v>
      </c>
      <c r="B19" s="273" t="s">
        <v>371</v>
      </c>
      <c r="C19" s="175"/>
    </row>
    <row r="20" spans="1:3" s="68" customFormat="1" ht="12" customHeight="1">
      <c r="A20" s="289" t="s">
        <v>102</v>
      </c>
      <c r="B20" s="273" t="s">
        <v>202</v>
      </c>
      <c r="C20" s="175">
        <v>139834</v>
      </c>
    </row>
    <row r="21" spans="1:3" s="69" customFormat="1" ht="12" customHeight="1" thickBot="1">
      <c r="A21" s="290" t="s">
        <v>111</v>
      </c>
      <c r="B21" s="274" t="s">
        <v>203</v>
      </c>
      <c r="C21" s="177">
        <v>2085</v>
      </c>
    </row>
    <row r="22" spans="1:3" s="69" customFormat="1" ht="12" customHeight="1" thickBot="1">
      <c r="A22" s="32" t="s">
        <v>16</v>
      </c>
      <c r="B22" s="20" t="s">
        <v>204</v>
      </c>
      <c r="C22" s="174">
        <f>+C23+C24+C25+C26+C27</f>
        <v>0</v>
      </c>
    </row>
    <row r="23" spans="1:3" s="69" customFormat="1" ht="12" customHeight="1">
      <c r="A23" s="288" t="s">
        <v>81</v>
      </c>
      <c r="B23" s="272" t="s">
        <v>205</v>
      </c>
      <c r="C23" s="176"/>
    </row>
    <row r="24" spans="1:3" s="68" customFormat="1" ht="12" customHeight="1">
      <c r="A24" s="289" t="s">
        <v>82</v>
      </c>
      <c r="B24" s="273" t="s">
        <v>206</v>
      </c>
      <c r="C24" s="175"/>
    </row>
    <row r="25" spans="1:3" s="69" customFormat="1" ht="12" customHeight="1">
      <c r="A25" s="289" t="s">
        <v>83</v>
      </c>
      <c r="B25" s="273" t="s">
        <v>372</v>
      </c>
      <c r="C25" s="175"/>
    </row>
    <row r="26" spans="1:3" s="69" customFormat="1" ht="12" customHeight="1">
      <c r="A26" s="289" t="s">
        <v>84</v>
      </c>
      <c r="B26" s="273" t="s">
        <v>373</v>
      </c>
      <c r="C26" s="175"/>
    </row>
    <row r="27" spans="1:3" s="69" customFormat="1" ht="12" customHeight="1">
      <c r="A27" s="289" t="s">
        <v>134</v>
      </c>
      <c r="B27" s="273" t="s">
        <v>207</v>
      </c>
      <c r="C27" s="175"/>
    </row>
    <row r="28" spans="1:3" s="69" customFormat="1" ht="12" customHeight="1" thickBot="1">
      <c r="A28" s="290" t="s">
        <v>135</v>
      </c>
      <c r="B28" s="274" t="s">
        <v>208</v>
      </c>
      <c r="C28" s="177"/>
    </row>
    <row r="29" spans="1:3" s="69" customFormat="1" ht="12" customHeight="1" thickBot="1">
      <c r="A29" s="32" t="s">
        <v>136</v>
      </c>
      <c r="B29" s="20" t="s">
        <v>209</v>
      </c>
      <c r="C29" s="179">
        <f>+C30+C34+C35+C36</f>
        <v>0</v>
      </c>
    </row>
    <row r="30" spans="1:3" s="69" customFormat="1" ht="12" customHeight="1">
      <c r="A30" s="288" t="s">
        <v>210</v>
      </c>
      <c r="B30" s="272" t="s">
        <v>569</v>
      </c>
      <c r="C30" s="267">
        <f>+C31+C32+C33</f>
        <v>0</v>
      </c>
    </row>
    <row r="31" spans="1:3" s="69" customFormat="1" ht="12" customHeight="1">
      <c r="A31" s="289" t="s">
        <v>211</v>
      </c>
      <c r="B31" s="273" t="s">
        <v>216</v>
      </c>
      <c r="C31" s="175"/>
    </row>
    <row r="32" spans="1:3" s="69" customFormat="1" ht="12" customHeight="1">
      <c r="A32" s="289" t="s">
        <v>212</v>
      </c>
      <c r="B32" s="273" t="s">
        <v>217</v>
      </c>
      <c r="C32" s="175"/>
    </row>
    <row r="33" spans="1:3" s="69" customFormat="1" ht="12" customHeight="1">
      <c r="A33" s="289" t="s">
        <v>510</v>
      </c>
      <c r="B33" s="525" t="s">
        <v>511</v>
      </c>
      <c r="C33" s="175"/>
    </row>
    <row r="34" spans="1:3" s="69" customFormat="1" ht="12" customHeight="1">
      <c r="A34" s="289" t="s">
        <v>213</v>
      </c>
      <c r="B34" s="273" t="s">
        <v>218</v>
      </c>
      <c r="C34" s="175"/>
    </row>
    <row r="35" spans="1:3" s="69" customFormat="1" ht="12" customHeight="1">
      <c r="A35" s="289" t="s">
        <v>214</v>
      </c>
      <c r="B35" s="273" t="s">
        <v>219</v>
      </c>
      <c r="C35" s="175"/>
    </row>
    <row r="36" spans="1:3" s="69" customFormat="1" ht="12" customHeight="1" thickBot="1">
      <c r="A36" s="290" t="s">
        <v>215</v>
      </c>
      <c r="B36" s="274" t="s">
        <v>220</v>
      </c>
      <c r="C36" s="177"/>
    </row>
    <row r="37" spans="1:3" s="69" customFormat="1" ht="12" customHeight="1" thickBot="1">
      <c r="A37" s="32" t="s">
        <v>18</v>
      </c>
      <c r="B37" s="20" t="s">
        <v>512</v>
      </c>
      <c r="C37" s="174">
        <f>SUM(C38:C48)</f>
        <v>16866</v>
      </c>
    </row>
    <row r="38" spans="1:3" s="69" customFormat="1" ht="12" customHeight="1">
      <c r="A38" s="288" t="s">
        <v>85</v>
      </c>
      <c r="B38" s="272" t="s">
        <v>223</v>
      </c>
      <c r="C38" s="176">
        <v>12820</v>
      </c>
    </row>
    <row r="39" spans="1:3" s="69" customFormat="1" ht="12" customHeight="1">
      <c r="A39" s="289" t="s">
        <v>86</v>
      </c>
      <c r="B39" s="273" t="s">
        <v>224</v>
      </c>
      <c r="C39" s="175"/>
    </row>
    <row r="40" spans="1:3" s="69" customFormat="1" ht="12" customHeight="1">
      <c r="A40" s="289" t="s">
        <v>87</v>
      </c>
      <c r="B40" s="273" t="s">
        <v>225</v>
      </c>
      <c r="C40" s="556">
        <v>344</v>
      </c>
    </row>
    <row r="41" spans="1:3" s="69" customFormat="1" ht="12" customHeight="1">
      <c r="A41" s="289" t="s">
        <v>138</v>
      </c>
      <c r="B41" s="273" t="s">
        <v>226</v>
      </c>
      <c r="C41" s="175"/>
    </row>
    <row r="42" spans="1:3" s="69" customFormat="1" ht="12" customHeight="1">
      <c r="A42" s="289" t="s">
        <v>139</v>
      </c>
      <c r="B42" s="273" t="s">
        <v>227</v>
      </c>
      <c r="C42" s="175"/>
    </row>
    <row r="43" spans="1:3" s="69" customFormat="1" ht="12" customHeight="1">
      <c r="A43" s="289" t="s">
        <v>140</v>
      </c>
      <c r="B43" s="273" t="s">
        <v>228</v>
      </c>
      <c r="C43" s="175">
        <v>3462</v>
      </c>
    </row>
    <row r="44" spans="1:3" s="69" customFormat="1" ht="12" customHeight="1">
      <c r="A44" s="289" t="s">
        <v>141</v>
      </c>
      <c r="B44" s="273" t="s">
        <v>229</v>
      </c>
      <c r="C44" s="175"/>
    </row>
    <row r="45" spans="1:3" s="69" customFormat="1" ht="12" customHeight="1">
      <c r="A45" s="289" t="s">
        <v>142</v>
      </c>
      <c r="B45" s="273" t="s">
        <v>230</v>
      </c>
      <c r="C45" s="175">
        <v>204</v>
      </c>
    </row>
    <row r="46" spans="1:3" s="69" customFormat="1" ht="12" customHeight="1">
      <c r="A46" s="289" t="s">
        <v>221</v>
      </c>
      <c r="B46" s="273" t="s">
        <v>231</v>
      </c>
      <c r="C46" s="178"/>
    </row>
    <row r="47" spans="1:3" s="69" customFormat="1" ht="12" customHeight="1">
      <c r="A47" s="290" t="s">
        <v>222</v>
      </c>
      <c r="B47" s="274" t="s">
        <v>513</v>
      </c>
      <c r="C47" s="261"/>
    </row>
    <row r="48" spans="1:3" s="69" customFormat="1" ht="12" customHeight="1" thickBot="1">
      <c r="A48" s="290" t="s">
        <v>514</v>
      </c>
      <c r="B48" s="274" t="s">
        <v>232</v>
      </c>
      <c r="C48" s="557">
        <v>36</v>
      </c>
    </row>
    <row r="49" spans="1:3" s="69" customFormat="1" ht="12" customHeight="1" thickBot="1">
      <c r="A49" s="32" t="s">
        <v>19</v>
      </c>
      <c r="B49" s="20" t="s">
        <v>233</v>
      </c>
      <c r="C49" s="174">
        <f>SUM(C50:C54)</f>
        <v>5400</v>
      </c>
    </row>
    <row r="50" spans="1:3" s="69" customFormat="1" ht="12" customHeight="1">
      <c r="A50" s="288" t="s">
        <v>88</v>
      </c>
      <c r="B50" s="272" t="s">
        <v>237</v>
      </c>
      <c r="C50" s="312"/>
    </row>
    <row r="51" spans="1:3" s="69" customFormat="1" ht="12" customHeight="1">
      <c r="A51" s="289" t="s">
        <v>89</v>
      </c>
      <c r="B51" s="273" t="s">
        <v>238</v>
      </c>
      <c r="C51" s="178">
        <v>5400</v>
      </c>
    </row>
    <row r="52" spans="1:3" s="69" customFormat="1" ht="12" customHeight="1">
      <c r="A52" s="289" t="s">
        <v>234</v>
      </c>
      <c r="B52" s="273" t="s">
        <v>239</v>
      </c>
      <c r="C52" s="178"/>
    </row>
    <row r="53" spans="1:3" s="69" customFormat="1" ht="12" customHeight="1">
      <c r="A53" s="289" t="s">
        <v>235</v>
      </c>
      <c r="B53" s="273" t="s">
        <v>240</v>
      </c>
      <c r="C53" s="178"/>
    </row>
    <row r="54" spans="1:3" s="69" customFormat="1" ht="12" customHeight="1" thickBot="1">
      <c r="A54" s="290" t="s">
        <v>236</v>
      </c>
      <c r="B54" s="274" t="s">
        <v>241</v>
      </c>
      <c r="C54" s="261"/>
    </row>
    <row r="55" spans="1:3" s="69" customFormat="1" ht="12" customHeight="1" thickBot="1">
      <c r="A55" s="32" t="s">
        <v>143</v>
      </c>
      <c r="B55" s="20" t="s">
        <v>242</v>
      </c>
      <c r="C55" s="174">
        <f>SUM(C56:C58)</f>
        <v>0</v>
      </c>
    </row>
    <row r="56" spans="1:3" s="69" customFormat="1" ht="12" customHeight="1">
      <c r="A56" s="288" t="s">
        <v>90</v>
      </c>
      <c r="B56" s="272" t="s">
        <v>243</v>
      </c>
      <c r="C56" s="176"/>
    </row>
    <row r="57" spans="1:3" s="69" customFormat="1" ht="12" customHeight="1">
      <c r="A57" s="289" t="s">
        <v>91</v>
      </c>
      <c r="B57" s="273" t="s">
        <v>374</v>
      </c>
      <c r="C57" s="175"/>
    </row>
    <row r="58" spans="1:3" s="69" customFormat="1" ht="12" customHeight="1">
      <c r="A58" s="289" t="s">
        <v>246</v>
      </c>
      <c r="B58" s="273" t="s">
        <v>244</v>
      </c>
      <c r="C58" s="175"/>
    </row>
    <row r="59" spans="1:3" s="69" customFormat="1" ht="12" customHeight="1" thickBot="1">
      <c r="A59" s="290" t="s">
        <v>247</v>
      </c>
      <c r="B59" s="274" t="s">
        <v>245</v>
      </c>
      <c r="C59" s="177"/>
    </row>
    <row r="60" spans="1:3" s="69" customFormat="1" ht="12" customHeight="1" thickBot="1">
      <c r="A60" s="32" t="s">
        <v>21</v>
      </c>
      <c r="B60" s="169" t="s">
        <v>248</v>
      </c>
      <c r="C60" s="174">
        <f>SUM(C61:C63)</f>
        <v>1880</v>
      </c>
    </row>
    <row r="61" spans="1:3" s="69" customFormat="1" ht="12" customHeight="1">
      <c r="A61" s="288" t="s">
        <v>144</v>
      </c>
      <c r="B61" s="272" t="s">
        <v>250</v>
      </c>
      <c r="C61" s="178"/>
    </row>
    <row r="62" spans="1:3" s="69" customFormat="1" ht="12" customHeight="1">
      <c r="A62" s="289" t="s">
        <v>145</v>
      </c>
      <c r="B62" s="273" t="s">
        <v>375</v>
      </c>
      <c r="C62" s="178"/>
    </row>
    <row r="63" spans="1:3" s="69" customFormat="1" ht="12" customHeight="1">
      <c r="A63" s="289" t="s">
        <v>171</v>
      </c>
      <c r="B63" s="273" t="s">
        <v>251</v>
      </c>
      <c r="C63" s="556">
        <v>1880</v>
      </c>
    </row>
    <row r="64" spans="1:3" s="69" customFormat="1" ht="12" customHeight="1" thickBot="1">
      <c r="A64" s="290" t="s">
        <v>249</v>
      </c>
      <c r="B64" s="274" t="s">
        <v>252</v>
      </c>
      <c r="C64" s="178"/>
    </row>
    <row r="65" spans="1:3" s="69" customFormat="1" ht="12" customHeight="1" thickBot="1">
      <c r="A65" s="32" t="s">
        <v>22</v>
      </c>
      <c r="B65" s="20" t="s">
        <v>253</v>
      </c>
      <c r="C65" s="179">
        <f>+C8+C15+C22+C29+C37+C49+C55+C60</f>
        <v>163980</v>
      </c>
    </row>
    <row r="66" spans="1:3" s="69" customFormat="1" ht="12" customHeight="1" thickBot="1">
      <c r="A66" s="291" t="s">
        <v>343</v>
      </c>
      <c r="B66" s="169" t="s">
        <v>255</v>
      </c>
      <c r="C66" s="174">
        <f>SUM(C67:C69)</f>
        <v>138909</v>
      </c>
    </row>
    <row r="67" spans="1:3" s="69" customFormat="1" ht="12" customHeight="1">
      <c r="A67" s="288" t="s">
        <v>286</v>
      </c>
      <c r="B67" s="272" t="s">
        <v>256</v>
      </c>
      <c r="C67" s="556">
        <v>38909</v>
      </c>
    </row>
    <row r="68" spans="1:3" s="69" customFormat="1" ht="12" customHeight="1">
      <c r="A68" s="289" t="s">
        <v>295</v>
      </c>
      <c r="B68" s="273" t="s">
        <v>257</v>
      </c>
      <c r="C68" s="178">
        <v>100000</v>
      </c>
    </row>
    <row r="69" spans="1:3" s="69" customFormat="1" ht="12" customHeight="1" thickBot="1">
      <c r="A69" s="290" t="s">
        <v>296</v>
      </c>
      <c r="B69" s="275" t="s">
        <v>258</v>
      </c>
      <c r="C69" s="178"/>
    </row>
    <row r="70" spans="1:3" s="69" customFormat="1" ht="12" customHeight="1" thickBot="1">
      <c r="A70" s="291" t="s">
        <v>259</v>
      </c>
      <c r="B70" s="169" t="s">
        <v>260</v>
      </c>
      <c r="C70" s="174">
        <f>SUM(C71:C74)</f>
        <v>0</v>
      </c>
    </row>
    <row r="71" spans="1:3" s="69" customFormat="1" ht="12" customHeight="1">
      <c r="A71" s="288" t="s">
        <v>123</v>
      </c>
      <c r="B71" s="272" t="s">
        <v>261</v>
      </c>
      <c r="C71" s="178"/>
    </row>
    <row r="72" spans="1:3" s="69" customFormat="1" ht="12" customHeight="1">
      <c r="A72" s="289" t="s">
        <v>124</v>
      </c>
      <c r="B72" s="273" t="s">
        <v>262</v>
      </c>
      <c r="C72" s="178"/>
    </row>
    <row r="73" spans="1:3" s="69" customFormat="1" ht="12" customHeight="1">
      <c r="A73" s="289" t="s">
        <v>287</v>
      </c>
      <c r="B73" s="273" t="s">
        <v>263</v>
      </c>
      <c r="C73" s="178"/>
    </row>
    <row r="74" spans="1:3" s="69" customFormat="1" ht="12" customHeight="1" thickBot="1">
      <c r="A74" s="290" t="s">
        <v>288</v>
      </c>
      <c r="B74" s="274" t="s">
        <v>264</v>
      </c>
      <c r="C74" s="178"/>
    </row>
    <row r="75" spans="1:3" s="69" customFormat="1" ht="12" customHeight="1" thickBot="1">
      <c r="A75" s="291" t="s">
        <v>265</v>
      </c>
      <c r="B75" s="169" t="s">
        <v>266</v>
      </c>
      <c r="C75" s="174">
        <f>SUM(C76:C77)</f>
        <v>0</v>
      </c>
    </row>
    <row r="76" spans="1:3" s="69" customFormat="1" ht="12" customHeight="1">
      <c r="A76" s="288" t="s">
        <v>289</v>
      </c>
      <c r="B76" s="272" t="s">
        <v>267</v>
      </c>
      <c r="C76" s="178"/>
    </row>
    <row r="77" spans="1:3" s="69" customFormat="1" ht="12" customHeight="1" thickBot="1">
      <c r="A77" s="290" t="s">
        <v>290</v>
      </c>
      <c r="B77" s="274" t="s">
        <v>268</v>
      </c>
      <c r="C77" s="178"/>
    </row>
    <row r="78" spans="1:3" s="68" customFormat="1" ht="12" customHeight="1" thickBot="1">
      <c r="A78" s="291" t="s">
        <v>269</v>
      </c>
      <c r="B78" s="169" t="s">
        <v>270</v>
      </c>
      <c r="C78" s="174">
        <f>SUM(C79:C81)</f>
        <v>0</v>
      </c>
    </row>
    <row r="79" spans="1:3" s="69" customFormat="1" ht="12" customHeight="1">
      <c r="A79" s="288" t="s">
        <v>291</v>
      </c>
      <c r="B79" s="272" t="s">
        <v>271</v>
      </c>
      <c r="C79" s="178"/>
    </row>
    <row r="80" spans="1:3" s="69" customFormat="1" ht="12" customHeight="1">
      <c r="A80" s="289" t="s">
        <v>292</v>
      </c>
      <c r="B80" s="273" t="s">
        <v>272</v>
      </c>
      <c r="C80" s="178"/>
    </row>
    <row r="81" spans="1:3" s="69" customFormat="1" ht="12" customHeight="1" thickBot="1">
      <c r="A81" s="290" t="s">
        <v>293</v>
      </c>
      <c r="B81" s="274" t="s">
        <v>273</v>
      </c>
      <c r="C81" s="178"/>
    </row>
    <row r="82" spans="1:3" s="69" customFormat="1" ht="12" customHeight="1" thickBot="1">
      <c r="A82" s="291" t="s">
        <v>274</v>
      </c>
      <c r="B82" s="169" t="s">
        <v>294</v>
      </c>
      <c r="C82" s="174">
        <f>SUM(C83:C86)</f>
        <v>0</v>
      </c>
    </row>
    <row r="83" spans="1:3" s="69" customFormat="1" ht="12" customHeight="1">
      <c r="A83" s="292" t="s">
        <v>275</v>
      </c>
      <c r="B83" s="272" t="s">
        <v>276</v>
      </c>
      <c r="C83" s="178"/>
    </row>
    <row r="84" spans="1:3" s="69" customFormat="1" ht="12" customHeight="1">
      <c r="A84" s="293" t="s">
        <v>277</v>
      </c>
      <c r="B84" s="273" t="s">
        <v>278</v>
      </c>
      <c r="C84" s="178"/>
    </row>
    <row r="85" spans="1:3" s="69" customFormat="1" ht="12" customHeight="1">
      <c r="A85" s="293" t="s">
        <v>279</v>
      </c>
      <c r="B85" s="273" t="s">
        <v>280</v>
      </c>
      <c r="C85" s="178"/>
    </row>
    <row r="86" spans="1:3" s="68" customFormat="1" ht="12" customHeight="1" thickBot="1">
      <c r="A86" s="294" t="s">
        <v>281</v>
      </c>
      <c r="B86" s="274" t="s">
        <v>282</v>
      </c>
      <c r="C86" s="178"/>
    </row>
    <row r="87" spans="1:3" s="68" customFormat="1" ht="12" customHeight="1" thickBot="1">
      <c r="A87" s="291" t="s">
        <v>283</v>
      </c>
      <c r="B87" s="169" t="s">
        <v>517</v>
      </c>
      <c r="C87" s="313"/>
    </row>
    <row r="88" spans="1:3" s="68" customFormat="1" ht="12" customHeight="1" thickBot="1">
      <c r="A88" s="291" t="s">
        <v>570</v>
      </c>
      <c r="B88" s="169" t="s">
        <v>284</v>
      </c>
      <c r="C88" s="313"/>
    </row>
    <row r="89" spans="1:3" s="68" customFormat="1" ht="12" customHeight="1" thickBot="1">
      <c r="A89" s="291" t="s">
        <v>571</v>
      </c>
      <c r="B89" s="279" t="s">
        <v>518</v>
      </c>
      <c r="C89" s="179">
        <f>+C66+C70+C75+C78+C82+C88+C87</f>
        <v>138909</v>
      </c>
    </row>
    <row r="90" spans="1:3" s="68" customFormat="1" ht="12" customHeight="1" thickBot="1">
      <c r="A90" s="295" t="s">
        <v>572</v>
      </c>
      <c r="B90" s="280" t="s">
        <v>573</v>
      </c>
      <c r="C90" s="179">
        <f>+C65+C89</f>
        <v>302889</v>
      </c>
    </row>
    <row r="91" spans="1:3" s="69" customFormat="1" ht="15" customHeight="1" thickBot="1">
      <c r="A91" s="148"/>
      <c r="B91" s="149"/>
      <c r="C91" s="239"/>
    </row>
    <row r="92" spans="1:3" s="58" customFormat="1" ht="16.5" customHeight="1" thickBot="1">
      <c r="A92" s="152"/>
      <c r="B92" s="153" t="s">
        <v>54</v>
      </c>
      <c r="C92" s="241"/>
    </row>
    <row r="93" spans="1:3" s="70" customFormat="1" ht="12" customHeight="1" thickBot="1">
      <c r="A93" s="264" t="s">
        <v>14</v>
      </c>
      <c r="B93" s="26" t="s">
        <v>584</v>
      </c>
      <c r="C93" s="173">
        <f>+C94+C95+C96+C97+C98+C111</f>
        <v>85477</v>
      </c>
    </row>
    <row r="94" spans="1:3" ht="12" customHeight="1">
      <c r="A94" s="296" t="s">
        <v>92</v>
      </c>
      <c r="B94" s="9" t="s">
        <v>45</v>
      </c>
      <c r="C94" s="572">
        <v>22821</v>
      </c>
    </row>
    <row r="95" spans="1:3" ht="12" customHeight="1">
      <c r="A95" s="289" t="s">
        <v>93</v>
      </c>
      <c r="B95" s="7" t="s">
        <v>146</v>
      </c>
      <c r="C95" s="556">
        <v>6490</v>
      </c>
    </row>
    <row r="96" spans="1:3" ht="12" customHeight="1">
      <c r="A96" s="289" t="s">
        <v>94</v>
      </c>
      <c r="B96" s="7" t="s">
        <v>121</v>
      </c>
      <c r="C96" s="557">
        <v>25308</v>
      </c>
    </row>
    <row r="97" spans="1:3" ht="12" customHeight="1">
      <c r="A97" s="289" t="s">
        <v>95</v>
      </c>
      <c r="B97" s="10" t="s">
        <v>147</v>
      </c>
      <c r="C97" s="177">
        <v>500</v>
      </c>
    </row>
    <row r="98" spans="1:3" ht="12" customHeight="1">
      <c r="A98" s="289" t="s">
        <v>106</v>
      </c>
      <c r="B98" s="18" t="s">
        <v>148</v>
      </c>
      <c r="C98" s="557">
        <v>30358</v>
      </c>
    </row>
    <row r="99" spans="1:3" ht="12" customHeight="1">
      <c r="A99" s="289" t="s">
        <v>96</v>
      </c>
      <c r="B99" s="7" t="s">
        <v>574</v>
      </c>
      <c r="C99" s="177"/>
    </row>
    <row r="100" spans="1:3" ht="12" customHeight="1">
      <c r="A100" s="289" t="s">
        <v>97</v>
      </c>
      <c r="B100" s="101" t="s">
        <v>522</v>
      </c>
      <c r="C100" s="177"/>
    </row>
    <row r="101" spans="1:3" ht="12" customHeight="1">
      <c r="A101" s="289" t="s">
        <v>107</v>
      </c>
      <c r="B101" s="101" t="s">
        <v>523</v>
      </c>
      <c r="C101" s="177"/>
    </row>
    <row r="102" spans="1:3" ht="12" customHeight="1">
      <c r="A102" s="289" t="s">
        <v>108</v>
      </c>
      <c r="B102" s="101" t="s">
        <v>300</v>
      </c>
      <c r="C102" s="177"/>
    </row>
    <row r="103" spans="1:3" ht="12" customHeight="1">
      <c r="A103" s="289" t="s">
        <v>109</v>
      </c>
      <c r="B103" s="102" t="s">
        <v>301</v>
      </c>
      <c r="C103" s="177"/>
    </row>
    <row r="104" spans="1:3" ht="12" customHeight="1">
      <c r="A104" s="289" t="s">
        <v>110</v>
      </c>
      <c r="B104" s="102" t="s">
        <v>302</v>
      </c>
      <c r="C104" s="177"/>
    </row>
    <row r="105" spans="1:3" ht="12" customHeight="1">
      <c r="A105" s="289" t="s">
        <v>112</v>
      </c>
      <c r="B105" s="101" t="s">
        <v>303</v>
      </c>
      <c r="C105" s="177">
        <v>14753</v>
      </c>
    </row>
    <row r="106" spans="1:3" ht="12" customHeight="1">
      <c r="A106" s="289" t="s">
        <v>149</v>
      </c>
      <c r="B106" s="101" t="s">
        <v>304</v>
      </c>
      <c r="C106" s="177"/>
    </row>
    <row r="107" spans="1:3" ht="12" customHeight="1">
      <c r="A107" s="289" t="s">
        <v>298</v>
      </c>
      <c r="B107" s="102" t="s">
        <v>305</v>
      </c>
      <c r="C107" s="177"/>
    </row>
    <row r="108" spans="1:3" ht="12" customHeight="1">
      <c r="A108" s="297" t="s">
        <v>299</v>
      </c>
      <c r="B108" s="103" t="s">
        <v>306</v>
      </c>
      <c r="C108" s="177"/>
    </row>
    <row r="109" spans="1:3" ht="12" customHeight="1">
      <c r="A109" s="289" t="s">
        <v>524</v>
      </c>
      <c r="B109" s="103" t="s">
        <v>307</v>
      </c>
      <c r="C109" s="177"/>
    </row>
    <row r="110" spans="1:3" ht="12" customHeight="1">
      <c r="A110" s="289" t="s">
        <v>525</v>
      </c>
      <c r="B110" s="102" t="s">
        <v>308</v>
      </c>
      <c r="C110" s="556">
        <v>15605</v>
      </c>
    </row>
    <row r="111" spans="1:3" ht="12" customHeight="1">
      <c r="A111" s="289" t="s">
        <v>526</v>
      </c>
      <c r="B111" s="10" t="s">
        <v>46</v>
      </c>
      <c r="C111" s="175"/>
    </row>
    <row r="112" spans="1:3" ht="12" customHeight="1">
      <c r="A112" s="290" t="s">
        <v>527</v>
      </c>
      <c r="B112" s="7" t="s">
        <v>575</v>
      </c>
      <c r="C112" s="177"/>
    </row>
    <row r="113" spans="1:3" ht="12" customHeight="1" thickBot="1">
      <c r="A113" s="298" t="s">
        <v>529</v>
      </c>
      <c r="B113" s="104" t="s">
        <v>576</v>
      </c>
      <c r="C113" s="181"/>
    </row>
    <row r="114" spans="1:3" ht="12" customHeight="1" thickBot="1">
      <c r="A114" s="32" t="s">
        <v>15</v>
      </c>
      <c r="B114" s="25" t="s">
        <v>309</v>
      </c>
      <c r="C114" s="174">
        <f>+C115+C117+C119</f>
        <v>11105</v>
      </c>
    </row>
    <row r="115" spans="1:3" ht="12" customHeight="1">
      <c r="A115" s="288" t="s">
        <v>98</v>
      </c>
      <c r="B115" s="7" t="s">
        <v>169</v>
      </c>
      <c r="C115" s="558">
        <v>11</v>
      </c>
    </row>
    <row r="116" spans="1:3" ht="12" customHeight="1">
      <c r="A116" s="288" t="s">
        <v>99</v>
      </c>
      <c r="B116" s="11" t="s">
        <v>313</v>
      </c>
      <c r="C116" s="176"/>
    </row>
    <row r="117" spans="1:3" ht="12" customHeight="1">
      <c r="A117" s="288" t="s">
        <v>100</v>
      </c>
      <c r="B117" s="11" t="s">
        <v>150</v>
      </c>
      <c r="C117" s="175"/>
    </row>
    <row r="118" spans="1:3" ht="12" customHeight="1">
      <c r="A118" s="288" t="s">
        <v>101</v>
      </c>
      <c r="B118" s="11" t="s">
        <v>314</v>
      </c>
      <c r="C118" s="161"/>
    </row>
    <row r="119" spans="1:3" ht="12" customHeight="1">
      <c r="A119" s="288" t="s">
        <v>102</v>
      </c>
      <c r="B119" s="171" t="s">
        <v>172</v>
      </c>
      <c r="C119" s="161">
        <v>11094</v>
      </c>
    </row>
    <row r="120" spans="1:3" ht="12" customHeight="1">
      <c r="A120" s="288" t="s">
        <v>111</v>
      </c>
      <c r="B120" s="170" t="s">
        <v>376</v>
      </c>
      <c r="C120" s="161"/>
    </row>
    <row r="121" spans="1:3" ht="12" customHeight="1">
      <c r="A121" s="288" t="s">
        <v>113</v>
      </c>
      <c r="B121" s="268" t="s">
        <v>319</v>
      </c>
      <c r="C121" s="161"/>
    </row>
    <row r="122" spans="1:3" ht="12" customHeight="1">
      <c r="A122" s="288" t="s">
        <v>151</v>
      </c>
      <c r="B122" s="102" t="s">
        <v>302</v>
      </c>
      <c r="C122" s="161"/>
    </row>
    <row r="123" spans="1:3" ht="12" customHeight="1">
      <c r="A123" s="288" t="s">
        <v>152</v>
      </c>
      <c r="B123" s="102" t="s">
        <v>318</v>
      </c>
      <c r="C123" s="161"/>
    </row>
    <row r="124" spans="1:3" ht="12" customHeight="1">
      <c r="A124" s="288" t="s">
        <v>153</v>
      </c>
      <c r="B124" s="102" t="s">
        <v>317</v>
      </c>
      <c r="C124" s="161"/>
    </row>
    <row r="125" spans="1:3" ht="12" customHeight="1">
      <c r="A125" s="288" t="s">
        <v>310</v>
      </c>
      <c r="B125" s="102" t="s">
        <v>305</v>
      </c>
      <c r="C125" s="161"/>
    </row>
    <row r="126" spans="1:3" ht="12" customHeight="1">
      <c r="A126" s="288" t="s">
        <v>311</v>
      </c>
      <c r="B126" s="102" t="s">
        <v>316</v>
      </c>
      <c r="C126" s="161"/>
    </row>
    <row r="127" spans="1:3" ht="12" customHeight="1" thickBot="1">
      <c r="A127" s="297" t="s">
        <v>312</v>
      </c>
      <c r="B127" s="102" t="s">
        <v>315</v>
      </c>
      <c r="C127" s="162">
        <v>11094</v>
      </c>
    </row>
    <row r="128" spans="1:3" ht="12" customHeight="1" thickBot="1">
      <c r="A128" s="32" t="s">
        <v>16</v>
      </c>
      <c r="B128" s="97" t="s">
        <v>531</v>
      </c>
      <c r="C128" s="174">
        <f>+C93+C114</f>
        <v>96582</v>
      </c>
    </row>
    <row r="129" spans="1:3" ht="12" customHeight="1" thickBot="1">
      <c r="A129" s="32" t="s">
        <v>17</v>
      </c>
      <c r="B129" s="97" t="s">
        <v>532</v>
      </c>
      <c r="C129" s="174">
        <f>+C130+C131+C132</f>
        <v>102952</v>
      </c>
    </row>
    <row r="130" spans="1:3" s="70" customFormat="1" ht="12" customHeight="1">
      <c r="A130" s="288" t="s">
        <v>210</v>
      </c>
      <c r="B130" s="8" t="s">
        <v>577</v>
      </c>
      <c r="C130" s="161">
        <v>2952</v>
      </c>
    </row>
    <row r="131" spans="1:3" ht="12" customHeight="1">
      <c r="A131" s="288" t="s">
        <v>213</v>
      </c>
      <c r="B131" s="8" t="s">
        <v>534</v>
      </c>
      <c r="C131" s="161">
        <v>100000</v>
      </c>
    </row>
    <row r="132" spans="1:3" ht="12" customHeight="1" thickBot="1">
      <c r="A132" s="297" t="s">
        <v>214</v>
      </c>
      <c r="B132" s="6" t="s">
        <v>578</v>
      </c>
      <c r="C132" s="161"/>
    </row>
    <row r="133" spans="1:3" ht="12" customHeight="1" thickBot="1">
      <c r="A133" s="32" t="s">
        <v>18</v>
      </c>
      <c r="B133" s="97" t="s">
        <v>536</v>
      </c>
      <c r="C133" s="174">
        <f>+C134+C135+C136+C137+C138+C139</f>
        <v>0</v>
      </c>
    </row>
    <row r="134" spans="1:3" ht="12" customHeight="1">
      <c r="A134" s="288" t="s">
        <v>85</v>
      </c>
      <c r="B134" s="8" t="s">
        <v>537</v>
      </c>
      <c r="C134" s="161"/>
    </row>
    <row r="135" spans="1:3" ht="12" customHeight="1">
      <c r="A135" s="288" t="s">
        <v>86</v>
      </c>
      <c r="B135" s="8" t="s">
        <v>538</v>
      </c>
      <c r="C135" s="161"/>
    </row>
    <row r="136" spans="1:3" ht="12" customHeight="1">
      <c r="A136" s="288" t="s">
        <v>87</v>
      </c>
      <c r="B136" s="8" t="s">
        <v>539</v>
      </c>
      <c r="C136" s="161"/>
    </row>
    <row r="137" spans="1:3" ht="12" customHeight="1">
      <c r="A137" s="288" t="s">
        <v>138</v>
      </c>
      <c r="B137" s="8" t="s">
        <v>579</v>
      </c>
      <c r="C137" s="161"/>
    </row>
    <row r="138" spans="1:3" ht="12" customHeight="1">
      <c r="A138" s="288" t="s">
        <v>139</v>
      </c>
      <c r="B138" s="8" t="s">
        <v>541</v>
      </c>
      <c r="C138" s="161"/>
    </row>
    <row r="139" spans="1:3" s="70" customFormat="1" ht="12" customHeight="1" thickBot="1">
      <c r="A139" s="297" t="s">
        <v>140</v>
      </c>
      <c r="B139" s="6" t="s">
        <v>542</v>
      </c>
      <c r="C139" s="161"/>
    </row>
    <row r="140" spans="1:11" ht="12" customHeight="1" thickBot="1">
      <c r="A140" s="32" t="s">
        <v>19</v>
      </c>
      <c r="B140" s="97" t="s">
        <v>580</v>
      </c>
      <c r="C140" s="179">
        <f>+C141+C142+C144+C145+C143</f>
        <v>0</v>
      </c>
      <c r="K140" s="160"/>
    </row>
    <row r="141" spans="1:3" ht="12.75">
      <c r="A141" s="288" t="s">
        <v>88</v>
      </c>
      <c r="B141" s="8" t="s">
        <v>320</v>
      </c>
      <c r="C141" s="161"/>
    </row>
    <row r="142" spans="1:3" ht="12" customHeight="1">
      <c r="A142" s="288" t="s">
        <v>89</v>
      </c>
      <c r="B142" s="8" t="s">
        <v>321</v>
      </c>
      <c r="C142" s="161"/>
    </row>
    <row r="143" spans="1:3" s="70" customFormat="1" ht="12" customHeight="1">
      <c r="A143" s="288" t="s">
        <v>234</v>
      </c>
      <c r="B143" s="8" t="s">
        <v>581</v>
      </c>
      <c r="C143" s="161"/>
    </row>
    <row r="144" spans="1:3" s="70" customFormat="1" ht="12" customHeight="1">
      <c r="A144" s="288" t="s">
        <v>235</v>
      </c>
      <c r="B144" s="8" t="s">
        <v>544</v>
      </c>
      <c r="C144" s="161"/>
    </row>
    <row r="145" spans="1:3" s="70" customFormat="1" ht="12" customHeight="1" thickBot="1">
      <c r="A145" s="297" t="s">
        <v>236</v>
      </c>
      <c r="B145" s="6" t="s">
        <v>339</v>
      </c>
      <c r="C145" s="161"/>
    </row>
    <row r="146" spans="1:3" s="70" customFormat="1" ht="12" customHeight="1" thickBot="1">
      <c r="A146" s="32" t="s">
        <v>20</v>
      </c>
      <c r="B146" s="97" t="s">
        <v>545</v>
      </c>
      <c r="C146" s="182">
        <f>+C147+C148+C149+C150+C151</f>
        <v>0</v>
      </c>
    </row>
    <row r="147" spans="1:3" s="70" customFormat="1" ht="12" customHeight="1">
      <c r="A147" s="288" t="s">
        <v>90</v>
      </c>
      <c r="B147" s="8" t="s">
        <v>546</v>
      </c>
      <c r="C147" s="161"/>
    </row>
    <row r="148" spans="1:3" s="70" customFormat="1" ht="12" customHeight="1">
      <c r="A148" s="288" t="s">
        <v>91</v>
      </c>
      <c r="B148" s="8" t="s">
        <v>547</v>
      </c>
      <c r="C148" s="161"/>
    </row>
    <row r="149" spans="1:3" s="70" customFormat="1" ht="12" customHeight="1">
      <c r="A149" s="288" t="s">
        <v>246</v>
      </c>
      <c r="B149" s="8" t="s">
        <v>548</v>
      </c>
      <c r="C149" s="161"/>
    </row>
    <row r="150" spans="1:3" ht="12.75" customHeight="1">
      <c r="A150" s="288" t="s">
        <v>247</v>
      </c>
      <c r="B150" s="8" t="s">
        <v>582</v>
      </c>
      <c r="C150" s="161"/>
    </row>
    <row r="151" spans="1:3" ht="12.75" customHeight="1" thickBot="1">
      <c r="A151" s="297" t="s">
        <v>550</v>
      </c>
      <c r="B151" s="6" t="s">
        <v>551</v>
      </c>
      <c r="C151" s="162"/>
    </row>
    <row r="152" spans="1:3" ht="12.75" customHeight="1" thickBot="1">
      <c r="A152" s="540" t="s">
        <v>21</v>
      </c>
      <c r="B152" s="97" t="s">
        <v>552</v>
      </c>
      <c r="C152" s="182"/>
    </row>
    <row r="153" spans="1:3" ht="12" customHeight="1" thickBot="1">
      <c r="A153" s="540" t="s">
        <v>22</v>
      </c>
      <c r="B153" s="97" t="s">
        <v>553</v>
      </c>
      <c r="C153" s="182"/>
    </row>
    <row r="154" spans="1:3" ht="15" customHeight="1" thickBot="1">
      <c r="A154" s="32" t="s">
        <v>23</v>
      </c>
      <c r="B154" s="97" t="s">
        <v>554</v>
      </c>
      <c r="C154" s="282">
        <f>+C129+C133+C140+C146+C152+C153</f>
        <v>102952</v>
      </c>
    </row>
    <row r="155" spans="1:3" ht="13.5" thickBot="1">
      <c r="A155" s="299" t="s">
        <v>24</v>
      </c>
      <c r="B155" s="252" t="s">
        <v>555</v>
      </c>
      <c r="C155" s="282">
        <f>+C128+C154</f>
        <v>199534</v>
      </c>
    </row>
    <row r="156" ht="15" customHeight="1" thickBot="1"/>
    <row r="157" spans="1:3" ht="14.25" customHeight="1" thickBot="1">
      <c r="A157" s="157" t="s">
        <v>583</v>
      </c>
      <c r="B157" s="158"/>
      <c r="C157" s="95"/>
    </row>
    <row r="158" spans="1:3" ht="13.5" thickBot="1">
      <c r="A158" s="157" t="s">
        <v>164</v>
      </c>
      <c r="B158" s="158"/>
      <c r="C1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12/2015.(IV.27.)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C61"/>
  <sheetViews>
    <sheetView zoomScale="130" zoomScaleNormal="130" workbookViewId="0" topLeftCell="A37">
      <selection activeCell="C53" sqref="C53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/>
    </row>
    <row r="2" spans="1:3" s="307" customFormat="1" ht="25.5" customHeight="1">
      <c r="A2" s="262" t="s">
        <v>162</v>
      </c>
      <c r="B2" s="230" t="s">
        <v>474</v>
      </c>
      <c r="C2" s="244" t="s">
        <v>57</v>
      </c>
    </row>
    <row r="3" spans="1:3" s="307" customFormat="1" ht="24.75" thickBot="1">
      <c r="A3" s="300" t="s">
        <v>161</v>
      </c>
      <c r="B3" s="231" t="s">
        <v>347</v>
      </c>
      <c r="C3" s="245" t="s">
        <v>49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10593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5508</v>
      </c>
    </row>
    <row r="11" spans="1:3" s="246" customFormat="1" ht="12" customHeight="1">
      <c r="A11" s="302" t="s">
        <v>94</v>
      </c>
      <c r="B11" s="7" t="s">
        <v>225</v>
      </c>
      <c r="C11" s="189">
        <v>800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/>
    </row>
    <row r="14" spans="1:3" s="246" customFormat="1" ht="12" customHeight="1">
      <c r="A14" s="302" t="s">
        <v>96</v>
      </c>
      <c r="B14" s="7" t="s">
        <v>348</v>
      </c>
      <c r="C14" s="189">
        <v>2253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>
        <v>1</v>
      </c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>
        <v>2031</v>
      </c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587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588</v>
      </c>
      <c r="C26" s="191">
        <f>+C27+C28+C29</f>
        <v>0</v>
      </c>
    </row>
    <row r="27" spans="1:3" s="310" customFormat="1" ht="12" customHeight="1">
      <c r="A27" s="303" t="s">
        <v>210</v>
      </c>
      <c r="B27" s="304" t="s">
        <v>205</v>
      </c>
      <c r="C27" s="60"/>
    </row>
    <row r="28" spans="1:3" s="310" customFormat="1" ht="12" customHeight="1">
      <c r="A28" s="303" t="s">
        <v>213</v>
      </c>
      <c r="B28" s="304" t="s">
        <v>351</v>
      </c>
      <c r="C28" s="189"/>
    </row>
    <row r="29" spans="1:3" s="310" customFormat="1" ht="12" customHeight="1">
      <c r="A29" s="303" t="s">
        <v>214</v>
      </c>
      <c r="B29" s="305" t="s">
        <v>353</v>
      </c>
      <c r="C29" s="189"/>
    </row>
    <row r="30" spans="1:3" s="310" customFormat="1" ht="12" customHeight="1" thickBot="1">
      <c r="A30" s="302" t="s">
        <v>215</v>
      </c>
      <c r="B30" s="100" t="s">
        <v>589</v>
      </c>
      <c r="C30" s="63"/>
    </row>
    <row r="31" spans="1:3" s="310" customFormat="1" ht="12" customHeight="1" thickBot="1">
      <c r="A31" s="127" t="s">
        <v>18</v>
      </c>
      <c r="B31" s="97" t="s">
        <v>354</v>
      </c>
      <c r="C31" s="191">
        <f>+C32+C33+C34</f>
        <v>0</v>
      </c>
    </row>
    <row r="32" spans="1:3" s="310" customFormat="1" ht="12" customHeight="1">
      <c r="A32" s="303" t="s">
        <v>85</v>
      </c>
      <c r="B32" s="304" t="s">
        <v>237</v>
      </c>
      <c r="C32" s="60"/>
    </row>
    <row r="33" spans="1:3" s="310" customFormat="1" ht="12" customHeight="1">
      <c r="A33" s="303" t="s">
        <v>86</v>
      </c>
      <c r="B33" s="305" t="s">
        <v>238</v>
      </c>
      <c r="C33" s="192"/>
    </row>
    <row r="34" spans="1:3" s="310" customFormat="1" ht="12" customHeight="1" thickBot="1">
      <c r="A34" s="302" t="s">
        <v>87</v>
      </c>
      <c r="B34" s="100" t="s">
        <v>239</v>
      </c>
      <c r="C34" s="63"/>
    </row>
    <row r="35" spans="1:3" s="246" customFormat="1" ht="12" customHeight="1" thickBot="1">
      <c r="A35" s="127" t="s">
        <v>19</v>
      </c>
      <c r="B35" s="97" t="s">
        <v>325</v>
      </c>
      <c r="C35" s="218"/>
    </row>
    <row r="36" spans="1:3" s="246" customFormat="1" ht="12" customHeight="1" thickBot="1">
      <c r="A36" s="127" t="s">
        <v>20</v>
      </c>
      <c r="B36" s="97" t="s">
        <v>355</v>
      </c>
      <c r="C36" s="237"/>
    </row>
    <row r="37" spans="1:3" s="246" customFormat="1" ht="12" customHeight="1" thickBot="1">
      <c r="A37" s="124" t="s">
        <v>21</v>
      </c>
      <c r="B37" s="97" t="s">
        <v>356</v>
      </c>
      <c r="C37" s="238">
        <f>+C8+C20+C25+C26+C31+C35+C36</f>
        <v>10593</v>
      </c>
    </row>
    <row r="38" spans="1:3" s="246" customFormat="1" ht="12" customHeight="1" thickBot="1">
      <c r="A38" s="146" t="s">
        <v>22</v>
      </c>
      <c r="B38" s="97" t="s">
        <v>357</v>
      </c>
      <c r="C38" s="238">
        <f>+C39+C40+C41</f>
        <v>1571</v>
      </c>
    </row>
    <row r="39" spans="1:3" s="246" customFormat="1" ht="12" customHeight="1">
      <c r="A39" s="303" t="s">
        <v>358</v>
      </c>
      <c r="B39" s="304" t="s">
        <v>179</v>
      </c>
      <c r="C39" s="60">
        <v>1571</v>
      </c>
    </row>
    <row r="40" spans="1:3" s="246" customFormat="1" ht="12" customHeight="1">
      <c r="A40" s="303" t="s">
        <v>359</v>
      </c>
      <c r="B40" s="305" t="s">
        <v>4</v>
      </c>
      <c r="C40" s="192"/>
    </row>
    <row r="41" spans="1:3" s="310" customFormat="1" ht="12" customHeight="1" thickBot="1">
      <c r="A41" s="302" t="s">
        <v>360</v>
      </c>
      <c r="B41" s="100" t="s">
        <v>361</v>
      </c>
      <c r="C41" s="63"/>
    </row>
    <row r="42" spans="1:3" s="310" customFormat="1" ht="15" customHeight="1" thickBot="1">
      <c r="A42" s="146" t="s">
        <v>23</v>
      </c>
      <c r="B42" s="147" t="s">
        <v>362</v>
      </c>
      <c r="C42" s="241">
        <f>+C37+C38</f>
        <v>12164</v>
      </c>
    </row>
    <row r="43" spans="1:3" s="310" customFormat="1" ht="15" customHeight="1">
      <c r="A43" s="148"/>
      <c r="B43" s="149"/>
      <c r="C43" s="239"/>
    </row>
    <row r="44" spans="1:3" ht="13.5" thickBot="1">
      <c r="A44" s="150"/>
      <c r="B44" s="151"/>
      <c r="C44" s="240"/>
    </row>
    <row r="45" spans="1:3" s="309" customFormat="1" ht="16.5" customHeight="1" thickBot="1">
      <c r="A45" s="152"/>
      <c r="B45" s="153" t="s">
        <v>54</v>
      </c>
      <c r="C45" s="241"/>
    </row>
    <row r="46" spans="1:3" s="311" customFormat="1" ht="12" customHeight="1" thickBot="1">
      <c r="A46" s="127" t="s">
        <v>14</v>
      </c>
      <c r="B46" s="97" t="s">
        <v>363</v>
      </c>
      <c r="C46" s="191">
        <f>SUM(C47:C51)</f>
        <v>264528</v>
      </c>
    </row>
    <row r="47" spans="1:3" ht="12" customHeight="1">
      <c r="A47" s="302" t="s">
        <v>92</v>
      </c>
      <c r="B47" s="8" t="s">
        <v>45</v>
      </c>
      <c r="C47" s="60">
        <v>108373</v>
      </c>
    </row>
    <row r="48" spans="1:3" ht="12" customHeight="1">
      <c r="A48" s="302" t="s">
        <v>93</v>
      </c>
      <c r="B48" s="7" t="s">
        <v>146</v>
      </c>
      <c r="C48" s="62">
        <v>29731</v>
      </c>
    </row>
    <row r="49" spans="1:3" ht="12" customHeight="1">
      <c r="A49" s="302" t="s">
        <v>94</v>
      </c>
      <c r="B49" s="7" t="s">
        <v>121</v>
      </c>
      <c r="C49" s="62">
        <v>56124</v>
      </c>
    </row>
    <row r="50" spans="1:3" ht="12" customHeight="1">
      <c r="A50" s="302" t="s">
        <v>95</v>
      </c>
      <c r="B50" s="7" t="s">
        <v>147</v>
      </c>
      <c r="C50" s="62">
        <v>70300</v>
      </c>
    </row>
    <row r="51" spans="1:3" ht="12" customHeight="1" thickBot="1">
      <c r="A51" s="302" t="s">
        <v>122</v>
      </c>
      <c r="B51" s="7" t="s">
        <v>148</v>
      </c>
      <c r="C51" s="62"/>
    </row>
    <row r="52" spans="1:3" ht="12" customHeight="1" thickBot="1">
      <c r="A52" s="127" t="s">
        <v>15</v>
      </c>
      <c r="B52" s="97" t="s">
        <v>364</v>
      </c>
      <c r="C52" s="191">
        <f>SUM(C53:C55)</f>
        <v>4791</v>
      </c>
    </row>
    <row r="53" spans="1:3" s="311" customFormat="1" ht="12" customHeight="1">
      <c r="A53" s="302" t="s">
        <v>98</v>
      </c>
      <c r="B53" s="8" t="s">
        <v>169</v>
      </c>
      <c r="C53" s="562">
        <v>4791</v>
      </c>
    </row>
    <row r="54" spans="1:3" ht="12" customHeight="1">
      <c r="A54" s="302" t="s">
        <v>99</v>
      </c>
      <c r="B54" s="7" t="s">
        <v>150</v>
      </c>
      <c r="C54" s="62"/>
    </row>
    <row r="55" spans="1:3" ht="12" customHeight="1">
      <c r="A55" s="302" t="s">
        <v>100</v>
      </c>
      <c r="B55" s="7" t="s">
        <v>55</v>
      </c>
      <c r="C55" s="62"/>
    </row>
    <row r="56" spans="1:3" ht="12" customHeight="1" thickBot="1">
      <c r="A56" s="302" t="s">
        <v>101</v>
      </c>
      <c r="B56" s="7" t="s">
        <v>590</v>
      </c>
      <c r="C56" s="62"/>
    </row>
    <row r="57" spans="1:3" ht="12" customHeight="1" thickBot="1">
      <c r="A57" s="127" t="s">
        <v>16</v>
      </c>
      <c r="B57" s="97" t="s">
        <v>8</v>
      </c>
      <c r="C57" s="218"/>
    </row>
    <row r="58" spans="1:3" ht="15" customHeight="1" thickBot="1">
      <c r="A58" s="127" t="s">
        <v>17</v>
      </c>
      <c r="B58" s="154" t="s">
        <v>591</v>
      </c>
      <c r="C58" s="242">
        <f>+C46+C52+C57</f>
        <v>269319</v>
      </c>
    </row>
    <row r="59" ht="13.5" thickBot="1">
      <c r="C59" s="243"/>
    </row>
    <row r="60" spans="1:3" ht="15" customHeight="1" thickBot="1">
      <c r="A60" s="157" t="s">
        <v>583</v>
      </c>
      <c r="B60" s="158"/>
      <c r="C60" s="95">
        <v>42</v>
      </c>
    </row>
    <row r="61" spans="1:3" ht="14.25" customHeight="1" thickBot="1">
      <c r="A61" s="157" t="s">
        <v>164</v>
      </c>
      <c r="B61" s="158"/>
      <c r="C61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14/2015.(IV.27.)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C61"/>
  <sheetViews>
    <sheetView zoomScale="130" zoomScaleNormal="130" workbookViewId="0" topLeftCell="A40">
      <selection activeCell="C53" sqref="C53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/>
    </row>
    <row r="2" spans="1:3" s="307" customFormat="1" ht="25.5" customHeight="1">
      <c r="A2" s="262" t="s">
        <v>162</v>
      </c>
      <c r="B2" s="230" t="s">
        <v>585</v>
      </c>
      <c r="C2" s="244" t="s">
        <v>57</v>
      </c>
    </row>
    <row r="3" spans="1:3" s="307" customFormat="1" ht="24.75" thickBot="1">
      <c r="A3" s="300" t="s">
        <v>161</v>
      </c>
      <c r="B3" s="231" t="s">
        <v>592</v>
      </c>
      <c r="C3" s="245" t="s">
        <v>379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7367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5000</v>
      </c>
    </row>
    <row r="11" spans="1:3" s="246" customFormat="1" ht="12" customHeight="1">
      <c r="A11" s="302" t="s">
        <v>94</v>
      </c>
      <c r="B11" s="7" t="s">
        <v>225</v>
      </c>
      <c r="C11" s="189">
        <v>800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/>
    </row>
    <row r="14" spans="1:3" s="246" customFormat="1" ht="12" customHeight="1">
      <c r="A14" s="302" t="s">
        <v>96</v>
      </c>
      <c r="B14" s="7" t="s">
        <v>348</v>
      </c>
      <c r="C14" s="189">
        <v>1566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>
        <v>1</v>
      </c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587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588</v>
      </c>
      <c r="C26" s="191">
        <f>+C27+C28+C29</f>
        <v>0</v>
      </c>
    </row>
    <row r="27" spans="1:3" s="310" customFormat="1" ht="12" customHeight="1">
      <c r="A27" s="303" t="s">
        <v>210</v>
      </c>
      <c r="B27" s="304" t="s">
        <v>205</v>
      </c>
      <c r="C27" s="60"/>
    </row>
    <row r="28" spans="1:3" s="310" customFormat="1" ht="12" customHeight="1">
      <c r="A28" s="303" t="s">
        <v>213</v>
      </c>
      <c r="B28" s="304" t="s">
        <v>351</v>
      </c>
      <c r="C28" s="189"/>
    </row>
    <row r="29" spans="1:3" s="310" customFormat="1" ht="12" customHeight="1">
      <c r="A29" s="303" t="s">
        <v>214</v>
      </c>
      <c r="B29" s="305" t="s">
        <v>353</v>
      </c>
      <c r="C29" s="189"/>
    </row>
    <row r="30" spans="1:3" s="310" customFormat="1" ht="12" customHeight="1" thickBot="1">
      <c r="A30" s="302" t="s">
        <v>215</v>
      </c>
      <c r="B30" s="100" t="s">
        <v>589</v>
      </c>
      <c r="C30" s="63"/>
    </row>
    <row r="31" spans="1:3" s="310" customFormat="1" ht="12" customHeight="1" thickBot="1">
      <c r="A31" s="127" t="s">
        <v>18</v>
      </c>
      <c r="B31" s="97" t="s">
        <v>354</v>
      </c>
      <c r="C31" s="191">
        <f>+C32+C33+C34</f>
        <v>0</v>
      </c>
    </row>
    <row r="32" spans="1:3" s="310" customFormat="1" ht="12" customHeight="1">
      <c r="A32" s="303" t="s">
        <v>85</v>
      </c>
      <c r="B32" s="304" t="s">
        <v>237</v>
      </c>
      <c r="C32" s="60"/>
    </row>
    <row r="33" spans="1:3" s="310" customFormat="1" ht="12" customHeight="1">
      <c r="A33" s="303" t="s">
        <v>86</v>
      </c>
      <c r="B33" s="305" t="s">
        <v>238</v>
      </c>
      <c r="C33" s="192"/>
    </row>
    <row r="34" spans="1:3" s="310" customFormat="1" ht="12" customHeight="1" thickBot="1">
      <c r="A34" s="302" t="s">
        <v>87</v>
      </c>
      <c r="B34" s="100" t="s">
        <v>239</v>
      </c>
      <c r="C34" s="63"/>
    </row>
    <row r="35" spans="1:3" s="246" customFormat="1" ht="12" customHeight="1" thickBot="1">
      <c r="A35" s="127" t="s">
        <v>19</v>
      </c>
      <c r="B35" s="97" t="s">
        <v>325</v>
      </c>
      <c r="C35" s="218"/>
    </row>
    <row r="36" spans="1:3" s="246" customFormat="1" ht="12" customHeight="1" thickBot="1">
      <c r="A36" s="127" t="s">
        <v>20</v>
      </c>
      <c r="B36" s="97" t="s">
        <v>355</v>
      </c>
      <c r="C36" s="237"/>
    </row>
    <row r="37" spans="1:3" s="246" customFormat="1" ht="12" customHeight="1" thickBot="1">
      <c r="A37" s="124" t="s">
        <v>21</v>
      </c>
      <c r="B37" s="97" t="s">
        <v>356</v>
      </c>
      <c r="C37" s="238">
        <f>+C8+C20+C25+C26+C31+C35+C36</f>
        <v>7367</v>
      </c>
    </row>
    <row r="38" spans="1:3" s="246" customFormat="1" ht="12" customHeight="1" thickBot="1">
      <c r="A38" s="146" t="s">
        <v>22</v>
      </c>
      <c r="B38" s="97" t="s">
        <v>357</v>
      </c>
      <c r="C38" s="238">
        <f>+C39+C40+C41</f>
        <v>1571</v>
      </c>
    </row>
    <row r="39" spans="1:3" s="246" customFormat="1" ht="12" customHeight="1">
      <c r="A39" s="303" t="s">
        <v>358</v>
      </c>
      <c r="B39" s="304" t="s">
        <v>179</v>
      </c>
      <c r="C39" s="60">
        <v>1571</v>
      </c>
    </row>
    <row r="40" spans="1:3" s="246" customFormat="1" ht="12" customHeight="1">
      <c r="A40" s="303" t="s">
        <v>359</v>
      </c>
      <c r="B40" s="305" t="s">
        <v>4</v>
      </c>
      <c r="C40" s="192"/>
    </row>
    <row r="41" spans="1:3" s="310" customFormat="1" ht="12" customHeight="1" thickBot="1">
      <c r="A41" s="302" t="s">
        <v>360</v>
      </c>
      <c r="B41" s="100" t="s">
        <v>361</v>
      </c>
      <c r="C41" s="63"/>
    </row>
    <row r="42" spans="1:3" s="310" customFormat="1" ht="15" customHeight="1" thickBot="1">
      <c r="A42" s="146" t="s">
        <v>23</v>
      </c>
      <c r="B42" s="147" t="s">
        <v>362</v>
      </c>
      <c r="C42" s="241">
        <f>+C37+C38</f>
        <v>8938</v>
      </c>
    </row>
    <row r="43" spans="1:3" s="310" customFormat="1" ht="15" customHeight="1">
      <c r="A43" s="148"/>
      <c r="B43" s="149"/>
      <c r="C43" s="239"/>
    </row>
    <row r="44" spans="1:3" ht="13.5" thickBot="1">
      <c r="A44" s="150"/>
      <c r="B44" s="151"/>
      <c r="C44" s="240"/>
    </row>
    <row r="45" spans="1:3" s="309" customFormat="1" ht="16.5" customHeight="1" thickBot="1">
      <c r="A45" s="152"/>
      <c r="B45" s="153" t="s">
        <v>54</v>
      </c>
      <c r="C45" s="241"/>
    </row>
    <row r="46" spans="1:3" s="311" customFormat="1" ht="12" customHeight="1" thickBot="1">
      <c r="A46" s="127" t="s">
        <v>14</v>
      </c>
      <c r="B46" s="97" t="s">
        <v>363</v>
      </c>
      <c r="C46" s="191">
        <f>SUM(C47:C51)</f>
        <v>189640</v>
      </c>
    </row>
    <row r="47" spans="1:3" ht="12" customHeight="1">
      <c r="A47" s="302" t="s">
        <v>92</v>
      </c>
      <c r="B47" s="8" t="s">
        <v>45</v>
      </c>
      <c r="C47" s="60">
        <v>108157</v>
      </c>
    </row>
    <row r="48" spans="1:3" ht="12" customHeight="1">
      <c r="A48" s="302" t="s">
        <v>93</v>
      </c>
      <c r="B48" s="7" t="s">
        <v>146</v>
      </c>
      <c r="C48" s="62">
        <v>29699</v>
      </c>
    </row>
    <row r="49" spans="1:3" ht="12" customHeight="1">
      <c r="A49" s="302" t="s">
        <v>94</v>
      </c>
      <c r="B49" s="7" t="s">
        <v>121</v>
      </c>
      <c r="C49" s="62">
        <v>51784</v>
      </c>
    </row>
    <row r="50" spans="1:3" ht="12" customHeight="1">
      <c r="A50" s="302" t="s">
        <v>95</v>
      </c>
      <c r="B50" s="7" t="s">
        <v>147</v>
      </c>
      <c r="C50" s="62"/>
    </row>
    <row r="51" spans="1:3" ht="12" customHeight="1" thickBot="1">
      <c r="A51" s="302" t="s">
        <v>122</v>
      </c>
      <c r="B51" s="7" t="s">
        <v>148</v>
      </c>
      <c r="C51" s="62"/>
    </row>
    <row r="52" spans="1:3" ht="12" customHeight="1" thickBot="1">
      <c r="A52" s="127" t="s">
        <v>15</v>
      </c>
      <c r="B52" s="97" t="s">
        <v>364</v>
      </c>
      <c r="C52" s="191">
        <f>SUM(C53:C55)</f>
        <v>4791</v>
      </c>
    </row>
    <row r="53" spans="1:3" s="311" customFormat="1" ht="12" customHeight="1">
      <c r="A53" s="302" t="s">
        <v>98</v>
      </c>
      <c r="B53" s="8" t="s">
        <v>169</v>
      </c>
      <c r="C53" s="562">
        <v>4791</v>
      </c>
    </row>
    <row r="54" spans="1:3" ht="12" customHeight="1">
      <c r="A54" s="302" t="s">
        <v>99</v>
      </c>
      <c r="B54" s="7" t="s">
        <v>150</v>
      </c>
      <c r="C54" s="62"/>
    </row>
    <row r="55" spans="1:3" ht="12" customHeight="1">
      <c r="A55" s="302" t="s">
        <v>100</v>
      </c>
      <c r="B55" s="7" t="s">
        <v>55</v>
      </c>
      <c r="C55" s="62"/>
    </row>
    <row r="56" spans="1:3" ht="12" customHeight="1" thickBot="1">
      <c r="A56" s="302" t="s">
        <v>101</v>
      </c>
      <c r="B56" s="7" t="s">
        <v>590</v>
      </c>
      <c r="C56" s="62"/>
    </row>
    <row r="57" spans="1:3" ht="15" customHeight="1" thickBot="1">
      <c r="A57" s="127" t="s">
        <v>16</v>
      </c>
      <c r="B57" s="97" t="s">
        <v>8</v>
      </c>
      <c r="C57" s="218"/>
    </row>
    <row r="58" spans="1:3" ht="13.5" thickBot="1">
      <c r="A58" s="127" t="s">
        <v>17</v>
      </c>
      <c r="B58" s="154" t="s">
        <v>591</v>
      </c>
      <c r="C58" s="242">
        <f>+C46+C52+C57</f>
        <v>194431</v>
      </c>
    </row>
    <row r="59" ht="15" customHeight="1" thickBot="1">
      <c r="C59" s="243"/>
    </row>
    <row r="60" spans="1:3" ht="14.25" customHeight="1" thickBot="1">
      <c r="A60" s="157" t="s">
        <v>583</v>
      </c>
      <c r="B60" s="158"/>
      <c r="C60" s="95"/>
    </row>
    <row r="61" spans="1:3" ht="13.5" thickBot="1">
      <c r="A61" s="157" t="s">
        <v>164</v>
      </c>
      <c r="B61" s="158"/>
      <c r="C61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14/2015.(IV.27.)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B59" sqref="B59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 melléklet a ……/",LEFT(#REF!,4),". (….) önkormányzati rendelethez")</f>
        <v>#REF!</v>
      </c>
    </row>
    <row r="2" spans="1:3" s="307" customFormat="1" ht="36" customHeight="1">
      <c r="A2" s="262" t="s">
        <v>162</v>
      </c>
      <c r="B2" s="230" t="s">
        <v>381</v>
      </c>
      <c r="C2" s="244" t="s">
        <v>58</v>
      </c>
    </row>
    <row r="3" spans="1:3" s="307" customFormat="1" ht="24.75" thickBot="1">
      <c r="A3" s="300" t="s">
        <v>161</v>
      </c>
      <c r="B3" s="231" t="s">
        <v>347</v>
      </c>
      <c r="C3" s="245" t="s">
        <v>49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8110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8110</v>
      </c>
    </row>
    <row r="11" spans="1:3" s="246" customFormat="1" ht="12" customHeight="1">
      <c r="A11" s="302" t="s">
        <v>94</v>
      </c>
      <c r="B11" s="7" t="s">
        <v>225</v>
      </c>
      <c r="C11" s="189"/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/>
    </row>
    <row r="14" spans="1:3" s="246" customFormat="1" ht="12" customHeight="1">
      <c r="A14" s="302" t="s">
        <v>96</v>
      </c>
      <c r="B14" s="7" t="s">
        <v>348</v>
      </c>
      <c r="C14" s="189"/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843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>
        <v>843</v>
      </c>
    </row>
    <row r="24" spans="1:3" s="310" customFormat="1" ht="12" customHeight="1" thickBot="1">
      <c r="A24" s="302" t="s">
        <v>101</v>
      </c>
      <c r="B24" s="7" t="s">
        <v>605</v>
      </c>
      <c r="C24" s="189">
        <v>843</v>
      </c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8953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283</v>
      </c>
    </row>
    <row r="38" spans="1:3" s="246" customFormat="1" ht="12" customHeight="1">
      <c r="A38" s="303" t="s">
        <v>358</v>
      </c>
      <c r="B38" s="304" t="s">
        <v>179</v>
      </c>
      <c r="C38" s="60">
        <v>283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9236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47248</v>
      </c>
    </row>
    <row r="46" spans="1:3" ht="12" customHeight="1">
      <c r="A46" s="302" t="s">
        <v>92</v>
      </c>
      <c r="B46" s="8" t="s">
        <v>45</v>
      </c>
      <c r="C46" s="60">
        <v>19104</v>
      </c>
    </row>
    <row r="47" spans="1:3" ht="12" customHeight="1">
      <c r="A47" s="302" t="s">
        <v>93</v>
      </c>
      <c r="B47" s="7" t="s">
        <v>146</v>
      </c>
      <c r="C47" s="62">
        <v>5100</v>
      </c>
    </row>
    <row r="48" spans="1:3" ht="12" customHeight="1">
      <c r="A48" s="302" t="s">
        <v>94</v>
      </c>
      <c r="B48" s="7" t="s">
        <v>121</v>
      </c>
      <c r="C48" s="62">
        <f>24661-1617</f>
        <v>23044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2121</v>
      </c>
    </row>
    <row r="52" spans="1:3" s="311" customFormat="1" ht="12" customHeight="1">
      <c r="A52" s="302" t="s">
        <v>98</v>
      </c>
      <c r="B52" s="8" t="s">
        <v>169</v>
      </c>
      <c r="C52" s="60">
        <f>504+1617</f>
        <v>2121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49369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553">
        <v>9.75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14/2015.(IV.27.)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8">
      <selection activeCell="C53" sqref="C53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+CONCATENATE("9.3.1. melléklet a ……/",LEFT(#REF!,4),". (….) önkormányzati rendelethez")</f>
        <v>#REF!</v>
      </c>
    </row>
    <row r="2" spans="1:3" s="307" customFormat="1" ht="33" customHeight="1">
      <c r="A2" s="262" t="s">
        <v>162</v>
      </c>
      <c r="B2" s="230" t="s">
        <v>381</v>
      </c>
      <c r="C2" s="244" t="s">
        <v>58</v>
      </c>
    </row>
    <row r="3" spans="1:3" s="307" customFormat="1" ht="24.75" thickBot="1">
      <c r="A3" s="300" t="s">
        <v>161</v>
      </c>
      <c r="B3" s="231" t="s">
        <v>365</v>
      </c>
      <c r="C3" s="245" t="s">
        <v>57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8110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8110</v>
      </c>
    </row>
    <row r="11" spans="1:3" s="246" customFormat="1" ht="12" customHeight="1">
      <c r="A11" s="302" t="s">
        <v>94</v>
      </c>
      <c r="B11" s="7" t="s">
        <v>225</v>
      </c>
      <c r="C11" s="189"/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/>
    </row>
    <row r="14" spans="1:3" s="246" customFormat="1" ht="12" customHeight="1">
      <c r="A14" s="302" t="s">
        <v>96</v>
      </c>
      <c r="B14" s="7" t="s">
        <v>348</v>
      </c>
      <c r="C14" s="189"/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8110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283</v>
      </c>
    </row>
    <row r="38" spans="1:3" s="246" customFormat="1" ht="12" customHeight="1">
      <c r="A38" s="303" t="s">
        <v>358</v>
      </c>
      <c r="B38" s="304" t="s">
        <v>179</v>
      </c>
      <c r="C38" s="60">
        <v>283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8393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47248</v>
      </c>
    </row>
    <row r="46" spans="1:3" ht="12" customHeight="1">
      <c r="A46" s="302" t="s">
        <v>92</v>
      </c>
      <c r="B46" s="8" t="s">
        <v>45</v>
      </c>
      <c r="C46" s="60">
        <v>19104</v>
      </c>
    </row>
    <row r="47" spans="1:3" ht="12" customHeight="1">
      <c r="A47" s="302" t="s">
        <v>93</v>
      </c>
      <c r="B47" s="7" t="s">
        <v>146</v>
      </c>
      <c r="C47" s="62">
        <v>5100</v>
      </c>
    </row>
    <row r="48" spans="1:3" ht="12" customHeight="1">
      <c r="A48" s="302" t="s">
        <v>94</v>
      </c>
      <c r="B48" s="7" t="s">
        <v>121</v>
      </c>
      <c r="C48" s="62">
        <f>24661-1617</f>
        <v>23044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2121</v>
      </c>
    </row>
    <row r="52" spans="1:3" s="311" customFormat="1" ht="12" customHeight="1">
      <c r="A52" s="302" t="s">
        <v>98</v>
      </c>
      <c r="B52" s="8" t="s">
        <v>169</v>
      </c>
      <c r="C52" s="60">
        <f>504+1617</f>
        <v>2121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49369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9.75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 14/2015.(IV.27.)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8">
      <selection activeCell="B52" sqref="B52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 melléklet a ……/",LEFT(#REF!,4),". (….) önkormányzati rendelethez")</f>
        <v>#REF!</v>
      </c>
    </row>
    <row r="2" spans="1:3" s="307" customFormat="1" ht="31.5" customHeight="1">
      <c r="A2" s="262" t="s">
        <v>162</v>
      </c>
      <c r="B2" s="230" t="s">
        <v>382</v>
      </c>
      <c r="C2" s="244" t="s">
        <v>58</v>
      </c>
    </row>
    <row r="3" spans="1:3" s="307" customFormat="1" ht="24.75" thickBot="1">
      <c r="A3" s="300" t="s">
        <v>161</v>
      </c>
      <c r="B3" s="231" t="s">
        <v>347</v>
      </c>
      <c r="C3" s="245" t="s">
        <v>49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3989</v>
      </c>
    </row>
    <row r="9" spans="1:3" s="246" customFormat="1" ht="12" customHeight="1">
      <c r="A9" s="301" t="s">
        <v>92</v>
      </c>
      <c r="B9" s="9" t="s">
        <v>223</v>
      </c>
      <c r="C9" s="235">
        <v>50</v>
      </c>
    </row>
    <row r="10" spans="1:3" s="246" customFormat="1" ht="12" customHeight="1">
      <c r="A10" s="302" t="s">
        <v>93</v>
      </c>
      <c r="B10" s="7" t="s">
        <v>224</v>
      </c>
      <c r="C10" s="189">
        <v>1380</v>
      </c>
    </row>
    <row r="11" spans="1:3" s="246" customFormat="1" ht="12" customHeight="1">
      <c r="A11" s="302" t="s">
        <v>94</v>
      </c>
      <c r="B11" s="7" t="s">
        <v>225</v>
      </c>
      <c r="C11" s="189">
        <v>50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/>
    </row>
    <row r="14" spans="1:3" s="246" customFormat="1" ht="12" customHeight="1">
      <c r="A14" s="302" t="s">
        <v>96</v>
      </c>
      <c r="B14" s="7" t="s">
        <v>348</v>
      </c>
      <c r="C14" s="189">
        <v>386</v>
      </c>
    </row>
    <row r="15" spans="1:3" s="246" customFormat="1" ht="12" customHeight="1">
      <c r="A15" s="302" t="s">
        <v>97</v>
      </c>
      <c r="B15" s="6" t="s">
        <v>349</v>
      </c>
      <c r="C15" s="189">
        <v>2123</v>
      </c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1180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>
        <v>1180</v>
      </c>
    </row>
    <row r="24" spans="1:3" s="310" customFormat="1" ht="12" customHeight="1" thickBot="1">
      <c r="A24" s="302" t="s">
        <v>101</v>
      </c>
      <c r="B24" s="7" t="s">
        <v>605</v>
      </c>
      <c r="C24" s="189">
        <v>1180</v>
      </c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5169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218</v>
      </c>
    </row>
    <row r="38" spans="1:3" s="246" customFormat="1" ht="12" customHeight="1">
      <c r="A38" s="303" t="s">
        <v>358</v>
      </c>
      <c r="B38" s="304" t="s">
        <v>179</v>
      </c>
      <c r="C38" s="60">
        <v>218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5387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26429</v>
      </c>
    </row>
    <row r="46" spans="1:3" ht="12" customHeight="1">
      <c r="A46" s="302" t="s">
        <v>92</v>
      </c>
      <c r="B46" s="8" t="s">
        <v>45</v>
      </c>
      <c r="C46" s="60">
        <v>10699</v>
      </c>
    </row>
    <row r="47" spans="1:3" ht="12" customHeight="1">
      <c r="A47" s="302" t="s">
        <v>93</v>
      </c>
      <c r="B47" s="7" t="s">
        <v>146</v>
      </c>
      <c r="C47" s="62">
        <v>2927</v>
      </c>
    </row>
    <row r="48" spans="1:3" ht="12" customHeight="1">
      <c r="A48" s="302" t="s">
        <v>94</v>
      </c>
      <c r="B48" s="7" t="s">
        <v>121</v>
      </c>
      <c r="C48" s="62">
        <v>12803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0</v>
      </c>
    </row>
    <row r="52" spans="1:3" s="311" customFormat="1" ht="12" customHeight="1">
      <c r="A52" s="302" t="s">
        <v>98</v>
      </c>
      <c r="B52" s="8" t="s">
        <v>169</v>
      </c>
      <c r="C52" s="60"/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26429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7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14/2015.(IV.27.)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48" sqref="C48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+CONCATENATE("9.3.1. melléklet a ……/",LEFT(#REF!,4),". (….) önkormányzati rendelethez")</f>
        <v>#REF!</v>
      </c>
    </row>
    <row r="2" spans="1:3" s="307" customFormat="1" ht="33" customHeight="1">
      <c r="A2" s="262" t="s">
        <v>162</v>
      </c>
      <c r="B2" s="230" t="s">
        <v>382</v>
      </c>
      <c r="C2" s="244" t="s">
        <v>58</v>
      </c>
    </row>
    <row r="3" spans="1:3" s="307" customFormat="1" ht="24.75" thickBot="1">
      <c r="A3" s="300" t="s">
        <v>161</v>
      </c>
      <c r="B3" s="231" t="s">
        <v>365</v>
      </c>
      <c r="C3" s="245" t="s">
        <v>57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3989</v>
      </c>
    </row>
    <row r="9" spans="1:3" s="246" customFormat="1" ht="12" customHeight="1">
      <c r="A9" s="301" t="s">
        <v>92</v>
      </c>
      <c r="B9" s="9" t="s">
        <v>223</v>
      </c>
      <c r="C9" s="235">
        <v>50</v>
      </c>
    </row>
    <row r="10" spans="1:3" s="246" customFormat="1" ht="12" customHeight="1">
      <c r="A10" s="302" t="s">
        <v>93</v>
      </c>
      <c r="B10" s="7" t="s">
        <v>224</v>
      </c>
      <c r="C10" s="189">
        <v>1380</v>
      </c>
    </row>
    <row r="11" spans="1:3" s="246" customFormat="1" ht="12" customHeight="1">
      <c r="A11" s="302" t="s">
        <v>94</v>
      </c>
      <c r="B11" s="7" t="s">
        <v>225</v>
      </c>
      <c r="C11" s="189">
        <v>50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/>
    </row>
    <row r="14" spans="1:3" s="246" customFormat="1" ht="12" customHeight="1">
      <c r="A14" s="302" t="s">
        <v>96</v>
      </c>
      <c r="B14" s="7" t="s">
        <v>348</v>
      </c>
      <c r="C14" s="189">
        <v>386</v>
      </c>
    </row>
    <row r="15" spans="1:3" s="246" customFormat="1" ht="12" customHeight="1">
      <c r="A15" s="302" t="s">
        <v>97</v>
      </c>
      <c r="B15" s="6" t="s">
        <v>349</v>
      </c>
      <c r="C15" s="189">
        <v>2123</v>
      </c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3989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218</v>
      </c>
    </row>
    <row r="38" spans="1:3" s="246" customFormat="1" ht="12" customHeight="1">
      <c r="A38" s="303" t="s">
        <v>358</v>
      </c>
      <c r="B38" s="304" t="s">
        <v>179</v>
      </c>
      <c r="C38" s="60">
        <v>218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4207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26429</v>
      </c>
    </row>
    <row r="46" spans="1:3" ht="12" customHeight="1">
      <c r="A46" s="302" t="s">
        <v>92</v>
      </c>
      <c r="B46" s="8" t="s">
        <v>45</v>
      </c>
      <c r="C46" s="60">
        <v>10699</v>
      </c>
    </row>
    <row r="47" spans="1:3" ht="12" customHeight="1">
      <c r="A47" s="302" t="s">
        <v>93</v>
      </c>
      <c r="B47" s="7" t="s">
        <v>146</v>
      </c>
      <c r="C47" s="62">
        <v>2927</v>
      </c>
    </row>
    <row r="48" spans="1:3" ht="12" customHeight="1">
      <c r="A48" s="302" t="s">
        <v>94</v>
      </c>
      <c r="B48" s="7" t="s">
        <v>121</v>
      </c>
      <c r="C48" s="62">
        <v>12803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0</v>
      </c>
    </row>
    <row r="52" spans="1:3" s="311" customFormat="1" ht="12" customHeight="1">
      <c r="A52" s="302" t="s">
        <v>98</v>
      </c>
      <c r="B52" s="8" t="s">
        <v>169</v>
      </c>
      <c r="C52" s="60"/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26429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7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 14/2015.(IV.27.)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50">
      <selection activeCell="B59" sqref="B59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 melléklet a ……/",LEFT(#REF!,4),". (….) önkormányzati rendelethez")</f>
        <v>#REF!</v>
      </c>
    </row>
    <row r="2" spans="1:3" s="307" customFormat="1" ht="36" customHeight="1">
      <c r="A2" s="262" t="s">
        <v>162</v>
      </c>
      <c r="B2" s="230" t="s">
        <v>609</v>
      </c>
      <c r="C2" s="244" t="s">
        <v>58</v>
      </c>
    </row>
    <row r="3" spans="1:3" s="307" customFormat="1" ht="24.75" thickBot="1">
      <c r="A3" s="300" t="s">
        <v>161</v>
      </c>
      <c r="B3" s="231" t="s">
        <v>347</v>
      </c>
      <c r="C3" s="245" t="s">
        <v>49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141534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31343</v>
      </c>
    </row>
    <row r="11" spans="1:3" s="246" customFormat="1" ht="12" customHeight="1">
      <c r="A11" s="302" t="s">
        <v>94</v>
      </c>
      <c r="B11" s="7" t="s">
        <v>225</v>
      </c>
      <c r="C11" s="189">
        <v>54623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20158</v>
      </c>
    </row>
    <row r="14" spans="1:3" s="246" customFormat="1" ht="12" customHeight="1">
      <c r="A14" s="302" t="s">
        <v>96</v>
      </c>
      <c r="B14" s="7" t="s">
        <v>348</v>
      </c>
      <c r="C14" s="189">
        <v>20164</v>
      </c>
    </row>
    <row r="15" spans="1:3" s="246" customFormat="1" ht="12" customHeight="1">
      <c r="A15" s="302" t="s">
        <v>97</v>
      </c>
      <c r="B15" s="6" t="s">
        <v>349</v>
      </c>
      <c r="C15" s="189">
        <v>14764</v>
      </c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>
        <v>482</v>
      </c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1341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>
        <v>1341</v>
      </c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142875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1076</v>
      </c>
    </row>
    <row r="38" spans="1:3" s="246" customFormat="1" ht="12" customHeight="1">
      <c r="A38" s="303" t="s">
        <v>358</v>
      </c>
      <c r="B38" s="304" t="s">
        <v>179</v>
      </c>
      <c r="C38" s="60">
        <v>1076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143951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320656</v>
      </c>
    </row>
    <row r="46" spans="1:3" ht="12" customHeight="1">
      <c r="A46" s="302" t="s">
        <v>92</v>
      </c>
      <c r="B46" s="8" t="s">
        <v>45</v>
      </c>
      <c r="C46" s="60">
        <v>59641</v>
      </c>
    </row>
    <row r="47" spans="1:3" ht="12" customHeight="1">
      <c r="A47" s="302" t="s">
        <v>93</v>
      </c>
      <c r="B47" s="7" t="s">
        <v>146</v>
      </c>
      <c r="C47" s="62">
        <f>17889+197+-231</f>
        <v>17855</v>
      </c>
    </row>
    <row r="48" spans="1:3" ht="12" customHeight="1">
      <c r="A48" s="302" t="s">
        <v>94</v>
      </c>
      <c r="B48" s="7" t="s">
        <v>121</v>
      </c>
      <c r="C48" s="62">
        <f>242537+392+231</f>
        <v>243160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3095</v>
      </c>
    </row>
    <row r="52" spans="1:3" s="311" customFormat="1" ht="12" customHeight="1">
      <c r="A52" s="302" t="s">
        <v>98</v>
      </c>
      <c r="B52" s="8" t="s">
        <v>169</v>
      </c>
      <c r="C52" s="60">
        <f>1232+275</f>
        <v>1507</v>
      </c>
    </row>
    <row r="53" spans="1:3" ht="12" customHeight="1">
      <c r="A53" s="302" t="s">
        <v>99</v>
      </c>
      <c r="B53" s="7" t="s">
        <v>150</v>
      </c>
      <c r="C53" s="62">
        <v>1588</v>
      </c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323751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35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14/2015.(IV.27.)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1">
    <tabColor rgb="FF92D050"/>
  </sheetPr>
  <dimension ref="A1:I159"/>
  <sheetViews>
    <sheetView zoomScaleSheetLayoutView="100" workbookViewId="0" topLeftCell="A142">
      <selection activeCell="C60" sqref="C60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9" customWidth="1"/>
    <col min="5" max="16384" width="9.375" style="269" customWidth="1"/>
  </cols>
  <sheetData>
    <row r="1" spans="1:3" ht="15.75" customHeight="1">
      <c r="A1" s="659" t="s">
        <v>11</v>
      </c>
      <c r="B1" s="659"/>
      <c r="C1" s="659"/>
    </row>
    <row r="2" spans="1:3" ht="15.75" customHeight="1" thickBot="1">
      <c r="A2" s="658" t="s">
        <v>125</v>
      </c>
      <c r="B2" s="658"/>
      <c r="C2" s="183" t="s">
        <v>170</v>
      </c>
    </row>
    <row r="3" spans="1:3" ht="37.5" customHeight="1" thickBot="1">
      <c r="A3" s="22" t="s">
        <v>67</v>
      </c>
      <c r="B3" s="23" t="s">
        <v>13</v>
      </c>
      <c r="C3" s="36" t="str">
        <f>+CONCATENATE(LEFT('[2]ÖSSZEFÜGGÉSEK'!A5,4),". évi előirányzat")</f>
        <v>2015. évi előirányzat</v>
      </c>
    </row>
    <row r="4" spans="1:3" s="270" customFormat="1" ht="12" customHeight="1" thickBot="1">
      <c r="A4" s="264" t="s">
        <v>504</v>
      </c>
      <c r="B4" s="265" t="s">
        <v>505</v>
      </c>
      <c r="C4" s="266" t="s">
        <v>506</v>
      </c>
    </row>
    <row r="5" spans="1:3" s="271" customFormat="1" ht="12" customHeight="1" thickBot="1">
      <c r="A5" s="19" t="s">
        <v>14</v>
      </c>
      <c r="B5" s="20" t="s">
        <v>194</v>
      </c>
      <c r="C5" s="174">
        <f>+C6+C7+C8+C9+C10+C11</f>
        <v>980308</v>
      </c>
    </row>
    <row r="6" spans="1:3" s="271" customFormat="1" ht="12" customHeight="1">
      <c r="A6" s="14" t="s">
        <v>92</v>
      </c>
      <c r="B6" s="272" t="s">
        <v>195</v>
      </c>
      <c r="C6" s="176">
        <v>233810</v>
      </c>
    </row>
    <row r="7" spans="1:3" s="271" customFormat="1" ht="12" customHeight="1">
      <c r="A7" s="13" t="s">
        <v>93</v>
      </c>
      <c r="B7" s="273" t="s">
        <v>196</v>
      </c>
      <c r="C7" s="175">
        <v>195775</v>
      </c>
    </row>
    <row r="8" spans="1:3" s="271" customFormat="1" ht="12" customHeight="1">
      <c r="A8" s="13" t="s">
        <v>94</v>
      </c>
      <c r="B8" s="273" t="s">
        <v>197</v>
      </c>
      <c r="C8" s="175">
        <v>459328</v>
      </c>
    </row>
    <row r="9" spans="1:3" s="271" customFormat="1" ht="12" customHeight="1">
      <c r="A9" s="13" t="s">
        <v>95</v>
      </c>
      <c r="B9" s="273" t="s">
        <v>198</v>
      </c>
      <c r="C9" s="175">
        <v>25945</v>
      </c>
    </row>
    <row r="10" spans="1:3" s="271" customFormat="1" ht="12" customHeight="1">
      <c r="A10" s="13" t="s">
        <v>122</v>
      </c>
      <c r="B10" s="170" t="s">
        <v>507</v>
      </c>
      <c r="C10" s="556">
        <v>65450</v>
      </c>
    </row>
    <row r="11" spans="1:3" s="271" customFormat="1" ht="12" customHeight="1" thickBot="1">
      <c r="A11" s="15" t="s">
        <v>96</v>
      </c>
      <c r="B11" s="171" t="s">
        <v>508</v>
      </c>
      <c r="C11" s="175"/>
    </row>
    <row r="12" spans="1:3" s="271" customFormat="1" ht="12" customHeight="1" thickBot="1">
      <c r="A12" s="19" t="s">
        <v>15</v>
      </c>
      <c r="B12" s="169" t="s">
        <v>199</v>
      </c>
      <c r="C12" s="174">
        <f>+C13+C14+C15+C16+C17</f>
        <v>442864</v>
      </c>
    </row>
    <row r="13" spans="1:3" s="271" customFormat="1" ht="12" customHeight="1">
      <c r="A13" s="14" t="s">
        <v>98</v>
      </c>
      <c r="B13" s="272" t="s">
        <v>200</v>
      </c>
      <c r="C13" s="176"/>
    </row>
    <row r="14" spans="1:3" s="271" customFormat="1" ht="12" customHeight="1">
      <c r="A14" s="13" t="s">
        <v>99</v>
      </c>
      <c r="B14" s="273" t="s">
        <v>201</v>
      </c>
      <c r="C14" s="175"/>
    </row>
    <row r="15" spans="1:3" s="271" customFormat="1" ht="12" customHeight="1">
      <c r="A15" s="13" t="s">
        <v>100</v>
      </c>
      <c r="B15" s="273" t="s">
        <v>370</v>
      </c>
      <c r="C15" s="175"/>
    </row>
    <row r="16" spans="1:3" s="271" customFormat="1" ht="12" customHeight="1">
      <c r="A16" s="13" t="s">
        <v>101</v>
      </c>
      <c r="B16" s="273" t="s">
        <v>371</v>
      </c>
      <c r="C16" s="175"/>
    </row>
    <row r="17" spans="1:3" s="271" customFormat="1" ht="12" customHeight="1">
      <c r="A17" s="13" t="s">
        <v>102</v>
      </c>
      <c r="B17" s="273" t="s">
        <v>202</v>
      </c>
      <c r="C17" s="556">
        <v>442864</v>
      </c>
    </row>
    <row r="18" spans="1:3" s="271" customFormat="1" ht="12" customHeight="1" thickBot="1">
      <c r="A18" s="15" t="s">
        <v>111</v>
      </c>
      <c r="B18" s="171" t="s">
        <v>203</v>
      </c>
      <c r="C18" s="177">
        <v>38742</v>
      </c>
    </row>
    <row r="19" spans="1:3" s="271" customFormat="1" ht="12" customHeight="1" thickBot="1">
      <c r="A19" s="19" t="s">
        <v>16</v>
      </c>
      <c r="B19" s="20" t="s">
        <v>204</v>
      </c>
      <c r="C19" s="174">
        <f>+C20+C21+C22+C23+C24</f>
        <v>336265</v>
      </c>
    </row>
    <row r="20" spans="1:3" s="271" customFormat="1" ht="12" customHeight="1">
      <c r="A20" s="14" t="s">
        <v>81</v>
      </c>
      <c r="B20" s="272" t="s">
        <v>205</v>
      </c>
      <c r="C20" s="558">
        <v>4658</v>
      </c>
    </row>
    <row r="21" spans="1:3" s="271" customFormat="1" ht="12" customHeight="1">
      <c r="A21" s="13" t="s">
        <v>82</v>
      </c>
      <c r="B21" s="273" t="s">
        <v>206</v>
      </c>
      <c r="C21" s="175"/>
    </row>
    <row r="22" spans="1:3" s="271" customFormat="1" ht="12" customHeight="1">
      <c r="A22" s="13" t="s">
        <v>83</v>
      </c>
      <c r="B22" s="273" t="s">
        <v>372</v>
      </c>
      <c r="C22" s="175"/>
    </row>
    <row r="23" spans="1:3" s="271" customFormat="1" ht="12" customHeight="1">
      <c r="A23" s="13" t="s">
        <v>84</v>
      </c>
      <c r="B23" s="273" t="s">
        <v>373</v>
      </c>
      <c r="C23" s="175"/>
    </row>
    <row r="24" spans="1:3" s="271" customFormat="1" ht="12" customHeight="1">
      <c r="A24" s="13" t="s">
        <v>134</v>
      </c>
      <c r="B24" s="273" t="s">
        <v>207</v>
      </c>
      <c r="C24" s="556">
        <v>331607</v>
      </c>
    </row>
    <row r="25" spans="1:3" s="271" customFormat="1" ht="12" customHeight="1" thickBot="1">
      <c r="A25" s="15" t="s">
        <v>135</v>
      </c>
      <c r="B25" s="274" t="s">
        <v>208</v>
      </c>
      <c r="C25" s="177">
        <v>327515</v>
      </c>
    </row>
    <row r="26" spans="1:3" s="271" customFormat="1" ht="12" customHeight="1" thickBot="1">
      <c r="A26" s="19" t="s">
        <v>136</v>
      </c>
      <c r="B26" s="20" t="s">
        <v>209</v>
      </c>
      <c r="C26" s="179">
        <f>+C27+C31+C32+C33</f>
        <v>294863</v>
      </c>
    </row>
    <row r="27" spans="1:3" s="271" customFormat="1" ht="12" customHeight="1">
      <c r="A27" s="14" t="s">
        <v>210</v>
      </c>
      <c r="B27" s="272" t="s">
        <v>509</v>
      </c>
      <c r="C27" s="267">
        <f>+C28+C29+C30</f>
        <v>260863</v>
      </c>
    </row>
    <row r="28" spans="1:3" s="271" customFormat="1" ht="12" customHeight="1">
      <c r="A28" s="13" t="s">
        <v>211</v>
      </c>
      <c r="B28" s="273" t="s">
        <v>216</v>
      </c>
      <c r="C28" s="175">
        <v>72000</v>
      </c>
    </row>
    <row r="29" spans="1:3" s="271" customFormat="1" ht="12" customHeight="1">
      <c r="A29" s="13" t="s">
        <v>212</v>
      </c>
      <c r="B29" s="273" t="s">
        <v>678</v>
      </c>
      <c r="C29" s="175">
        <v>188698</v>
      </c>
    </row>
    <row r="30" spans="1:3" s="271" customFormat="1" ht="12" customHeight="1">
      <c r="A30" s="13" t="s">
        <v>510</v>
      </c>
      <c r="B30" s="273" t="s">
        <v>638</v>
      </c>
      <c r="C30" s="556">
        <v>165</v>
      </c>
    </row>
    <row r="31" spans="1:3" s="271" customFormat="1" ht="12" customHeight="1">
      <c r="A31" s="13" t="s">
        <v>213</v>
      </c>
      <c r="B31" s="273" t="s">
        <v>218</v>
      </c>
      <c r="C31" s="175">
        <v>26000</v>
      </c>
    </row>
    <row r="32" spans="1:3" s="271" customFormat="1" ht="12" customHeight="1">
      <c r="A32" s="13" t="s">
        <v>214</v>
      </c>
      <c r="B32" s="273" t="s">
        <v>219</v>
      </c>
      <c r="C32" s="175"/>
    </row>
    <row r="33" spans="1:3" s="271" customFormat="1" ht="12" customHeight="1" thickBot="1">
      <c r="A33" s="15" t="s">
        <v>215</v>
      </c>
      <c r="B33" s="274" t="s">
        <v>220</v>
      </c>
      <c r="C33" s="557">
        <v>8000</v>
      </c>
    </row>
    <row r="34" spans="1:3" s="271" customFormat="1" ht="12" customHeight="1" thickBot="1">
      <c r="A34" s="19" t="s">
        <v>18</v>
      </c>
      <c r="B34" s="20" t="s">
        <v>512</v>
      </c>
      <c r="C34" s="174">
        <f>SUM(C35:C45)</f>
        <v>193329</v>
      </c>
    </row>
    <row r="35" spans="1:3" s="271" customFormat="1" ht="12" customHeight="1">
      <c r="A35" s="14" t="s">
        <v>85</v>
      </c>
      <c r="B35" s="272" t="s">
        <v>223</v>
      </c>
      <c r="C35" s="176">
        <v>50</v>
      </c>
    </row>
    <row r="36" spans="1:3" s="271" customFormat="1" ht="12" customHeight="1">
      <c r="A36" s="13" t="s">
        <v>86</v>
      </c>
      <c r="B36" s="273" t="s">
        <v>224</v>
      </c>
      <c r="C36" s="175">
        <v>26098</v>
      </c>
    </row>
    <row r="37" spans="1:3" s="271" customFormat="1" ht="12" customHeight="1">
      <c r="A37" s="13" t="s">
        <v>87</v>
      </c>
      <c r="B37" s="273" t="s">
        <v>225</v>
      </c>
      <c r="C37" s="556">
        <v>70609</v>
      </c>
    </row>
    <row r="38" spans="1:3" s="271" customFormat="1" ht="12" customHeight="1">
      <c r="A38" s="13" t="s">
        <v>138</v>
      </c>
      <c r="B38" s="273" t="s">
        <v>226</v>
      </c>
      <c r="C38" s="556">
        <v>16351</v>
      </c>
    </row>
    <row r="39" spans="1:3" s="271" customFormat="1" ht="12" customHeight="1">
      <c r="A39" s="13" t="s">
        <v>139</v>
      </c>
      <c r="B39" s="273" t="s">
        <v>227</v>
      </c>
      <c r="C39" s="175">
        <v>29181</v>
      </c>
    </row>
    <row r="40" spans="1:3" s="271" customFormat="1" ht="12" customHeight="1">
      <c r="A40" s="13" t="s">
        <v>140</v>
      </c>
      <c r="B40" s="273" t="s">
        <v>228</v>
      </c>
      <c r="C40" s="175">
        <v>30073</v>
      </c>
    </row>
    <row r="41" spans="1:3" s="271" customFormat="1" ht="12" customHeight="1">
      <c r="A41" s="13" t="s">
        <v>141</v>
      </c>
      <c r="B41" s="273" t="s">
        <v>229</v>
      </c>
      <c r="C41" s="175">
        <v>17952</v>
      </c>
    </row>
    <row r="42" spans="1:3" s="271" customFormat="1" ht="12" customHeight="1">
      <c r="A42" s="13" t="s">
        <v>142</v>
      </c>
      <c r="B42" s="273" t="s">
        <v>230</v>
      </c>
      <c r="C42" s="175">
        <v>10</v>
      </c>
    </row>
    <row r="43" spans="1:3" s="271" customFormat="1" ht="12" customHeight="1">
      <c r="A43" s="13" t="s">
        <v>221</v>
      </c>
      <c r="B43" s="273" t="s">
        <v>231</v>
      </c>
      <c r="C43" s="178"/>
    </row>
    <row r="44" spans="1:3" s="271" customFormat="1" ht="12" customHeight="1">
      <c r="A44" s="15" t="s">
        <v>222</v>
      </c>
      <c r="B44" s="274" t="s">
        <v>513</v>
      </c>
      <c r="C44" s="261"/>
    </row>
    <row r="45" spans="1:3" s="271" customFormat="1" ht="12" customHeight="1" thickBot="1">
      <c r="A45" s="15" t="s">
        <v>514</v>
      </c>
      <c r="B45" s="171" t="s">
        <v>232</v>
      </c>
      <c r="C45" s="557">
        <v>3005</v>
      </c>
    </row>
    <row r="46" spans="1:3" s="271" customFormat="1" ht="12" customHeight="1" thickBot="1">
      <c r="A46" s="19" t="s">
        <v>19</v>
      </c>
      <c r="B46" s="20" t="s">
        <v>233</v>
      </c>
      <c r="C46" s="174">
        <f>SUM(C47:C51)</f>
        <v>0</v>
      </c>
    </row>
    <row r="47" spans="1:3" s="271" customFormat="1" ht="12" customHeight="1">
      <c r="A47" s="14" t="s">
        <v>88</v>
      </c>
      <c r="B47" s="272" t="s">
        <v>237</v>
      </c>
      <c r="C47" s="312"/>
    </row>
    <row r="48" spans="1:3" s="271" customFormat="1" ht="12" customHeight="1">
      <c r="A48" s="13" t="s">
        <v>89</v>
      </c>
      <c r="B48" s="273" t="s">
        <v>238</v>
      </c>
      <c r="C48" s="178"/>
    </row>
    <row r="49" spans="1:3" s="271" customFormat="1" ht="12" customHeight="1">
      <c r="A49" s="13" t="s">
        <v>234</v>
      </c>
      <c r="B49" s="273" t="s">
        <v>239</v>
      </c>
      <c r="C49" s="178"/>
    </row>
    <row r="50" spans="1:3" s="271" customFormat="1" ht="12" customHeight="1">
      <c r="A50" s="13" t="s">
        <v>235</v>
      </c>
      <c r="B50" s="273" t="s">
        <v>240</v>
      </c>
      <c r="C50" s="178"/>
    </row>
    <row r="51" spans="1:3" s="271" customFormat="1" ht="12" customHeight="1" thickBot="1">
      <c r="A51" s="15" t="s">
        <v>236</v>
      </c>
      <c r="B51" s="171" t="s">
        <v>241</v>
      </c>
      <c r="C51" s="261"/>
    </row>
    <row r="52" spans="1:3" s="271" customFormat="1" ht="12" customHeight="1" thickBot="1">
      <c r="A52" s="19" t="s">
        <v>143</v>
      </c>
      <c r="B52" s="20" t="s">
        <v>242</v>
      </c>
      <c r="C52" s="174">
        <f>SUM(C53:C55)</f>
        <v>13710</v>
      </c>
    </row>
    <row r="53" spans="1:3" s="271" customFormat="1" ht="12" customHeight="1">
      <c r="A53" s="14" t="s">
        <v>90</v>
      </c>
      <c r="B53" s="272" t="s">
        <v>243</v>
      </c>
      <c r="C53" s="176"/>
    </row>
    <row r="54" spans="1:3" s="271" customFormat="1" ht="12" customHeight="1">
      <c r="A54" s="13" t="s">
        <v>91</v>
      </c>
      <c r="B54" s="273" t="s">
        <v>374</v>
      </c>
      <c r="C54" s="556">
        <v>13710</v>
      </c>
    </row>
    <row r="55" spans="1:3" s="271" customFormat="1" ht="12" customHeight="1">
      <c r="A55" s="13" t="s">
        <v>246</v>
      </c>
      <c r="B55" s="273" t="s">
        <v>244</v>
      </c>
      <c r="C55" s="175"/>
    </row>
    <row r="56" spans="1:3" s="271" customFormat="1" ht="12" customHeight="1" thickBot="1">
      <c r="A56" s="15" t="s">
        <v>247</v>
      </c>
      <c r="B56" s="171" t="s">
        <v>245</v>
      </c>
      <c r="C56" s="177"/>
    </row>
    <row r="57" spans="1:3" s="271" customFormat="1" ht="12" customHeight="1" thickBot="1">
      <c r="A57" s="19" t="s">
        <v>21</v>
      </c>
      <c r="B57" s="169" t="s">
        <v>248</v>
      </c>
      <c r="C57" s="174">
        <f>SUM(C58:C60)</f>
        <v>0</v>
      </c>
    </row>
    <row r="58" spans="1:3" s="271" customFormat="1" ht="12" customHeight="1">
      <c r="A58" s="14" t="s">
        <v>144</v>
      </c>
      <c r="B58" s="272" t="s">
        <v>250</v>
      </c>
      <c r="C58" s="178"/>
    </row>
    <row r="59" spans="1:3" s="271" customFormat="1" ht="12" customHeight="1">
      <c r="A59" s="13" t="s">
        <v>145</v>
      </c>
      <c r="B59" s="273" t="s">
        <v>375</v>
      </c>
      <c r="C59" s="178"/>
    </row>
    <row r="60" spans="1:3" s="271" customFormat="1" ht="12" customHeight="1">
      <c r="A60" s="13" t="s">
        <v>171</v>
      </c>
      <c r="B60" s="273" t="s">
        <v>251</v>
      </c>
      <c r="C60" s="178"/>
    </row>
    <row r="61" spans="1:3" s="271" customFormat="1" ht="12" customHeight="1" thickBot="1">
      <c r="A61" s="15" t="s">
        <v>249</v>
      </c>
      <c r="B61" s="171" t="s">
        <v>252</v>
      </c>
      <c r="C61" s="178"/>
    </row>
    <row r="62" spans="1:3" s="271" customFormat="1" ht="12" customHeight="1" thickBot="1">
      <c r="A62" s="526" t="s">
        <v>515</v>
      </c>
      <c r="B62" s="20" t="s">
        <v>253</v>
      </c>
      <c r="C62" s="179">
        <f>+C5+C12+C19+C26+C34+C46+C52+C57</f>
        <v>2261339</v>
      </c>
    </row>
    <row r="63" spans="1:3" s="271" customFormat="1" ht="12" customHeight="1" thickBot="1">
      <c r="A63" s="527" t="s">
        <v>254</v>
      </c>
      <c r="B63" s="169" t="s">
        <v>255</v>
      </c>
      <c r="C63" s="174">
        <f>SUM(C64:C66)</f>
        <v>0</v>
      </c>
    </row>
    <row r="64" spans="1:3" s="271" customFormat="1" ht="12" customHeight="1">
      <c r="A64" s="14" t="s">
        <v>286</v>
      </c>
      <c r="B64" s="272" t="s">
        <v>256</v>
      </c>
      <c r="C64" s="178"/>
    </row>
    <row r="65" spans="1:3" s="271" customFormat="1" ht="12" customHeight="1">
      <c r="A65" s="13" t="s">
        <v>295</v>
      </c>
      <c r="B65" s="273" t="s">
        <v>257</v>
      </c>
      <c r="C65" s="178"/>
    </row>
    <row r="66" spans="1:3" s="271" customFormat="1" ht="12" customHeight="1" thickBot="1">
      <c r="A66" s="15" t="s">
        <v>296</v>
      </c>
      <c r="B66" s="528" t="s">
        <v>516</v>
      </c>
      <c r="C66" s="178"/>
    </row>
    <row r="67" spans="1:3" s="271" customFormat="1" ht="12" customHeight="1" thickBot="1">
      <c r="A67" s="527" t="s">
        <v>259</v>
      </c>
      <c r="B67" s="169" t="s">
        <v>260</v>
      </c>
      <c r="C67" s="174">
        <f>SUM(C68:C71)</f>
        <v>0</v>
      </c>
    </row>
    <row r="68" spans="1:3" s="271" customFormat="1" ht="12" customHeight="1">
      <c r="A68" s="14" t="s">
        <v>123</v>
      </c>
      <c r="B68" s="272" t="s">
        <v>261</v>
      </c>
      <c r="C68" s="178"/>
    </row>
    <row r="69" spans="1:3" s="271" customFormat="1" ht="12" customHeight="1">
      <c r="A69" s="13" t="s">
        <v>124</v>
      </c>
      <c r="B69" s="273" t="s">
        <v>262</v>
      </c>
      <c r="C69" s="178"/>
    </row>
    <row r="70" spans="1:3" s="271" customFormat="1" ht="12" customHeight="1">
      <c r="A70" s="13" t="s">
        <v>287</v>
      </c>
      <c r="B70" s="273" t="s">
        <v>263</v>
      </c>
      <c r="C70" s="178"/>
    </row>
    <row r="71" spans="1:3" s="271" customFormat="1" ht="12" customHeight="1" thickBot="1">
      <c r="A71" s="15" t="s">
        <v>288</v>
      </c>
      <c r="B71" s="171" t="s">
        <v>264</v>
      </c>
      <c r="C71" s="178"/>
    </row>
    <row r="72" spans="1:3" s="271" customFormat="1" ht="12" customHeight="1" thickBot="1">
      <c r="A72" s="527" t="s">
        <v>265</v>
      </c>
      <c r="B72" s="169" t="s">
        <v>266</v>
      </c>
      <c r="C72" s="174">
        <f>SUM(C73:C74)</f>
        <v>190295</v>
      </c>
    </row>
    <row r="73" spans="1:3" s="271" customFormat="1" ht="12" customHeight="1">
      <c r="A73" s="14" t="s">
        <v>289</v>
      </c>
      <c r="B73" s="272" t="s">
        <v>267</v>
      </c>
      <c r="C73" s="178">
        <v>190295</v>
      </c>
    </row>
    <row r="74" spans="1:3" s="271" customFormat="1" ht="12" customHeight="1" thickBot="1">
      <c r="A74" s="15" t="s">
        <v>290</v>
      </c>
      <c r="B74" s="171" t="s">
        <v>268</v>
      </c>
      <c r="C74" s="178"/>
    </row>
    <row r="75" spans="1:3" s="271" customFormat="1" ht="12" customHeight="1" thickBot="1">
      <c r="A75" s="527" t="s">
        <v>269</v>
      </c>
      <c r="B75" s="169" t="s">
        <v>270</v>
      </c>
      <c r="C75" s="174">
        <f>SUM(C76:C78)</f>
        <v>0</v>
      </c>
    </row>
    <row r="76" spans="1:3" s="271" customFormat="1" ht="12" customHeight="1">
      <c r="A76" s="14" t="s">
        <v>291</v>
      </c>
      <c r="B76" s="272" t="s">
        <v>271</v>
      </c>
      <c r="C76" s="178"/>
    </row>
    <row r="77" spans="1:3" s="271" customFormat="1" ht="12" customHeight="1">
      <c r="A77" s="13" t="s">
        <v>292</v>
      </c>
      <c r="B77" s="273" t="s">
        <v>272</v>
      </c>
      <c r="C77" s="178"/>
    </row>
    <row r="78" spans="1:3" s="271" customFormat="1" ht="12" customHeight="1" thickBot="1">
      <c r="A78" s="15" t="s">
        <v>293</v>
      </c>
      <c r="B78" s="171" t="s">
        <v>273</v>
      </c>
      <c r="C78" s="178"/>
    </row>
    <row r="79" spans="1:3" s="271" customFormat="1" ht="12" customHeight="1" thickBot="1">
      <c r="A79" s="527" t="s">
        <v>274</v>
      </c>
      <c r="B79" s="169" t="s">
        <v>294</v>
      </c>
      <c r="C79" s="174">
        <f>SUM(C80:C83)</f>
        <v>0</v>
      </c>
    </row>
    <row r="80" spans="1:3" s="271" customFormat="1" ht="12" customHeight="1">
      <c r="A80" s="276" t="s">
        <v>275</v>
      </c>
      <c r="B80" s="272" t="s">
        <v>276</v>
      </c>
      <c r="C80" s="178"/>
    </row>
    <row r="81" spans="1:3" s="271" customFormat="1" ht="12" customHeight="1">
      <c r="A81" s="277" t="s">
        <v>277</v>
      </c>
      <c r="B81" s="273" t="s">
        <v>278</v>
      </c>
      <c r="C81" s="178"/>
    </row>
    <row r="82" spans="1:3" s="271" customFormat="1" ht="12" customHeight="1">
      <c r="A82" s="277" t="s">
        <v>279</v>
      </c>
      <c r="B82" s="273" t="s">
        <v>280</v>
      </c>
      <c r="C82" s="178"/>
    </row>
    <row r="83" spans="1:3" s="271" customFormat="1" ht="12" customHeight="1" thickBot="1">
      <c r="A83" s="278" t="s">
        <v>281</v>
      </c>
      <c r="B83" s="171" t="s">
        <v>282</v>
      </c>
      <c r="C83" s="178"/>
    </row>
    <row r="84" spans="1:3" s="271" customFormat="1" ht="12" customHeight="1" thickBot="1">
      <c r="A84" s="527" t="s">
        <v>283</v>
      </c>
      <c r="B84" s="169" t="s">
        <v>517</v>
      </c>
      <c r="C84" s="313"/>
    </row>
    <row r="85" spans="1:3" s="271" customFormat="1" ht="13.5" customHeight="1" thickBot="1">
      <c r="A85" s="527" t="s">
        <v>285</v>
      </c>
      <c r="B85" s="169" t="s">
        <v>284</v>
      </c>
      <c r="C85" s="313"/>
    </row>
    <row r="86" spans="1:3" s="271" customFormat="1" ht="15.75" customHeight="1" thickBot="1">
      <c r="A86" s="527" t="s">
        <v>297</v>
      </c>
      <c r="B86" s="279" t="s">
        <v>518</v>
      </c>
      <c r="C86" s="179">
        <f>+C63+C67+C72+C75+C79+C85+C84</f>
        <v>190295</v>
      </c>
    </row>
    <row r="87" spans="1:3" s="271" customFormat="1" ht="16.5" customHeight="1" thickBot="1">
      <c r="A87" s="529" t="s">
        <v>519</v>
      </c>
      <c r="B87" s="280" t="s">
        <v>520</v>
      </c>
      <c r="C87" s="179">
        <f>+C62+C86</f>
        <v>2451634</v>
      </c>
    </row>
    <row r="88" spans="1:3" s="271" customFormat="1" ht="83.25" customHeight="1">
      <c r="A88" s="4"/>
      <c r="B88" s="5"/>
      <c r="C88" s="180"/>
    </row>
    <row r="89" spans="1:3" ht="16.5" customHeight="1">
      <c r="A89" s="659" t="s">
        <v>43</v>
      </c>
      <c r="B89" s="659"/>
      <c r="C89" s="659"/>
    </row>
    <row r="90" spans="1:3" s="281" customFormat="1" ht="16.5" customHeight="1" thickBot="1">
      <c r="A90" s="660" t="s">
        <v>126</v>
      </c>
      <c r="B90" s="660"/>
      <c r="C90" s="99" t="s">
        <v>170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70" customFormat="1" ht="12" customHeight="1" thickBot="1">
      <c r="A92" s="32" t="s">
        <v>504</v>
      </c>
      <c r="B92" s="33" t="s">
        <v>505</v>
      </c>
      <c r="C92" s="34" t="s">
        <v>506</v>
      </c>
    </row>
    <row r="93" spans="1:3" ht="12" customHeight="1" thickBot="1">
      <c r="A93" s="21" t="s">
        <v>14</v>
      </c>
      <c r="B93" s="26" t="s">
        <v>558</v>
      </c>
      <c r="C93" s="173">
        <f>C94+C95+C96+C97+C98+C111</f>
        <v>1697482</v>
      </c>
    </row>
    <row r="94" spans="1:3" ht="12" customHeight="1">
      <c r="A94" s="16" t="s">
        <v>92</v>
      </c>
      <c r="B94" s="9" t="s">
        <v>45</v>
      </c>
      <c r="C94" s="572">
        <v>682681</v>
      </c>
    </row>
    <row r="95" spans="1:3" ht="12" customHeight="1">
      <c r="A95" s="13" t="s">
        <v>93</v>
      </c>
      <c r="B95" s="7" t="s">
        <v>146</v>
      </c>
      <c r="C95" s="556">
        <v>143193</v>
      </c>
    </row>
    <row r="96" spans="1:3" ht="12" customHeight="1">
      <c r="A96" s="13" t="s">
        <v>94</v>
      </c>
      <c r="B96" s="7" t="s">
        <v>121</v>
      </c>
      <c r="C96" s="557">
        <v>536462</v>
      </c>
    </row>
    <row r="97" spans="1:3" ht="12" customHeight="1">
      <c r="A97" s="13" t="s">
        <v>95</v>
      </c>
      <c r="B97" s="10" t="s">
        <v>147</v>
      </c>
      <c r="C97" s="177">
        <v>134700</v>
      </c>
    </row>
    <row r="98" spans="1:3" ht="12" customHeight="1">
      <c r="A98" s="13" t="s">
        <v>106</v>
      </c>
      <c r="B98" s="18" t="s">
        <v>148</v>
      </c>
      <c r="C98" s="557">
        <v>132885</v>
      </c>
    </row>
    <row r="99" spans="1:3" ht="12" customHeight="1">
      <c r="A99" s="13" t="s">
        <v>96</v>
      </c>
      <c r="B99" s="7" t="s">
        <v>521</v>
      </c>
      <c r="C99" s="557">
        <v>7757</v>
      </c>
    </row>
    <row r="100" spans="1:3" ht="12" customHeight="1">
      <c r="A100" s="13" t="s">
        <v>97</v>
      </c>
      <c r="B100" s="103" t="s">
        <v>522</v>
      </c>
      <c r="C100" s="177"/>
    </row>
    <row r="101" spans="1:3" ht="12" customHeight="1">
      <c r="A101" s="13" t="s">
        <v>107</v>
      </c>
      <c r="B101" s="103" t="s">
        <v>523</v>
      </c>
      <c r="C101" s="177">
        <v>816</v>
      </c>
    </row>
    <row r="102" spans="1:3" ht="12" customHeight="1">
      <c r="A102" s="13" t="s">
        <v>108</v>
      </c>
      <c r="B102" s="101" t="s">
        <v>300</v>
      </c>
      <c r="C102" s="177"/>
    </row>
    <row r="103" spans="1:3" ht="12" customHeight="1">
      <c r="A103" s="13" t="s">
        <v>109</v>
      </c>
      <c r="B103" s="102" t="s">
        <v>301</v>
      </c>
      <c r="C103" s="177"/>
    </row>
    <row r="104" spans="1:3" ht="12" customHeight="1">
      <c r="A104" s="13" t="s">
        <v>110</v>
      </c>
      <c r="B104" s="102" t="s">
        <v>302</v>
      </c>
      <c r="C104" s="177"/>
    </row>
    <row r="105" spans="1:3" ht="12" customHeight="1">
      <c r="A105" s="13" t="s">
        <v>112</v>
      </c>
      <c r="B105" s="101" t="s">
        <v>303</v>
      </c>
      <c r="C105" s="177">
        <v>104040</v>
      </c>
    </row>
    <row r="106" spans="1:3" ht="12" customHeight="1">
      <c r="A106" s="13" t="s">
        <v>149</v>
      </c>
      <c r="B106" s="101" t="s">
        <v>304</v>
      </c>
      <c r="C106" s="177"/>
    </row>
    <row r="107" spans="1:3" ht="12" customHeight="1">
      <c r="A107" s="13" t="s">
        <v>298</v>
      </c>
      <c r="B107" s="102" t="s">
        <v>305</v>
      </c>
      <c r="C107" s="177">
        <v>2250</v>
      </c>
    </row>
    <row r="108" spans="1:3" ht="12" customHeight="1">
      <c r="A108" s="12" t="s">
        <v>299</v>
      </c>
      <c r="B108" s="103" t="s">
        <v>306</v>
      </c>
      <c r="C108" s="177"/>
    </row>
    <row r="109" spans="1:3" ht="12" customHeight="1">
      <c r="A109" s="13" t="s">
        <v>524</v>
      </c>
      <c r="B109" s="103" t="s">
        <v>307</v>
      </c>
      <c r="C109" s="177"/>
    </row>
    <row r="110" spans="1:3" ht="12" customHeight="1">
      <c r="A110" s="15" t="s">
        <v>525</v>
      </c>
      <c r="B110" s="103" t="s">
        <v>308</v>
      </c>
      <c r="C110" s="177">
        <v>18022</v>
      </c>
    </row>
    <row r="111" spans="1:3" ht="12" customHeight="1">
      <c r="A111" s="13" t="s">
        <v>526</v>
      </c>
      <c r="B111" s="10" t="s">
        <v>46</v>
      </c>
      <c r="C111" s="556">
        <f>SUM(C112:C113)</f>
        <v>67561</v>
      </c>
    </row>
    <row r="112" spans="1:3" ht="12" customHeight="1">
      <c r="A112" s="13" t="s">
        <v>527</v>
      </c>
      <c r="B112" s="7" t="s">
        <v>528</v>
      </c>
      <c r="C112" s="556">
        <v>6359</v>
      </c>
    </row>
    <row r="113" spans="1:3" ht="12" customHeight="1" thickBot="1">
      <c r="A113" s="17" t="s">
        <v>529</v>
      </c>
      <c r="B113" s="531" t="s">
        <v>530</v>
      </c>
      <c r="C113" s="574">
        <v>61202</v>
      </c>
    </row>
    <row r="114" spans="1:3" ht="12" customHeight="1" thickBot="1">
      <c r="A114" s="532" t="s">
        <v>15</v>
      </c>
      <c r="B114" s="533" t="s">
        <v>309</v>
      </c>
      <c r="C114" s="534">
        <f>+C115+C117+C119</f>
        <v>404939</v>
      </c>
    </row>
    <row r="115" spans="1:3" ht="12" customHeight="1">
      <c r="A115" s="14" t="s">
        <v>98</v>
      </c>
      <c r="B115" s="7" t="s">
        <v>169</v>
      </c>
      <c r="C115" s="558">
        <v>36079</v>
      </c>
    </row>
    <row r="116" spans="1:3" ht="12" customHeight="1">
      <c r="A116" s="14" t="s">
        <v>99</v>
      </c>
      <c r="B116" s="11" t="s">
        <v>313</v>
      </c>
      <c r="C116" s="312">
        <v>8306</v>
      </c>
    </row>
    <row r="117" spans="1:3" ht="12" customHeight="1">
      <c r="A117" s="14" t="s">
        <v>100</v>
      </c>
      <c r="B117" s="11" t="s">
        <v>150</v>
      </c>
      <c r="C117" s="556">
        <v>361760</v>
      </c>
    </row>
    <row r="118" spans="1:3" ht="12" customHeight="1">
      <c r="A118" s="14" t="s">
        <v>101</v>
      </c>
      <c r="B118" s="11" t="s">
        <v>314</v>
      </c>
      <c r="C118" s="559">
        <v>358067</v>
      </c>
    </row>
    <row r="119" spans="1:3" ht="12" customHeight="1">
      <c r="A119" s="14" t="s">
        <v>102</v>
      </c>
      <c r="B119" s="171" t="s">
        <v>172</v>
      </c>
      <c r="C119" s="161">
        <v>7100</v>
      </c>
    </row>
    <row r="120" spans="1:3" ht="12" customHeight="1">
      <c r="A120" s="14" t="s">
        <v>111</v>
      </c>
      <c r="B120" s="170" t="s">
        <v>376</v>
      </c>
      <c r="C120" s="161"/>
    </row>
    <row r="121" spans="1:3" ht="12" customHeight="1">
      <c r="A121" s="14" t="s">
        <v>113</v>
      </c>
      <c r="B121" s="268" t="s">
        <v>319</v>
      </c>
      <c r="C121" s="161"/>
    </row>
    <row r="122" spans="1:3" ht="15.75">
      <c r="A122" s="14" t="s">
        <v>151</v>
      </c>
      <c r="B122" s="102" t="s">
        <v>302</v>
      </c>
      <c r="C122" s="161"/>
    </row>
    <row r="123" spans="1:3" ht="12" customHeight="1">
      <c r="A123" s="14" t="s">
        <v>152</v>
      </c>
      <c r="B123" s="102" t="s">
        <v>318</v>
      </c>
      <c r="C123" s="161"/>
    </row>
    <row r="124" spans="1:3" ht="12" customHeight="1">
      <c r="A124" s="14" t="s">
        <v>153</v>
      </c>
      <c r="B124" s="102" t="s">
        <v>317</v>
      </c>
      <c r="C124" s="161"/>
    </row>
    <row r="125" spans="1:3" ht="12" customHeight="1">
      <c r="A125" s="14" t="s">
        <v>310</v>
      </c>
      <c r="B125" s="102" t="s">
        <v>305</v>
      </c>
      <c r="C125" s="161"/>
    </row>
    <row r="126" spans="1:3" ht="12" customHeight="1">
      <c r="A126" s="14" t="s">
        <v>311</v>
      </c>
      <c r="B126" s="102" t="s">
        <v>316</v>
      </c>
      <c r="C126" s="161"/>
    </row>
    <row r="127" spans="1:3" ht="16.5" thickBot="1">
      <c r="A127" s="12" t="s">
        <v>312</v>
      </c>
      <c r="B127" s="102" t="s">
        <v>315</v>
      </c>
      <c r="C127" s="162">
        <v>7100</v>
      </c>
    </row>
    <row r="128" spans="1:3" ht="12" customHeight="1" thickBot="1">
      <c r="A128" s="19" t="s">
        <v>16</v>
      </c>
      <c r="B128" s="97" t="s">
        <v>531</v>
      </c>
      <c r="C128" s="174">
        <f>+C93+C114</f>
        <v>2102421</v>
      </c>
    </row>
    <row r="129" spans="1:3" ht="12" customHeight="1" thickBot="1">
      <c r="A129" s="19" t="s">
        <v>17</v>
      </c>
      <c r="B129" s="97" t="s">
        <v>532</v>
      </c>
      <c r="C129" s="174">
        <f>+C130+C131+C132</f>
        <v>0</v>
      </c>
    </row>
    <row r="130" spans="1:3" ht="12" customHeight="1">
      <c r="A130" s="14" t="s">
        <v>210</v>
      </c>
      <c r="B130" s="11" t="s">
        <v>533</v>
      </c>
      <c r="C130" s="161"/>
    </row>
    <row r="131" spans="1:3" ht="12" customHeight="1">
      <c r="A131" s="14" t="s">
        <v>213</v>
      </c>
      <c r="B131" s="11" t="s">
        <v>534</v>
      </c>
      <c r="C131" s="161"/>
    </row>
    <row r="132" spans="1:3" ht="12" customHeight="1" thickBot="1">
      <c r="A132" s="12" t="s">
        <v>214</v>
      </c>
      <c r="B132" s="11" t="s">
        <v>535</v>
      </c>
      <c r="C132" s="161"/>
    </row>
    <row r="133" spans="1:3" ht="12" customHeight="1" thickBot="1">
      <c r="A133" s="19" t="s">
        <v>18</v>
      </c>
      <c r="B133" s="97" t="s">
        <v>536</v>
      </c>
      <c r="C133" s="174">
        <f>SUM(C134:C139)</f>
        <v>0</v>
      </c>
    </row>
    <row r="134" spans="1:3" ht="12" customHeight="1">
      <c r="A134" s="14" t="s">
        <v>85</v>
      </c>
      <c r="B134" s="8" t="s">
        <v>537</v>
      </c>
      <c r="C134" s="161"/>
    </row>
    <row r="135" spans="1:3" ht="12" customHeight="1">
      <c r="A135" s="14" t="s">
        <v>86</v>
      </c>
      <c r="B135" s="8" t="s">
        <v>538</v>
      </c>
      <c r="C135" s="161"/>
    </row>
    <row r="136" spans="1:3" ht="12" customHeight="1">
      <c r="A136" s="14" t="s">
        <v>87</v>
      </c>
      <c r="B136" s="8" t="s">
        <v>539</v>
      </c>
      <c r="C136" s="161"/>
    </row>
    <row r="137" spans="1:3" ht="12" customHeight="1">
      <c r="A137" s="14" t="s">
        <v>138</v>
      </c>
      <c r="B137" s="8" t="s">
        <v>540</v>
      </c>
      <c r="C137" s="161"/>
    </row>
    <row r="138" spans="1:3" ht="12" customHeight="1">
      <c r="A138" s="14" t="s">
        <v>139</v>
      </c>
      <c r="B138" s="8" t="s">
        <v>541</v>
      </c>
      <c r="C138" s="161"/>
    </row>
    <row r="139" spans="1:3" ht="12" customHeight="1" thickBot="1">
      <c r="A139" s="12" t="s">
        <v>140</v>
      </c>
      <c r="B139" s="8" t="s">
        <v>542</v>
      </c>
      <c r="C139" s="161"/>
    </row>
    <row r="140" spans="1:3" ht="12" customHeight="1" thickBot="1">
      <c r="A140" s="19" t="s">
        <v>19</v>
      </c>
      <c r="B140" s="97" t="s">
        <v>543</v>
      </c>
      <c r="C140" s="179">
        <f>+C141+C142+C143+C144</f>
        <v>27420</v>
      </c>
    </row>
    <row r="141" spans="1:3" ht="12" customHeight="1">
      <c r="A141" s="14" t="s">
        <v>88</v>
      </c>
      <c r="B141" s="8" t="s">
        <v>320</v>
      </c>
      <c r="C141" s="161"/>
    </row>
    <row r="142" spans="1:3" ht="12" customHeight="1">
      <c r="A142" s="14" t="s">
        <v>89</v>
      </c>
      <c r="B142" s="8" t="s">
        <v>321</v>
      </c>
      <c r="C142" s="161">
        <v>27420</v>
      </c>
    </row>
    <row r="143" spans="1:3" ht="12" customHeight="1">
      <c r="A143" s="14" t="s">
        <v>234</v>
      </c>
      <c r="B143" s="8" t="s">
        <v>544</v>
      </c>
      <c r="C143" s="161"/>
    </row>
    <row r="144" spans="1:3" ht="12" customHeight="1" thickBot="1">
      <c r="A144" s="12" t="s">
        <v>235</v>
      </c>
      <c r="B144" s="6" t="s">
        <v>339</v>
      </c>
      <c r="C144" s="161"/>
    </row>
    <row r="145" spans="1:3" ht="12" customHeight="1" thickBot="1">
      <c r="A145" s="19" t="s">
        <v>20</v>
      </c>
      <c r="B145" s="97" t="s">
        <v>545</v>
      </c>
      <c r="C145" s="182">
        <f>SUM(C146:C150)</f>
        <v>0</v>
      </c>
    </row>
    <row r="146" spans="1:3" ht="12" customHeight="1">
      <c r="A146" s="14" t="s">
        <v>90</v>
      </c>
      <c r="B146" s="8" t="s">
        <v>546</v>
      </c>
      <c r="C146" s="161"/>
    </row>
    <row r="147" spans="1:3" ht="12" customHeight="1">
      <c r="A147" s="14" t="s">
        <v>91</v>
      </c>
      <c r="B147" s="8" t="s">
        <v>547</v>
      </c>
      <c r="C147" s="161"/>
    </row>
    <row r="148" spans="1:3" ht="12" customHeight="1">
      <c r="A148" s="14" t="s">
        <v>246</v>
      </c>
      <c r="B148" s="8" t="s">
        <v>548</v>
      </c>
      <c r="C148" s="161"/>
    </row>
    <row r="149" spans="1:3" ht="12" customHeight="1">
      <c r="A149" s="14" t="s">
        <v>247</v>
      </c>
      <c r="B149" s="8" t="s">
        <v>549</v>
      </c>
      <c r="C149" s="161"/>
    </row>
    <row r="150" spans="1:3" ht="12" customHeight="1" thickBot="1">
      <c r="A150" s="14" t="s">
        <v>550</v>
      </c>
      <c r="B150" s="8" t="s">
        <v>551</v>
      </c>
      <c r="C150" s="161"/>
    </row>
    <row r="151" spans="1:3" ht="12" customHeight="1" thickBot="1">
      <c r="A151" s="19" t="s">
        <v>21</v>
      </c>
      <c r="B151" s="97" t="s">
        <v>552</v>
      </c>
      <c r="C151" s="535"/>
    </row>
    <row r="152" spans="1:3" ht="12" customHeight="1" thickBot="1">
      <c r="A152" s="19" t="s">
        <v>22</v>
      </c>
      <c r="B152" s="97" t="s">
        <v>553</v>
      </c>
      <c r="C152" s="535"/>
    </row>
    <row r="153" spans="1:9" ht="15" customHeight="1" thickBot="1">
      <c r="A153" s="19" t="s">
        <v>23</v>
      </c>
      <c r="B153" s="97" t="s">
        <v>554</v>
      </c>
      <c r="C153" s="282">
        <f>+C129+C133+C140+C145+C151+C152</f>
        <v>27420</v>
      </c>
      <c r="F153" s="283"/>
      <c r="G153" s="284"/>
      <c r="H153" s="284"/>
      <c r="I153" s="284"/>
    </row>
    <row r="154" spans="1:3" s="271" customFormat="1" ht="12.75" customHeight="1" thickBot="1">
      <c r="A154" s="172" t="s">
        <v>24</v>
      </c>
      <c r="B154" s="252" t="s">
        <v>555</v>
      </c>
      <c r="C154" s="282">
        <f>+C128+C153</f>
        <v>2129841</v>
      </c>
    </row>
    <row r="155" ht="7.5" customHeight="1"/>
    <row r="156" spans="1:3" ht="15.75">
      <c r="A156" s="661" t="s">
        <v>322</v>
      </c>
      <c r="B156" s="661"/>
      <c r="C156" s="661"/>
    </row>
    <row r="157" spans="1:3" ht="15" customHeight="1" thickBot="1">
      <c r="A157" s="658" t="s">
        <v>127</v>
      </c>
      <c r="B157" s="658"/>
      <c r="C157" s="183" t="s">
        <v>170</v>
      </c>
    </row>
    <row r="158" spans="1:4" ht="13.5" customHeight="1" thickBot="1">
      <c r="A158" s="19">
        <v>1</v>
      </c>
      <c r="B158" s="25" t="s">
        <v>556</v>
      </c>
      <c r="C158" s="174">
        <f>+C62-C128</f>
        <v>158918</v>
      </c>
      <c r="D158" s="285"/>
    </row>
    <row r="159" spans="1:3" ht="27.75" customHeight="1" thickBot="1">
      <c r="A159" s="19" t="s">
        <v>15</v>
      </c>
      <c r="B159" s="25" t="s">
        <v>557</v>
      </c>
      <c r="C159" s="174">
        <f>+C86-C153</f>
        <v>162875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14/2015.(IV.27.)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8">
      <selection activeCell="B54" sqref="B54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+CONCATENATE("9.3.1. melléklet a ……/",LEFT(#REF!,4),". (….) önkormányzati rendelethez")</f>
        <v>#REF!</v>
      </c>
    </row>
    <row r="2" spans="1:3" s="307" customFormat="1" ht="34.5" customHeight="1">
      <c r="A2" s="262" t="s">
        <v>162</v>
      </c>
      <c r="B2" s="230" t="s">
        <v>609</v>
      </c>
      <c r="C2" s="244" t="s">
        <v>58</v>
      </c>
    </row>
    <row r="3" spans="1:3" s="307" customFormat="1" ht="24.75" thickBot="1">
      <c r="A3" s="300" t="s">
        <v>161</v>
      </c>
      <c r="B3" s="231" t="s">
        <v>365</v>
      </c>
      <c r="C3" s="245" t="s">
        <v>57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122303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13792</v>
      </c>
    </row>
    <row r="11" spans="1:3" s="246" customFormat="1" ht="12" customHeight="1">
      <c r="A11" s="302" t="s">
        <v>94</v>
      </c>
      <c r="B11" s="7" t="s">
        <v>225</v>
      </c>
      <c r="C11" s="189">
        <v>54623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20158</v>
      </c>
    </row>
    <row r="14" spans="1:3" s="246" customFormat="1" ht="12" customHeight="1">
      <c r="A14" s="302" t="s">
        <v>96</v>
      </c>
      <c r="B14" s="7" t="s">
        <v>348</v>
      </c>
      <c r="C14" s="189">
        <v>20164</v>
      </c>
    </row>
    <row r="15" spans="1:3" s="246" customFormat="1" ht="12" customHeight="1">
      <c r="A15" s="302" t="s">
        <v>97</v>
      </c>
      <c r="B15" s="6" t="s">
        <v>349</v>
      </c>
      <c r="C15" s="189">
        <v>13484</v>
      </c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>
        <v>82</v>
      </c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122303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1076</v>
      </c>
    </row>
    <row r="38" spans="1:3" s="246" customFormat="1" ht="12" customHeight="1">
      <c r="A38" s="303" t="s">
        <v>358</v>
      </c>
      <c r="B38" s="304" t="s">
        <v>179</v>
      </c>
      <c r="C38" s="60">
        <v>1076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123379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291721</v>
      </c>
    </row>
    <row r="46" spans="1:3" ht="12" customHeight="1">
      <c r="A46" s="302" t="s">
        <v>92</v>
      </c>
      <c r="B46" s="8" t="s">
        <v>45</v>
      </c>
      <c r="C46" s="60">
        <v>53198</v>
      </c>
    </row>
    <row r="47" spans="1:3" ht="12" customHeight="1">
      <c r="A47" s="302" t="s">
        <v>93</v>
      </c>
      <c r="B47" s="7" t="s">
        <v>146</v>
      </c>
      <c r="C47" s="62">
        <f>16101+66+131-231</f>
        <v>16067</v>
      </c>
    </row>
    <row r="48" spans="1:3" ht="12" customHeight="1">
      <c r="A48" s="302" t="s">
        <v>94</v>
      </c>
      <c r="B48" s="7" t="s">
        <v>121</v>
      </c>
      <c r="C48" s="62">
        <f>221833+392+231</f>
        <v>222456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1507</v>
      </c>
    </row>
    <row r="52" spans="1:3" s="311" customFormat="1" ht="12" customHeight="1">
      <c r="A52" s="302" t="s">
        <v>98</v>
      </c>
      <c r="B52" s="8" t="s">
        <v>169</v>
      </c>
      <c r="C52" s="60">
        <f>1232+275</f>
        <v>1507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293228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35</v>
      </c>
    </row>
    <row r="60" spans="1:3" ht="13.5" thickBot="1">
      <c r="A60" s="157" t="s">
        <v>164</v>
      </c>
      <c r="B60" s="158"/>
      <c r="C60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 14/2015.(IV.27.)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48" sqref="C48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 melléklet a ……/",LEFT(#REF!,4),". (….) önkormányzati rendelethez")</f>
        <v>#REF!</v>
      </c>
    </row>
    <row r="2" spans="1:3" s="307" customFormat="1" ht="33.75" customHeight="1">
      <c r="A2" s="262" t="s">
        <v>162</v>
      </c>
      <c r="B2" s="230" t="s">
        <v>610</v>
      </c>
      <c r="C2" s="244" t="s">
        <v>58</v>
      </c>
    </row>
    <row r="3" spans="1:3" s="307" customFormat="1" ht="24.75" thickBot="1">
      <c r="A3" s="300" t="s">
        <v>161</v>
      </c>
      <c r="B3" s="231" t="s">
        <v>347</v>
      </c>
      <c r="C3" s="245" t="s">
        <v>49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193782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26597</v>
      </c>
    </row>
    <row r="11" spans="1:3" s="246" customFormat="1" ht="12" customHeight="1">
      <c r="A11" s="302" t="s">
        <v>94</v>
      </c>
      <c r="B11" s="7" t="s">
        <v>225</v>
      </c>
      <c r="C11" s="189">
        <v>10560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150634</v>
      </c>
    </row>
    <row r="14" spans="1:3" s="246" customFormat="1" ht="12" customHeight="1">
      <c r="A14" s="302" t="s">
        <v>96</v>
      </c>
      <c r="B14" s="7" t="s">
        <v>348</v>
      </c>
      <c r="C14" s="189">
        <v>5951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>
        <v>40</v>
      </c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95843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>
        <v>95843</v>
      </c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289625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575</v>
      </c>
    </row>
    <row r="38" spans="1:3" s="246" customFormat="1" ht="12" customHeight="1">
      <c r="A38" s="303" t="s">
        <v>358</v>
      </c>
      <c r="B38" s="304" t="s">
        <v>179</v>
      </c>
      <c r="C38" s="60">
        <v>575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290200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590620</v>
      </c>
    </row>
    <row r="46" spans="1:3" ht="12" customHeight="1">
      <c r="A46" s="302" t="s">
        <v>92</v>
      </c>
      <c r="B46" s="8" t="s">
        <v>45</v>
      </c>
      <c r="C46" s="60">
        <f>293431+3279</f>
        <v>296710</v>
      </c>
    </row>
    <row r="47" spans="1:3" ht="12" customHeight="1">
      <c r="A47" s="302" t="s">
        <v>93</v>
      </c>
      <c r="B47" s="7" t="s">
        <v>146</v>
      </c>
      <c r="C47" s="62">
        <f>81555+885-621</f>
        <v>81819</v>
      </c>
    </row>
    <row r="48" spans="1:3" ht="12" customHeight="1">
      <c r="A48" s="302" t="s">
        <v>94</v>
      </c>
      <c r="B48" s="7" t="s">
        <v>121</v>
      </c>
      <c r="C48" s="62">
        <f>211470+621</f>
        <v>212091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1000</v>
      </c>
    </row>
    <row r="52" spans="1:3" s="311" customFormat="1" ht="12" customHeight="1">
      <c r="A52" s="302" t="s">
        <v>98</v>
      </c>
      <c r="B52" s="8" t="s">
        <v>169</v>
      </c>
      <c r="C52" s="60">
        <v>1000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591620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554">
        <v>160.3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14/2015.(IV.27.)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1">
      <selection activeCell="B58" sqref="B58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+CONCATENATE("9.3.1. melléklet a ……/",LEFT(#REF!,4),". (….) önkormányzati rendelethez")</f>
        <v>#REF!</v>
      </c>
    </row>
    <row r="2" spans="1:3" s="307" customFormat="1" ht="35.25" customHeight="1">
      <c r="A2" s="262" t="s">
        <v>162</v>
      </c>
      <c r="B2" s="230" t="s">
        <v>610</v>
      </c>
      <c r="C2" s="244" t="s">
        <v>58</v>
      </c>
    </row>
    <row r="3" spans="1:3" s="307" customFormat="1" ht="24.75" thickBot="1">
      <c r="A3" s="300" t="s">
        <v>161</v>
      </c>
      <c r="B3" s="231" t="s">
        <v>365</v>
      </c>
      <c r="C3" s="245" t="s">
        <v>57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4495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2500</v>
      </c>
    </row>
    <row r="11" spans="1:3" s="246" customFormat="1" ht="12" customHeight="1">
      <c r="A11" s="302" t="s">
        <v>94</v>
      </c>
      <c r="B11" s="7" t="s">
        <v>225</v>
      </c>
      <c r="C11" s="189">
        <v>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1320</v>
      </c>
    </row>
    <row r="14" spans="1:3" s="246" customFormat="1" ht="12" customHeight="1">
      <c r="A14" s="302" t="s">
        <v>96</v>
      </c>
      <c r="B14" s="7" t="s">
        <v>348</v>
      </c>
      <c r="C14" s="189">
        <v>675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36400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>
        <v>36400</v>
      </c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40895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0</v>
      </c>
    </row>
    <row r="38" spans="1:3" s="246" customFormat="1" ht="12" customHeight="1">
      <c r="A38" s="303" t="s">
        <v>358</v>
      </c>
      <c r="B38" s="304" t="s">
        <v>179</v>
      </c>
      <c r="C38" s="60"/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40895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112076</v>
      </c>
    </row>
    <row r="46" spans="1:3" ht="12" customHeight="1">
      <c r="A46" s="302" t="s">
        <v>92</v>
      </c>
      <c r="B46" s="8" t="s">
        <v>45</v>
      </c>
      <c r="C46" s="60">
        <f>72514+696</f>
        <v>73210</v>
      </c>
    </row>
    <row r="47" spans="1:3" ht="12" customHeight="1">
      <c r="A47" s="302" t="s">
        <v>93</v>
      </c>
      <c r="B47" s="7" t="s">
        <v>146</v>
      </c>
      <c r="C47" s="62">
        <f>19411+188-173</f>
        <v>19426</v>
      </c>
    </row>
    <row r="48" spans="1:3" ht="12" customHeight="1">
      <c r="A48" s="302" t="s">
        <v>94</v>
      </c>
      <c r="B48" s="7" t="s">
        <v>121</v>
      </c>
      <c r="C48" s="62">
        <f>19267+173</f>
        <v>19440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0</v>
      </c>
    </row>
    <row r="52" spans="1:3" s="311" customFormat="1" ht="12" customHeight="1">
      <c r="A52" s="302" t="s">
        <v>98</v>
      </c>
      <c r="B52" s="8" t="s">
        <v>169</v>
      </c>
      <c r="C52" s="60"/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112076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554">
        <v>29.5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14/2015.(IV.27.)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8">
      <selection activeCell="B50" sqref="B50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+CONCATENATE("9.3.2. melléklet a ……/",LEFT(#REF!,4),". (….) önkormányzati rendelethez")</f>
        <v>#REF!</v>
      </c>
    </row>
    <row r="2" spans="1:3" s="307" customFormat="1" ht="34.5" customHeight="1">
      <c r="A2" s="262" t="s">
        <v>162</v>
      </c>
      <c r="B2" s="230" t="s">
        <v>610</v>
      </c>
      <c r="C2" s="244" t="s">
        <v>58</v>
      </c>
    </row>
    <row r="3" spans="1:3" s="307" customFormat="1" ht="24.75" thickBot="1">
      <c r="A3" s="300" t="s">
        <v>161</v>
      </c>
      <c r="B3" s="231" t="s">
        <v>366</v>
      </c>
      <c r="C3" s="245" t="s">
        <v>58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189287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24097</v>
      </c>
    </row>
    <row r="11" spans="1:3" s="246" customFormat="1" ht="12" customHeight="1">
      <c r="A11" s="302" t="s">
        <v>94</v>
      </c>
      <c r="B11" s="7" t="s">
        <v>225</v>
      </c>
      <c r="C11" s="189">
        <v>10560</v>
      </c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149314</v>
      </c>
    </row>
    <row r="14" spans="1:3" s="246" customFormat="1" ht="12" customHeight="1">
      <c r="A14" s="302" t="s">
        <v>96</v>
      </c>
      <c r="B14" s="7" t="s">
        <v>348</v>
      </c>
      <c r="C14" s="189">
        <v>5276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>
        <v>40</v>
      </c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59443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>
        <v>59443</v>
      </c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248730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575</v>
      </c>
    </row>
    <row r="38" spans="1:3" s="246" customFormat="1" ht="12" customHeight="1">
      <c r="A38" s="303" t="s">
        <v>358</v>
      </c>
      <c r="B38" s="304" t="s">
        <v>179</v>
      </c>
      <c r="C38" s="60">
        <v>575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249305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478544</v>
      </c>
    </row>
    <row r="46" spans="1:3" ht="12" customHeight="1">
      <c r="A46" s="302" t="s">
        <v>92</v>
      </c>
      <c r="B46" s="8" t="s">
        <v>45</v>
      </c>
      <c r="C46" s="60">
        <f>220917+2583</f>
        <v>223500</v>
      </c>
    </row>
    <row r="47" spans="1:3" ht="12" customHeight="1">
      <c r="A47" s="302" t="s">
        <v>93</v>
      </c>
      <c r="B47" s="7" t="s">
        <v>146</v>
      </c>
      <c r="C47" s="62">
        <f>62144+697-448</f>
        <v>62393</v>
      </c>
    </row>
    <row r="48" spans="1:3" ht="12" customHeight="1">
      <c r="A48" s="302" t="s">
        <v>94</v>
      </c>
      <c r="B48" s="7" t="s">
        <v>121</v>
      </c>
      <c r="C48" s="62">
        <f>192203+448</f>
        <v>192651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1000</v>
      </c>
    </row>
    <row r="52" spans="1:3" s="311" customFormat="1" ht="12" customHeight="1">
      <c r="A52" s="302" t="s">
        <v>98</v>
      </c>
      <c r="B52" s="8" t="s">
        <v>169</v>
      </c>
      <c r="C52" s="60">
        <v>1000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479544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554">
        <v>230.8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14/2015.(IV.27.)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8">
      <selection activeCell="B53" sqref="B53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 melléklet a ……/",LEFT(#REF!,4),". (….) önkormányzati rendelethez")</f>
        <v>#REF!</v>
      </c>
    </row>
    <row r="2" spans="1:3" s="307" customFormat="1" ht="36" customHeight="1">
      <c r="A2" s="262" t="s">
        <v>162</v>
      </c>
      <c r="B2" s="230" t="s">
        <v>611</v>
      </c>
      <c r="C2" s="244" t="s">
        <v>58</v>
      </c>
    </row>
    <row r="3" spans="1:3" s="307" customFormat="1" ht="24.75" thickBot="1">
      <c r="A3" s="300" t="s">
        <v>161</v>
      </c>
      <c r="B3" s="231" t="s">
        <v>347</v>
      </c>
      <c r="C3" s="245" t="s">
        <v>49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5685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>
        <v>1870</v>
      </c>
    </row>
    <row r="11" spans="1:3" s="246" customFormat="1" ht="12" customHeight="1">
      <c r="A11" s="302" t="s">
        <v>94</v>
      </c>
      <c r="B11" s="7" t="s">
        <v>225</v>
      </c>
      <c r="C11" s="189"/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2606</v>
      </c>
    </row>
    <row r="14" spans="1:3" s="246" customFormat="1" ht="12" customHeight="1">
      <c r="A14" s="302" t="s">
        <v>96</v>
      </c>
      <c r="B14" s="7" t="s">
        <v>348</v>
      </c>
      <c r="C14" s="189">
        <v>1209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5685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17</v>
      </c>
    </row>
    <row r="38" spans="1:3" s="246" customFormat="1" ht="12" customHeight="1">
      <c r="A38" s="303" t="s">
        <v>358</v>
      </c>
      <c r="B38" s="304" t="s">
        <v>179</v>
      </c>
      <c r="C38" s="60">
        <v>17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5702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51825</v>
      </c>
    </row>
    <row r="46" spans="1:3" ht="12" customHeight="1">
      <c r="A46" s="302" t="s">
        <v>92</v>
      </c>
      <c r="B46" s="8" t="s">
        <v>45</v>
      </c>
      <c r="C46" s="60">
        <f>30612+514</f>
        <v>31126</v>
      </c>
    </row>
    <row r="47" spans="1:3" ht="12" customHeight="1">
      <c r="A47" s="302" t="s">
        <v>93</v>
      </c>
      <c r="B47" s="7" t="s">
        <v>146</v>
      </c>
      <c r="C47" s="62">
        <f>8269+139-71</f>
        <v>8337</v>
      </c>
    </row>
    <row r="48" spans="1:3" ht="12" customHeight="1">
      <c r="A48" s="302" t="s">
        <v>94</v>
      </c>
      <c r="B48" s="7" t="s">
        <v>121</v>
      </c>
      <c r="C48" s="62">
        <f>12291+71</f>
        <v>12362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229</v>
      </c>
    </row>
    <row r="52" spans="1:3" s="311" customFormat="1" ht="12" customHeight="1">
      <c r="A52" s="302" t="s">
        <v>98</v>
      </c>
      <c r="B52" s="8" t="s">
        <v>169</v>
      </c>
      <c r="C52" s="60">
        <v>229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52054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19</v>
      </c>
    </row>
    <row r="60" spans="1:3" ht="13.5" thickBot="1">
      <c r="A60" s="157" t="s">
        <v>164</v>
      </c>
      <c r="B60" s="158"/>
      <c r="C60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14/2015.(IV.27.)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B57" sqref="B57"/>
    </sheetView>
  </sheetViews>
  <sheetFormatPr defaultColWidth="9.00390625" defaultRowHeight="12.75"/>
  <cols>
    <col min="1" max="1" width="13.875" style="155" customWidth="1"/>
    <col min="2" max="2" width="79.125" style="156" customWidth="1"/>
    <col min="3" max="3" width="25.00390625" style="156" customWidth="1"/>
    <col min="4" max="16384" width="9.375" style="156" customWidth="1"/>
  </cols>
  <sheetData>
    <row r="1" spans="1:3" s="135" customFormat="1" ht="21" customHeight="1" thickBot="1">
      <c r="A1" s="134"/>
      <c r="B1" s="136"/>
      <c r="C1" s="306" t="e">
        <f>+CONCATENATE("9.3.1. melléklet a ……/",LEFT(#REF!,4),". (….) önkormányzati rendelethez")</f>
        <v>#REF!</v>
      </c>
    </row>
    <row r="2" spans="1:3" s="307" customFormat="1" ht="36" customHeight="1">
      <c r="A2" s="262" t="s">
        <v>162</v>
      </c>
      <c r="B2" s="230" t="s">
        <v>611</v>
      </c>
      <c r="C2" s="244" t="s">
        <v>58</v>
      </c>
    </row>
    <row r="3" spans="1:3" s="307" customFormat="1" ht="24.75" thickBot="1">
      <c r="A3" s="300" t="s">
        <v>161</v>
      </c>
      <c r="B3" s="231" t="s">
        <v>365</v>
      </c>
      <c r="C3" s="245" t="s">
        <v>57</v>
      </c>
    </row>
    <row r="4" spans="1:3" s="308" customFormat="1" ht="15.75" customHeight="1" thickBot="1">
      <c r="A4" s="138"/>
      <c r="B4" s="138"/>
      <c r="C4" s="139" t="s">
        <v>50</v>
      </c>
    </row>
    <row r="5" spans="1:3" ht="13.5" thickBot="1">
      <c r="A5" s="263" t="s">
        <v>163</v>
      </c>
      <c r="B5" s="140" t="s">
        <v>51</v>
      </c>
      <c r="C5" s="141" t="s">
        <v>52</v>
      </c>
    </row>
    <row r="6" spans="1:3" s="309" customFormat="1" ht="12.75" customHeight="1" thickBot="1">
      <c r="A6" s="124" t="s">
        <v>504</v>
      </c>
      <c r="B6" s="125" t="s">
        <v>505</v>
      </c>
      <c r="C6" s="126" t="s">
        <v>506</v>
      </c>
    </row>
    <row r="7" spans="1:3" s="309" customFormat="1" ht="15.75" customHeight="1" thickBot="1">
      <c r="A7" s="142"/>
      <c r="B7" s="143" t="s">
        <v>53</v>
      </c>
      <c r="C7" s="144"/>
    </row>
    <row r="8" spans="1:3" s="246" customFormat="1" ht="12" customHeight="1" thickBot="1">
      <c r="A8" s="124" t="s">
        <v>14</v>
      </c>
      <c r="B8" s="145" t="s">
        <v>586</v>
      </c>
      <c r="C8" s="191">
        <f>SUM(C9:C19)</f>
        <v>2192</v>
      </c>
    </row>
    <row r="9" spans="1:3" s="246" customFormat="1" ht="12" customHeight="1">
      <c r="A9" s="301" t="s">
        <v>92</v>
      </c>
      <c r="B9" s="9" t="s">
        <v>223</v>
      </c>
      <c r="C9" s="235"/>
    </row>
    <row r="10" spans="1:3" s="246" customFormat="1" ht="12" customHeight="1">
      <c r="A10" s="302" t="s">
        <v>93</v>
      </c>
      <c r="B10" s="7" t="s">
        <v>224</v>
      </c>
      <c r="C10" s="189"/>
    </row>
    <row r="11" spans="1:3" s="246" customFormat="1" ht="12" customHeight="1">
      <c r="A11" s="302" t="s">
        <v>94</v>
      </c>
      <c r="B11" s="7" t="s">
        <v>225</v>
      </c>
      <c r="C11" s="189"/>
    </row>
    <row r="12" spans="1:3" s="246" customFormat="1" ht="12" customHeight="1">
      <c r="A12" s="302" t="s">
        <v>95</v>
      </c>
      <c r="B12" s="7" t="s">
        <v>226</v>
      </c>
      <c r="C12" s="189"/>
    </row>
    <row r="13" spans="1:3" s="246" customFormat="1" ht="12" customHeight="1">
      <c r="A13" s="302" t="s">
        <v>122</v>
      </c>
      <c r="B13" s="7" t="s">
        <v>227</v>
      </c>
      <c r="C13" s="189">
        <v>1726</v>
      </c>
    </row>
    <row r="14" spans="1:3" s="246" customFormat="1" ht="12" customHeight="1">
      <c r="A14" s="302" t="s">
        <v>96</v>
      </c>
      <c r="B14" s="7" t="s">
        <v>348</v>
      </c>
      <c r="C14" s="189">
        <v>466</v>
      </c>
    </row>
    <row r="15" spans="1:3" s="246" customFormat="1" ht="12" customHeight="1">
      <c r="A15" s="302" t="s">
        <v>97</v>
      </c>
      <c r="B15" s="6" t="s">
        <v>349</v>
      </c>
      <c r="C15" s="189"/>
    </row>
    <row r="16" spans="1:3" s="246" customFormat="1" ht="12" customHeight="1">
      <c r="A16" s="302" t="s">
        <v>107</v>
      </c>
      <c r="B16" s="7" t="s">
        <v>230</v>
      </c>
      <c r="C16" s="236"/>
    </row>
    <row r="17" spans="1:3" s="310" customFormat="1" ht="12" customHeight="1">
      <c r="A17" s="302" t="s">
        <v>108</v>
      </c>
      <c r="B17" s="7" t="s">
        <v>231</v>
      </c>
      <c r="C17" s="189"/>
    </row>
    <row r="18" spans="1:3" s="310" customFormat="1" ht="12" customHeight="1">
      <c r="A18" s="302" t="s">
        <v>109</v>
      </c>
      <c r="B18" s="7" t="s">
        <v>513</v>
      </c>
      <c r="C18" s="190"/>
    </row>
    <row r="19" spans="1:3" s="310" customFormat="1" ht="12" customHeight="1" thickBot="1">
      <c r="A19" s="302" t="s">
        <v>110</v>
      </c>
      <c r="B19" s="6" t="s">
        <v>232</v>
      </c>
      <c r="C19" s="190"/>
    </row>
    <row r="20" spans="1:3" s="246" customFormat="1" ht="12" customHeight="1" thickBot="1">
      <c r="A20" s="124" t="s">
        <v>15</v>
      </c>
      <c r="B20" s="145" t="s">
        <v>350</v>
      </c>
      <c r="C20" s="191">
        <f>SUM(C21:C23)</f>
        <v>0</v>
      </c>
    </row>
    <row r="21" spans="1:3" s="310" customFormat="1" ht="12" customHeight="1">
      <c r="A21" s="302" t="s">
        <v>98</v>
      </c>
      <c r="B21" s="8" t="s">
        <v>200</v>
      </c>
      <c r="C21" s="189"/>
    </row>
    <row r="22" spans="1:3" s="310" customFormat="1" ht="12" customHeight="1">
      <c r="A22" s="302" t="s">
        <v>99</v>
      </c>
      <c r="B22" s="7" t="s">
        <v>351</v>
      </c>
      <c r="C22" s="189"/>
    </row>
    <row r="23" spans="1:3" s="310" customFormat="1" ht="12" customHeight="1">
      <c r="A23" s="302" t="s">
        <v>100</v>
      </c>
      <c r="B23" s="7" t="s">
        <v>352</v>
      </c>
      <c r="C23" s="189"/>
    </row>
    <row r="24" spans="1:3" s="310" customFormat="1" ht="12" customHeight="1" thickBot="1">
      <c r="A24" s="302" t="s">
        <v>101</v>
      </c>
      <c r="B24" s="7" t="s">
        <v>605</v>
      </c>
      <c r="C24" s="189"/>
    </row>
    <row r="25" spans="1:3" s="310" customFormat="1" ht="12" customHeight="1" thickBot="1">
      <c r="A25" s="127" t="s">
        <v>16</v>
      </c>
      <c r="B25" s="97" t="s">
        <v>137</v>
      </c>
      <c r="C25" s="218"/>
    </row>
    <row r="26" spans="1:3" s="310" customFormat="1" ht="12" customHeight="1" thickBot="1">
      <c r="A26" s="127" t="s">
        <v>17</v>
      </c>
      <c r="B26" s="97" t="s">
        <v>606</v>
      </c>
      <c r="C26" s="191">
        <f>+C27+C28</f>
        <v>0</v>
      </c>
    </row>
    <row r="27" spans="1:3" s="310" customFormat="1" ht="12" customHeight="1">
      <c r="A27" s="303" t="s">
        <v>210</v>
      </c>
      <c r="B27" s="304" t="s">
        <v>351</v>
      </c>
      <c r="C27" s="60"/>
    </row>
    <row r="28" spans="1:3" s="310" customFormat="1" ht="12" customHeight="1">
      <c r="A28" s="303" t="s">
        <v>213</v>
      </c>
      <c r="B28" s="305" t="s">
        <v>353</v>
      </c>
      <c r="C28" s="192"/>
    </row>
    <row r="29" spans="1:3" s="310" customFormat="1" ht="12" customHeight="1" thickBot="1">
      <c r="A29" s="302" t="s">
        <v>214</v>
      </c>
      <c r="B29" s="100" t="s">
        <v>607</v>
      </c>
      <c r="C29" s="63"/>
    </row>
    <row r="30" spans="1:3" s="310" customFormat="1" ht="12" customHeight="1" thickBot="1">
      <c r="A30" s="127" t="s">
        <v>18</v>
      </c>
      <c r="B30" s="97" t="s">
        <v>354</v>
      </c>
      <c r="C30" s="191">
        <f>+C31+C32+C33</f>
        <v>0</v>
      </c>
    </row>
    <row r="31" spans="1:3" s="310" customFormat="1" ht="12" customHeight="1">
      <c r="A31" s="303" t="s">
        <v>85</v>
      </c>
      <c r="B31" s="304" t="s">
        <v>237</v>
      </c>
      <c r="C31" s="60"/>
    </row>
    <row r="32" spans="1:3" s="310" customFormat="1" ht="12" customHeight="1">
      <c r="A32" s="303" t="s">
        <v>86</v>
      </c>
      <c r="B32" s="305" t="s">
        <v>238</v>
      </c>
      <c r="C32" s="192"/>
    </row>
    <row r="33" spans="1:3" s="310" customFormat="1" ht="12" customHeight="1" thickBot="1">
      <c r="A33" s="302" t="s">
        <v>87</v>
      </c>
      <c r="B33" s="100" t="s">
        <v>239</v>
      </c>
      <c r="C33" s="63"/>
    </row>
    <row r="34" spans="1:3" s="246" customFormat="1" ht="12" customHeight="1" thickBot="1">
      <c r="A34" s="127" t="s">
        <v>19</v>
      </c>
      <c r="B34" s="97" t="s">
        <v>325</v>
      </c>
      <c r="C34" s="218"/>
    </row>
    <row r="35" spans="1:3" s="246" customFormat="1" ht="12" customHeight="1" thickBot="1">
      <c r="A35" s="127" t="s">
        <v>20</v>
      </c>
      <c r="B35" s="97" t="s">
        <v>355</v>
      </c>
      <c r="C35" s="237"/>
    </row>
    <row r="36" spans="1:3" s="246" customFormat="1" ht="12" customHeight="1" thickBot="1">
      <c r="A36" s="124" t="s">
        <v>21</v>
      </c>
      <c r="B36" s="97" t="s">
        <v>608</v>
      </c>
      <c r="C36" s="238">
        <f>+C8+C20+C25+C26+C30+C34+C35</f>
        <v>2192</v>
      </c>
    </row>
    <row r="37" spans="1:3" s="246" customFormat="1" ht="12" customHeight="1" thickBot="1">
      <c r="A37" s="146" t="s">
        <v>22</v>
      </c>
      <c r="B37" s="97" t="s">
        <v>357</v>
      </c>
      <c r="C37" s="238">
        <f>+C38+C39+C40</f>
        <v>17</v>
      </c>
    </row>
    <row r="38" spans="1:3" s="246" customFormat="1" ht="12" customHeight="1">
      <c r="A38" s="303" t="s">
        <v>358</v>
      </c>
      <c r="B38" s="304" t="s">
        <v>179</v>
      </c>
      <c r="C38" s="60">
        <v>17</v>
      </c>
    </row>
    <row r="39" spans="1:3" s="246" customFormat="1" ht="12" customHeight="1">
      <c r="A39" s="303" t="s">
        <v>359</v>
      </c>
      <c r="B39" s="305" t="s">
        <v>4</v>
      </c>
      <c r="C39" s="192"/>
    </row>
    <row r="40" spans="1:3" s="310" customFormat="1" ht="12" customHeight="1" thickBot="1">
      <c r="A40" s="302" t="s">
        <v>360</v>
      </c>
      <c r="B40" s="100" t="s">
        <v>361</v>
      </c>
      <c r="C40" s="63"/>
    </row>
    <row r="41" spans="1:3" s="310" customFormat="1" ht="15" customHeight="1" thickBot="1">
      <c r="A41" s="146" t="s">
        <v>23</v>
      </c>
      <c r="B41" s="147" t="s">
        <v>362</v>
      </c>
      <c r="C41" s="241">
        <f>+C36+C37</f>
        <v>2209</v>
      </c>
    </row>
    <row r="42" spans="1:3" s="310" customFormat="1" ht="15" customHeight="1">
      <c r="A42" s="148"/>
      <c r="B42" s="149"/>
      <c r="C42" s="239"/>
    </row>
    <row r="43" spans="1:3" ht="13.5" thickBot="1">
      <c r="A43" s="150"/>
      <c r="B43" s="151"/>
      <c r="C43" s="240"/>
    </row>
    <row r="44" spans="1:3" s="309" customFormat="1" ht="16.5" customHeight="1" thickBot="1">
      <c r="A44" s="152"/>
      <c r="B44" s="153" t="s">
        <v>54</v>
      </c>
      <c r="C44" s="241"/>
    </row>
    <row r="45" spans="1:3" s="311" customFormat="1" ht="12" customHeight="1" thickBot="1">
      <c r="A45" s="127" t="s">
        <v>14</v>
      </c>
      <c r="B45" s="97" t="s">
        <v>363</v>
      </c>
      <c r="C45" s="191">
        <f>SUM(C46:C50)</f>
        <v>49717</v>
      </c>
    </row>
    <row r="46" spans="1:3" ht="12" customHeight="1">
      <c r="A46" s="302" t="s">
        <v>92</v>
      </c>
      <c r="B46" s="8" t="s">
        <v>45</v>
      </c>
      <c r="C46" s="60">
        <f>30174+514</f>
        <v>30688</v>
      </c>
    </row>
    <row r="47" spans="1:3" ht="12" customHeight="1">
      <c r="A47" s="302" t="s">
        <v>93</v>
      </c>
      <c r="B47" s="7" t="s">
        <v>146</v>
      </c>
      <c r="C47" s="62">
        <f>8151-71+139</f>
        <v>8219</v>
      </c>
    </row>
    <row r="48" spans="1:3" ht="12" customHeight="1">
      <c r="A48" s="302" t="s">
        <v>94</v>
      </c>
      <c r="B48" s="7" t="s">
        <v>121</v>
      </c>
      <c r="C48" s="62">
        <f>10739+71</f>
        <v>10810</v>
      </c>
    </row>
    <row r="49" spans="1:3" ht="12" customHeight="1">
      <c r="A49" s="302" t="s">
        <v>95</v>
      </c>
      <c r="B49" s="7" t="s">
        <v>147</v>
      </c>
      <c r="C49" s="62"/>
    </row>
    <row r="50" spans="1:3" ht="12" customHeight="1" thickBot="1">
      <c r="A50" s="302" t="s">
        <v>122</v>
      </c>
      <c r="B50" s="7" t="s">
        <v>148</v>
      </c>
      <c r="C50" s="62"/>
    </row>
    <row r="51" spans="1:3" ht="12" customHeight="1" thickBot="1">
      <c r="A51" s="127" t="s">
        <v>15</v>
      </c>
      <c r="B51" s="97" t="s">
        <v>364</v>
      </c>
      <c r="C51" s="191">
        <f>SUM(C52:C54)</f>
        <v>229</v>
      </c>
    </row>
    <row r="52" spans="1:3" s="311" customFormat="1" ht="12" customHeight="1">
      <c r="A52" s="302" t="s">
        <v>98</v>
      </c>
      <c r="B52" s="8" t="s">
        <v>169</v>
      </c>
      <c r="C52" s="60">
        <v>229</v>
      </c>
    </row>
    <row r="53" spans="1:3" ht="12" customHeight="1">
      <c r="A53" s="302" t="s">
        <v>99</v>
      </c>
      <c r="B53" s="7" t="s">
        <v>150</v>
      </c>
      <c r="C53" s="62"/>
    </row>
    <row r="54" spans="1:3" ht="12" customHeight="1">
      <c r="A54" s="302" t="s">
        <v>100</v>
      </c>
      <c r="B54" s="7" t="s">
        <v>55</v>
      </c>
      <c r="C54" s="62"/>
    </row>
    <row r="55" spans="1:3" ht="12" customHeight="1" thickBot="1">
      <c r="A55" s="302" t="s">
        <v>101</v>
      </c>
      <c r="B55" s="7" t="s">
        <v>590</v>
      </c>
      <c r="C55" s="62"/>
    </row>
    <row r="56" spans="1:3" ht="15" customHeight="1" thickBot="1">
      <c r="A56" s="127" t="s">
        <v>16</v>
      </c>
      <c r="B56" s="97" t="s">
        <v>8</v>
      </c>
      <c r="C56" s="218"/>
    </row>
    <row r="57" spans="1:3" ht="13.5" thickBot="1">
      <c r="A57" s="127" t="s">
        <v>17</v>
      </c>
      <c r="B57" s="154" t="s">
        <v>591</v>
      </c>
      <c r="C57" s="242">
        <f>+C45+C51+C56</f>
        <v>49946</v>
      </c>
    </row>
    <row r="58" ht="15" customHeight="1" thickBot="1">
      <c r="C58" s="243"/>
    </row>
    <row r="59" spans="1:3" ht="14.25" customHeight="1" thickBot="1">
      <c r="A59" s="157" t="s">
        <v>583</v>
      </c>
      <c r="B59" s="158"/>
      <c r="C59" s="95">
        <v>19</v>
      </c>
    </row>
    <row r="60" spans="1:3" ht="13.5" thickBot="1">
      <c r="A60" s="157" t="s">
        <v>164</v>
      </c>
      <c r="B60" s="158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14/2015.(IV.27.)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16" sqref="I16"/>
    </sheetView>
  </sheetViews>
  <sheetFormatPr defaultColWidth="10.625" defaultRowHeight="12.75"/>
  <cols>
    <col min="1" max="1" width="27.625" style="590" bestFit="1" customWidth="1"/>
    <col min="2" max="2" width="9.625" style="590" customWidth="1"/>
    <col min="3" max="3" width="10.625" style="590" customWidth="1"/>
    <col min="4" max="4" width="10.875" style="590" customWidth="1"/>
    <col min="5" max="5" width="10.375" style="590" customWidth="1"/>
    <col min="6" max="6" width="9.625" style="590" customWidth="1"/>
    <col min="7" max="7" width="8.625" style="590" bestFit="1" customWidth="1"/>
    <col min="8" max="8" width="11.00390625" style="590" customWidth="1"/>
    <col min="9" max="9" width="8.875" style="590" customWidth="1"/>
    <col min="10" max="10" width="10.375" style="590" bestFit="1" customWidth="1"/>
    <col min="11" max="16384" width="10.625" style="590" customWidth="1"/>
  </cols>
  <sheetData>
    <row r="1" spans="1:10" ht="12.75">
      <c r="A1" s="589"/>
      <c r="B1" s="589"/>
      <c r="C1" s="589"/>
      <c r="D1" s="589"/>
      <c r="E1" s="589"/>
      <c r="F1" s="589"/>
      <c r="H1" s="591"/>
      <c r="I1" s="591"/>
      <c r="J1" s="592"/>
    </row>
    <row r="2" spans="1:10" ht="12.75">
      <c r="A2" s="589"/>
      <c r="B2" s="589"/>
      <c r="C2" s="589"/>
      <c r="D2" s="589"/>
      <c r="E2" s="589"/>
      <c r="F2" s="589"/>
      <c r="G2" s="593"/>
      <c r="H2" s="593"/>
      <c r="I2" s="593"/>
      <c r="J2" s="594"/>
    </row>
    <row r="3" spans="1:10" ht="12.75">
      <c r="A3" s="589"/>
      <c r="B3" s="589"/>
      <c r="C3" s="589"/>
      <c r="D3" s="589"/>
      <c r="E3" s="589"/>
      <c r="F3" s="589"/>
      <c r="G3" s="593"/>
      <c r="H3" s="593"/>
      <c r="I3" s="593"/>
      <c r="J3" s="593"/>
    </row>
    <row r="4" spans="1:10" ht="19.5">
      <c r="A4" s="595" t="s">
        <v>647</v>
      </c>
      <c r="B4" s="595"/>
      <c r="C4" s="595"/>
      <c r="D4" s="595"/>
      <c r="E4" s="595"/>
      <c r="F4" s="595"/>
      <c r="G4" s="595"/>
      <c r="H4" s="595"/>
      <c r="I4" s="595"/>
      <c r="J4" s="595"/>
    </row>
    <row r="5" spans="1:10" ht="19.5">
      <c r="A5" s="595" t="s">
        <v>648</v>
      </c>
      <c r="B5" s="595"/>
      <c r="C5" s="595"/>
      <c r="D5" s="595"/>
      <c r="E5" s="595"/>
      <c r="F5" s="595"/>
      <c r="G5" s="595"/>
      <c r="H5" s="595"/>
      <c r="I5" s="595"/>
      <c r="J5" s="595"/>
    </row>
    <row r="6" spans="1:10" ht="13.5" thickBot="1">
      <c r="A6" s="589"/>
      <c r="B6" s="589"/>
      <c r="C6" s="589"/>
      <c r="D6" s="589"/>
      <c r="E6" s="589"/>
      <c r="F6" s="589"/>
      <c r="G6" s="589"/>
      <c r="H6" s="589"/>
      <c r="I6" s="589"/>
      <c r="J6" s="589"/>
    </row>
    <row r="7" spans="1:10" ht="15.75" customHeight="1" thickBot="1">
      <c r="A7" s="596"/>
      <c r="B7" s="673" t="s">
        <v>649</v>
      </c>
      <c r="C7" s="674"/>
      <c r="D7" s="675"/>
      <c r="E7" s="673" t="s">
        <v>650</v>
      </c>
      <c r="F7" s="674"/>
      <c r="G7" s="674"/>
      <c r="H7" s="674"/>
      <c r="I7" s="674"/>
      <c r="J7" s="675"/>
    </row>
    <row r="8" spans="1:10" ht="15.75" customHeight="1">
      <c r="A8" s="597" t="s">
        <v>651</v>
      </c>
      <c r="B8" s="598" t="s">
        <v>652</v>
      </c>
      <c r="C8" s="599" t="s">
        <v>653</v>
      </c>
      <c r="D8" s="600" t="s">
        <v>654</v>
      </c>
      <c r="E8" s="598" t="s">
        <v>655</v>
      </c>
      <c r="F8" s="599" t="s">
        <v>656</v>
      </c>
      <c r="G8" s="599" t="s">
        <v>657</v>
      </c>
      <c r="H8" s="601" t="s">
        <v>658</v>
      </c>
      <c r="I8" s="601" t="s">
        <v>392</v>
      </c>
      <c r="J8" s="602" t="s">
        <v>654</v>
      </c>
    </row>
    <row r="9" spans="1:10" ht="15.75" customHeight="1" thickBot="1">
      <c r="A9" s="603" t="s">
        <v>659</v>
      </c>
      <c r="B9" s="604" t="s">
        <v>660</v>
      </c>
      <c r="C9" s="605" t="s">
        <v>393</v>
      </c>
      <c r="D9" s="606" t="s">
        <v>661</v>
      </c>
      <c r="E9" s="604" t="s">
        <v>662</v>
      </c>
      <c r="F9" s="605" t="s">
        <v>663</v>
      </c>
      <c r="G9" s="605" t="s">
        <v>394</v>
      </c>
      <c r="H9" s="607" t="s">
        <v>664</v>
      </c>
      <c r="I9" s="607" t="s">
        <v>394</v>
      </c>
      <c r="J9" s="608" t="s">
        <v>665</v>
      </c>
    </row>
    <row r="10" spans="1:10" ht="15.75" customHeight="1">
      <c r="A10" s="609" t="s">
        <v>666</v>
      </c>
      <c r="B10" s="610">
        <v>143951</v>
      </c>
      <c r="C10" s="611">
        <f aca="true" t="shared" si="0" ref="C10:C16">J10-B10</f>
        <v>179800</v>
      </c>
      <c r="D10" s="612">
        <f aca="true" t="shared" si="1" ref="D10:D16">SUM(B10:C10)</f>
        <v>323751</v>
      </c>
      <c r="E10" s="613">
        <v>59641</v>
      </c>
      <c r="F10" s="614">
        <v>17855</v>
      </c>
      <c r="G10" s="614">
        <v>243160</v>
      </c>
      <c r="H10" s="614"/>
      <c r="I10" s="615">
        <v>3095</v>
      </c>
      <c r="J10" s="616">
        <f aca="true" t="shared" si="2" ref="J10:J16">SUM(E10:I10)</f>
        <v>323751</v>
      </c>
    </row>
    <row r="11" spans="1:10" ht="15.75" customHeight="1">
      <c r="A11" s="617" t="s">
        <v>667</v>
      </c>
      <c r="B11" s="618">
        <v>16592</v>
      </c>
      <c r="C11" s="619">
        <f t="shared" si="0"/>
        <v>260538</v>
      </c>
      <c r="D11" s="620">
        <f t="shared" si="1"/>
        <v>277130</v>
      </c>
      <c r="E11" s="621">
        <v>160835</v>
      </c>
      <c r="F11" s="622">
        <v>45959</v>
      </c>
      <c r="G11" s="622">
        <v>69373</v>
      </c>
      <c r="H11" s="622"/>
      <c r="I11" s="623">
        <v>963</v>
      </c>
      <c r="J11" s="624">
        <f t="shared" si="2"/>
        <v>277130</v>
      </c>
    </row>
    <row r="12" spans="1:10" ht="15.75" customHeight="1">
      <c r="A12" s="617" t="s">
        <v>381</v>
      </c>
      <c r="B12" s="618">
        <v>9236</v>
      </c>
      <c r="C12" s="619">
        <f t="shared" si="0"/>
        <v>40133</v>
      </c>
      <c r="D12" s="620">
        <f t="shared" si="1"/>
        <v>49369</v>
      </c>
      <c r="E12" s="621">
        <v>19104</v>
      </c>
      <c r="F12" s="622">
        <v>5100</v>
      </c>
      <c r="G12" s="622">
        <v>23044</v>
      </c>
      <c r="H12" s="622"/>
      <c r="I12" s="623">
        <v>2121</v>
      </c>
      <c r="J12" s="624">
        <f t="shared" si="2"/>
        <v>49369</v>
      </c>
    </row>
    <row r="13" spans="1:10" ht="15.75" customHeight="1">
      <c r="A13" s="617" t="s">
        <v>382</v>
      </c>
      <c r="B13" s="618">
        <v>5387</v>
      </c>
      <c r="C13" s="619">
        <f t="shared" si="0"/>
        <v>21042</v>
      </c>
      <c r="D13" s="620">
        <f t="shared" si="1"/>
        <v>26429</v>
      </c>
      <c r="E13" s="621">
        <v>10699</v>
      </c>
      <c r="F13" s="622">
        <v>2927</v>
      </c>
      <c r="G13" s="622">
        <v>12803</v>
      </c>
      <c r="H13" s="622"/>
      <c r="I13" s="623"/>
      <c r="J13" s="624">
        <f t="shared" si="2"/>
        <v>26429</v>
      </c>
    </row>
    <row r="14" spans="1:10" s="632" customFormat="1" ht="18" customHeight="1">
      <c r="A14" s="625" t="s">
        <v>668</v>
      </c>
      <c r="B14" s="626">
        <v>290200</v>
      </c>
      <c r="C14" s="619">
        <f t="shared" si="0"/>
        <v>301420</v>
      </c>
      <c r="D14" s="627">
        <f t="shared" si="1"/>
        <v>591620</v>
      </c>
      <c r="E14" s="628">
        <v>296710</v>
      </c>
      <c r="F14" s="629">
        <v>81819</v>
      </c>
      <c r="G14" s="629">
        <v>212091</v>
      </c>
      <c r="H14" s="629"/>
      <c r="I14" s="630">
        <v>1000</v>
      </c>
      <c r="J14" s="631">
        <f t="shared" si="2"/>
        <v>591620</v>
      </c>
    </row>
    <row r="15" spans="1:10" s="632" customFormat="1" ht="18" customHeight="1">
      <c r="A15" s="625" t="s">
        <v>669</v>
      </c>
      <c r="B15" s="626">
        <v>5702</v>
      </c>
      <c r="C15" s="619">
        <f t="shared" si="0"/>
        <v>46352</v>
      </c>
      <c r="D15" s="627">
        <f t="shared" si="1"/>
        <v>52054</v>
      </c>
      <c r="E15" s="628">
        <v>31126</v>
      </c>
      <c r="F15" s="629">
        <v>8337</v>
      </c>
      <c r="G15" s="629">
        <v>12362</v>
      </c>
      <c r="H15" s="629"/>
      <c r="I15" s="630">
        <v>229</v>
      </c>
      <c r="J15" s="631">
        <f t="shared" si="2"/>
        <v>52054</v>
      </c>
    </row>
    <row r="16" spans="1:10" s="632" customFormat="1" ht="18" customHeight="1" thickBot="1">
      <c r="A16" s="633" t="s">
        <v>670</v>
      </c>
      <c r="B16" s="634">
        <v>12164</v>
      </c>
      <c r="C16" s="635">
        <f t="shared" si="0"/>
        <v>257155</v>
      </c>
      <c r="D16" s="636">
        <f t="shared" si="1"/>
        <v>269319</v>
      </c>
      <c r="E16" s="637">
        <v>108373</v>
      </c>
      <c r="F16" s="638">
        <v>29731</v>
      </c>
      <c r="G16" s="638">
        <v>56124</v>
      </c>
      <c r="H16" s="638">
        <v>70300</v>
      </c>
      <c r="I16" s="639">
        <v>4791</v>
      </c>
      <c r="J16" s="640">
        <f t="shared" si="2"/>
        <v>269319</v>
      </c>
    </row>
    <row r="17" spans="1:10" s="632" customFormat="1" ht="18" customHeight="1" thickBot="1">
      <c r="A17" s="641" t="s">
        <v>671</v>
      </c>
      <c r="B17" s="642">
        <f aca="true" t="shared" si="3" ref="B17:J17">SUM(B10:B16)</f>
        <v>483232</v>
      </c>
      <c r="C17" s="642">
        <f t="shared" si="3"/>
        <v>1106440</v>
      </c>
      <c r="D17" s="642">
        <f t="shared" si="3"/>
        <v>1589672</v>
      </c>
      <c r="E17" s="642">
        <f t="shared" si="3"/>
        <v>686488</v>
      </c>
      <c r="F17" s="642">
        <f t="shared" si="3"/>
        <v>191728</v>
      </c>
      <c r="G17" s="642">
        <f t="shared" si="3"/>
        <v>628957</v>
      </c>
      <c r="H17" s="642">
        <f t="shared" si="3"/>
        <v>70300</v>
      </c>
      <c r="I17" s="643">
        <f t="shared" si="3"/>
        <v>12199</v>
      </c>
      <c r="J17" s="644">
        <f t="shared" si="3"/>
        <v>1589672</v>
      </c>
    </row>
    <row r="26" ht="12.75">
      <c r="J26" s="645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&amp;R26. melléklet a 14/2015.(IV.27.)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62">
    <pageSetUpPr fitToPage="1"/>
  </sheetPr>
  <dimension ref="A1:F28"/>
  <sheetViews>
    <sheetView workbookViewId="0" topLeftCell="A7">
      <selection activeCell="H15" sqref="H15"/>
    </sheetView>
  </sheetViews>
  <sheetFormatPr defaultColWidth="10.625" defaultRowHeight="12.75"/>
  <cols>
    <col min="1" max="1" width="10.00390625" style="326" customWidth="1"/>
    <col min="2" max="2" width="37.375" style="326" customWidth="1"/>
    <col min="3" max="3" width="24.875" style="326" customWidth="1"/>
    <col min="4" max="4" width="22.625" style="326" customWidth="1"/>
    <col min="5" max="16384" width="10.625" style="326" customWidth="1"/>
  </cols>
  <sheetData>
    <row r="1" spans="1:4" ht="15.75">
      <c r="A1" s="324"/>
      <c r="B1" s="324"/>
      <c r="C1" s="324"/>
      <c r="D1" s="325"/>
    </row>
    <row r="2" spans="1:4" ht="15.75">
      <c r="A2" s="324"/>
      <c r="B2" s="324"/>
      <c r="C2" s="324"/>
      <c r="D2" s="327"/>
    </row>
    <row r="3" spans="1:4" ht="15.75">
      <c r="A3" s="324"/>
      <c r="B3" s="324"/>
      <c r="C3" s="324"/>
      <c r="D3" s="325"/>
    </row>
    <row r="4" spans="1:4" ht="15.75">
      <c r="A4" s="324"/>
      <c r="B4" s="324"/>
      <c r="C4" s="324"/>
      <c r="D4" s="328"/>
    </row>
    <row r="5" spans="1:4" ht="15.75">
      <c r="A5" s="324"/>
      <c r="B5" s="324"/>
      <c r="C5" s="324"/>
      <c r="D5" s="328"/>
    </row>
    <row r="6" spans="1:4" ht="15.75">
      <c r="A6" s="324"/>
      <c r="B6" s="324"/>
      <c r="C6" s="324"/>
      <c r="D6" s="329"/>
    </row>
    <row r="7" spans="1:4" ht="19.5">
      <c r="A7" s="330" t="s">
        <v>383</v>
      </c>
      <c r="B7" s="330"/>
      <c r="C7" s="330"/>
      <c r="D7" s="331"/>
    </row>
    <row r="8" spans="1:4" ht="19.5">
      <c r="A8" s="330" t="s">
        <v>492</v>
      </c>
      <c r="B8" s="330"/>
      <c r="C8" s="330"/>
      <c r="D8" s="331"/>
    </row>
    <row r="9" spans="1:4" ht="19.5">
      <c r="A9" s="330"/>
      <c r="B9" s="330"/>
      <c r="C9" s="330"/>
      <c r="D9" s="331"/>
    </row>
    <row r="10" spans="1:4" ht="19.5">
      <c r="A10" s="330"/>
      <c r="B10" s="330"/>
      <c r="C10" s="330"/>
      <c r="D10" s="331"/>
    </row>
    <row r="11" spans="1:4" ht="19.5">
      <c r="A11" s="330"/>
      <c r="B11" s="330"/>
      <c r="C11" s="330"/>
      <c r="D11" s="331"/>
    </row>
    <row r="12" spans="1:4" ht="19.5">
      <c r="A12" s="330"/>
      <c r="B12" s="330"/>
      <c r="C12" s="330"/>
      <c r="D12" s="331"/>
    </row>
    <row r="13" spans="1:4" ht="16.5" thickBot="1">
      <c r="A13" s="324"/>
      <c r="B13" s="324"/>
      <c r="C13" s="324"/>
      <c r="D13" s="332" t="s">
        <v>384</v>
      </c>
    </row>
    <row r="14" spans="1:4" s="337" customFormat="1" ht="33" customHeight="1" thickBot="1">
      <c r="A14" s="333" t="s">
        <v>60</v>
      </c>
      <c r="B14" s="334"/>
      <c r="C14" s="335"/>
      <c r="D14" s="336" t="s">
        <v>52</v>
      </c>
    </row>
    <row r="15" spans="1:6" ht="15.75">
      <c r="A15" s="338" t="s">
        <v>56</v>
      </c>
      <c r="B15" s="339"/>
      <c r="C15" s="340"/>
      <c r="D15" s="568">
        <v>6359</v>
      </c>
      <c r="E15" s="341"/>
      <c r="F15" s="342"/>
    </row>
    <row r="16" spans="1:6" ht="15.75">
      <c r="A16" s="343" t="s">
        <v>385</v>
      </c>
      <c r="B16" s="344"/>
      <c r="C16" s="345"/>
      <c r="D16" s="346"/>
      <c r="E16" s="342"/>
      <c r="F16" s="342"/>
    </row>
    <row r="17" spans="1:6" ht="12.75">
      <c r="A17" s="347" t="s">
        <v>386</v>
      </c>
      <c r="B17" s="348"/>
      <c r="C17" s="349"/>
      <c r="D17" s="350">
        <v>0</v>
      </c>
      <c r="E17" s="351"/>
      <c r="F17" s="352"/>
    </row>
    <row r="18" spans="1:6" ht="12.75">
      <c r="A18" s="347" t="s">
        <v>387</v>
      </c>
      <c r="B18" s="348"/>
      <c r="C18" s="349"/>
      <c r="D18" s="489">
        <v>14776</v>
      </c>
      <c r="E18" s="353"/>
      <c r="F18" s="352"/>
    </row>
    <row r="19" spans="1:6" ht="12.75">
      <c r="A19" s="347" t="s">
        <v>388</v>
      </c>
      <c r="B19" s="348"/>
      <c r="C19" s="349"/>
      <c r="D19" s="489"/>
      <c r="E19" s="353"/>
      <c r="F19" s="352"/>
    </row>
    <row r="20" spans="1:6" ht="12.75">
      <c r="A20" s="354" t="s">
        <v>389</v>
      </c>
      <c r="B20" s="348"/>
      <c r="C20" s="349"/>
      <c r="D20" s="350"/>
      <c r="E20" s="353"/>
      <c r="F20" s="355"/>
    </row>
    <row r="21" spans="1:6" ht="12.75">
      <c r="A21" s="347" t="s">
        <v>602</v>
      </c>
      <c r="B21" s="348"/>
      <c r="C21" s="349"/>
      <c r="D21" s="350">
        <v>1005</v>
      </c>
      <c r="E21" s="353"/>
      <c r="F21" s="355"/>
    </row>
    <row r="22" spans="1:6" ht="12.75">
      <c r="A22" s="347" t="s">
        <v>593</v>
      </c>
      <c r="B22" s="348"/>
      <c r="C22" s="349"/>
      <c r="D22" s="350">
        <v>1606</v>
      </c>
      <c r="E22" s="353"/>
      <c r="F22" s="355"/>
    </row>
    <row r="23" spans="1:6" ht="12.75">
      <c r="A23" s="356" t="s">
        <v>395</v>
      </c>
      <c r="B23" s="357"/>
      <c r="C23" s="349"/>
      <c r="D23" s="350">
        <v>33000</v>
      </c>
      <c r="E23" s="353"/>
      <c r="F23" s="352"/>
    </row>
    <row r="24" spans="1:6" ht="12.75">
      <c r="A24" s="356" t="s">
        <v>594</v>
      </c>
      <c r="B24" s="358"/>
      <c r="C24" s="359"/>
      <c r="D24" s="350">
        <v>10815</v>
      </c>
      <c r="E24" s="353"/>
      <c r="F24" s="352"/>
    </row>
    <row r="25" spans="1:6" ht="12.75">
      <c r="A25" s="347"/>
      <c r="B25" s="348"/>
      <c r="C25" s="349"/>
      <c r="D25" s="360"/>
      <c r="E25" s="353"/>
      <c r="F25" s="352"/>
    </row>
    <row r="26" spans="1:4" ht="15.75">
      <c r="A26" s="343" t="s">
        <v>390</v>
      </c>
      <c r="B26" s="361"/>
      <c r="C26" s="362"/>
      <c r="D26" s="363">
        <f>SUM(D17:D25)</f>
        <v>61202</v>
      </c>
    </row>
    <row r="27" spans="1:4" ht="15.75">
      <c r="A27" s="343"/>
      <c r="B27" s="361"/>
      <c r="C27" s="362"/>
      <c r="D27" s="362"/>
    </row>
    <row r="28" spans="1:4" ht="16.5" thickBot="1">
      <c r="A28" s="364" t="s">
        <v>391</v>
      </c>
      <c r="B28" s="365"/>
      <c r="C28" s="366"/>
      <c r="D28" s="367">
        <f>SUM(D15,D26)</f>
        <v>67561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&amp;R27. melléklet a 14/2015.(IV.27.)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63">
    <tabColor rgb="FF92D050"/>
  </sheetPr>
  <dimension ref="A1:O82"/>
  <sheetViews>
    <sheetView workbookViewId="0" topLeftCell="A7">
      <selection activeCell="O22" sqref="O22"/>
    </sheetView>
  </sheetViews>
  <sheetFormatPr defaultColWidth="9.00390625" defaultRowHeight="12.75"/>
  <cols>
    <col min="1" max="1" width="4.875" style="74" customWidth="1"/>
    <col min="2" max="2" width="31.12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4" customWidth="1"/>
    <col min="16" max="16384" width="9.375" style="89" customWidth="1"/>
  </cols>
  <sheetData>
    <row r="1" spans="1:15" ht="31.5" customHeight="1">
      <c r="A1" s="679" t="s">
        <v>486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ht="16.5" thickBot="1">
      <c r="O2" s="3" t="s">
        <v>50</v>
      </c>
    </row>
    <row r="3" spans="1:15" s="74" customFormat="1" ht="25.5" customHeight="1" thickBot="1">
      <c r="A3" s="71" t="s">
        <v>12</v>
      </c>
      <c r="B3" s="72" t="s">
        <v>60</v>
      </c>
      <c r="C3" s="72" t="s">
        <v>68</v>
      </c>
      <c r="D3" s="72" t="s">
        <v>69</v>
      </c>
      <c r="E3" s="72" t="s">
        <v>70</v>
      </c>
      <c r="F3" s="72" t="s">
        <v>71</v>
      </c>
      <c r="G3" s="72" t="s">
        <v>72</v>
      </c>
      <c r="H3" s="72" t="s">
        <v>73</v>
      </c>
      <c r="I3" s="72" t="s">
        <v>74</v>
      </c>
      <c r="J3" s="72" t="s">
        <v>75</v>
      </c>
      <c r="K3" s="72" t="s">
        <v>76</v>
      </c>
      <c r="L3" s="72" t="s">
        <v>77</v>
      </c>
      <c r="M3" s="72" t="s">
        <v>78</v>
      </c>
      <c r="N3" s="72" t="s">
        <v>79</v>
      </c>
      <c r="O3" s="73" t="s">
        <v>48</v>
      </c>
    </row>
    <row r="4" spans="1:15" s="76" customFormat="1" ht="15" customHeight="1" thickBot="1">
      <c r="A4" s="75" t="s">
        <v>14</v>
      </c>
      <c r="B4" s="676" t="s">
        <v>53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8"/>
    </row>
    <row r="5" spans="1:15" s="76" customFormat="1" ht="22.5">
      <c r="A5" s="77" t="s">
        <v>15</v>
      </c>
      <c r="B5" s="318" t="s">
        <v>323</v>
      </c>
      <c r="C5" s="78">
        <v>79540</v>
      </c>
      <c r="D5" s="78">
        <v>79538</v>
      </c>
      <c r="E5" s="78">
        <v>79488</v>
      </c>
      <c r="F5" s="78">
        <v>76238</v>
      </c>
      <c r="G5" s="78">
        <v>76238</v>
      </c>
      <c r="H5" s="78">
        <v>76238</v>
      </c>
      <c r="I5" s="78">
        <v>76238</v>
      </c>
      <c r="J5" s="78">
        <v>76238</v>
      </c>
      <c r="K5" s="78">
        <v>76238</v>
      </c>
      <c r="L5" s="78">
        <v>76238</v>
      </c>
      <c r="M5" s="78">
        <v>131838</v>
      </c>
      <c r="N5" s="78">
        <v>76238</v>
      </c>
      <c r="O5" s="576">
        <f aca="true" t="shared" si="0" ref="O5:O14">SUM(C5:N5)</f>
        <v>980308</v>
      </c>
    </row>
    <row r="6" spans="1:15" s="81" customFormat="1" ht="22.5">
      <c r="A6" s="79" t="s">
        <v>16</v>
      </c>
      <c r="B6" s="165" t="s">
        <v>367</v>
      </c>
      <c r="C6" s="80"/>
      <c r="D6" s="80"/>
      <c r="E6" s="80">
        <v>81140</v>
      </c>
      <c r="F6" s="80">
        <v>50000</v>
      </c>
      <c r="G6" s="80">
        <v>50000</v>
      </c>
      <c r="H6" s="80">
        <v>131140</v>
      </c>
      <c r="I6" s="80">
        <v>50000</v>
      </c>
      <c r="J6" s="499">
        <v>50000</v>
      </c>
      <c r="K6" s="499">
        <v>131140</v>
      </c>
      <c r="L6" s="499">
        <v>20946</v>
      </c>
      <c r="M6" s="499"/>
      <c r="N6" s="80">
        <v>81139</v>
      </c>
      <c r="O6" s="570">
        <f t="shared" si="0"/>
        <v>645505</v>
      </c>
    </row>
    <row r="7" spans="1:15" s="81" customFormat="1" ht="22.5">
      <c r="A7" s="79" t="s">
        <v>17</v>
      </c>
      <c r="B7" s="164" t="s">
        <v>368</v>
      </c>
      <c r="C7" s="82"/>
      <c r="D7" s="82"/>
      <c r="E7" s="82">
        <v>6425</v>
      </c>
      <c r="F7" s="82">
        <v>80000</v>
      </c>
      <c r="G7" s="82"/>
      <c r="H7" s="82"/>
      <c r="I7" s="82">
        <v>105000</v>
      </c>
      <c r="J7" s="500"/>
      <c r="K7" s="500">
        <v>80000</v>
      </c>
      <c r="L7" s="500"/>
      <c r="M7" s="500"/>
      <c r="N7" s="82">
        <v>64840</v>
      </c>
      <c r="O7" s="569">
        <f t="shared" si="0"/>
        <v>336265</v>
      </c>
    </row>
    <row r="8" spans="1:15" s="81" customFormat="1" ht="13.5" customHeight="1">
      <c r="A8" s="79" t="s">
        <v>18</v>
      </c>
      <c r="B8" s="163" t="s">
        <v>137</v>
      </c>
      <c r="C8" s="80">
        <v>3000</v>
      </c>
      <c r="D8" s="80">
        <v>4000</v>
      </c>
      <c r="E8" s="80">
        <v>115000</v>
      </c>
      <c r="F8" s="80">
        <v>9000</v>
      </c>
      <c r="G8" s="80">
        <v>4000</v>
      </c>
      <c r="H8" s="80">
        <v>3000</v>
      </c>
      <c r="I8" s="80">
        <v>4000</v>
      </c>
      <c r="J8" s="499">
        <v>3000</v>
      </c>
      <c r="K8" s="499">
        <v>118000</v>
      </c>
      <c r="L8" s="499">
        <v>9000</v>
      </c>
      <c r="M8" s="499">
        <v>3863</v>
      </c>
      <c r="N8" s="80">
        <v>19000</v>
      </c>
      <c r="O8" s="481">
        <f t="shared" si="0"/>
        <v>294863</v>
      </c>
    </row>
    <row r="9" spans="1:15" s="81" customFormat="1" ht="13.5" customHeight="1">
      <c r="A9" s="79" t="s">
        <v>19</v>
      </c>
      <c r="B9" s="163" t="s">
        <v>369</v>
      </c>
      <c r="C9" s="80">
        <v>38000</v>
      </c>
      <c r="D9" s="80">
        <v>35000</v>
      </c>
      <c r="E9" s="80">
        <v>39000</v>
      </c>
      <c r="F9" s="80">
        <v>37918</v>
      </c>
      <c r="G9" s="80">
        <v>35000</v>
      </c>
      <c r="H9" s="80">
        <v>33000</v>
      </c>
      <c r="I9" s="80">
        <v>32000</v>
      </c>
      <c r="J9" s="499">
        <v>32000</v>
      </c>
      <c r="K9" s="499">
        <v>38000</v>
      </c>
      <c r="L9" s="499">
        <v>37000</v>
      </c>
      <c r="M9" s="499">
        <v>37000</v>
      </c>
      <c r="N9" s="80">
        <v>36869</v>
      </c>
      <c r="O9" s="570">
        <f t="shared" si="0"/>
        <v>430787</v>
      </c>
    </row>
    <row r="10" spans="1:15" s="81" customFormat="1" ht="13.5" customHeight="1">
      <c r="A10" s="79" t="s">
        <v>20</v>
      </c>
      <c r="B10" s="163" t="s">
        <v>5</v>
      </c>
      <c r="C10" s="80"/>
      <c r="D10" s="80">
        <v>5400</v>
      </c>
      <c r="E10" s="80"/>
      <c r="F10" s="80"/>
      <c r="G10" s="80"/>
      <c r="H10" s="80"/>
      <c r="I10" s="80"/>
      <c r="J10" s="499"/>
      <c r="K10" s="499"/>
      <c r="L10" s="499"/>
      <c r="M10" s="499"/>
      <c r="N10" s="80"/>
      <c r="O10" s="481">
        <f t="shared" si="0"/>
        <v>5400</v>
      </c>
    </row>
    <row r="11" spans="1:15" s="81" customFormat="1" ht="13.5" customHeight="1">
      <c r="A11" s="79" t="s">
        <v>21</v>
      </c>
      <c r="B11" s="163" t="s">
        <v>325</v>
      </c>
      <c r="C11" s="80">
        <v>1136</v>
      </c>
      <c r="D11" s="80">
        <v>1136</v>
      </c>
      <c r="E11" s="80">
        <v>1146</v>
      </c>
      <c r="F11" s="80">
        <v>1136</v>
      </c>
      <c r="G11" s="80">
        <v>1146</v>
      </c>
      <c r="H11" s="80">
        <v>1146</v>
      </c>
      <c r="I11" s="80">
        <v>1136</v>
      </c>
      <c r="J11" s="499">
        <v>3346</v>
      </c>
      <c r="K11" s="499">
        <v>1146</v>
      </c>
      <c r="L11" s="499">
        <v>1146</v>
      </c>
      <c r="M11" s="499">
        <v>50</v>
      </c>
      <c r="N11" s="80">
        <v>40</v>
      </c>
      <c r="O11" s="570">
        <f t="shared" si="0"/>
        <v>13710</v>
      </c>
    </row>
    <row r="12" spans="1:15" s="81" customFormat="1" ht="22.5">
      <c r="A12" s="79" t="s">
        <v>22</v>
      </c>
      <c r="B12" s="165" t="s">
        <v>355</v>
      </c>
      <c r="C12" s="80"/>
      <c r="D12" s="80"/>
      <c r="E12" s="80">
        <v>1880</v>
      </c>
      <c r="F12" s="80"/>
      <c r="G12" s="80"/>
      <c r="H12" s="80"/>
      <c r="I12" s="80"/>
      <c r="J12" s="80"/>
      <c r="K12" s="80"/>
      <c r="L12" s="80"/>
      <c r="M12" s="80"/>
      <c r="N12" s="80"/>
      <c r="O12" s="570">
        <f t="shared" si="0"/>
        <v>1880</v>
      </c>
    </row>
    <row r="13" spans="1:15" s="81" customFormat="1" ht="13.5" customHeight="1" thickBot="1">
      <c r="A13" s="79" t="s">
        <v>23</v>
      </c>
      <c r="B13" s="163" t="s">
        <v>6</v>
      </c>
      <c r="C13" s="80">
        <v>192441</v>
      </c>
      <c r="D13" s="80">
        <v>20000</v>
      </c>
      <c r="E13" s="80"/>
      <c r="F13" s="80">
        <v>5000</v>
      </c>
      <c r="G13" s="80">
        <v>15000</v>
      </c>
      <c r="H13" s="80">
        <v>15000</v>
      </c>
      <c r="I13" s="80">
        <v>15000</v>
      </c>
      <c r="J13" s="80">
        <v>15000</v>
      </c>
      <c r="K13" s="80">
        <v>53909</v>
      </c>
      <c r="L13" s="80"/>
      <c r="M13" s="80"/>
      <c r="N13" s="499"/>
      <c r="O13" s="481">
        <f t="shared" si="0"/>
        <v>331350</v>
      </c>
    </row>
    <row r="14" spans="1:15" s="76" customFormat="1" ht="15.75" customHeight="1" thickBot="1">
      <c r="A14" s="75" t="s">
        <v>24</v>
      </c>
      <c r="B14" s="35" t="s">
        <v>103</v>
      </c>
      <c r="C14" s="83">
        <f aca="true" t="shared" si="1" ref="C14:N14">SUM(C5:C13)</f>
        <v>314117</v>
      </c>
      <c r="D14" s="83">
        <f t="shared" si="1"/>
        <v>145074</v>
      </c>
      <c r="E14" s="83">
        <f t="shared" si="1"/>
        <v>324079</v>
      </c>
      <c r="F14" s="83">
        <f t="shared" si="1"/>
        <v>259292</v>
      </c>
      <c r="G14" s="83">
        <f t="shared" si="1"/>
        <v>181384</v>
      </c>
      <c r="H14" s="83">
        <f t="shared" si="1"/>
        <v>259524</v>
      </c>
      <c r="I14" s="83">
        <f t="shared" si="1"/>
        <v>283374</v>
      </c>
      <c r="J14" s="83">
        <f t="shared" si="1"/>
        <v>179584</v>
      </c>
      <c r="K14" s="83">
        <f t="shared" si="1"/>
        <v>498433</v>
      </c>
      <c r="L14" s="83">
        <f t="shared" si="1"/>
        <v>144330</v>
      </c>
      <c r="M14" s="83">
        <f t="shared" si="1"/>
        <v>172751</v>
      </c>
      <c r="N14" s="83">
        <f t="shared" si="1"/>
        <v>278126</v>
      </c>
      <c r="O14" s="84">
        <f t="shared" si="0"/>
        <v>3040068</v>
      </c>
    </row>
    <row r="15" spans="1:15" s="76" customFormat="1" ht="15" customHeight="1" thickBot="1">
      <c r="A15" s="75" t="s">
        <v>25</v>
      </c>
      <c r="B15" s="676" t="s">
        <v>54</v>
      </c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8"/>
    </row>
    <row r="16" spans="1:15" s="81" customFormat="1" ht="13.5" customHeight="1">
      <c r="A16" s="85" t="s">
        <v>26</v>
      </c>
      <c r="B16" s="166" t="s">
        <v>61</v>
      </c>
      <c r="C16" s="82">
        <v>65000</v>
      </c>
      <c r="D16" s="82">
        <v>65000</v>
      </c>
      <c r="E16" s="82">
        <v>66000</v>
      </c>
      <c r="F16" s="82">
        <v>105000</v>
      </c>
      <c r="G16" s="82">
        <v>106000</v>
      </c>
      <c r="H16" s="476">
        <v>105000</v>
      </c>
      <c r="I16" s="476">
        <v>108000</v>
      </c>
      <c r="J16" s="82">
        <v>107000</v>
      </c>
      <c r="K16" s="82">
        <v>107000</v>
      </c>
      <c r="L16" s="82">
        <v>86015</v>
      </c>
      <c r="M16" s="82">
        <v>64000</v>
      </c>
      <c r="N16" s="82">
        <v>60025</v>
      </c>
      <c r="O16" s="569">
        <f aca="true" t="shared" si="2" ref="O16:O26">SUM(C16:N16)</f>
        <v>1044040</v>
      </c>
    </row>
    <row r="17" spans="1:15" s="81" customFormat="1" ht="27" customHeight="1">
      <c r="A17" s="79" t="s">
        <v>27</v>
      </c>
      <c r="B17" s="165" t="s">
        <v>146</v>
      </c>
      <c r="C17" s="80">
        <v>17737</v>
      </c>
      <c r="D17" s="80">
        <v>17000</v>
      </c>
      <c r="E17" s="80">
        <v>17500</v>
      </c>
      <c r="F17" s="80">
        <v>23000</v>
      </c>
      <c r="G17" s="80">
        <v>23500</v>
      </c>
      <c r="H17" s="80">
        <v>23500</v>
      </c>
      <c r="I17" s="80">
        <v>23500</v>
      </c>
      <c r="J17" s="80">
        <v>23500</v>
      </c>
      <c r="K17" s="80">
        <v>23500</v>
      </c>
      <c r="L17" s="80">
        <v>18944</v>
      </c>
      <c r="M17" s="80">
        <v>16500</v>
      </c>
      <c r="N17" s="80">
        <v>15500</v>
      </c>
      <c r="O17" s="570">
        <f t="shared" si="2"/>
        <v>243681</v>
      </c>
    </row>
    <row r="18" spans="1:15" s="81" customFormat="1" ht="13.5" customHeight="1">
      <c r="A18" s="79" t="s">
        <v>28</v>
      </c>
      <c r="B18" s="163" t="s">
        <v>121</v>
      </c>
      <c r="C18" s="80">
        <v>74000</v>
      </c>
      <c r="D18" s="80">
        <v>73000</v>
      </c>
      <c r="E18" s="80">
        <v>73000</v>
      </c>
      <c r="F18" s="80">
        <v>77000</v>
      </c>
      <c r="G18" s="80">
        <v>74000</v>
      </c>
      <c r="H18" s="80">
        <v>71000</v>
      </c>
      <c r="I18" s="80">
        <v>55000</v>
      </c>
      <c r="J18" s="80">
        <v>56000</v>
      </c>
      <c r="K18" s="80">
        <v>68634</v>
      </c>
      <c r="L18" s="80">
        <v>67000</v>
      </c>
      <c r="M18" s="80">
        <v>70000</v>
      </c>
      <c r="N18" s="80">
        <v>73914</v>
      </c>
      <c r="O18" s="570">
        <f t="shared" si="2"/>
        <v>832548</v>
      </c>
    </row>
    <row r="19" spans="1:15" s="81" customFormat="1" ht="13.5" customHeight="1">
      <c r="A19" s="79" t="s">
        <v>29</v>
      </c>
      <c r="B19" s="163" t="s">
        <v>147</v>
      </c>
      <c r="C19" s="80">
        <v>11200</v>
      </c>
      <c r="D19" s="80">
        <v>11300</v>
      </c>
      <c r="E19" s="80">
        <v>11300</v>
      </c>
      <c r="F19" s="80">
        <v>11200</v>
      </c>
      <c r="G19" s="80">
        <v>11300</v>
      </c>
      <c r="H19" s="80">
        <v>11200</v>
      </c>
      <c r="I19" s="80">
        <v>11200</v>
      </c>
      <c r="J19" s="80">
        <v>11300</v>
      </c>
      <c r="K19" s="80">
        <v>11400</v>
      </c>
      <c r="L19" s="80">
        <v>11200</v>
      </c>
      <c r="M19" s="80">
        <v>11200</v>
      </c>
      <c r="N19" s="80">
        <v>11400</v>
      </c>
      <c r="O19" s="481">
        <f t="shared" si="2"/>
        <v>135200</v>
      </c>
    </row>
    <row r="20" spans="1:15" s="81" customFormat="1" ht="13.5" customHeight="1">
      <c r="A20" s="79" t="s">
        <v>30</v>
      </c>
      <c r="B20" s="163" t="s">
        <v>7</v>
      </c>
      <c r="C20" s="80">
        <v>12900</v>
      </c>
      <c r="D20" s="80">
        <v>13000</v>
      </c>
      <c r="E20" s="80">
        <v>20763</v>
      </c>
      <c r="F20" s="80">
        <v>12800</v>
      </c>
      <c r="G20" s="80">
        <v>12900</v>
      </c>
      <c r="H20" s="80">
        <v>13000</v>
      </c>
      <c r="I20" s="80">
        <v>13100</v>
      </c>
      <c r="J20" s="80">
        <v>13000</v>
      </c>
      <c r="K20" s="80">
        <v>12900</v>
      </c>
      <c r="L20" s="80">
        <v>13000</v>
      </c>
      <c r="M20" s="80">
        <v>12900</v>
      </c>
      <c r="N20" s="80">
        <v>12980</v>
      </c>
      <c r="O20" s="570">
        <f t="shared" si="2"/>
        <v>163243</v>
      </c>
    </row>
    <row r="21" spans="1:15" s="81" customFormat="1" ht="13.5" customHeight="1">
      <c r="A21" s="79" t="s">
        <v>31</v>
      </c>
      <c r="B21" s="163" t="s">
        <v>169</v>
      </c>
      <c r="C21" s="80"/>
      <c r="D21" s="80">
        <v>1400</v>
      </c>
      <c r="E21" s="80">
        <v>9806</v>
      </c>
      <c r="F21" s="80">
        <v>1500</v>
      </c>
      <c r="G21" s="80">
        <v>6400</v>
      </c>
      <c r="H21" s="80">
        <v>6400</v>
      </c>
      <c r="I21" s="80">
        <v>6500</v>
      </c>
      <c r="J21" s="80">
        <v>4119</v>
      </c>
      <c r="K21" s="80">
        <v>1500</v>
      </c>
      <c r="L21" s="80">
        <v>1500</v>
      </c>
      <c r="M21" s="80">
        <v>1400</v>
      </c>
      <c r="N21" s="80">
        <v>1356</v>
      </c>
      <c r="O21" s="570">
        <f t="shared" si="2"/>
        <v>41881</v>
      </c>
    </row>
    <row r="22" spans="1:15" s="81" customFormat="1" ht="15.75">
      <c r="A22" s="79" t="s">
        <v>32</v>
      </c>
      <c r="B22" s="165" t="s">
        <v>150</v>
      </c>
      <c r="C22" s="80"/>
      <c r="D22" s="80">
        <v>1000</v>
      </c>
      <c r="E22" s="80">
        <v>2000</v>
      </c>
      <c r="F22" s="80">
        <v>45000</v>
      </c>
      <c r="G22" s="80">
        <v>45035</v>
      </c>
      <c r="H22" s="80">
        <v>60000</v>
      </c>
      <c r="I22" s="80">
        <v>60000</v>
      </c>
      <c r="J22" s="80">
        <v>50000</v>
      </c>
      <c r="K22" s="80">
        <v>88910</v>
      </c>
      <c r="L22" s="80">
        <v>5000</v>
      </c>
      <c r="M22" s="80">
        <v>3000</v>
      </c>
      <c r="N22" s="80">
        <v>3403</v>
      </c>
      <c r="O22" s="570">
        <f t="shared" si="2"/>
        <v>363348</v>
      </c>
    </row>
    <row r="23" spans="1:15" s="81" customFormat="1" ht="13.5" customHeight="1">
      <c r="A23" s="79" t="s">
        <v>33</v>
      </c>
      <c r="B23" s="163" t="s">
        <v>172</v>
      </c>
      <c r="C23" s="80"/>
      <c r="D23" s="80">
        <v>1500</v>
      </c>
      <c r="E23" s="80">
        <v>1700</v>
      </c>
      <c r="F23" s="80">
        <v>1800</v>
      </c>
      <c r="G23" s="80">
        <v>1600</v>
      </c>
      <c r="H23" s="80">
        <v>1900</v>
      </c>
      <c r="I23" s="80">
        <v>1700</v>
      </c>
      <c r="J23" s="80">
        <v>1600</v>
      </c>
      <c r="K23" s="80">
        <v>1600</v>
      </c>
      <c r="L23" s="80">
        <v>1600</v>
      </c>
      <c r="M23" s="80">
        <v>1600</v>
      </c>
      <c r="N23" s="80">
        <v>1594</v>
      </c>
      <c r="O23" s="481">
        <f t="shared" si="2"/>
        <v>18194</v>
      </c>
    </row>
    <row r="24" spans="1:15" s="81" customFormat="1" ht="13.5" customHeight="1">
      <c r="A24" s="79" t="s">
        <v>34</v>
      </c>
      <c r="B24" s="163" t="s">
        <v>46</v>
      </c>
      <c r="C24" s="80"/>
      <c r="D24" s="80"/>
      <c r="E24" s="80"/>
      <c r="F24" s="80">
        <v>2000</v>
      </c>
      <c r="G24" s="80">
        <v>8000</v>
      </c>
      <c r="H24" s="80">
        <v>5500</v>
      </c>
      <c r="I24" s="80">
        <v>9000</v>
      </c>
      <c r="J24" s="80">
        <v>8500</v>
      </c>
      <c r="K24" s="80">
        <v>8000</v>
      </c>
      <c r="L24" s="80">
        <v>8500</v>
      </c>
      <c r="M24" s="80">
        <v>8104</v>
      </c>
      <c r="N24" s="80">
        <v>9957</v>
      </c>
      <c r="O24" s="570">
        <f t="shared" si="2"/>
        <v>67561</v>
      </c>
    </row>
    <row r="25" spans="1:15" s="81" customFormat="1" ht="13.5" customHeight="1" thickBot="1">
      <c r="A25" s="79" t="s">
        <v>35</v>
      </c>
      <c r="B25" s="163" t="s">
        <v>8</v>
      </c>
      <c r="C25" s="80">
        <v>27420</v>
      </c>
      <c r="D25" s="80"/>
      <c r="E25" s="80">
        <v>700</v>
      </c>
      <c r="F25" s="499"/>
      <c r="G25" s="80"/>
      <c r="H25" s="80">
        <v>750</v>
      </c>
      <c r="I25" s="80"/>
      <c r="J25" s="80"/>
      <c r="K25" s="80">
        <v>70750</v>
      </c>
      <c r="L25" s="80"/>
      <c r="M25" s="80"/>
      <c r="N25" s="80">
        <v>30752</v>
      </c>
      <c r="O25" s="481">
        <f t="shared" si="2"/>
        <v>130372</v>
      </c>
    </row>
    <row r="26" spans="1:15" s="76" customFormat="1" ht="15.75" customHeight="1" thickBot="1">
      <c r="A26" s="86" t="s">
        <v>36</v>
      </c>
      <c r="B26" s="35" t="s">
        <v>104</v>
      </c>
      <c r="C26" s="83">
        <f aca="true" t="shared" si="3" ref="C26:N26">SUM(C16:C25)</f>
        <v>208257</v>
      </c>
      <c r="D26" s="83">
        <f t="shared" si="3"/>
        <v>183200</v>
      </c>
      <c r="E26" s="83">
        <f t="shared" si="3"/>
        <v>202769</v>
      </c>
      <c r="F26" s="83">
        <f t="shared" si="3"/>
        <v>279300</v>
      </c>
      <c r="G26" s="83">
        <f t="shared" si="3"/>
        <v>288735</v>
      </c>
      <c r="H26" s="83">
        <f t="shared" si="3"/>
        <v>298250</v>
      </c>
      <c r="I26" s="83">
        <f t="shared" si="3"/>
        <v>288000</v>
      </c>
      <c r="J26" s="83">
        <f t="shared" si="3"/>
        <v>275019</v>
      </c>
      <c r="K26" s="83">
        <f t="shared" si="3"/>
        <v>394194</v>
      </c>
      <c r="L26" s="83">
        <f t="shared" si="3"/>
        <v>212759</v>
      </c>
      <c r="M26" s="83">
        <f t="shared" si="3"/>
        <v>188704</v>
      </c>
      <c r="N26" s="83">
        <f t="shared" si="3"/>
        <v>220881</v>
      </c>
      <c r="O26" s="84">
        <f t="shared" si="2"/>
        <v>3040068</v>
      </c>
    </row>
    <row r="27" spans="1:15" ht="16.5" thickBot="1">
      <c r="A27" s="86" t="s">
        <v>37</v>
      </c>
      <c r="B27" s="167" t="s">
        <v>105</v>
      </c>
      <c r="C27" s="87">
        <f aca="true" t="shared" si="4" ref="C27:O27">C14-C26</f>
        <v>105860</v>
      </c>
      <c r="D27" s="87">
        <f t="shared" si="4"/>
        <v>-38126</v>
      </c>
      <c r="E27" s="87">
        <f t="shared" si="4"/>
        <v>121310</v>
      </c>
      <c r="F27" s="87">
        <f t="shared" si="4"/>
        <v>-20008</v>
      </c>
      <c r="G27" s="87">
        <f t="shared" si="4"/>
        <v>-107351</v>
      </c>
      <c r="H27" s="87">
        <f t="shared" si="4"/>
        <v>-38726</v>
      </c>
      <c r="I27" s="87">
        <f t="shared" si="4"/>
        <v>-4626</v>
      </c>
      <c r="J27" s="87">
        <f t="shared" si="4"/>
        <v>-95435</v>
      </c>
      <c r="K27" s="87">
        <f t="shared" si="4"/>
        <v>104239</v>
      </c>
      <c r="L27" s="87">
        <f t="shared" si="4"/>
        <v>-68429</v>
      </c>
      <c r="M27" s="87">
        <f t="shared" si="4"/>
        <v>-15953</v>
      </c>
      <c r="N27" s="87">
        <f t="shared" si="4"/>
        <v>57245</v>
      </c>
      <c r="O27" s="88">
        <f t="shared" si="4"/>
        <v>0</v>
      </c>
    </row>
    <row r="28" ht="15.75">
      <c r="A28" s="90"/>
    </row>
    <row r="29" spans="2:15" ht="15.75">
      <c r="B29" s="91"/>
      <c r="C29" s="92"/>
      <c r="D29" s="92"/>
      <c r="O29" s="89"/>
    </row>
    <row r="30" ht="15.75"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28. számú melléklet a 14/2015.(IV.27.) önkormányzati rendelethez   TÁJÉKOZTATÓ TÁBLA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C35"/>
  <sheetViews>
    <sheetView workbookViewId="0" topLeftCell="A1">
      <selection activeCell="C4" sqref="C4"/>
    </sheetView>
  </sheetViews>
  <sheetFormatPr defaultColWidth="9.00390625" defaultRowHeight="12.75"/>
  <cols>
    <col min="1" max="1" width="60.125" style="368" customWidth="1"/>
    <col min="2" max="2" width="48.875" style="372" customWidth="1"/>
    <col min="3" max="3" width="16.50390625" style="368" bestFit="1" customWidth="1"/>
    <col min="4" max="16384" width="10.625" style="368" customWidth="1"/>
  </cols>
  <sheetData>
    <row r="1" spans="1:2" ht="12.75">
      <c r="A1" s="681" t="s">
        <v>679</v>
      </c>
      <c r="B1" s="681"/>
    </row>
    <row r="2" spans="1:2" ht="17.25" customHeight="1">
      <c r="A2" s="369"/>
      <c r="B2" s="541"/>
    </row>
    <row r="3" spans="1:2" ht="42" customHeight="1">
      <c r="A3" s="685" t="s">
        <v>595</v>
      </c>
      <c r="B3" s="685"/>
    </row>
    <row r="4" spans="1:2" ht="33" customHeight="1" thickBot="1">
      <c r="A4" s="370"/>
      <c r="B4" s="248" t="s">
        <v>9</v>
      </c>
    </row>
    <row r="5" spans="1:2" ht="12.75">
      <c r="A5" s="682" t="s">
        <v>60</v>
      </c>
      <c r="B5" s="682" t="s">
        <v>596</v>
      </c>
    </row>
    <row r="6" spans="1:2" ht="12.75">
      <c r="A6" s="683"/>
      <c r="B6" s="683"/>
    </row>
    <row r="7" spans="1:2" ht="13.5" thickBot="1">
      <c r="A7" s="683"/>
      <c r="B7" s="684"/>
    </row>
    <row r="8" spans="1:2" ht="23.25" customHeight="1" thickBot="1">
      <c r="A8" s="168" t="s">
        <v>47</v>
      </c>
      <c r="B8" s="371"/>
    </row>
    <row r="9" spans="1:2" ht="24" customHeight="1">
      <c r="A9" s="373"/>
      <c r="B9" s="382"/>
    </row>
    <row r="10" spans="1:2" ht="18" customHeight="1">
      <c r="A10" s="374" t="s">
        <v>396</v>
      </c>
      <c r="B10" s="383">
        <v>150269800</v>
      </c>
    </row>
    <row r="11" spans="1:2" ht="39" customHeight="1">
      <c r="A11" s="375" t="s">
        <v>397</v>
      </c>
      <c r="B11" s="383">
        <f>SUM(B12:B15)</f>
        <v>78017070</v>
      </c>
    </row>
    <row r="12" spans="1:2" ht="39" customHeight="1">
      <c r="A12" s="375" t="s">
        <v>398</v>
      </c>
      <c r="B12" s="383">
        <v>17077920</v>
      </c>
    </row>
    <row r="13" spans="1:2" ht="39" customHeight="1">
      <c r="A13" s="375" t="s">
        <v>399</v>
      </c>
      <c r="B13" s="383">
        <v>40080000</v>
      </c>
    </row>
    <row r="14" spans="1:2" ht="39" customHeight="1">
      <c r="A14" s="375" t="s">
        <v>400</v>
      </c>
      <c r="B14" s="383">
        <v>100000</v>
      </c>
    </row>
    <row r="15" spans="1:2" ht="39" customHeight="1">
      <c r="A15" s="375" t="s">
        <v>401</v>
      </c>
      <c r="B15" s="383">
        <v>20759150</v>
      </c>
    </row>
    <row r="16" spans="1:2" ht="39" customHeight="1">
      <c r="A16" s="381" t="s">
        <v>413</v>
      </c>
      <c r="B16" s="383">
        <v>137700</v>
      </c>
    </row>
    <row r="17" spans="1:2" ht="39" customHeight="1">
      <c r="A17" s="375" t="s">
        <v>402</v>
      </c>
      <c r="B17" s="383">
        <v>5384575</v>
      </c>
    </row>
    <row r="18" spans="1:2" ht="39" customHeight="1">
      <c r="A18" s="376" t="s">
        <v>597</v>
      </c>
      <c r="B18" s="542">
        <f>SUM(B10+B11+B17+B16)</f>
        <v>233809145</v>
      </c>
    </row>
    <row r="19" spans="1:2" ht="36" customHeight="1">
      <c r="A19" s="377" t="s">
        <v>403</v>
      </c>
      <c r="B19" s="383">
        <v>171320800</v>
      </c>
    </row>
    <row r="20" spans="1:2" ht="30.75" customHeight="1">
      <c r="A20" s="378" t="s">
        <v>404</v>
      </c>
      <c r="B20" s="383">
        <v>24453333</v>
      </c>
    </row>
    <row r="21" spans="1:2" ht="31.5" customHeight="1">
      <c r="A21" s="379" t="s">
        <v>405</v>
      </c>
      <c r="B21" s="542">
        <f>SUM(B19:B20)</f>
        <v>195774133</v>
      </c>
    </row>
    <row r="22" spans="1:2" ht="31.5" customHeight="1">
      <c r="A22" s="543" t="s">
        <v>598</v>
      </c>
      <c r="B22" s="383">
        <v>111295460</v>
      </c>
    </row>
    <row r="23" spans="1:2" ht="31.5" customHeight="1">
      <c r="A23" s="543" t="s">
        <v>643</v>
      </c>
      <c r="B23" s="383">
        <v>64220000</v>
      </c>
    </row>
    <row r="24" spans="1:2" ht="28.5" customHeight="1">
      <c r="A24" s="380" t="s">
        <v>406</v>
      </c>
      <c r="B24" s="383">
        <v>52886460</v>
      </c>
    </row>
    <row r="25" spans="1:2" ht="60" customHeight="1">
      <c r="A25" s="381" t="s">
        <v>599</v>
      </c>
      <c r="B25" s="383">
        <v>128042480</v>
      </c>
    </row>
    <row r="26" spans="1:2" ht="23.25" customHeight="1">
      <c r="A26" s="378" t="s">
        <v>407</v>
      </c>
      <c r="B26" s="383">
        <v>48421440</v>
      </c>
    </row>
    <row r="27" spans="1:2" ht="20.25" customHeight="1">
      <c r="A27" s="380" t="s">
        <v>408</v>
      </c>
      <c r="B27" s="383">
        <v>54461103</v>
      </c>
    </row>
    <row r="28" spans="1:3" ht="34.5" customHeight="1">
      <c r="A28" s="379" t="s">
        <v>409</v>
      </c>
      <c r="B28" s="384">
        <f>SUM(B22:B27)</f>
        <v>459326943</v>
      </c>
      <c r="C28" s="544"/>
    </row>
    <row r="29" spans="1:2" ht="27.75" customHeight="1">
      <c r="A29" s="547" t="s">
        <v>410</v>
      </c>
      <c r="B29" s="545">
        <v>25944900</v>
      </c>
    </row>
    <row r="30" spans="1:2" ht="30" customHeight="1">
      <c r="A30" s="548" t="s">
        <v>411</v>
      </c>
      <c r="B30" s="546">
        <v>10629000</v>
      </c>
    </row>
    <row r="31" spans="1:2" ht="31.5" customHeight="1" thickBot="1">
      <c r="A31" s="549" t="s">
        <v>412</v>
      </c>
      <c r="B31" s="578">
        <v>25944900</v>
      </c>
    </row>
    <row r="32" spans="1:2" ht="31.5" customHeight="1" thickBot="1">
      <c r="A32" s="580" t="s">
        <v>641</v>
      </c>
      <c r="B32" s="581">
        <v>4947475</v>
      </c>
    </row>
    <row r="33" spans="1:2" ht="31.5" customHeight="1" thickBot="1">
      <c r="A33" s="580" t="s">
        <v>642</v>
      </c>
      <c r="B33" s="581">
        <v>4901948</v>
      </c>
    </row>
    <row r="34" spans="1:2" ht="31.5" customHeight="1" thickBot="1">
      <c r="A34" s="582" t="s">
        <v>644</v>
      </c>
      <c r="B34" s="581">
        <v>55600000</v>
      </c>
    </row>
    <row r="35" spans="1:2" ht="19.5" thickBot="1">
      <c r="A35" s="577" t="s">
        <v>48</v>
      </c>
      <c r="B35" s="579">
        <f>SUM(B18+B21+B28+B31+B32+B33+B34)</f>
        <v>980304544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2">
    <tabColor rgb="FF92D050"/>
  </sheetPr>
  <dimension ref="A1:I159"/>
  <sheetViews>
    <sheetView zoomScaleSheetLayoutView="100" workbookViewId="0" topLeftCell="A67">
      <selection activeCell="C60" sqref="C60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9" customWidth="1"/>
    <col min="5" max="16384" width="9.375" style="269" customWidth="1"/>
  </cols>
  <sheetData>
    <row r="1" spans="1:3" ht="15.75" customHeight="1">
      <c r="A1" s="659" t="s">
        <v>11</v>
      </c>
      <c r="B1" s="659"/>
      <c r="C1" s="659"/>
    </row>
    <row r="2" spans="1:3" ht="15.75" customHeight="1" thickBot="1">
      <c r="A2" s="658" t="s">
        <v>125</v>
      </c>
      <c r="B2" s="658"/>
      <c r="C2" s="183" t="s">
        <v>170</v>
      </c>
    </row>
    <row r="3" spans="1:3" ht="37.5" customHeight="1" thickBot="1">
      <c r="A3" s="22" t="s">
        <v>67</v>
      </c>
      <c r="B3" s="23" t="s">
        <v>13</v>
      </c>
      <c r="C3" s="36" t="str">
        <f>+CONCATENATE(LEFT('[2]ÖSSZEFÜGGÉSEK'!A5,4),". évi előirányzat")</f>
        <v>2015. évi előirányzat</v>
      </c>
    </row>
    <row r="4" spans="1:3" s="270" customFormat="1" ht="12" customHeight="1" thickBot="1">
      <c r="A4" s="264" t="s">
        <v>504</v>
      </c>
      <c r="B4" s="265" t="s">
        <v>505</v>
      </c>
      <c r="C4" s="266" t="s">
        <v>506</v>
      </c>
    </row>
    <row r="5" spans="1:3" s="271" customFormat="1" ht="12" customHeight="1" thickBot="1">
      <c r="A5" s="19" t="s">
        <v>14</v>
      </c>
      <c r="B5" s="20" t="s">
        <v>194</v>
      </c>
      <c r="C5" s="174">
        <f>+C6+C7+C8+C9+C10+C11</f>
        <v>0</v>
      </c>
    </row>
    <row r="6" spans="1:3" s="271" customFormat="1" ht="12" customHeight="1">
      <c r="A6" s="14" t="s">
        <v>92</v>
      </c>
      <c r="B6" s="272" t="s">
        <v>195</v>
      </c>
      <c r="C6" s="176"/>
    </row>
    <row r="7" spans="1:3" s="271" customFormat="1" ht="12" customHeight="1">
      <c r="A7" s="13" t="s">
        <v>93</v>
      </c>
      <c r="B7" s="273" t="s">
        <v>196</v>
      </c>
      <c r="C7" s="175"/>
    </row>
    <row r="8" spans="1:3" s="271" customFormat="1" ht="12" customHeight="1">
      <c r="A8" s="13" t="s">
        <v>94</v>
      </c>
      <c r="B8" s="273" t="s">
        <v>197</v>
      </c>
      <c r="C8" s="175"/>
    </row>
    <row r="9" spans="1:3" s="271" customFormat="1" ht="12" customHeight="1">
      <c r="A9" s="13" t="s">
        <v>95</v>
      </c>
      <c r="B9" s="273" t="s">
        <v>198</v>
      </c>
      <c r="C9" s="175"/>
    </row>
    <row r="10" spans="1:3" s="271" customFormat="1" ht="12" customHeight="1">
      <c r="A10" s="13" t="s">
        <v>122</v>
      </c>
      <c r="B10" s="170" t="s">
        <v>507</v>
      </c>
      <c r="C10" s="175"/>
    </row>
    <row r="11" spans="1:3" s="271" customFormat="1" ht="12" customHeight="1" thickBot="1">
      <c r="A11" s="15" t="s">
        <v>96</v>
      </c>
      <c r="B11" s="171" t="s">
        <v>508</v>
      </c>
      <c r="C11" s="175"/>
    </row>
    <row r="12" spans="1:3" s="271" customFormat="1" ht="12" customHeight="1" thickBot="1">
      <c r="A12" s="19" t="s">
        <v>15</v>
      </c>
      <c r="B12" s="169" t="s">
        <v>199</v>
      </c>
      <c r="C12" s="174">
        <f>+C13+C14+C15+C16+C17</f>
        <v>202641</v>
      </c>
    </row>
    <row r="13" spans="1:3" s="271" customFormat="1" ht="12" customHeight="1">
      <c r="A13" s="14" t="s">
        <v>98</v>
      </c>
      <c r="B13" s="272" t="s">
        <v>200</v>
      </c>
      <c r="C13" s="176"/>
    </row>
    <row r="14" spans="1:3" s="271" customFormat="1" ht="12" customHeight="1">
      <c r="A14" s="13" t="s">
        <v>99</v>
      </c>
      <c r="B14" s="273" t="s">
        <v>201</v>
      </c>
      <c r="C14" s="175"/>
    </row>
    <row r="15" spans="1:3" s="271" customFormat="1" ht="12" customHeight="1">
      <c r="A15" s="13" t="s">
        <v>100</v>
      </c>
      <c r="B15" s="273" t="s">
        <v>370</v>
      </c>
      <c r="C15" s="175"/>
    </row>
    <row r="16" spans="1:3" s="271" customFormat="1" ht="12" customHeight="1">
      <c r="A16" s="13" t="s">
        <v>101</v>
      </c>
      <c r="B16" s="273" t="s">
        <v>371</v>
      </c>
      <c r="C16" s="175"/>
    </row>
    <row r="17" spans="1:3" s="271" customFormat="1" ht="12" customHeight="1">
      <c r="A17" s="13" t="s">
        <v>102</v>
      </c>
      <c r="B17" s="273" t="s">
        <v>202</v>
      </c>
      <c r="C17" s="175">
        <v>202641</v>
      </c>
    </row>
    <row r="18" spans="1:3" s="271" customFormat="1" ht="12" customHeight="1" thickBot="1">
      <c r="A18" s="15" t="s">
        <v>111</v>
      </c>
      <c r="B18" s="171" t="s">
        <v>203</v>
      </c>
      <c r="C18" s="177">
        <v>4108</v>
      </c>
    </row>
    <row r="19" spans="1:3" s="271" customFormat="1" ht="12" customHeight="1" thickBot="1">
      <c r="A19" s="19" t="s">
        <v>16</v>
      </c>
      <c r="B19" s="20" t="s">
        <v>204</v>
      </c>
      <c r="C19" s="174">
        <f>+C20+C21+C22+C23+C24</f>
        <v>0</v>
      </c>
    </row>
    <row r="20" spans="1:3" s="271" customFormat="1" ht="12" customHeight="1">
      <c r="A20" s="14" t="s">
        <v>81</v>
      </c>
      <c r="B20" s="272" t="s">
        <v>205</v>
      </c>
      <c r="C20" s="176"/>
    </row>
    <row r="21" spans="1:3" s="271" customFormat="1" ht="12" customHeight="1">
      <c r="A21" s="13" t="s">
        <v>82</v>
      </c>
      <c r="B21" s="273" t="s">
        <v>206</v>
      </c>
      <c r="C21" s="175"/>
    </row>
    <row r="22" spans="1:3" s="271" customFormat="1" ht="12" customHeight="1">
      <c r="A22" s="13" t="s">
        <v>83</v>
      </c>
      <c r="B22" s="273" t="s">
        <v>372</v>
      </c>
      <c r="C22" s="175"/>
    </row>
    <row r="23" spans="1:3" s="271" customFormat="1" ht="12" customHeight="1">
      <c r="A23" s="13" t="s">
        <v>84</v>
      </c>
      <c r="B23" s="273" t="s">
        <v>373</v>
      </c>
      <c r="C23" s="175"/>
    </row>
    <row r="24" spans="1:3" s="271" customFormat="1" ht="12" customHeight="1">
      <c r="A24" s="13" t="s">
        <v>134</v>
      </c>
      <c r="B24" s="273" t="s">
        <v>207</v>
      </c>
      <c r="C24" s="175"/>
    </row>
    <row r="25" spans="1:3" s="271" customFormat="1" ht="12" customHeight="1" thickBot="1">
      <c r="A25" s="15" t="s">
        <v>135</v>
      </c>
      <c r="B25" s="274" t="s">
        <v>208</v>
      </c>
      <c r="C25" s="177"/>
    </row>
    <row r="26" spans="1:3" s="271" customFormat="1" ht="12" customHeight="1" thickBot="1">
      <c r="A26" s="19" t="s">
        <v>136</v>
      </c>
      <c r="B26" s="20" t="s">
        <v>209</v>
      </c>
      <c r="C26" s="179">
        <f>+C27+C31+C32+C33</f>
        <v>0</v>
      </c>
    </row>
    <row r="27" spans="1:3" s="271" customFormat="1" ht="12" customHeight="1">
      <c r="A27" s="14" t="s">
        <v>210</v>
      </c>
      <c r="B27" s="272" t="s">
        <v>509</v>
      </c>
      <c r="C27" s="267">
        <f>+C28+C29+C30</f>
        <v>0</v>
      </c>
    </row>
    <row r="28" spans="1:3" s="271" customFormat="1" ht="12" customHeight="1">
      <c r="A28" s="13" t="s">
        <v>211</v>
      </c>
      <c r="B28" s="273" t="s">
        <v>216</v>
      </c>
      <c r="C28" s="175"/>
    </row>
    <row r="29" spans="1:3" s="271" customFormat="1" ht="12" customHeight="1">
      <c r="A29" s="13" t="s">
        <v>212</v>
      </c>
      <c r="B29" s="273" t="s">
        <v>217</v>
      </c>
      <c r="C29" s="175"/>
    </row>
    <row r="30" spans="1:3" s="271" customFormat="1" ht="12" customHeight="1">
      <c r="A30" s="13" t="s">
        <v>510</v>
      </c>
      <c r="B30" s="525" t="s">
        <v>511</v>
      </c>
      <c r="C30" s="175"/>
    </row>
    <row r="31" spans="1:3" s="271" customFormat="1" ht="12" customHeight="1">
      <c r="A31" s="13" t="s">
        <v>213</v>
      </c>
      <c r="B31" s="273" t="s">
        <v>218</v>
      </c>
      <c r="C31" s="175"/>
    </row>
    <row r="32" spans="1:3" s="271" customFormat="1" ht="12" customHeight="1">
      <c r="A32" s="13" t="s">
        <v>214</v>
      </c>
      <c r="B32" s="273" t="s">
        <v>219</v>
      </c>
      <c r="C32" s="175"/>
    </row>
    <row r="33" spans="1:3" s="271" customFormat="1" ht="12" customHeight="1" thickBot="1">
      <c r="A33" s="15" t="s">
        <v>215</v>
      </c>
      <c r="B33" s="274" t="s">
        <v>220</v>
      </c>
      <c r="C33" s="177"/>
    </row>
    <row r="34" spans="1:3" s="271" customFormat="1" ht="12" customHeight="1" thickBot="1">
      <c r="A34" s="19" t="s">
        <v>18</v>
      </c>
      <c r="B34" s="20" t="s">
        <v>512</v>
      </c>
      <c r="C34" s="174">
        <f>SUM(C35:C45)</f>
        <v>230091</v>
      </c>
    </row>
    <row r="35" spans="1:3" s="271" customFormat="1" ht="12" customHeight="1">
      <c r="A35" s="14" t="s">
        <v>85</v>
      </c>
      <c r="B35" s="272" t="s">
        <v>223</v>
      </c>
      <c r="C35" s="176">
        <v>12820</v>
      </c>
    </row>
    <row r="36" spans="1:3" s="271" customFormat="1" ht="12" customHeight="1">
      <c r="A36" s="13" t="s">
        <v>86</v>
      </c>
      <c r="B36" s="273" t="s">
        <v>224</v>
      </c>
      <c r="C36" s="175">
        <v>43918</v>
      </c>
    </row>
    <row r="37" spans="1:3" s="271" customFormat="1" ht="12" customHeight="1">
      <c r="A37" s="13" t="s">
        <v>87</v>
      </c>
      <c r="B37" s="273" t="s">
        <v>225</v>
      </c>
      <c r="C37" s="556">
        <v>10904</v>
      </c>
    </row>
    <row r="38" spans="1:3" s="271" customFormat="1" ht="12" customHeight="1">
      <c r="A38" s="13" t="s">
        <v>138</v>
      </c>
      <c r="B38" s="273" t="s">
        <v>226</v>
      </c>
      <c r="C38" s="175"/>
    </row>
    <row r="39" spans="1:3" s="271" customFormat="1" ht="12" customHeight="1">
      <c r="A39" s="13" t="s">
        <v>139</v>
      </c>
      <c r="B39" s="273" t="s">
        <v>227</v>
      </c>
      <c r="C39" s="175">
        <v>150750</v>
      </c>
    </row>
    <row r="40" spans="1:3" s="271" customFormat="1" ht="12" customHeight="1">
      <c r="A40" s="13" t="s">
        <v>140</v>
      </c>
      <c r="B40" s="273" t="s">
        <v>228</v>
      </c>
      <c r="C40" s="175">
        <v>9739</v>
      </c>
    </row>
    <row r="41" spans="1:3" s="271" customFormat="1" ht="12" customHeight="1">
      <c r="A41" s="13" t="s">
        <v>141</v>
      </c>
      <c r="B41" s="273" t="s">
        <v>229</v>
      </c>
      <c r="C41" s="175">
        <v>1280</v>
      </c>
    </row>
    <row r="42" spans="1:3" s="271" customFormat="1" ht="12" customHeight="1">
      <c r="A42" s="13" t="s">
        <v>142</v>
      </c>
      <c r="B42" s="273" t="s">
        <v>230</v>
      </c>
      <c r="C42" s="175">
        <v>244</v>
      </c>
    </row>
    <row r="43" spans="1:3" s="271" customFormat="1" ht="12" customHeight="1">
      <c r="A43" s="13" t="s">
        <v>221</v>
      </c>
      <c r="B43" s="273" t="s">
        <v>231</v>
      </c>
      <c r="C43" s="178"/>
    </row>
    <row r="44" spans="1:3" s="271" customFormat="1" ht="12" customHeight="1">
      <c r="A44" s="15" t="s">
        <v>222</v>
      </c>
      <c r="B44" s="274" t="s">
        <v>513</v>
      </c>
      <c r="C44" s="261"/>
    </row>
    <row r="45" spans="1:3" s="271" customFormat="1" ht="12" customHeight="1" thickBot="1">
      <c r="A45" s="15" t="s">
        <v>514</v>
      </c>
      <c r="B45" s="171" t="s">
        <v>232</v>
      </c>
      <c r="C45" s="557">
        <v>436</v>
      </c>
    </row>
    <row r="46" spans="1:3" s="271" customFormat="1" ht="12" customHeight="1" thickBot="1">
      <c r="A46" s="19" t="s">
        <v>19</v>
      </c>
      <c r="B46" s="20" t="s">
        <v>233</v>
      </c>
      <c r="C46" s="174">
        <f>SUM(C47:C51)</f>
        <v>5400</v>
      </c>
    </row>
    <row r="47" spans="1:3" s="271" customFormat="1" ht="12" customHeight="1">
      <c r="A47" s="14" t="s">
        <v>88</v>
      </c>
      <c r="B47" s="272" t="s">
        <v>237</v>
      </c>
      <c r="C47" s="312"/>
    </row>
    <row r="48" spans="1:3" s="271" customFormat="1" ht="12" customHeight="1">
      <c r="A48" s="13" t="s">
        <v>89</v>
      </c>
      <c r="B48" s="273" t="s">
        <v>238</v>
      </c>
      <c r="C48" s="178">
        <v>5400</v>
      </c>
    </row>
    <row r="49" spans="1:3" s="271" customFormat="1" ht="12" customHeight="1">
      <c r="A49" s="13" t="s">
        <v>234</v>
      </c>
      <c r="B49" s="273" t="s">
        <v>239</v>
      </c>
      <c r="C49" s="178"/>
    </row>
    <row r="50" spans="1:3" s="271" customFormat="1" ht="12" customHeight="1">
      <c r="A50" s="13" t="s">
        <v>235</v>
      </c>
      <c r="B50" s="273" t="s">
        <v>240</v>
      </c>
      <c r="C50" s="178"/>
    </row>
    <row r="51" spans="1:3" s="271" customFormat="1" ht="12" customHeight="1" thickBot="1">
      <c r="A51" s="15" t="s">
        <v>236</v>
      </c>
      <c r="B51" s="171" t="s">
        <v>241</v>
      </c>
      <c r="C51" s="261"/>
    </row>
    <row r="52" spans="1:3" s="271" customFormat="1" ht="12" customHeight="1" thickBot="1">
      <c r="A52" s="19" t="s">
        <v>143</v>
      </c>
      <c r="B52" s="20" t="s">
        <v>242</v>
      </c>
      <c r="C52" s="174">
        <f>SUM(C53:C55)</f>
        <v>0</v>
      </c>
    </row>
    <row r="53" spans="1:3" s="271" customFormat="1" ht="12" customHeight="1">
      <c r="A53" s="14" t="s">
        <v>90</v>
      </c>
      <c r="B53" s="272" t="s">
        <v>243</v>
      </c>
      <c r="C53" s="176"/>
    </row>
    <row r="54" spans="1:3" s="271" customFormat="1" ht="12" customHeight="1">
      <c r="A54" s="13" t="s">
        <v>91</v>
      </c>
      <c r="B54" s="273" t="s">
        <v>374</v>
      </c>
      <c r="C54" s="175"/>
    </row>
    <row r="55" spans="1:3" s="271" customFormat="1" ht="12" customHeight="1">
      <c r="A55" s="13" t="s">
        <v>246</v>
      </c>
      <c r="B55" s="273" t="s">
        <v>244</v>
      </c>
      <c r="C55" s="175"/>
    </row>
    <row r="56" spans="1:3" s="271" customFormat="1" ht="12" customHeight="1" thickBot="1">
      <c r="A56" s="15" t="s">
        <v>247</v>
      </c>
      <c r="B56" s="171" t="s">
        <v>245</v>
      </c>
      <c r="C56" s="177"/>
    </row>
    <row r="57" spans="1:3" s="271" customFormat="1" ht="12" customHeight="1" thickBot="1">
      <c r="A57" s="19" t="s">
        <v>21</v>
      </c>
      <c r="B57" s="169" t="s">
        <v>248</v>
      </c>
      <c r="C57" s="174">
        <f>SUM(C58:C60)</f>
        <v>1880</v>
      </c>
    </row>
    <row r="58" spans="1:3" s="271" customFormat="1" ht="12" customHeight="1">
      <c r="A58" s="14" t="s">
        <v>144</v>
      </c>
      <c r="B58" s="272" t="s">
        <v>250</v>
      </c>
      <c r="C58" s="178"/>
    </row>
    <row r="59" spans="1:3" s="271" customFormat="1" ht="12" customHeight="1">
      <c r="A59" s="13" t="s">
        <v>145</v>
      </c>
      <c r="B59" s="273" t="s">
        <v>375</v>
      </c>
      <c r="C59" s="178"/>
    </row>
    <row r="60" spans="1:3" s="271" customFormat="1" ht="12" customHeight="1">
      <c r="A60" s="13" t="s">
        <v>171</v>
      </c>
      <c r="B60" s="273" t="s">
        <v>251</v>
      </c>
      <c r="C60" s="556">
        <v>1880</v>
      </c>
    </row>
    <row r="61" spans="1:3" s="271" customFormat="1" ht="12" customHeight="1" thickBot="1">
      <c r="A61" s="15" t="s">
        <v>249</v>
      </c>
      <c r="B61" s="171" t="s">
        <v>252</v>
      </c>
      <c r="C61" s="178"/>
    </row>
    <row r="62" spans="1:3" s="271" customFormat="1" ht="12" customHeight="1" thickBot="1">
      <c r="A62" s="526" t="s">
        <v>515</v>
      </c>
      <c r="B62" s="20" t="s">
        <v>253</v>
      </c>
      <c r="C62" s="179">
        <f>+C5+C12+C19+C26+C34+C46+C52+C57</f>
        <v>440012</v>
      </c>
    </row>
    <row r="63" spans="1:3" s="271" customFormat="1" ht="12" customHeight="1" thickBot="1">
      <c r="A63" s="527" t="s">
        <v>254</v>
      </c>
      <c r="B63" s="169" t="s">
        <v>255</v>
      </c>
      <c r="C63" s="174">
        <f>SUM(C64:C66)</f>
        <v>138909</v>
      </c>
    </row>
    <row r="64" spans="1:3" s="271" customFormat="1" ht="12" customHeight="1">
      <c r="A64" s="14" t="s">
        <v>286</v>
      </c>
      <c r="B64" s="272" t="s">
        <v>256</v>
      </c>
      <c r="C64" s="556">
        <v>38909</v>
      </c>
    </row>
    <row r="65" spans="1:3" s="271" customFormat="1" ht="12" customHeight="1">
      <c r="A65" s="13" t="s">
        <v>295</v>
      </c>
      <c r="B65" s="273" t="s">
        <v>257</v>
      </c>
      <c r="C65" s="178">
        <v>100000</v>
      </c>
    </row>
    <row r="66" spans="1:3" s="271" customFormat="1" ht="12" customHeight="1" thickBot="1">
      <c r="A66" s="15" t="s">
        <v>296</v>
      </c>
      <c r="B66" s="528" t="s">
        <v>516</v>
      </c>
      <c r="C66" s="178"/>
    </row>
    <row r="67" spans="1:3" s="271" customFormat="1" ht="12" customHeight="1" thickBot="1">
      <c r="A67" s="527" t="s">
        <v>259</v>
      </c>
      <c r="B67" s="169" t="s">
        <v>260</v>
      </c>
      <c r="C67" s="174">
        <f>SUM(C68:C71)</f>
        <v>0</v>
      </c>
    </row>
    <row r="68" spans="1:3" s="271" customFormat="1" ht="12" customHeight="1">
      <c r="A68" s="14" t="s">
        <v>123</v>
      </c>
      <c r="B68" s="272" t="s">
        <v>261</v>
      </c>
      <c r="C68" s="178"/>
    </row>
    <row r="69" spans="1:3" s="271" customFormat="1" ht="12" customHeight="1">
      <c r="A69" s="13" t="s">
        <v>124</v>
      </c>
      <c r="B69" s="273" t="s">
        <v>262</v>
      </c>
      <c r="C69" s="178"/>
    </row>
    <row r="70" spans="1:3" s="271" customFormat="1" ht="12" customHeight="1">
      <c r="A70" s="13" t="s">
        <v>287</v>
      </c>
      <c r="B70" s="273" t="s">
        <v>263</v>
      </c>
      <c r="C70" s="178"/>
    </row>
    <row r="71" spans="1:3" s="271" customFormat="1" ht="12" customHeight="1" thickBot="1">
      <c r="A71" s="15" t="s">
        <v>288</v>
      </c>
      <c r="B71" s="171" t="s">
        <v>264</v>
      </c>
      <c r="C71" s="178"/>
    </row>
    <row r="72" spans="1:3" s="271" customFormat="1" ht="12" customHeight="1" thickBot="1">
      <c r="A72" s="527" t="s">
        <v>265</v>
      </c>
      <c r="B72" s="169" t="s">
        <v>266</v>
      </c>
      <c r="C72" s="174">
        <f>SUM(C73:C74)</f>
        <v>575</v>
      </c>
    </row>
    <row r="73" spans="1:3" s="271" customFormat="1" ht="12" customHeight="1">
      <c r="A73" s="14" t="s">
        <v>289</v>
      </c>
      <c r="B73" s="272" t="s">
        <v>267</v>
      </c>
      <c r="C73" s="178">
        <v>575</v>
      </c>
    </row>
    <row r="74" spans="1:3" s="271" customFormat="1" ht="12" customHeight="1" thickBot="1">
      <c r="A74" s="15" t="s">
        <v>290</v>
      </c>
      <c r="B74" s="171" t="s">
        <v>268</v>
      </c>
      <c r="C74" s="178"/>
    </row>
    <row r="75" spans="1:3" s="271" customFormat="1" ht="12" customHeight="1" thickBot="1">
      <c r="A75" s="527" t="s">
        <v>269</v>
      </c>
      <c r="B75" s="169" t="s">
        <v>270</v>
      </c>
      <c r="C75" s="174">
        <f>SUM(C76:C78)</f>
        <v>0</v>
      </c>
    </row>
    <row r="76" spans="1:3" s="271" customFormat="1" ht="12" customHeight="1">
      <c r="A76" s="14" t="s">
        <v>291</v>
      </c>
      <c r="B76" s="272" t="s">
        <v>271</v>
      </c>
      <c r="C76" s="178"/>
    </row>
    <row r="77" spans="1:3" s="271" customFormat="1" ht="12" customHeight="1">
      <c r="A77" s="13" t="s">
        <v>292</v>
      </c>
      <c r="B77" s="273" t="s">
        <v>272</v>
      </c>
      <c r="C77" s="178"/>
    </row>
    <row r="78" spans="1:3" s="271" customFormat="1" ht="12" customHeight="1" thickBot="1">
      <c r="A78" s="15" t="s">
        <v>293</v>
      </c>
      <c r="B78" s="171" t="s">
        <v>273</v>
      </c>
      <c r="C78" s="178"/>
    </row>
    <row r="79" spans="1:3" s="271" customFormat="1" ht="12" customHeight="1" thickBot="1">
      <c r="A79" s="527" t="s">
        <v>274</v>
      </c>
      <c r="B79" s="169" t="s">
        <v>294</v>
      </c>
      <c r="C79" s="174">
        <f>SUM(C80:C83)</f>
        <v>0</v>
      </c>
    </row>
    <row r="80" spans="1:3" s="271" customFormat="1" ht="12" customHeight="1">
      <c r="A80" s="276" t="s">
        <v>275</v>
      </c>
      <c r="B80" s="272" t="s">
        <v>276</v>
      </c>
      <c r="C80" s="178"/>
    </row>
    <row r="81" spans="1:3" s="271" customFormat="1" ht="12" customHeight="1">
      <c r="A81" s="277" t="s">
        <v>277</v>
      </c>
      <c r="B81" s="273" t="s">
        <v>278</v>
      </c>
      <c r="C81" s="178"/>
    </row>
    <row r="82" spans="1:3" s="271" customFormat="1" ht="12" customHeight="1">
      <c r="A82" s="277" t="s">
        <v>279</v>
      </c>
      <c r="B82" s="273" t="s">
        <v>280</v>
      </c>
      <c r="C82" s="178"/>
    </row>
    <row r="83" spans="1:3" s="271" customFormat="1" ht="12" customHeight="1" thickBot="1">
      <c r="A83" s="278" t="s">
        <v>281</v>
      </c>
      <c r="B83" s="171" t="s">
        <v>282</v>
      </c>
      <c r="C83" s="178"/>
    </row>
    <row r="84" spans="1:3" s="271" customFormat="1" ht="12" customHeight="1" thickBot="1">
      <c r="A84" s="527" t="s">
        <v>283</v>
      </c>
      <c r="B84" s="169" t="s">
        <v>517</v>
      </c>
      <c r="C84" s="313"/>
    </row>
    <row r="85" spans="1:3" s="271" customFormat="1" ht="13.5" customHeight="1" thickBot="1">
      <c r="A85" s="527" t="s">
        <v>285</v>
      </c>
      <c r="B85" s="169" t="s">
        <v>284</v>
      </c>
      <c r="C85" s="313"/>
    </row>
    <row r="86" spans="1:3" s="271" customFormat="1" ht="15.75" customHeight="1" thickBot="1">
      <c r="A86" s="527" t="s">
        <v>297</v>
      </c>
      <c r="B86" s="279" t="s">
        <v>518</v>
      </c>
      <c r="C86" s="179">
        <f>+C63+C67+C72+C75+C79+C85+C84</f>
        <v>139484</v>
      </c>
    </row>
    <row r="87" spans="1:3" s="271" customFormat="1" ht="16.5" customHeight="1" thickBot="1">
      <c r="A87" s="529" t="s">
        <v>519</v>
      </c>
      <c r="B87" s="280" t="s">
        <v>520</v>
      </c>
      <c r="C87" s="179">
        <f>+C62+C86</f>
        <v>579496</v>
      </c>
    </row>
    <row r="88" spans="1:3" s="271" customFormat="1" ht="83.25" customHeight="1">
      <c r="A88" s="4"/>
      <c r="B88" s="5"/>
      <c r="C88" s="180"/>
    </row>
    <row r="89" spans="1:3" ht="16.5" customHeight="1">
      <c r="A89" s="659" t="s">
        <v>43</v>
      </c>
      <c r="B89" s="659"/>
      <c r="C89" s="659"/>
    </row>
    <row r="90" spans="1:3" s="281" customFormat="1" ht="16.5" customHeight="1" thickBot="1">
      <c r="A90" s="660" t="s">
        <v>126</v>
      </c>
      <c r="B90" s="660"/>
      <c r="C90" s="99" t="s">
        <v>170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70" customFormat="1" ht="12" customHeight="1" thickBot="1">
      <c r="A92" s="32" t="s">
        <v>504</v>
      </c>
      <c r="B92" s="33" t="s">
        <v>505</v>
      </c>
      <c r="C92" s="34" t="s">
        <v>506</v>
      </c>
    </row>
    <row r="93" spans="1:3" ht="12" customHeight="1" thickBot="1">
      <c r="A93" s="21" t="s">
        <v>14</v>
      </c>
      <c r="B93" s="26" t="s">
        <v>558</v>
      </c>
      <c r="C93" s="173">
        <f>C94+C95+C96+C97+C98+C111</f>
        <v>599151</v>
      </c>
    </row>
    <row r="94" spans="1:3" ht="12" customHeight="1">
      <c r="A94" s="16" t="s">
        <v>92</v>
      </c>
      <c r="B94" s="9" t="s">
        <v>45</v>
      </c>
      <c r="C94" s="572">
        <v>253202</v>
      </c>
    </row>
    <row r="95" spans="1:3" ht="12" customHeight="1">
      <c r="A95" s="13" t="s">
        <v>93</v>
      </c>
      <c r="B95" s="7" t="s">
        <v>146</v>
      </c>
      <c r="C95" s="556">
        <v>70789</v>
      </c>
    </row>
    <row r="96" spans="1:3" ht="12" customHeight="1">
      <c r="A96" s="13" t="s">
        <v>94</v>
      </c>
      <c r="B96" s="7" t="s">
        <v>121</v>
      </c>
      <c r="C96" s="177">
        <v>244302</v>
      </c>
    </row>
    <row r="97" spans="1:3" ht="12" customHeight="1">
      <c r="A97" s="13" t="s">
        <v>95</v>
      </c>
      <c r="B97" s="10" t="s">
        <v>147</v>
      </c>
      <c r="C97" s="177">
        <v>500</v>
      </c>
    </row>
    <row r="98" spans="1:3" ht="12" customHeight="1">
      <c r="A98" s="13" t="s">
        <v>106</v>
      </c>
      <c r="B98" s="18" t="s">
        <v>148</v>
      </c>
      <c r="C98" s="557">
        <v>30358</v>
      </c>
    </row>
    <row r="99" spans="1:3" ht="12" customHeight="1">
      <c r="A99" s="13" t="s">
        <v>96</v>
      </c>
      <c r="B99" s="7" t="s">
        <v>521</v>
      </c>
      <c r="C99" s="177"/>
    </row>
    <row r="100" spans="1:3" ht="12" customHeight="1">
      <c r="A100" s="13" t="s">
        <v>97</v>
      </c>
      <c r="B100" s="103" t="s">
        <v>522</v>
      </c>
      <c r="C100" s="177"/>
    </row>
    <row r="101" spans="1:3" ht="12" customHeight="1">
      <c r="A101" s="13" t="s">
        <v>107</v>
      </c>
      <c r="B101" s="103" t="s">
        <v>523</v>
      </c>
      <c r="C101" s="177"/>
    </row>
    <row r="102" spans="1:3" ht="12" customHeight="1">
      <c r="A102" s="13" t="s">
        <v>108</v>
      </c>
      <c r="B102" s="101" t="s">
        <v>300</v>
      </c>
      <c r="C102" s="177"/>
    </row>
    <row r="103" spans="1:3" ht="12" customHeight="1">
      <c r="A103" s="13" t="s">
        <v>109</v>
      </c>
      <c r="B103" s="102" t="s">
        <v>301</v>
      </c>
      <c r="C103" s="177"/>
    </row>
    <row r="104" spans="1:3" ht="12" customHeight="1">
      <c r="A104" s="13" t="s">
        <v>110</v>
      </c>
      <c r="B104" s="102" t="s">
        <v>302</v>
      </c>
      <c r="C104" s="177"/>
    </row>
    <row r="105" spans="1:3" ht="12" customHeight="1">
      <c r="A105" s="13" t="s">
        <v>112</v>
      </c>
      <c r="B105" s="101" t="s">
        <v>303</v>
      </c>
      <c r="C105" s="177">
        <v>14753</v>
      </c>
    </row>
    <row r="106" spans="1:3" ht="12" customHeight="1">
      <c r="A106" s="13" t="s">
        <v>149</v>
      </c>
      <c r="B106" s="101" t="s">
        <v>304</v>
      </c>
      <c r="C106" s="177"/>
    </row>
    <row r="107" spans="1:3" ht="12" customHeight="1">
      <c r="A107" s="13" t="s">
        <v>298</v>
      </c>
      <c r="B107" s="102" t="s">
        <v>305</v>
      </c>
      <c r="C107" s="177"/>
    </row>
    <row r="108" spans="1:3" ht="12" customHeight="1">
      <c r="A108" s="12" t="s">
        <v>299</v>
      </c>
      <c r="B108" s="103" t="s">
        <v>306</v>
      </c>
      <c r="C108" s="177"/>
    </row>
    <row r="109" spans="1:3" ht="12" customHeight="1">
      <c r="A109" s="13" t="s">
        <v>524</v>
      </c>
      <c r="B109" s="103" t="s">
        <v>307</v>
      </c>
      <c r="C109" s="177"/>
    </row>
    <row r="110" spans="1:3" ht="12" customHeight="1">
      <c r="A110" s="15" t="s">
        <v>525</v>
      </c>
      <c r="B110" s="103" t="s">
        <v>308</v>
      </c>
      <c r="C110" s="557">
        <v>15605</v>
      </c>
    </row>
    <row r="111" spans="1:3" ht="12" customHeight="1">
      <c r="A111" s="13" t="s">
        <v>526</v>
      </c>
      <c r="B111" s="10" t="s">
        <v>46</v>
      </c>
      <c r="C111" s="175"/>
    </row>
    <row r="112" spans="1:3" ht="12" customHeight="1">
      <c r="A112" s="13" t="s">
        <v>527</v>
      </c>
      <c r="B112" s="7" t="s">
        <v>528</v>
      </c>
      <c r="C112" s="175"/>
    </row>
    <row r="113" spans="1:3" ht="12" customHeight="1" thickBot="1">
      <c r="A113" s="17" t="s">
        <v>529</v>
      </c>
      <c r="B113" s="531" t="s">
        <v>530</v>
      </c>
      <c r="C113" s="181"/>
    </row>
    <row r="114" spans="1:3" ht="12" customHeight="1" thickBot="1">
      <c r="A114" s="532" t="s">
        <v>15</v>
      </c>
      <c r="B114" s="533" t="s">
        <v>309</v>
      </c>
      <c r="C114" s="534">
        <f>+C115+C117+C119</f>
        <v>13693</v>
      </c>
    </row>
    <row r="115" spans="1:3" ht="12" customHeight="1">
      <c r="A115" s="14" t="s">
        <v>98</v>
      </c>
      <c r="B115" s="7" t="s">
        <v>169</v>
      </c>
      <c r="C115" s="558">
        <v>1011</v>
      </c>
    </row>
    <row r="116" spans="1:3" ht="12" customHeight="1">
      <c r="A116" s="14" t="s">
        <v>99</v>
      </c>
      <c r="B116" s="11" t="s">
        <v>313</v>
      </c>
      <c r="C116" s="176"/>
    </row>
    <row r="117" spans="1:3" ht="12" customHeight="1">
      <c r="A117" s="14" t="s">
        <v>100</v>
      </c>
      <c r="B117" s="11" t="s">
        <v>150</v>
      </c>
      <c r="C117" s="175">
        <v>1588</v>
      </c>
    </row>
    <row r="118" spans="1:3" ht="12" customHeight="1">
      <c r="A118" s="14" t="s">
        <v>101</v>
      </c>
      <c r="B118" s="11" t="s">
        <v>314</v>
      </c>
      <c r="C118" s="161"/>
    </row>
    <row r="119" spans="1:3" ht="12" customHeight="1">
      <c r="A119" s="14" t="s">
        <v>102</v>
      </c>
      <c r="B119" s="171" t="s">
        <v>172</v>
      </c>
      <c r="C119" s="161">
        <v>11094</v>
      </c>
    </row>
    <row r="120" spans="1:3" ht="12" customHeight="1">
      <c r="A120" s="14" t="s">
        <v>111</v>
      </c>
      <c r="B120" s="170" t="s">
        <v>376</v>
      </c>
      <c r="C120" s="161"/>
    </row>
    <row r="121" spans="1:3" ht="12" customHeight="1">
      <c r="A121" s="14" t="s">
        <v>113</v>
      </c>
      <c r="B121" s="268" t="s">
        <v>319</v>
      </c>
      <c r="C121" s="161"/>
    </row>
    <row r="122" spans="1:3" ht="15.75">
      <c r="A122" s="14" t="s">
        <v>151</v>
      </c>
      <c r="B122" s="102" t="s">
        <v>302</v>
      </c>
      <c r="C122" s="161"/>
    </row>
    <row r="123" spans="1:3" ht="12" customHeight="1">
      <c r="A123" s="14" t="s">
        <v>152</v>
      </c>
      <c r="B123" s="102" t="s">
        <v>318</v>
      </c>
      <c r="C123" s="161"/>
    </row>
    <row r="124" spans="1:3" ht="12" customHeight="1">
      <c r="A124" s="14" t="s">
        <v>153</v>
      </c>
      <c r="B124" s="102" t="s">
        <v>317</v>
      </c>
      <c r="C124" s="161"/>
    </row>
    <row r="125" spans="1:3" ht="12" customHeight="1">
      <c r="A125" s="14" t="s">
        <v>310</v>
      </c>
      <c r="B125" s="102" t="s">
        <v>305</v>
      </c>
      <c r="C125" s="161"/>
    </row>
    <row r="126" spans="1:3" ht="12" customHeight="1">
      <c r="A126" s="14" t="s">
        <v>311</v>
      </c>
      <c r="B126" s="102" t="s">
        <v>316</v>
      </c>
      <c r="C126" s="161"/>
    </row>
    <row r="127" spans="1:3" ht="16.5" thickBot="1">
      <c r="A127" s="12" t="s">
        <v>312</v>
      </c>
      <c r="B127" s="102" t="s">
        <v>315</v>
      </c>
      <c r="C127" s="162">
        <v>11094</v>
      </c>
    </row>
    <row r="128" spans="1:3" ht="12" customHeight="1" thickBot="1">
      <c r="A128" s="19" t="s">
        <v>16</v>
      </c>
      <c r="B128" s="97" t="s">
        <v>531</v>
      </c>
      <c r="C128" s="174">
        <f>+C93+C114</f>
        <v>612844</v>
      </c>
    </row>
    <row r="129" spans="1:3" ht="12" customHeight="1" thickBot="1">
      <c r="A129" s="19" t="s">
        <v>17</v>
      </c>
      <c r="B129" s="97" t="s">
        <v>532</v>
      </c>
      <c r="C129" s="174">
        <f>+C130+C131+C132</f>
        <v>102952</v>
      </c>
    </row>
    <row r="130" spans="1:3" ht="12" customHeight="1">
      <c r="A130" s="14" t="s">
        <v>210</v>
      </c>
      <c r="B130" s="11" t="s">
        <v>533</v>
      </c>
      <c r="C130" s="161">
        <v>2952</v>
      </c>
    </row>
    <row r="131" spans="1:3" ht="12" customHeight="1">
      <c r="A131" s="14" t="s">
        <v>213</v>
      </c>
      <c r="B131" s="11" t="s">
        <v>534</v>
      </c>
      <c r="C131" s="161">
        <v>100000</v>
      </c>
    </row>
    <row r="132" spans="1:3" ht="12" customHeight="1" thickBot="1">
      <c r="A132" s="12" t="s">
        <v>214</v>
      </c>
      <c r="B132" s="11" t="s">
        <v>535</v>
      </c>
      <c r="C132" s="161"/>
    </row>
    <row r="133" spans="1:3" ht="12" customHeight="1" thickBot="1">
      <c r="A133" s="19" t="s">
        <v>18</v>
      </c>
      <c r="B133" s="97" t="s">
        <v>536</v>
      </c>
      <c r="C133" s="174">
        <f>SUM(C134:C139)</f>
        <v>0</v>
      </c>
    </row>
    <row r="134" spans="1:3" ht="12" customHeight="1">
      <c r="A134" s="14" t="s">
        <v>85</v>
      </c>
      <c r="B134" s="8" t="s">
        <v>537</v>
      </c>
      <c r="C134" s="161"/>
    </row>
    <row r="135" spans="1:3" ht="12" customHeight="1">
      <c r="A135" s="14" t="s">
        <v>86</v>
      </c>
      <c r="B135" s="8" t="s">
        <v>538</v>
      </c>
      <c r="C135" s="161"/>
    </row>
    <row r="136" spans="1:3" ht="12" customHeight="1">
      <c r="A136" s="14" t="s">
        <v>87</v>
      </c>
      <c r="B136" s="8" t="s">
        <v>539</v>
      </c>
      <c r="C136" s="161"/>
    </row>
    <row r="137" spans="1:3" ht="12" customHeight="1">
      <c r="A137" s="14" t="s">
        <v>138</v>
      </c>
      <c r="B137" s="8" t="s">
        <v>540</v>
      </c>
      <c r="C137" s="161"/>
    </row>
    <row r="138" spans="1:3" ht="12" customHeight="1">
      <c r="A138" s="14" t="s">
        <v>139</v>
      </c>
      <c r="B138" s="8" t="s">
        <v>541</v>
      </c>
      <c r="C138" s="161"/>
    </row>
    <row r="139" spans="1:3" ht="12" customHeight="1" thickBot="1">
      <c r="A139" s="12" t="s">
        <v>140</v>
      </c>
      <c r="B139" s="8" t="s">
        <v>542</v>
      </c>
      <c r="C139" s="161"/>
    </row>
    <row r="140" spans="1:3" ht="12" customHeight="1" thickBot="1">
      <c r="A140" s="19" t="s">
        <v>19</v>
      </c>
      <c r="B140" s="97" t="s">
        <v>543</v>
      </c>
      <c r="C140" s="179">
        <f>+C141+C142+C143+C144</f>
        <v>0</v>
      </c>
    </row>
    <row r="141" spans="1:3" ht="12" customHeight="1">
      <c r="A141" s="14" t="s">
        <v>88</v>
      </c>
      <c r="B141" s="8" t="s">
        <v>320</v>
      </c>
      <c r="C141" s="161"/>
    </row>
    <row r="142" spans="1:3" ht="12" customHeight="1">
      <c r="A142" s="14" t="s">
        <v>89</v>
      </c>
      <c r="B142" s="8" t="s">
        <v>321</v>
      </c>
      <c r="C142" s="161"/>
    </row>
    <row r="143" spans="1:3" ht="12" customHeight="1">
      <c r="A143" s="14" t="s">
        <v>234</v>
      </c>
      <c r="B143" s="8" t="s">
        <v>544</v>
      </c>
      <c r="C143" s="161"/>
    </row>
    <row r="144" spans="1:3" ht="12" customHeight="1" thickBot="1">
      <c r="A144" s="12" t="s">
        <v>235</v>
      </c>
      <c r="B144" s="6" t="s">
        <v>339</v>
      </c>
      <c r="C144" s="161"/>
    </row>
    <row r="145" spans="1:3" ht="12" customHeight="1" thickBot="1">
      <c r="A145" s="19" t="s">
        <v>20</v>
      </c>
      <c r="B145" s="97" t="s">
        <v>545</v>
      </c>
      <c r="C145" s="182">
        <f>SUM(C146:C150)</f>
        <v>0</v>
      </c>
    </row>
    <row r="146" spans="1:3" ht="12" customHeight="1">
      <c r="A146" s="14" t="s">
        <v>90</v>
      </c>
      <c r="B146" s="8" t="s">
        <v>546</v>
      </c>
      <c r="C146" s="161"/>
    </row>
    <row r="147" spans="1:3" ht="12" customHeight="1">
      <c r="A147" s="14" t="s">
        <v>91</v>
      </c>
      <c r="B147" s="8" t="s">
        <v>547</v>
      </c>
      <c r="C147" s="161"/>
    </row>
    <row r="148" spans="1:3" ht="12" customHeight="1">
      <c r="A148" s="14" t="s">
        <v>246</v>
      </c>
      <c r="B148" s="8" t="s">
        <v>548</v>
      </c>
      <c r="C148" s="161"/>
    </row>
    <row r="149" spans="1:3" ht="12" customHeight="1">
      <c r="A149" s="14" t="s">
        <v>247</v>
      </c>
      <c r="B149" s="8" t="s">
        <v>549</v>
      </c>
      <c r="C149" s="161"/>
    </row>
    <row r="150" spans="1:3" ht="12" customHeight="1" thickBot="1">
      <c r="A150" s="14" t="s">
        <v>550</v>
      </c>
      <c r="B150" s="8" t="s">
        <v>551</v>
      </c>
      <c r="C150" s="161"/>
    </row>
    <row r="151" spans="1:3" ht="12" customHeight="1" thickBot="1">
      <c r="A151" s="19" t="s">
        <v>21</v>
      </c>
      <c r="B151" s="97" t="s">
        <v>552</v>
      </c>
      <c r="C151" s="535"/>
    </row>
    <row r="152" spans="1:3" ht="12" customHeight="1" thickBot="1">
      <c r="A152" s="19" t="s">
        <v>22</v>
      </c>
      <c r="B152" s="97" t="s">
        <v>553</v>
      </c>
      <c r="C152" s="535"/>
    </row>
    <row r="153" spans="1:9" ht="15" customHeight="1" thickBot="1">
      <c r="A153" s="19" t="s">
        <v>23</v>
      </c>
      <c r="B153" s="97" t="s">
        <v>554</v>
      </c>
      <c r="C153" s="282">
        <f>+C129+C133+C140+C145+C151+C152</f>
        <v>102952</v>
      </c>
      <c r="F153" s="283"/>
      <c r="G153" s="284"/>
      <c r="H153" s="284"/>
      <c r="I153" s="284"/>
    </row>
    <row r="154" spans="1:3" s="271" customFormat="1" ht="12.75" customHeight="1" thickBot="1">
      <c r="A154" s="172" t="s">
        <v>24</v>
      </c>
      <c r="B154" s="252" t="s">
        <v>555</v>
      </c>
      <c r="C154" s="282">
        <f>+C128+C153</f>
        <v>715796</v>
      </c>
    </row>
    <row r="155" ht="7.5" customHeight="1"/>
    <row r="156" spans="1:3" ht="15.75">
      <c r="A156" s="661" t="s">
        <v>322</v>
      </c>
      <c r="B156" s="661"/>
      <c r="C156" s="661"/>
    </row>
    <row r="157" spans="1:3" ht="15" customHeight="1" thickBot="1">
      <c r="A157" s="658" t="s">
        <v>127</v>
      </c>
      <c r="B157" s="658"/>
      <c r="C157" s="183" t="s">
        <v>170</v>
      </c>
    </row>
    <row r="158" spans="1:4" ht="13.5" customHeight="1" thickBot="1">
      <c r="A158" s="19">
        <v>1</v>
      </c>
      <c r="B158" s="25" t="s">
        <v>556</v>
      </c>
      <c r="C158" s="174">
        <f>+C62-C128</f>
        <v>-172832</v>
      </c>
      <c r="D158" s="285"/>
    </row>
    <row r="159" spans="1:3" ht="27.75" customHeight="1" thickBot="1">
      <c r="A159" s="19" t="s">
        <v>15</v>
      </c>
      <c r="B159" s="25" t="s">
        <v>557</v>
      </c>
      <c r="C159" s="174">
        <f>+C86-C153</f>
        <v>36532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14/2015.(IV.27.)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1">
    <tabColor rgb="FF92D050"/>
  </sheetPr>
  <dimension ref="A1:F3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9" t="s">
        <v>487</v>
      </c>
      <c r="B1" s="689"/>
      <c r="C1" s="689"/>
      <c r="D1" s="689"/>
    </row>
    <row r="2" spans="1:4" ht="17.25" customHeight="1">
      <c r="A2" s="247"/>
      <c r="B2" s="247"/>
      <c r="C2" s="247"/>
      <c r="D2" s="247"/>
    </row>
    <row r="3" spans="1:4" ht="13.5" thickBot="1">
      <c r="A3" s="128"/>
      <c r="B3" s="128"/>
      <c r="C3" s="686" t="s">
        <v>482</v>
      </c>
      <c r="D3" s="686"/>
    </row>
    <row r="4" spans="1:4" ht="42.75" customHeight="1" thickBot="1">
      <c r="A4" s="249" t="s">
        <v>67</v>
      </c>
      <c r="B4" s="250" t="s">
        <v>114</v>
      </c>
      <c r="C4" s="250" t="s">
        <v>115</v>
      </c>
      <c r="D4" s="251" t="s">
        <v>10</v>
      </c>
    </row>
    <row r="5" spans="1:6" ht="15.75" customHeight="1">
      <c r="A5" s="129" t="s">
        <v>14</v>
      </c>
      <c r="B5" s="27" t="s">
        <v>414</v>
      </c>
      <c r="C5" s="385" t="s">
        <v>415</v>
      </c>
      <c r="D5" s="28">
        <v>5000</v>
      </c>
      <c r="E5" s="41"/>
      <c r="F5" s="41"/>
    </row>
    <row r="6" spans="1:6" ht="15.75" customHeight="1">
      <c r="A6" s="130" t="s">
        <v>15</v>
      </c>
      <c r="B6" s="29" t="s">
        <v>416</v>
      </c>
      <c r="C6" s="31" t="s">
        <v>415</v>
      </c>
      <c r="D6" s="30">
        <v>1500</v>
      </c>
      <c r="E6" s="41"/>
      <c r="F6" s="41"/>
    </row>
    <row r="7" spans="1:6" ht="15.75" customHeight="1">
      <c r="A7" s="130" t="s">
        <v>16</v>
      </c>
      <c r="B7" s="29" t="s">
        <v>417</v>
      </c>
      <c r="C7" s="31" t="s">
        <v>415</v>
      </c>
      <c r="D7" s="30">
        <v>500</v>
      </c>
      <c r="E7" s="41"/>
      <c r="F7" s="41"/>
    </row>
    <row r="8" spans="1:6" ht="15.75" customHeight="1">
      <c r="A8" s="130" t="s">
        <v>17</v>
      </c>
      <c r="B8" s="29" t="s">
        <v>418</v>
      </c>
      <c r="C8" s="29" t="s">
        <v>415</v>
      </c>
      <c r="D8" s="30">
        <v>4000</v>
      </c>
      <c r="E8" s="41"/>
      <c r="F8" s="41"/>
    </row>
    <row r="9" spans="1:6" ht="15.75" customHeight="1">
      <c r="A9" s="130" t="s">
        <v>18</v>
      </c>
      <c r="B9" s="29" t="s">
        <v>419</v>
      </c>
      <c r="C9" s="387" t="s">
        <v>415</v>
      </c>
      <c r="D9" s="30">
        <v>200</v>
      </c>
      <c r="E9" s="41"/>
      <c r="F9" s="41"/>
    </row>
    <row r="10" spans="1:6" ht="15.75" customHeight="1">
      <c r="A10" s="130" t="s">
        <v>19</v>
      </c>
      <c r="B10" s="29" t="s">
        <v>420</v>
      </c>
      <c r="C10" s="29" t="s">
        <v>415</v>
      </c>
      <c r="D10" s="30">
        <v>500</v>
      </c>
      <c r="E10" s="41"/>
      <c r="F10" s="41"/>
    </row>
    <row r="11" spans="1:6" ht="15.75" customHeight="1">
      <c r="A11" s="130" t="s">
        <v>20</v>
      </c>
      <c r="B11" s="29" t="s">
        <v>421</v>
      </c>
      <c r="C11" s="386" t="s">
        <v>415</v>
      </c>
      <c r="D11" s="30">
        <v>50</v>
      </c>
      <c r="E11" s="41"/>
      <c r="F11" s="41"/>
    </row>
    <row r="12" spans="1:6" ht="15.75" customHeight="1">
      <c r="A12" s="130" t="s">
        <v>21</v>
      </c>
      <c r="B12" s="501" t="s">
        <v>646</v>
      </c>
      <c r="C12" s="583" t="s">
        <v>415</v>
      </c>
      <c r="D12" s="477">
        <v>108</v>
      </c>
      <c r="E12" s="41"/>
      <c r="F12" s="41"/>
    </row>
    <row r="13" spans="1:6" ht="15.75" customHeight="1">
      <c r="A13" s="130" t="s">
        <v>22</v>
      </c>
      <c r="B13" s="29" t="s">
        <v>422</v>
      </c>
      <c r="C13" s="386" t="s">
        <v>415</v>
      </c>
      <c r="D13" s="30">
        <v>50</v>
      </c>
      <c r="E13" s="41"/>
      <c r="F13" s="41"/>
    </row>
    <row r="14" spans="1:6" ht="15.75" customHeight="1">
      <c r="A14" s="130" t="s">
        <v>23</v>
      </c>
      <c r="B14" s="520" t="s">
        <v>476</v>
      </c>
      <c r="C14" s="520" t="s">
        <v>423</v>
      </c>
      <c r="D14" s="519">
        <v>11094</v>
      </c>
      <c r="E14" s="41"/>
      <c r="F14" s="41"/>
    </row>
    <row r="15" spans="1:6" ht="15.75" customHeight="1">
      <c r="A15" s="130" t="s">
        <v>24</v>
      </c>
      <c r="B15" s="29" t="s">
        <v>424</v>
      </c>
      <c r="C15" s="29" t="s">
        <v>415</v>
      </c>
      <c r="D15" s="30">
        <v>2222</v>
      </c>
      <c r="E15" s="41"/>
      <c r="F15" s="41"/>
    </row>
    <row r="16" spans="1:6" ht="15.75" customHeight="1">
      <c r="A16" s="130" t="s">
        <v>25</v>
      </c>
      <c r="B16" s="29" t="s">
        <v>425</v>
      </c>
      <c r="C16" s="29" t="s">
        <v>415</v>
      </c>
      <c r="D16" s="30">
        <v>186</v>
      </c>
      <c r="E16" s="41"/>
      <c r="F16" s="41"/>
    </row>
    <row r="17" spans="1:6" ht="15.75" customHeight="1">
      <c r="A17" s="130" t="s">
        <v>26</v>
      </c>
      <c r="B17" s="29" t="s">
        <v>426</v>
      </c>
      <c r="C17" s="29" t="s">
        <v>415</v>
      </c>
      <c r="D17" s="30">
        <v>17470</v>
      </c>
      <c r="E17" s="41"/>
      <c r="F17" s="552"/>
    </row>
    <row r="18" spans="1:6" ht="15.75" customHeight="1">
      <c r="A18" s="130" t="s">
        <v>27</v>
      </c>
      <c r="B18" s="520" t="s">
        <v>427</v>
      </c>
      <c r="C18" s="520" t="s">
        <v>415</v>
      </c>
      <c r="D18" s="519">
        <v>104040</v>
      </c>
      <c r="E18" s="41"/>
      <c r="F18" s="41"/>
    </row>
    <row r="19" spans="1:6" ht="15.75" customHeight="1">
      <c r="A19" s="130" t="s">
        <v>28</v>
      </c>
      <c r="B19" s="29" t="s">
        <v>428</v>
      </c>
      <c r="C19" s="29" t="s">
        <v>423</v>
      </c>
      <c r="D19" s="30">
        <v>7100</v>
      </c>
      <c r="E19" s="41"/>
      <c r="F19" s="41"/>
    </row>
    <row r="20" spans="1:6" ht="15.75" customHeight="1">
      <c r="A20" s="130" t="s">
        <v>29</v>
      </c>
      <c r="B20" s="29" t="s">
        <v>429</v>
      </c>
      <c r="C20" s="29" t="s">
        <v>415</v>
      </c>
      <c r="D20" s="30">
        <v>552</v>
      </c>
      <c r="E20" s="41"/>
      <c r="F20" s="41"/>
    </row>
    <row r="21" spans="1:6" ht="15.75" customHeight="1">
      <c r="A21" s="130" t="s">
        <v>30</v>
      </c>
      <c r="B21" s="29" t="s">
        <v>493</v>
      </c>
      <c r="C21" s="29" t="s">
        <v>477</v>
      </c>
      <c r="D21" s="30">
        <v>2250</v>
      </c>
      <c r="E21" s="41"/>
      <c r="F21" s="41"/>
    </row>
    <row r="22" spans="1:4" ht="15.75" customHeight="1">
      <c r="A22" s="130" t="s">
        <v>31</v>
      </c>
      <c r="B22" s="29" t="s">
        <v>603</v>
      </c>
      <c r="C22" s="29" t="s">
        <v>415</v>
      </c>
      <c r="D22" s="30">
        <v>14753</v>
      </c>
    </row>
    <row r="23" spans="1:4" ht="15.75" customHeight="1">
      <c r="A23" s="130" t="s">
        <v>32</v>
      </c>
      <c r="B23" s="29" t="s">
        <v>604</v>
      </c>
      <c r="C23" s="29" t="s">
        <v>415</v>
      </c>
      <c r="D23" s="30">
        <v>1102</v>
      </c>
    </row>
    <row r="24" spans="1:4" ht="15.75" customHeight="1">
      <c r="A24" s="130" t="s">
        <v>33</v>
      </c>
      <c r="B24" s="501" t="s">
        <v>645</v>
      </c>
      <c r="C24" s="501" t="s">
        <v>415</v>
      </c>
      <c r="D24" s="477">
        <v>187</v>
      </c>
    </row>
    <row r="25" spans="1:4" ht="15.75" customHeight="1">
      <c r="A25" s="130" t="s">
        <v>34</v>
      </c>
      <c r="B25" s="29"/>
      <c r="C25" s="29"/>
      <c r="D25" s="30"/>
    </row>
    <row r="26" spans="1:4" ht="15.75" customHeight="1">
      <c r="A26" s="130" t="s">
        <v>35</v>
      </c>
      <c r="B26" s="501"/>
      <c r="C26" s="501"/>
      <c r="D26" s="477"/>
    </row>
    <row r="27" spans="1:4" ht="15.75" customHeight="1">
      <c r="A27" s="130" t="s">
        <v>36</v>
      </c>
      <c r="B27" s="29"/>
      <c r="C27" s="29"/>
      <c r="D27" s="30"/>
    </row>
    <row r="28" spans="1:4" ht="15.75" customHeight="1">
      <c r="A28" s="130" t="s">
        <v>37</v>
      </c>
      <c r="B28" s="29"/>
      <c r="C28" s="29"/>
      <c r="D28" s="30"/>
    </row>
    <row r="29" spans="1:4" ht="15.75" customHeight="1">
      <c r="A29" s="130" t="s">
        <v>38</v>
      </c>
      <c r="B29" s="29"/>
      <c r="C29" s="29"/>
      <c r="D29" s="30"/>
    </row>
    <row r="30" spans="1:4" ht="15.75" customHeight="1">
      <c r="A30" s="130" t="s">
        <v>39</v>
      </c>
      <c r="B30" s="29"/>
      <c r="C30" s="29"/>
      <c r="D30" s="30"/>
    </row>
    <row r="31" spans="1:4" ht="15.75" customHeight="1">
      <c r="A31" s="130" t="s">
        <v>40</v>
      </c>
      <c r="B31" s="29"/>
      <c r="C31" s="29"/>
      <c r="D31" s="30"/>
    </row>
    <row r="32" spans="1:4" ht="15.75" customHeight="1">
      <c r="A32" s="130" t="s">
        <v>41</v>
      </c>
      <c r="B32" s="29"/>
      <c r="C32" s="29"/>
      <c r="D32" s="30"/>
    </row>
    <row r="33" spans="1:4" ht="15.75" customHeight="1">
      <c r="A33" s="130" t="s">
        <v>42</v>
      </c>
      <c r="B33" s="29"/>
      <c r="C33" s="29"/>
      <c r="D33" s="30"/>
    </row>
    <row r="34" spans="1:4" ht="15.75" customHeight="1">
      <c r="A34" s="130" t="s">
        <v>116</v>
      </c>
      <c r="B34" s="29"/>
      <c r="C34" s="29"/>
      <c r="D34" s="64"/>
    </row>
    <row r="35" spans="1:4" ht="15.75" customHeight="1">
      <c r="A35" s="130" t="s">
        <v>117</v>
      </c>
      <c r="B35" s="29"/>
      <c r="C35" s="29"/>
      <c r="D35" s="64"/>
    </row>
    <row r="36" spans="1:4" ht="15.75" customHeight="1">
      <c r="A36" s="130" t="s">
        <v>118</v>
      </c>
      <c r="B36" s="29"/>
      <c r="C36" s="29"/>
      <c r="D36" s="64"/>
    </row>
    <row r="37" spans="1:4" ht="15.75" customHeight="1" thickBot="1">
      <c r="A37" s="131" t="s">
        <v>119</v>
      </c>
      <c r="B37" s="31"/>
      <c r="C37" s="31"/>
      <c r="D37" s="65"/>
    </row>
    <row r="38" spans="1:4" ht="15.75" customHeight="1" thickBot="1">
      <c r="A38" s="687" t="s">
        <v>48</v>
      </c>
      <c r="B38" s="688"/>
      <c r="C38" s="132"/>
      <c r="D38" s="133">
        <f>SUM(D5:D37)</f>
        <v>172864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30. számú tájékoztató tábla a 14/2015.(IV.27.) önkormányzati rendelethez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64">
    <pageSetUpPr fitToPage="1"/>
  </sheetPr>
  <dimension ref="A1:GL57"/>
  <sheetViews>
    <sheetView tabSelected="1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6" sqref="I26"/>
    </sheetView>
  </sheetViews>
  <sheetFormatPr defaultColWidth="10.625" defaultRowHeight="12.75"/>
  <cols>
    <col min="1" max="1" width="42.375" style="388" customWidth="1"/>
    <col min="2" max="3" width="9.50390625" style="389" customWidth="1"/>
    <col min="4" max="4" width="9.375" style="389" bestFit="1" customWidth="1"/>
    <col min="5" max="6" width="9.50390625" style="389" customWidth="1"/>
    <col min="7" max="7" width="9.50390625" style="390" customWidth="1"/>
    <col min="8" max="8" width="1.12109375" style="390" customWidth="1"/>
    <col min="9" max="13" width="9.50390625" style="388" customWidth="1"/>
    <col min="14" max="14" width="9.50390625" style="391" customWidth="1"/>
    <col min="15" max="16384" width="10.625" style="388" customWidth="1"/>
  </cols>
  <sheetData>
    <row r="1" spans="10:13" ht="12.75">
      <c r="J1" s="691"/>
      <c r="K1" s="691"/>
      <c r="L1" s="691"/>
      <c r="M1" s="691"/>
    </row>
    <row r="2" spans="1:14" ht="12.75">
      <c r="A2" s="392"/>
      <c r="I2" s="392"/>
      <c r="J2" s="690"/>
      <c r="K2" s="690"/>
      <c r="L2" s="690"/>
      <c r="M2" s="690"/>
      <c r="N2" s="393"/>
    </row>
    <row r="3" spans="1:14" ht="17.25" customHeight="1">
      <c r="A3" s="394" t="s">
        <v>488</v>
      </c>
      <c r="B3" s="395"/>
      <c r="C3" s="395"/>
      <c r="D3" s="395"/>
      <c r="E3" s="395"/>
      <c r="F3" s="395"/>
      <c r="G3" s="396"/>
      <c r="H3" s="396"/>
      <c r="I3" s="397"/>
      <c r="J3" s="397"/>
      <c r="K3" s="397"/>
      <c r="L3" s="397"/>
      <c r="M3" s="397"/>
      <c r="N3" s="398"/>
    </row>
    <row r="4" spans="1:14" ht="19.5">
      <c r="A4" s="399" t="s">
        <v>430</v>
      </c>
      <c r="B4" s="395"/>
      <c r="C4" s="395"/>
      <c r="D4" s="395"/>
      <c r="E4" s="395"/>
      <c r="F4" s="395"/>
      <c r="G4" s="396"/>
      <c r="H4" s="396"/>
      <c r="I4" s="397"/>
      <c r="J4" s="397"/>
      <c r="K4" s="397"/>
      <c r="L4" s="397"/>
      <c r="M4" s="397"/>
      <c r="N4" s="398"/>
    </row>
    <row r="5" spans="1:14" ht="0.75" customHeight="1" thickBot="1">
      <c r="A5" s="400"/>
      <c r="B5" s="395"/>
      <c r="C5" s="395"/>
      <c r="D5" s="395"/>
      <c r="E5" s="395"/>
      <c r="F5" s="395"/>
      <c r="G5" s="396"/>
      <c r="H5" s="396"/>
      <c r="I5" s="397"/>
      <c r="J5" s="397"/>
      <c r="K5" s="397"/>
      <c r="L5" s="397"/>
      <c r="M5" s="397"/>
      <c r="N5" s="393" t="s">
        <v>384</v>
      </c>
    </row>
    <row r="6" spans="1:14" ht="15.75">
      <c r="A6" s="401" t="s">
        <v>161</v>
      </c>
      <c r="B6" s="692" t="s">
        <v>431</v>
      </c>
      <c r="C6" s="693"/>
      <c r="D6" s="693"/>
      <c r="E6" s="693"/>
      <c r="F6" s="693"/>
      <c r="G6" s="694"/>
      <c r="H6" s="402"/>
      <c r="I6" s="692" t="s">
        <v>432</v>
      </c>
      <c r="J6" s="693"/>
      <c r="K6" s="693"/>
      <c r="L6" s="693"/>
      <c r="M6" s="693"/>
      <c r="N6" s="694"/>
    </row>
    <row r="7" spans="1:14" ht="12.75">
      <c r="A7" s="403"/>
      <c r="B7" s="404" t="s">
        <v>433</v>
      </c>
      <c r="C7" s="405" t="s">
        <v>392</v>
      </c>
      <c r="D7" s="405" t="s">
        <v>458</v>
      </c>
      <c r="E7" s="405" t="s">
        <v>434</v>
      </c>
      <c r="F7" s="405" t="s">
        <v>459</v>
      </c>
      <c r="G7" s="406" t="s">
        <v>489</v>
      </c>
      <c r="H7" s="407"/>
      <c r="I7" s="404" t="s">
        <v>433</v>
      </c>
      <c r="J7" s="405" t="s">
        <v>392</v>
      </c>
      <c r="K7" s="405" t="s">
        <v>470</v>
      </c>
      <c r="L7" s="405" t="s">
        <v>120</v>
      </c>
      <c r="M7" s="405" t="s">
        <v>461</v>
      </c>
      <c r="N7" s="406" t="s">
        <v>490</v>
      </c>
    </row>
    <row r="8" spans="1:14" ht="13.5" thickBot="1">
      <c r="A8" s="408"/>
      <c r="B8" s="409" t="s">
        <v>435</v>
      </c>
      <c r="C8" s="410" t="s">
        <v>435</v>
      </c>
      <c r="D8" s="410" t="s">
        <v>435</v>
      </c>
      <c r="E8" s="410" t="s">
        <v>436</v>
      </c>
      <c r="F8" s="410" t="s">
        <v>460</v>
      </c>
      <c r="G8" s="411" t="s">
        <v>437</v>
      </c>
      <c r="H8" s="412"/>
      <c r="I8" s="409" t="s">
        <v>438</v>
      </c>
      <c r="J8" s="410" t="s">
        <v>394</v>
      </c>
      <c r="K8" s="410" t="s">
        <v>393</v>
      </c>
      <c r="L8" s="410"/>
      <c r="M8" s="410"/>
      <c r="N8" s="411" t="s">
        <v>439</v>
      </c>
    </row>
    <row r="9" spans="1:194" ht="12.75">
      <c r="A9" s="413" t="s">
        <v>462</v>
      </c>
      <c r="B9" s="587">
        <v>10960</v>
      </c>
      <c r="C9" s="416"/>
      <c r="D9" s="415"/>
      <c r="E9" s="414"/>
      <c r="F9" s="416"/>
      <c r="G9" s="417">
        <f aca="true" t="shared" si="0" ref="G9:G18">SUM(B9:F9)</f>
        <v>10960</v>
      </c>
      <c r="H9" s="418"/>
      <c r="I9" s="419"/>
      <c r="J9" s="416">
        <v>7100</v>
      </c>
      <c r="K9" s="420"/>
      <c r="L9" s="414"/>
      <c r="M9" s="414"/>
      <c r="N9" s="417">
        <f aca="true" t="shared" si="1" ref="N9:N15">SUM(I9:M9)</f>
        <v>7100</v>
      </c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1"/>
      <c r="EZ9" s="421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1"/>
      <c r="FL9" s="421"/>
      <c r="FM9" s="421"/>
      <c r="FN9" s="421"/>
      <c r="FO9" s="421"/>
      <c r="FP9" s="421"/>
      <c r="FQ9" s="421"/>
      <c r="FR9" s="421"/>
      <c r="FS9" s="421"/>
      <c r="FT9" s="421"/>
      <c r="FU9" s="421"/>
      <c r="FV9" s="421"/>
      <c r="FW9" s="421"/>
      <c r="FX9" s="421"/>
      <c r="FY9" s="421"/>
      <c r="FZ9" s="421"/>
      <c r="GA9" s="421"/>
      <c r="GB9" s="421"/>
      <c r="GC9" s="421"/>
      <c r="GD9" s="421"/>
      <c r="GE9" s="421"/>
      <c r="GF9" s="421"/>
      <c r="GG9" s="421"/>
      <c r="GH9" s="421"/>
      <c r="GI9" s="421"/>
      <c r="GJ9" s="421"/>
      <c r="GK9" s="421"/>
      <c r="GL9" s="421"/>
    </row>
    <row r="10" spans="1:14" ht="12.75">
      <c r="A10" s="422" t="s">
        <v>613</v>
      </c>
      <c r="B10" s="428"/>
      <c r="C10" s="431"/>
      <c r="D10" s="424"/>
      <c r="E10" s="424"/>
      <c r="F10" s="424"/>
      <c r="G10" s="425">
        <f t="shared" si="0"/>
        <v>0</v>
      </c>
      <c r="H10" s="426"/>
      <c r="I10" s="428">
        <v>10495</v>
      </c>
      <c r="J10" s="431"/>
      <c r="K10" s="424"/>
      <c r="L10" s="424"/>
      <c r="M10" s="424"/>
      <c r="N10" s="425">
        <f t="shared" si="1"/>
        <v>10495</v>
      </c>
    </row>
    <row r="11" spans="1:14" ht="12.75">
      <c r="A11" s="427" t="s">
        <v>463</v>
      </c>
      <c r="B11" s="585">
        <v>237</v>
      </c>
      <c r="C11" s="431"/>
      <c r="D11" s="424"/>
      <c r="E11" s="424"/>
      <c r="F11" s="424"/>
      <c r="G11" s="425">
        <f t="shared" si="0"/>
        <v>237</v>
      </c>
      <c r="H11" s="426"/>
      <c r="I11" s="585">
        <v>1341</v>
      </c>
      <c r="J11" s="431"/>
      <c r="K11" s="424"/>
      <c r="L11" s="424"/>
      <c r="M11" s="424"/>
      <c r="N11" s="425">
        <f t="shared" si="1"/>
        <v>1341</v>
      </c>
    </row>
    <row r="12" spans="1:14" ht="12.75">
      <c r="A12" s="427" t="s">
        <v>464</v>
      </c>
      <c r="B12" s="428">
        <v>40827</v>
      </c>
      <c r="C12" s="478">
        <v>337700</v>
      </c>
      <c r="D12" s="431"/>
      <c r="E12" s="430"/>
      <c r="F12" s="430"/>
      <c r="G12" s="425">
        <f t="shared" si="0"/>
        <v>378527</v>
      </c>
      <c r="H12" s="475" t="e">
        <f>SUM(#REF!)</f>
        <v>#REF!</v>
      </c>
      <c r="I12" s="428">
        <v>39344</v>
      </c>
      <c r="J12" s="431">
        <v>366373</v>
      </c>
      <c r="K12" s="431"/>
      <c r="L12" s="430"/>
      <c r="M12" s="430"/>
      <c r="N12" s="425">
        <f t="shared" si="1"/>
        <v>405717</v>
      </c>
    </row>
    <row r="13" spans="1:14" ht="12.75">
      <c r="A13" s="432" t="s">
        <v>614</v>
      </c>
      <c r="B13" s="448">
        <v>16282</v>
      </c>
      <c r="C13" s="440"/>
      <c r="D13" s="431"/>
      <c r="E13" s="433"/>
      <c r="F13" s="434"/>
      <c r="G13" s="435">
        <f t="shared" si="0"/>
        <v>16282</v>
      </c>
      <c r="H13" s="426"/>
      <c r="I13" s="428">
        <v>16917</v>
      </c>
      <c r="J13" s="431"/>
      <c r="K13" s="440"/>
      <c r="L13" s="433"/>
      <c r="M13" s="436"/>
      <c r="N13" s="435">
        <f t="shared" si="1"/>
        <v>16917</v>
      </c>
    </row>
    <row r="14" spans="1:14" ht="12.75">
      <c r="A14" s="422" t="s">
        <v>440</v>
      </c>
      <c r="B14" s="428"/>
      <c r="C14" s="431"/>
      <c r="D14" s="431"/>
      <c r="E14" s="424"/>
      <c r="F14" s="437"/>
      <c r="G14" s="425">
        <f t="shared" si="0"/>
        <v>0</v>
      </c>
      <c r="H14" s="426"/>
      <c r="I14" s="428">
        <v>8219</v>
      </c>
      <c r="J14" s="478"/>
      <c r="K14" s="431"/>
      <c r="L14" s="424"/>
      <c r="M14" s="424"/>
      <c r="N14" s="425">
        <f t="shared" si="1"/>
        <v>8219</v>
      </c>
    </row>
    <row r="15" spans="1:14" ht="12.75">
      <c r="A15" s="422" t="s">
        <v>441</v>
      </c>
      <c r="B15" s="428">
        <v>500</v>
      </c>
      <c r="C15" s="431"/>
      <c r="D15" s="431"/>
      <c r="E15" s="424"/>
      <c r="F15" s="424"/>
      <c r="G15" s="425">
        <f t="shared" si="0"/>
        <v>500</v>
      </c>
      <c r="H15" s="426"/>
      <c r="I15" s="428">
        <v>2444</v>
      </c>
      <c r="J15" s="431"/>
      <c r="K15" s="431"/>
      <c r="L15" s="424"/>
      <c r="M15" s="424"/>
      <c r="N15" s="425">
        <f t="shared" si="1"/>
        <v>2444</v>
      </c>
    </row>
    <row r="16" spans="1:14" ht="12.75">
      <c r="A16" s="422" t="s">
        <v>442</v>
      </c>
      <c r="B16" s="428">
        <v>19894</v>
      </c>
      <c r="C16" s="431"/>
      <c r="D16" s="431"/>
      <c r="E16" s="424"/>
      <c r="F16" s="424"/>
      <c r="G16" s="425">
        <f t="shared" si="0"/>
        <v>19894</v>
      </c>
      <c r="H16" s="426"/>
      <c r="I16" s="428">
        <v>16212</v>
      </c>
      <c r="J16" s="431"/>
      <c r="K16" s="424"/>
      <c r="L16" s="424"/>
      <c r="M16" s="424"/>
      <c r="N16" s="425">
        <f aca="true" t="shared" si="2" ref="N16:N45">SUM(I16:M16)</f>
        <v>16212</v>
      </c>
    </row>
    <row r="17" spans="1:14" ht="12.75">
      <c r="A17" s="422" t="s">
        <v>443</v>
      </c>
      <c r="B17" s="448"/>
      <c r="C17" s="440"/>
      <c r="D17" s="440"/>
      <c r="E17" s="433"/>
      <c r="F17" s="433"/>
      <c r="G17" s="435">
        <f t="shared" si="0"/>
        <v>0</v>
      </c>
      <c r="H17" s="438"/>
      <c r="I17" s="585">
        <v>25063</v>
      </c>
      <c r="J17" s="588"/>
      <c r="K17" s="433"/>
      <c r="L17" s="433"/>
      <c r="M17" s="433"/>
      <c r="N17" s="435">
        <f t="shared" si="2"/>
        <v>25063</v>
      </c>
    </row>
    <row r="18" spans="1:14" ht="12.75">
      <c r="A18" s="439" t="s">
        <v>444</v>
      </c>
      <c r="B18" s="448"/>
      <c r="C18" s="440"/>
      <c r="D18" s="440"/>
      <c r="E18" s="433"/>
      <c r="F18" s="433"/>
      <c r="G18" s="435">
        <f t="shared" si="0"/>
        <v>0</v>
      </c>
      <c r="H18" s="438"/>
      <c r="I18" s="428">
        <v>500</v>
      </c>
      <c r="J18" s="440"/>
      <c r="K18" s="433"/>
      <c r="L18" s="433"/>
      <c r="M18" s="433"/>
      <c r="N18" s="435">
        <f t="shared" si="2"/>
        <v>500</v>
      </c>
    </row>
    <row r="19" spans="1:14" ht="12.75">
      <c r="A19" s="441" t="s">
        <v>445</v>
      </c>
      <c r="B19" s="428">
        <f>SUM(B20:B22)</f>
        <v>294863</v>
      </c>
      <c r="C19" s="431">
        <f>SUM(C20:C22)</f>
        <v>0</v>
      </c>
      <c r="D19" s="431">
        <f>SUM(D20:D22)</f>
        <v>0</v>
      </c>
      <c r="E19" s="442"/>
      <c r="F19" s="430"/>
      <c r="G19" s="435">
        <f>SUM(G20:G22)</f>
        <v>294863</v>
      </c>
      <c r="H19" s="438"/>
      <c r="I19" s="448"/>
      <c r="J19" s="440"/>
      <c r="K19" s="433">
        <f>SUM(K20:K22)</f>
        <v>0</v>
      </c>
      <c r="L19" s="433"/>
      <c r="M19" s="433"/>
      <c r="N19" s="435">
        <f t="shared" si="2"/>
        <v>0</v>
      </c>
    </row>
    <row r="20" spans="1:14" ht="12.75">
      <c r="A20" s="443" t="s">
        <v>465</v>
      </c>
      <c r="B20" s="428">
        <v>260198</v>
      </c>
      <c r="C20" s="440"/>
      <c r="D20" s="518"/>
      <c r="E20" s="440"/>
      <c r="F20" s="433"/>
      <c r="G20" s="444">
        <f aca="true" t="shared" si="3" ref="G20:G26">SUM(B20:F20)</f>
        <v>260198</v>
      </c>
      <c r="H20" s="438"/>
      <c r="I20" s="448"/>
      <c r="J20" s="440"/>
      <c r="K20" s="433"/>
      <c r="L20" s="433"/>
      <c r="M20" s="433"/>
      <c r="N20" s="444">
        <f t="shared" si="2"/>
        <v>0</v>
      </c>
    </row>
    <row r="21" spans="1:14" ht="12.75">
      <c r="A21" s="443" t="s">
        <v>446</v>
      </c>
      <c r="B21" s="428">
        <v>26000</v>
      </c>
      <c r="C21" s="440"/>
      <c r="D21" s="440"/>
      <c r="E21" s="440"/>
      <c r="F21" s="433"/>
      <c r="G21" s="444">
        <f t="shared" si="3"/>
        <v>26000</v>
      </c>
      <c r="H21" s="438"/>
      <c r="I21" s="448"/>
      <c r="J21" s="440"/>
      <c r="K21" s="433"/>
      <c r="L21" s="433"/>
      <c r="M21" s="433"/>
      <c r="N21" s="444">
        <f t="shared" si="2"/>
        <v>0</v>
      </c>
    </row>
    <row r="22" spans="1:14" ht="12.75">
      <c r="A22" s="443" t="s">
        <v>615</v>
      </c>
      <c r="B22" s="428">
        <v>8665</v>
      </c>
      <c r="C22" s="440"/>
      <c r="D22" s="518"/>
      <c r="E22" s="440"/>
      <c r="F22" s="433"/>
      <c r="G22" s="444">
        <f t="shared" si="3"/>
        <v>8665</v>
      </c>
      <c r="H22" s="438"/>
      <c r="I22" s="448"/>
      <c r="J22" s="440"/>
      <c r="K22" s="433"/>
      <c r="L22" s="433"/>
      <c r="M22" s="433"/>
      <c r="N22" s="444">
        <f t="shared" si="2"/>
        <v>0</v>
      </c>
    </row>
    <row r="23" spans="1:14" ht="12.75">
      <c r="A23" s="445" t="s">
        <v>478</v>
      </c>
      <c r="B23" s="448"/>
      <c r="C23" s="440"/>
      <c r="D23" s="440"/>
      <c r="E23" s="440"/>
      <c r="F23" s="433"/>
      <c r="G23" s="444">
        <f t="shared" si="3"/>
        <v>0</v>
      </c>
      <c r="H23" s="438"/>
      <c r="I23" s="428"/>
      <c r="J23" s="431"/>
      <c r="K23" s="440"/>
      <c r="L23" s="440"/>
      <c r="M23" s="440"/>
      <c r="N23" s="444">
        <f t="shared" si="2"/>
        <v>0</v>
      </c>
    </row>
    <row r="24" spans="1:14" ht="12.75">
      <c r="A24" s="422" t="s">
        <v>481</v>
      </c>
      <c r="B24" s="448"/>
      <c r="C24" s="440"/>
      <c r="D24" s="440"/>
      <c r="E24" s="433"/>
      <c r="F24" s="433"/>
      <c r="G24" s="435">
        <f t="shared" si="3"/>
        <v>0</v>
      </c>
      <c r="H24" s="438"/>
      <c r="I24" s="428"/>
      <c r="J24" s="440"/>
      <c r="K24" s="440"/>
      <c r="L24" s="440"/>
      <c r="M24" s="440"/>
      <c r="N24" s="435">
        <f t="shared" si="2"/>
        <v>0</v>
      </c>
    </row>
    <row r="25" spans="1:14" ht="12.75">
      <c r="A25" s="422" t="s">
        <v>447</v>
      </c>
      <c r="B25" s="448"/>
      <c r="C25" s="440"/>
      <c r="D25" s="440"/>
      <c r="E25" s="433"/>
      <c r="F25" s="433"/>
      <c r="G25" s="435">
        <f t="shared" si="3"/>
        <v>0</v>
      </c>
      <c r="H25" s="438"/>
      <c r="I25" s="428">
        <v>30080</v>
      </c>
      <c r="J25" s="440"/>
      <c r="K25" s="440"/>
      <c r="L25" s="440"/>
      <c r="M25" s="440"/>
      <c r="N25" s="435">
        <f t="shared" si="2"/>
        <v>30080</v>
      </c>
    </row>
    <row r="26" spans="1:14" ht="13.5" customHeight="1">
      <c r="A26" s="450" t="s">
        <v>448</v>
      </c>
      <c r="B26" s="586">
        <v>14990</v>
      </c>
      <c r="C26" s="452"/>
      <c r="D26" s="473"/>
      <c r="E26" s="472"/>
      <c r="F26" s="502">
        <v>188603</v>
      </c>
      <c r="G26" s="454">
        <f t="shared" si="3"/>
        <v>203593</v>
      </c>
      <c r="H26" s="438"/>
      <c r="I26" s="586">
        <v>172215</v>
      </c>
      <c r="J26" s="452">
        <v>6533</v>
      </c>
      <c r="K26" s="452"/>
      <c r="L26" s="473"/>
      <c r="M26" s="473"/>
      <c r="N26" s="454">
        <f t="shared" si="2"/>
        <v>178748</v>
      </c>
    </row>
    <row r="27" spans="1:14" ht="12.75">
      <c r="A27" s="441" t="s">
        <v>466</v>
      </c>
      <c r="B27" s="428">
        <f>SUM(B28:B29)</f>
        <v>1118057</v>
      </c>
      <c r="C27" s="430">
        <f>SUM(C28:C29)</f>
        <v>0</v>
      </c>
      <c r="D27" s="430">
        <f>SUM(D28:D29)</f>
        <v>0</v>
      </c>
      <c r="E27" s="430"/>
      <c r="F27" s="430"/>
      <c r="G27" s="435">
        <f>SUM(G28:G29)</f>
        <v>1118057</v>
      </c>
      <c r="H27" s="474"/>
      <c r="I27" s="448">
        <f>SUM(I28:I29)</f>
        <v>42173</v>
      </c>
      <c r="J27" s="448">
        <f>SUM(J28:J29)</f>
        <v>0</v>
      </c>
      <c r="K27" s="448">
        <f>SUM(K28:K29)</f>
        <v>0</v>
      </c>
      <c r="L27" s="448">
        <f>SUM(L28:L29)</f>
        <v>0</v>
      </c>
      <c r="M27" s="448">
        <f>SUM(M28:M29)</f>
        <v>0</v>
      </c>
      <c r="N27" s="435">
        <f t="shared" si="2"/>
        <v>42173</v>
      </c>
    </row>
    <row r="28" spans="1:14" ht="12.75">
      <c r="A28" s="443" t="s">
        <v>467</v>
      </c>
      <c r="B28" s="428">
        <v>850638</v>
      </c>
      <c r="C28" s="431"/>
      <c r="D28" s="440"/>
      <c r="E28" s="440"/>
      <c r="F28" s="440"/>
      <c r="G28" s="444">
        <f aca="true" t="shared" si="4" ref="G28:G47">SUM(B28:F28)</f>
        <v>850638</v>
      </c>
      <c r="H28" s="438"/>
      <c r="I28" s="428"/>
      <c r="J28" s="440"/>
      <c r="K28" s="440"/>
      <c r="L28" s="440"/>
      <c r="M28" s="440"/>
      <c r="N28" s="449">
        <f t="shared" si="2"/>
        <v>0</v>
      </c>
    </row>
    <row r="29" spans="1:14" ht="12.75">
      <c r="A29" s="443" t="s">
        <v>468</v>
      </c>
      <c r="B29" s="585">
        <v>267419</v>
      </c>
      <c r="C29" s="440"/>
      <c r="D29" s="431"/>
      <c r="E29" s="440"/>
      <c r="F29" s="440"/>
      <c r="G29" s="444">
        <f t="shared" si="4"/>
        <v>267419</v>
      </c>
      <c r="H29" s="438"/>
      <c r="I29" s="428">
        <v>42173</v>
      </c>
      <c r="J29" s="440"/>
      <c r="K29" s="440"/>
      <c r="L29" s="440"/>
      <c r="M29" s="440"/>
      <c r="N29" s="449">
        <f t="shared" si="2"/>
        <v>42173</v>
      </c>
    </row>
    <row r="30" spans="1:14" ht="12.75">
      <c r="A30" s="422" t="s">
        <v>449</v>
      </c>
      <c r="B30" s="428">
        <v>100204</v>
      </c>
      <c r="C30" s="431"/>
      <c r="D30" s="431"/>
      <c r="E30" s="431">
        <v>38909</v>
      </c>
      <c r="F30" s="431"/>
      <c r="G30" s="425">
        <f t="shared" si="4"/>
        <v>139113</v>
      </c>
      <c r="H30" s="426"/>
      <c r="I30" s="428">
        <v>105807</v>
      </c>
      <c r="J30" s="431">
        <v>2952</v>
      </c>
      <c r="K30" s="431"/>
      <c r="L30" s="431"/>
      <c r="M30" s="478">
        <v>67561</v>
      </c>
      <c r="N30" s="435">
        <f t="shared" si="2"/>
        <v>176320</v>
      </c>
    </row>
    <row r="31" spans="1:14" ht="12.75">
      <c r="A31" s="422" t="s">
        <v>469</v>
      </c>
      <c r="B31" s="448"/>
      <c r="C31" s="440"/>
      <c r="D31" s="440"/>
      <c r="E31" s="440"/>
      <c r="F31" s="440"/>
      <c r="G31" s="435">
        <f t="shared" si="4"/>
        <v>0</v>
      </c>
      <c r="H31" s="438"/>
      <c r="I31" s="428"/>
      <c r="J31" s="431"/>
      <c r="K31" s="478">
        <v>1106440</v>
      </c>
      <c r="L31" s="431"/>
      <c r="M31" s="431"/>
      <c r="N31" s="435">
        <f t="shared" si="2"/>
        <v>1106440</v>
      </c>
    </row>
    <row r="32" spans="1:14" ht="12.75">
      <c r="A32" s="422" t="s">
        <v>450</v>
      </c>
      <c r="B32" s="428"/>
      <c r="C32" s="431"/>
      <c r="D32" s="431"/>
      <c r="E32" s="431"/>
      <c r="F32" s="431"/>
      <c r="G32" s="435">
        <f t="shared" si="4"/>
        <v>0</v>
      </c>
      <c r="H32" s="438"/>
      <c r="I32" s="428">
        <v>613</v>
      </c>
      <c r="J32" s="431"/>
      <c r="K32" s="431"/>
      <c r="L32" s="431"/>
      <c r="M32" s="431"/>
      <c r="N32" s="435">
        <f t="shared" si="2"/>
        <v>613</v>
      </c>
    </row>
    <row r="33" spans="1:14" ht="12.75">
      <c r="A33" s="450" t="s">
        <v>451</v>
      </c>
      <c r="B33" s="451"/>
      <c r="C33" s="452"/>
      <c r="D33" s="452"/>
      <c r="E33" s="452"/>
      <c r="F33" s="452"/>
      <c r="G33" s="435">
        <f t="shared" si="4"/>
        <v>0</v>
      </c>
      <c r="H33" s="438"/>
      <c r="I33" s="586">
        <v>985</v>
      </c>
      <c r="J33" s="452"/>
      <c r="K33" s="452"/>
      <c r="L33" s="452"/>
      <c r="M33" s="452"/>
      <c r="N33" s="435">
        <f t="shared" si="2"/>
        <v>985</v>
      </c>
    </row>
    <row r="34" spans="1:14" ht="12.75">
      <c r="A34" s="450" t="s">
        <v>471</v>
      </c>
      <c r="B34" s="451"/>
      <c r="C34" s="452"/>
      <c r="D34" s="452"/>
      <c r="E34" s="452"/>
      <c r="F34" s="452"/>
      <c r="G34" s="435">
        <f t="shared" si="4"/>
        <v>0</v>
      </c>
      <c r="H34" s="438"/>
      <c r="I34" s="451"/>
      <c r="J34" s="452"/>
      <c r="K34" s="452"/>
      <c r="L34" s="452"/>
      <c r="M34" s="452"/>
      <c r="N34" s="425">
        <f t="shared" si="2"/>
        <v>0</v>
      </c>
    </row>
    <row r="35" spans="1:14" ht="12.75">
      <c r="A35" s="450" t="s">
        <v>472</v>
      </c>
      <c r="B35" s="451"/>
      <c r="C35" s="452"/>
      <c r="D35" s="452"/>
      <c r="E35" s="452"/>
      <c r="F35" s="452"/>
      <c r="G35" s="435">
        <f t="shared" si="4"/>
        <v>0</v>
      </c>
      <c r="H35" s="438"/>
      <c r="I35" s="451">
        <v>5745</v>
      </c>
      <c r="J35" s="452"/>
      <c r="K35" s="452"/>
      <c r="L35" s="452"/>
      <c r="M35" s="452"/>
      <c r="N35" s="425">
        <f t="shared" si="2"/>
        <v>5745</v>
      </c>
    </row>
    <row r="36" spans="1:14" ht="12.75">
      <c r="A36" s="450" t="s">
        <v>473</v>
      </c>
      <c r="B36" s="451">
        <v>837</v>
      </c>
      <c r="C36" s="452"/>
      <c r="D36" s="452"/>
      <c r="E36" s="452"/>
      <c r="F36" s="452"/>
      <c r="G36" s="435">
        <f t="shared" si="4"/>
        <v>837</v>
      </c>
      <c r="H36" s="438"/>
      <c r="I36" s="451">
        <v>12854</v>
      </c>
      <c r="J36" s="452"/>
      <c r="K36" s="452"/>
      <c r="L36" s="452"/>
      <c r="M36" s="452"/>
      <c r="N36" s="425">
        <f t="shared" si="2"/>
        <v>12854</v>
      </c>
    </row>
    <row r="37" spans="1:14" ht="12.75">
      <c r="A37" s="450" t="s">
        <v>617</v>
      </c>
      <c r="B37" s="451"/>
      <c r="C37" s="452"/>
      <c r="D37" s="452"/>
      <c r="E37" s="452"/>
      <c r="F37" s="452"/>
      <c r="G37" s="435">
        <f t="shared" si="4"/>
        <v>0</v>
      </c>
      <c r="H37" s="438"/>
      <c r="I37" s="451">
        <v>64000</v>
      </c>
      <c r="J37" s="452"/>
      <c r="K37" s="452"/>
      <c r="L37" s="452"/>
      <c r="M37" s="452"/>
      <c r="N37" s="425">
        <f t="shared" si="2"/>
        <v>64000</v>
      </c>
    </row>
    <row r="38" spans="1:14" ht="12.75">
      <c r="A38" s="450" t="s">
        <v>452</v>
      </c>
      <c r="B38" s="451"/>
      <c r="C38" s="452"/>
      <c r="D38" s="452"/>
      <c r="E38" s="452"/>
      <c r="F38" s="452"/>
      <c r="G38" s="435">
        <f t="shared" si="4"/>
        <v>0</v>
      </c>
      <c r="H38" s="438"/>
      <c r="I38" s="451">
        <v>500</v>
      </c>
      <c r="J38" s="452"/>
      <c r="K38" s="452"/>
      <c r="L38" s="452"/>
      <c r="M38" s="452"/>
      <c r="N38" s="425">
        <f t="shared" si="2"/>
        <v>500</v>
      </c>
    </row>
    <row r="39" spans="1:14" ht="12.75">
      <c r="A39" s="450" t="s">
        <v>453</v>
      </c>
      <c r="B39" s="451"/>
      <c r="C39" s="452"/>
      <c r="D39" s="452"/>
      <c r="E39" s="452"/>
      <c r="F39" s="452"/>
      <c r="G39" s="435">
        <f t="shared" si="4"/>
        <v>0</v>
      </c>
      <c r="H39" s="438"/>
      <c r="I39" s="451">
        <v>400</v>
      </c>
      <c r="J39" s="452"/>
      <c r="K39" s="452"/>
      <c r="L39" s="452"/>
      <c r="M39" s="452"/>
      <c r="N39" s="425">
        <f t="shared" si="2"/>
        <v>400</v>
      </c>
    </row>
    <row r="40" spans="1:14" ht="12.75">
      <c r="A40" s="450" t="s">
        <v>454</v>
      </c>
      <c r="B40" s="451">
        <v>500</v>
      </c>
      <c r="C40" s="452"/>
      <c r="D40" s="452"/>
      <c r="E40" s="452"/>
      <c r="F40" s="452"/>
      <c r="G40" s="435">
        <f t="shared" si="4"/>
        <v>500</v>
      </c>
      <c r="H40" s="438"/>
      <c r="I40" s="451"/>
      <c r="J40" s="452"/>
      <c r="K40" s="452"/>
      <c r="L40" s="452"/>
      <c r="M40" s="452"/>
      <c r="N40" s="425">
        <f t="shared" si="2"/>
        <v>0</v>
      </c>
    </row>
    <row r="41" spans="1:14" ht="12.75">
      <c r="A41" s="490" t="s">
        <v>455</v>
      </c>
      <c r="B41" s="451"/>
      <c r="C41" s="452"/>
      <c r="D41" s="452"/>
      <c r="E41" s="452"/>
      <c r="F41" s="452"/>
      <c r="G41" s="435">
        <f t="shared" si="4"/>
        <v>0</v>
      </c>
      <c r="H41" s="438"/>
      <c r="I41" s="586">
        <v>13197</v>
      </c>
      <c r="J41" s="452">
        <v>11094</v>
      </c>
      <c r="K41" s="482"/>
      <c r="L41" s="452"/>
      <c r="M41" s="452"/>
      <c r="N41" s="425">
        <f t="shared" si="2"/>
        <v>24291</v>
      </c>
    </row>
    <row r="42" spans="1:14" ht="12.75">
      <c r="A42" s="453" t="s">
        <v>456</v>
      </c>
      <c r="B42" s="586">
        <v>90</v>
      </c>
      <c r="C42" s="452">
        <v>5400</v>
      </c>
      <c r="D42" s="452"/>
      <c r="E42" s="452"/>
      <c r="F42" s="452"/>
      <c r="G42" s="435">
        <f t="shared" si="4"/>
        <v>5490</v>
      </c>
      <c r="H42" s="438"/>
      <c r="I42" s="586">
        <v>1424</v>
      </c>
      <c r="J42" s="584">
        <v>7532</v>
      </c>
      <c r="K42" s="452"/>
      <c r="L42" s="452"/>
      <c r="M42" s="452"/>
      <c r="N42" s="425">
        <f t="shared" si="2"/>
        <v>8956</v>
      </c>
    </row>
    <row r="43" spans="1:14" ht="12.75">
      <c r="A43" s="490" t="s">
        <v>0</v>
      </c>
      <c r="B43" s="451"/>
      <c r="C43" s="452"/>
      <c r="D43" s="452"/>
      <c r="E43" s="452"/>
      <c r="F43" s="452"/>
      <c r="G43" s="435">
        <f t="shared" si="4"/>
        <v>0</v>
      </c>
      <c r="H43" s="438"/>
      <c r="I43" s="451"/>
      <c r="J43" s="452"/>
      <c r="K43" s="452"/>
      <c r="L43" s="452"/>
      <c r="M43" s="452"/>
      <c r="N43" s="425">
        <f t="shared" si="2"/>
        <v>0</v>
      </c>
    </row>
    <row r="44" spans="1:14" ht="12.75">
      <c r="A44" s="453" t="s">
        <v>479</v>
      </c>
      <c r="B44" s="586">
        <v>367538</v>
      </c>
      <c r="C44" s="452">
        <v>445</v>
      </c>
      <c r="D44" s="452"/>
      <c r="E44" s="452"/>
      <c r="F44" s="452"/>
      <c r="G44" s="435">
        <f t="shared" si="4"/>
        <v>367983</v>
      </c>
      <c r="H44" s="438"/>
      <c r="I44" s="586">
        <v>398005</v>
      </c>
      <c r="J44" s="584">
        <v>12592</v>
      </c>
      <c r="K44" s="452"/>
      <c r="L44" s="452"/>
      <c r="M44" s="452"/>
      <c r="N44" s="425">
        <f t="shared" si="2"/>
        <v>410597</v>
      </c>
    </row>
    <row r="45" spans="1:14" ht="12.75">
      <c r="A45" s="490" t="s">
        <v>480</v>
      </c>
      <c r="B45" s="451"/>
      <c r="C45" s="452"/>
      <c r="D45" s="452"/>
      <c r="E45" s="452"/>
      <c r="F45" s="452"/>
      <c r="G45" s="435">
        <f t="shared" si="4"/>
        <v>0</v>
      </c>
      <c r="H45" s="438"/>
      <c r="I45" s="451"/>
      <c r="J45" s="452"/>
      <c r="K45" s="452"/>
      <c r="L45" s="452"/>
      <c r="M45" s="452"/>
      <c r="N45" s="425">
        <f t="shared" si="2"/>
        <v>0</v>
      </c>
    </row>
    <row r="46" spans="1:14" ht="12.75">
      <c r="A46" s="450" t="s">
        <v>1</v>
      </c>
      <c r="B46" s="451"/>
      <c r="C46" s="452"/>
      <c r="D46" s="452"/>
      <c r="E46" s="452"/>
      <c r="F46" s="452"/>
      <c r="G46" s="454">
        <f t="shared" si="4"/>
        <v>0</v>
      </c>
      <c r="H46" s="438"/>
      <c r="I46" s="451"/>
      <c r="J46" s="452"/>
      <c r="K46" s="452"/>
      <c r="L46" s="452"/>
      <c r="M46" s="452"/>
      <c r="N46" s="455"/>
    </row>
    <row r="47" spans="1:14" ht="13.5" thickBot="1">
      <c r="A47" s="450" t="s">
        <v>616</v>
      </c>
      <c r="B47" s="451"/>
      <c r="C47" s="452"/>
      <c r="D47" s="452"/>
      <c r="E47" s="452"/>
      <c r="F47" s="452"/>
      <c r="G47" s="454">
        <f t="shared" si="4"/>
        <v>0</v>
      </c>
      <c r="H47" s="438"/>
      <c r="I47" s="451">
        <v>126</v>
      </c>
      <c r="J47" s="452"/>
      <c r="K47" s="452"/>
      <c r="L47" s="452"/>
      <c r="M47" s="452"/>
      <c r="N47" s="455">
        <f>SUM(I47:M47)</f>
        <v>126</v>
      </c>
    </row>
    <row r="48" spans="1:14" ht="12.75">
      <c r="A48" s="456" t="s">
        <v>48</v>
      </c>
      <c r="B48" s="457">
        <f>SUM(B9:B12,B13:B19,B24:B27,B30:B47,B23)</f>
        <v>1985779</v>
      </c>
      <c r="C48" s="457">
        <f>SUM(C9:C12,C13:C19,C24:C27,C30:C47,C23)</f>
        <v>343545</v>
      </c>
      <c r="D48" s="457">
        <f>SUM(D9:D12,D13:D19,D24:D27,D30:D47,D23)</f>
        <v>0</v>
      </c>
      <c r="E48" s="457">
        <f>SUM(E9:E12,E13:E19,E24:E27,E30:E47,E23)</f>
        <v>38909</v>
      </c>
      <c r="F48" s="457">
        <f>SUM(F9:F12,F13:F19,F24:F27,F30:F47,F23)</f>
        <v>188603</v>
      </c>
      <c r="G48" s="457">
        <f>SUM(G9:G12,G13:G19,G24:G27,G30:G36,G37:G47,G23)</f>
        <v>2556836</v>
      </c>
      <c r="H48" s="457" t="e">
        <f>SUM(H9:H12,H14:H19,H24:H27,H30:H36,H37:H47)</f>
        <v>#REF!</v>
      </c>
      <c r="I48" s="457">
        <f aca="true" t="shared" si="5" ref="I48:N48">SUM(I9:I12,I13:I19,I24:I27,I30:I47,I23)</f>
        <v>968659</v>
      </c>
      <c r="J48" s="457">
        <f t="shared" si="5"/>
        <v>414176</v>
      </c>
      <c r="K48" s="457">
        <f t="shared" si="5"/>
        <v>1106440</v>
      </c>
      <c r="L48" s="457">
        <f t="shared" si="5"/>
        <v>0</v>
      </c>
      <c r="M48" s="457">
        <f t="shared" si="5"/>
        <v>67561</v>
      </c>
      <c r="N48" s="458">
        <f t="shared" si="5"/>
        <v>2556836</v>
      </c>
    </row>
    <row r="49" spans="1:14" ht="12.75">
      <c r="A49" s="459" t="s">
        <v>457</v>
      </c>
      <c r="B49" s="423"/>
      <c r="C49" s="424"/>
      <c r="D49" s="424"/>
      <c r="E49" s="424"/>
      <c r="F49" s="424"/>
      <c r="G49" s="425"/>
      <c r="H49" s="460"/>
      <c r="I49" s="429"/>
      <c r="J49" s="431"/>
      <c r="K49" s="442">
        <v>1106440</v>
      </c>
      <c r="L49" s="424"/>
      <c r="M49" s="424"/>
      <c r="N49" s="461">
        <f>SUM(I49:M49)</f>
        <v>1106440</v>
      </c>
    </row>
    <row r="50" spans="1:14" ht="13.5" thickBot="1">
      <c r="A50" s="462" t="s">
        <v>62</v>
      </c>
      <c r="B50" s="463">
        <f aca="true" t="shared" si="6" ref="B50:N50">B48-B49</f>
        <v>1985779</v>
      </c>
      <c r="C50" s="464">
        <f t="shared" si="6"/>
        <v>343545</v>
      </c>
      <c r="D50" s="464">
        <f t="shared" si="6"/>
        <v>0</v>
      </c>
      <c r="E50" s="464">
        <f t="shared" si="6"/>
        <v>38909</v>
      </c>
      <c r="F50" s="464">
        <f t="shared" si="6"/>
        <v>188603</v>
      </c>
      <c r="G50" s="464">
        <f t="shared" si="6"/>
        <v>2556836</v>
      </c>
      <c r="H50" s="465" t="e">
        <f t="shared" si="6"/>
        <v>#REF!</v>
      </c>
      <c r="I50" s="463">
        <f t="shared" si="6"/>
        <v>968659</v>
      </c>
      <c r="J50" s="464">
        <f t="shared" si="6"/>
        <v>414176</v>
      </c>
      <c r="K50" s="464">
        <f t="shared" si="6"/>
        <v>0</v>
      </c>
      <c r="L50" s="464">
        <f t="shared" si="6"/>
        <v>0</v>
      </c>
      <c r="M50" s="464">
        <f t="shared" si="6"/>
        <v>67561</v>
      </c>
      <c r="N50" s="466">
        <f t="shared" si="6"/>
        <v>1450396</v>
      </c>
    </row>
    <row r="51" spans="1:14" ht="12.75">
      <c r="A51" s="467"/>
      <c r="B51" s="468"/>
      <c r="C51" s="468"/>
      <c r="D51" s="468"/>
      <c r="E51" s="468"/>
      <c r="F51" s="468"/>
      <c r="G51" s="447"/>
      <c r="H51" s="447"/>
      <c r="I51" s="469"/>
      <c r="J51" s="468"/>
      <c r="K51" s="470"/>
      <c r="L51" s="469"/>
      <c r="M51" s="469"/>
      <c r="N51" s="446"/>
    </row>
    <row r="52" spans="1:14" ht="12.75">
      <c r="A52" s="467"/>
      <c r="B52" s="468"/>
      <c r="C52" s="468"/>
      <c r="D52" s="468"/>
      <c r="E52" s="468"/>
      <c r="F52" s="468"/>
      <c r="G52" s="447"/>
      <c r="H52" s="447"/>
      <c r="I52" s="468"/>
      <c r="J52" s="468"/>
      <c r="K52" s="470"/>
      <c r="L52" s="469"/>
      <c r="M52" s="469"/>
      <c r="N52" s="446"/>
    </row>
    <row r="53" spans="1:14" ht="12.75">
      <c r="A53" s="467"/>
      <c r="B53" s="468"/>
      <c r="C53" s="468"/>
      <c r="D53" s="468"/>
      <c r="E53" s="468"/>
      <c r="F53" s="468"/>
      <c r="G53" s="447"/>
      <c r="H53" s="447"/>
      <c r="I53" s="471"/>
      <c r="J53" s="468"/>
      <c r="K53" s="446"/>
      <c r="L53" s="468"/>
      <c r="M53" s="468"/>
      <c r="N53" s="446"/>
    </row>
    <row r="54" spans="1:14" ht="12.75">
      <c r="A54" s="467"/>
      <c r="B54" s="468"/>
      <c r="C54" s="468"/>
      <c r="D54" s="468"/>
      <c r="E54" s="468"/>
      <c r="F54" s="468"/>
      <c r="G54" s="447"/>
      <c r="H54" s="447"/>
      <c r="I54" s="468"/>
      <c r="J54" s="468"/>
      <c r="K54" s="446"/>
      <c r="L54" s="468"/>
      <c r="M54" s="468"/>
      <c r="N54" s="446"/>
    </row>
    <row r="55" spans="1:14" ht="12.75">
      <c r="A55" s="467"/>
      <c r="B55" s="468"/>
      <c r="C55" s="468"/>
      <c r="D55" s="468"/>
      <c r="E55" s="468"/>
      <c r="F55" s="468"/>
      <c r="G55" s="447"/>
      <c r="H55" s="447"/>
      <c r="I55" s="468"/>
      <c r="J55" s="468"/>
      <c r="K55" s="446"/>
      <c r="L55" s="468"/>
      <c r="M55" s="468"/>
      <c r="N55" s="446"/>
    </row>
    <row r="56" spans="1:14" ht="12.75">
      <c r="A56" s="467"/>
      <c r="B56" s="468"/>
      <c r="C56" s="468"/>
      <c r="D56" s="468"/>
      <c r="E56" s="468"/>
      <c r="F56" s="468"/>
      <c r="G56" s="447"/>
      <c r="H56" s="447"/>
      <c r="I56" s="468"/>
      <c r="J56" s="468"/>
      <c r="K56" s="446"/>
      <c r="L56" s="468"/>
      <c r="M56" s="468"/>
      <c r="N56" s="446"/>
    </row>
    <row r="57" spans="1:14" ht="12.75">
      <c r="A57" s="467"/>
      <c r="B57" s="468"/>
      <c r="C57" s="468"/>
      <c r="D57" s="468"/>
      <c r="E57" s="468"/>
      <c r="F57" s="468"/>
      <c r="G57" s="447"/>
      <c r="H57" s="447"/>
      <c r="I57" s="468"/>
      <c r="J57" s="468"/>
      <c r="K57" s="446"/>
      <c r="L57" s="468"/>
      <c r="M57" s="468"/>
      <c r="N57" s="446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&amp;R31. számú melléklet a 14/2015.(IV.27.) önkormányzati rendelethez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I159"/>
  <sheetViews>
    <sheetView zoomScaleSheetLayoutView="100" workbookViewId="0" topLeftCell="A67">
      <selection activeCell="C37" sqref="C37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9" customWidth="1"/>
    <col min="5" max="16384" width="9.375" style="269" customWidth="1"/>
  </cols>
  <sheetData>
    <row r="1" spans="1:3" ht="15.75" customHeight="1">
      <c r="A1" s="659" t="s">
        <v>11</v>
      </c>
      <c r="B1" s="659"/>
      <c r="C1" s="659"/>
    </row>
    <row r="2" spans="1:3" ht="15.75" customHeight="1" thickBot="1">
      <c r="A2" s="658" t="s">
        <v>125</v>
      </c>
      <c r="B2" s="658"/>
      <c r="C2" s="183" t="s">
        <v>170</v>
      </c>
    </row>
    <row r="3" spans="1:3" ht="37.5" customHeight="1" thickBot="1">
      <c r="A3" s="22" t="s">
        <v>67</v>
      </c>
      <c r="B3" s="23" t="s">
        <v>13</v>
      </c>
      <c r="C3" s="36" t="str">
        <f>+CONCATENATE(LEFT('[1]ÖSSZEFÜGGÉSEK'!A5,4),". évi előirányzat")</f>
        <v>2015. évi előirányzat</v>
      </c>
    </row>
    <row r="4" spans="1:3" s="270" customFormat="1" ht="12" customHeight="1" thickBot="1">
      <c r="A4" s="264" t="s">
        <v>504</v>
      </c>
      <c r="B4" s="265" t="s">
        <v>505</v>
      </c>
      <c r="C4" s="266" t="s">
        <v>506</v>
      </c>
    </row>
    <row r="5" spans="1:3" s="271" customFormat="1" ht="12" customHeight="1" thickBot="1">
      <c r="A5" s="19" t="s">
        <v>14</v>
      </c>
      <c r="B5" s="20" t="s">
        <v>194</v>
      </c>
      <c r="C5" s="174">
        <f>+C6+C7+C8+C9+C10+C11</f>
        <v>0</v>
      </c>
    </row>
    <row r="6" spans="1:3" s="271" customFormat="1" ht="12" customHeight="1">
      <c r="A6" s="14" t="s">
        <v>92</v>
      </c>
      <c r="B6" s="272" t="s">
        <v>195</v>
      </c>
      <c r="C6" s="176"/>
    </row>
    <row r="7" spans="1:3" s="271" customFormat="1" ht="12" customHeight="1">
      <c r="A7" s="13" t="s">
        <v>93</v>
      </c>
      <c r="B7" s="273" t="s">
        <v>196</v>
      </c>
      <c r="C7" s="175"/>
    </row>
    <row r="8" spans="1:3" s="271" customFormat="1" ht="12" customHeight="1">
      <c r="A8" s="13" t="s">
        <v>94</v>
      </c>
      <c r="B8" s="273" t="s">
        <v>197</v>
      </c>
      <c r="C8" s="175"/>
    </row>
    <row r="9" spans="1:3" s="271" customFormat="1" ht="12" customHeight="1">
      <c r="A9" s="13" t="s">
        <v>95</v>
      </c>
      <c r="B9" s="273" t="s">
        <v>198</v>
      </c>
      <c r="C9" s="175"/>
    </row>
    <row r="10" spans="1:3" s="271" customFormat="1" ht="12" customHeight="1">
      <c r="A10" s="13" t="s">
        <v>122</v>
      </c>
      <c r="B10" s="170" t="s">
        <v>507</v>
      </c>
      <c r="C10" s="175"/>
    </row>
    <row r="11" spans="1:3" s="271" customFormat="1" ht="12" customHeight="1" thickBot="1">
      <c r="A11" s="15" t="s">
        <v>96</v>
      </c>
      <c r="B11" s="171" t="s">
        <v>508</v>
      </c>
      <c r="C11" s="175"/>
    </row>
    <row r="12" spans="1:3" s="271" customFormat="1" ht="12" customHeight="1" thickBot="1">
      <c r="A12" s="19" t="s">
        <v>15</v>
      </c>
      <c r="B12" s="169" t="s">
        <v>199</v>
      </c>
      <c r="C12" s="174">
        <f>+C13+C14+C15+C16+C17</f>
        <v>0</v>
      </c>
    </row>
    <row r="13" spans="1:3" s="271" customFormat="1" ht="12" customHeight="1">
      <c r="A13" s="14" t="s">
        <v>98</v>
      </c>
      <c r="B13" s="272" t="s">
        <v>200</v>
      </c>
      <c r="C13" s="176"/>
    </row>
    <row r="14" spans="1:3" s="271" customFormat="1" ht="12" customHeight="1">
      <c r="A14" s="13" t="s">
        <v>99</v>
      </c>
      <c r="B14" s="273" t="s">
        <v>201</v>
      </c>
      <c r="C14" s="175"/>
    </row>
    <row r="15" spans="1:3" s="271" customFormat="1" ht="12" customHeight="1">
      <c r="A15" s="13" t="s">
        <v>100</v>
      </c>
      <c r="B15" s="273" t="s">
        <v>370</v>
      </c>
      <c r="C15" s="175"/>
    </row>
    <row r="16" spans="1:3" s="271" customFormat="1" ht="12" customHeight="1">
      <c r="A16" s="13" t="s">
        <v>101</v>
      </c>
      <c r="B16" s="273" t="s">
        <v>371</v>
      </c>
      <c r="C16" s="175"/>
    </row>
    <row r="17" spans="1:3" s="271" customFormat="1" ht="12" customHeight="1">
      <c r="A17" s="13" t="s">
        <v>102</v>
      </c>
      <c r="B17" s="273" t="s">
        <v>202</v>
      </c>
      <c r="C17" s="175"/>
    </row>
    <row r="18" spans="1:3" s="271" customFormat="1" ht="12" customHeight="1" thickBot="1">
      <c r="A18" s="15" t="s">
        <v>111</v>
      </c>
      <c r="B18" s="171" t="s">
        <v>203</v>
      </c>
      <c r="C18" s="177"/>
    </row>
    <row r="19" spans="1:3" s="271" customFormat="1" ht="12" customHeight="1" thickBot="1">
      <c r="A19" s="19" t="s">
        <v>16</v>
      </c>
      <c r="B19" s="20" t="s">
        <v>204</v>
      </c>
      <c r="C19" s="174">
        <f>+C20+C21+C22+C23+C24</f>
        <v>0</v>
      </c>
    </row>
    <row r="20" spans="1:3" s="271" customFormat="1" ht="12" customHeight="1">
      <c r="A20" s="14" t="s">
        <v>81</v>
      </c>
      <c r="B20" s="272" t="s">
        <v>205</v>
      </c>
      <c r="C20" s="176"/>
    </row>
    <row r="21" spans="1:3" s="271" customFormat="1" ht="12" customHeight="1">
      <c r="A21" s="13" t="s">
        <v>82</v>
      </c>
      <c r="B21" s="273" t="s">
        <v>206</v>
      </c>
      <c r="C21" s="175"/>
    </row>
    <row r="22" spans="1:3" s="271" customFormat="1" ht="12" customHeight="1">
      <c r="A22" s="13" t="s">
        <v>83</v>
      </c>
      <c r="B22" s="273" t="s">
        <v>372</v>
      </c>
      <c r="C22" s="175"/>
    </row>
    <row r="23" spans="1:3" s="271" customFormat="1" ht="12" customHeight="1">
      <c r="A23" s="13" t="s">
        <v>84</v>
      </c>
      <c r="B23" s="273" t="s">
        <v>373</v>
      </c>
      <c r="C23" s="175"/>
    </row>
    <row r="24" spans="1:3" s="271" customFormat="1" ht="12" customHeight="1">
      <c r="A24" s="13" t="s">
        <v>134</v>
      </c>
      <c r="B24" s="273" t="s">
        <v>207</v>
      </c>
      <c r="C24" s="175"/>
    </row>
    <row r="25" spans="1:3" s="271" customFormat="1" ht="12" customHeight="1" thickBot="1">
      <c r="A25" s="15" t="s">
        <v>135</v>
      </c>
      <c r="B25" s="274" t="s">
        <v>208</v>
      </c>
      <c r="C25" s="177"/>
    </row>
    <row r="26" spans="1:3" s="271" customFormat="1" ht="12" customHeight="1" thickBot="1">
      <c r="A26" s="19" t="s">
        <v>136</v>
      </c>
      <c r="B26" s="20" t="s">
        <v>209</v>
      </c>
      <c r="C26" s="179">
        <f>+C27+C31+C32+C33</f>
        <v>0</v>
      </c>
    </row>
    <row r="27" spans="1:3" s="271" customFormat="1" ht="12" customHeight="1">
      <c r="A27" s="14" t="s">
        <v>210</v>
      </c>
      <c r="B27" s="272" t="s">
        <v>509</v>
      </c>
      <c r="C27" s="267">
        <f>+C28+C29+C30</f>
        <v>0</v>
      </c>
    </row>
    <row r="28" spans="1:3" s="271" customFormat="1" ht="12" customHeight="1">
      <c r="A28" s="13" t="s">
        <v>211</v>
      </c>
      <c r="B28" s="273" t="s">
        <v>216</v>
      </c>
      <c r="C28" s="175"/>
    </row>
    <row r="29" spans="1:3" s="271" customFormat="1" ht="12" customHeight="1">
      <c r="A29" s="13" t="s">
        <v>212</v>
      </c>
      <c r="B29" s="273" t="s">
        <v>217</v>
      </c>
      <c r="C29" s="175"/>
    </row>
    <row r="30" spans="1:3" s="271" customFormat="1" ht="12" customHeight="1">
      <c r="A30" s="13" t="s">
        <v>510</v>
      </c>
      <c r="B30" s="525" t="s">
        <v>511</v>
      </c>
      <c r="C30" s="175"/>
    </row>
    <row r="31" spans="1:3" s="271" customFormat="1" ht="12" customHeight="1">
      <c r="A31" s="13" t="s">
        <v>213</v>
      </c>
      <c r="B31" s="273" t="s">
        <v>218</v>
      </c>
      <c r="C31" s="175"/>
    </row>
    <row r="32" spans="1:3" s="271" customFormat="1" ht="12" customHeight="1">
      <c r="A32" s="13" t="s">
        <v>214</v>
      </c>
      <c r="B32" s="273" t="s">
        <v>219</v>
      </c>
      <c r="C32" s="175"/>
    </row>
    <row r="33" spans="1:3" s="271" customFormat="1" ht="12" customHeight="1" thickBot="1">
      <c r="A33" s="15" t="s">
        <v>215</v>
      </c>
      <c r="B33" s="274" t="s">
        <v>220</v>
      </c>
      <c r="C33" s="177"/>
    </row>
    <row r="34" spans="1:3" s="271" customFormat="1" ht="12" customHeight="1" thickBot="1">
      <c r="A34" s="19" t="s">
        <v>18</v>
      </c>
      <c r="B34" s="20" t="s">
        <v>512</v>
      </c>
      <c r="C34" s="174">
        <f>SUM(C35:C45)</f>
        <v>7367</v>
      </c>
    </row>
    <row r="35" spans="1:3" s="271" customFormat="1" ht="12" customHeight="1">
      <c r="A35" s="14" t="s">
        <v>85</v>
      </c>
      <c r="B35" s="272" t="s">
        <v>223</v>
      </c>
      <c r="C35" s="176"/>
    </row>
    <row r="36" spans="1:3" s="271" customFormat="1" ht="12" customHeight="1">
      <c r="A36" s="13" t="s">
        <v>86</v>
      </c>
      <c r="B36" s="273" t="s">
        <v>224</v>
      </c>
      <c r="C36" s="175">
        <v>5000</v>
      </c>
    </row>
    <row r="37" spans="1:3" s="271" customFormat="1" ht="12" customHeight="1">
      <c r="A37" s="13" t="s">
        <v>87</v>
      </c>
      <c r="B37" s="273" t="s">
        <v>225</v>
      </c>
      <c r="C37" s="175">
        <v>800</v>
      </c>
    </row>
    <row r="38" spans="1:3" s="271" customFormat="1" ht="12" customHeight="1">
      <c r="A38" s="13" t="s">
        <v>138</v>
      </c>
      <c r="B38" s="273" t="s">
        <v>226</v>
      </c>
      <c r="C38" s="175"/>
    </row>
    <row r="39" spans="1:3" s="271" customFormat="1" ht="12" customHeight="1">
      <c r="A39" s="13" t="s">
        <v>139</v>
      </c>
      <c r="B39" s="273" t="s">
        <v>227</v>
      </c>
      <c r="C39" s="175"/>
    </row>
    <row r="40" spans="1:3" s="271" customFormat="1" ht="12" customHeight="1">
      <c r="A40" s="13" t="s">
        <v>140</v>
      </c>
      <c r="B40" s="273" t="s">
        <v>228</v>
      </c>
      <c r="C40" s="175">
        <v>1566</v>
      </c>
    </row>
    <row r="41" spans="1:3" s="271" customFormat="1" ht="12" customHeight="1">
      <c r="A41" s="13" t="s">
        <v>141</v>
      </c>
      <c r="B41" s="273" t="s">
        <v>229</v>
      </c>
      <c r="C41" s="175"/>
    </row>
    <row r="42" spans="1:3" s="271" customFormat="1" ht="12" customHeight="1">
      <c r="A42" s="13" t="s">
        <v>142</v>
      </c>
      <c r="B42" s="273" t="s">
        <v>230</v>
      </c>
      <c r="C42" s="175">
        <v>1</v>
      </c>
    </row>
    <row r="43" spans="1:3" s="271" customFormat="1" ht="12" customHeight="1">
      <c r="A43" s="13" t="s">
        <v>221</v>
      </c>
      <c r="B43" s="273" t="s">
        <v>231</v>
      </c>
      <c r="C43" s="178"/>
    </row>
    <row r="44" spans="1:3" s="271" customFormat="1" ht="12" customHeight="1">
      <c r="A44" s="15" t="s">
        <v>222</v>
      </c>
      <c r="B44" s="274" t="s">
        <v>513</v>
      </c>
      <c r="C44" s="261"/>
    </row>
    <row r="45" spans="1:3" s="271" customFormat="1" ht="12" customHeight="1" thickBot="1">
      <c r="A45" s="15" t="s">
        <v>514</v>
      </c>
      <c r="B45" s="171" t="s">
        <v>232</v>
      </c>
      <c r="C45" s="261"/>
    </row>
    <row r="46" spans="1:3" s="271" customFormat="1" ht="12" customHeight="1" thickBot="1">
      <c r="A46" s="19" t="s">
        <v>19</v>
      </c>
      <c r="B46" s="20" t="s">
        <v>233</v>
      </c>
      <c r="C46" s="174">
        <f>SUM(C47:C51)</f>
        <v>0</v>
      </c>
    </row>
    <row r="47" spans="1:3" s="271" customFormat="1" ht="12" customHeight="1">
      <c r="A47" s="14" t="s">
        <v>88</v>
      </c>
      <c r="B47" s="272" t="s">
        <v>237</v>
      </c>
      <c r="C47" s="312"/>
    </row>
    <row r="48" spans="1:3" s="271" customFormat="1" ht="12" customHeight="1">
      <c r="A48" s="13" t="s">
        <v>89</v>
      </c>
      <c r="B48" s="273" t="s">
        <v>238</v>
      </c>
      <c r="C48" s="178"/>
    </row>
    <row r="49" spans="1:3" s="271" customFormat="1" ht="12" customHeight="1">
      <c r="A49" s="13" t="s">
        <v>234</v>
      </c>
      <c r="B49" s="273" t="s">
        <v>239</v>
      </c>
      <c r="C49" s="178"/>
    </row>
    <row r="50" spans="1:3" s="271" customFormat="1" ht="12" customHeight="1">
      <c r="A50" s="13" t="s">
        <v>235</v>
      </c>
      <c r="B50" s="273" t="s">
        <v>240</v>
      </c>
      <c r="C50" s="178"/>
    </row>
    <row r="51" spans="1:3" s="271" customFormat="1" ht="12" customHeight="1" thickBot="1">
      <c r="A51" s="15" t="s">
        <v>236</v>
      </c>
      <c r="B51" s="171" t="s">
        <v>241</v>
      </c>
      <c r="C51" s="261"/>
    </row>
    <row r="52" spans="1:3" s="271" customFormat="1" ht="12" customHeight="1" thickBot="1">
      <c r="A52" s="19" t="s">
        <v>143</v>
      </c>
      <c r="B52" s="20" t="s">
        <v>242</v>
      </c>
      <c r="C52" s="174">
        <f>SUM(C53:C55)</f>
        <v>0</v>
      </c>
    </row>
    <row r="53" spans="1:3" s="271" customFormat="1" ht="12" customHeight="1">
      <c r="A53" s="14" t="s">
        <v>90</v>
      </c>
      <c r="B53" s="272" t="s">
        <v>243</v>
      </c>
      <c r="C53" s="176"/>
    </row>
    <row r="54" spans="1:3" s="271" customFormat="1" ht="12" customHeight="1">
      <c r="A54" s="13" t="s">
        <v>91</v>
      </c>
      <c r="B54" s="273" t="s">
        <v>374</v>
      </c>
      <c r="C54" s="175"/>
    </row>
    <row r="55" spans="1:3" s="271" customFormat="1" ht="12" customHeight="1">
      <c r="A55" s="13" t="s">
        <v>246</v>
      </c>
      <c r="B55" s="273" t="s">
        <v>244</v>
      </c>
      <c r="C55" s="175"/>
    </row>
    <row r="56" spans="1:3" s="271" customFormat="1" ht="12" customHeight="1" thickBot="1">
      <c r="A56" s="15" t="s">
        <v>247</v>
      </c>
      <c r="B56" s="171" t="s">
        <v>245</v>
      </c>
      <c r="C56" s="177"/>
    </row>
    <row r="57" spans="1:3" s="271" customFormat="1" ht="12" customHeight="1" thickBot="1">
      <c r="A57" s="19" t="s">
        <v>21</v>
      </c>
      <c r="B57" s="169" t="s">
        <v>248</v>
      </c>
      <c r="C57" s="174">
        <f>SUM(C58:C60)</f>
        <v>0</v>
      </c>
    </row>
    <row r="58" spans="1:3" s="271" customFormat="1" ht="12" customHeight="1">
      <c r="A58" s="14" t="s">
        <v>144</v>
      </c>
      <c r="B58" s="272" t="s">
        <v>250</v>
      </c>
      <c r="C58" s="178"/>
    </row>
    <row r="59" spans="1:3" s="271" customFormat="1" ht="12" customHeight="1">
      <c r="A59" s="13" t="s">
        <v>145</v>
      </c>
      <c r="B59" s="273" t="s">
        <v>375</v>
      </c>
      <c r="C59" s="178"/>
    </row>
    <row r="60" spans="1:3" s="271" customFormat="1" ht="12" customHeight="1">
      <c r="A60" s="13" t="s">
        <v>171</v>
      </c>
      <c r="B60" s="273" t="s">
        <v>251</v>
      </c>
      <c r="C60" s="178"/>
    </row>
    <row r="61" spans="1:3" s="271" customFormat="1" ht="12" customHeight="1" thickBot="1">
      <c r="A61" s="15" t="s">
        <v>249</v>
      </c>
      <c r="B61" s="171" t="s">
        <v>252</v>
      </c>
      <c r="C61" s="178"/>
    </row>
    <row r="62" spans="1:3" s="271" customFormat="1" ht="12" customHeight="1" thickBot="1">
      <c r="A62" s="526" t="s">
        <v>515</v>
      </c>
      <c r="B62" s="20" t="s">
        <v>253</v>
      </c>
      <c r="C62" s="179">
        <f>+C5+C12+C19+C26+C34+C46+C52+C57</f>
        <v>7367</v>
      </c>
    </row>
    <row r="63" spans="1:3" s="271" customFormat="1" ht="12" customHeight="1" thickBot="1">
      <c r="A63" s="527" t="s">
        <v>254</v>
      </c>
      <c r="B63" s="169" t="s">
        <v>255</v>
      </c>
      <c r="C63" s="174">
        <f>SUM(C64:C66)</f>
        <v>0</v>
      </c>
    </row>
    <row r="64" spans="1:3" s="271" customFormat="1" ht="12" customHeight="1">
      <c r="A64" s="14" t="s">
        <v>286</v>
      </c>
      <c r="B64" s="272" t="s">
        <v>256</v>
      </c>
      <c r="C64" s="178"/>
    </row>
    <row r="65" spans="1:3" s="271" customFormat="1" ht="12" customHeight="1">
      <c r="A65" s="13" t="s">
        <v>295</v>
      </c>
      <c r="B65" s="273" t="s">
        <v>257</v>
      </c>
      <c r="C65" s="178"/>
    </row>
    <row r="66" spans="1:3" s="271" customFormat="1" ht="12" customHeight="1" thickBot="1">
      <c r="A66" s="15" t="s">
        <v>296</v>
      </c>
      <c r="B66" s="528" t="s">
        <v>516</v>
      </c>
      <c r="C66" s="178"/>
    </row>
    <row r="67" spans="1:3" s="271" customFormat="1" ht="12" customHeight="1" thickBot="1">
      <c r="A67" s="527" t="s">
        <v>259</v>
      </c>
      <c r="B67" s="169" t="s">
        <v>260</v>
      </c>
      <c r="C67" s="174">
        <f>SUM(C68:C71)</f>
        <v>0</v>
      </c>
    </row>
    <row r="68" spans="1:3" s="271" customFormat="1" ht="12" customHeight="1">
      <c r="A68" s="14" t="s">
        <v>123</v>
      </c>
      <c r="B68" s="272" t="s">
        <v>261</v>
      </c>
      <c r="C68" s="178"/>
    </row>
    <row r="69" spans="1:3" s="271" customFormat="1" ht="12" customHeight="1">
      <c r="A69" s="13" t="s">
        <v>124</v>
      </c>
      <c r="B69" s="273" t="s">
        <v>262</v>
      </c>
      <c r="C69" s="178"/>
    </row>
    <row r="70" spans="1:3" s="271" customFormat="1" ht="12" customHeight="1">
      <c r="A70" s="13" t="s">
        <v>287</v>
      </c>
      <c r="B70" s="273" t="s">
        <v>263</v>
      </c>
      <c r="C70" s="178"/>
    </row>
    <row r="71" spans="1:3" s="271" customFormat="1" ht="12" customHeight="1" thickBot="1">
      <c r="A71" s="15" t="s">
        <v>288</v>
      </c>
      <c r="B71" s="171" t="s">
        <v>264</v>
      </c>
      <c r="C71" s="178"/>
    </row>
    <row r="72" spans="1:3" s="271" customFormat="1" ht="12" customHeight="1" thickBot="1">
      <c r="A72" s="527" t="s">
        <v>265</v>
      </c>
      <c r="B72" s="169" t="s">
        <v>266</v>
      </c>
      <c r="C72" s="174">
        <f>SUM(C73:C74)</f>
        <v>1571</v>
      </c>
    </row>
    <row r="73" spans="1:3" s="271" customFormat="1" ht="12" customHeight="1">
      <c r="A73" s="14" t="s">
        <v>289</v>
      </c>
      <c r="B73" s="272" t="s">
        <v>267</v>
      </c>
      <c r="C73" s="178">
        <v>1571</v>
      </c>
    </row>
    <row r="74" spans="1:3" s="271" customFormat="1" ht="12" customHeight="1" thickBot="1">
      <c r="A74" s="15" t="s">
        <v>290</v>
      </c>
      <c r="B74" s="171" t="s">
        <v>268</v>
      </c>
      <c r="C74" s="178"/>
    </row>
    <row r="75" spans="1:3" s="271" customFormat="1" ht="12" customHeight="1" thickBot="1">
      <c r="A75" s="527" t="s">
        <v>269</v>
      </c>
      <c r="B75" s="169" t="s">
        <v>270</v>
      </c>
      <c r="C75" s="174">
        <f>SUM(C76:C78)</f>
        <v>0</v>
      </c>
    </row>
    <row r="76" spans="1:3" s="271" customFormat="1" ht="12" customHeight="1">
      <c r="A76" s="14" t="s">
        <v>291</v>
      </c>
      <c r="B76" s="272" t="s">
        <v>271</v>
      </c>
      <c r="C76" s="178"/>
    </row>
    <row r="77" spans="1:3" s="271" customFormat="1" ht="12" customHeight="1">
      <c r="A77" s="13" t="s">
        <v>292</v>
      </c>
      <c r="B77" s="273" t="s">
        <v>272</v>
      </c>
      <c r="C77" s="178"/>
    </row>
    <row r="78" spans="1:3" s="271" customFormat="1" ht="12" customHeight="1" thickBot="1">
      <c r="A78" s="15" t="s">
        <v>293</v>
      </c>
      <c r="B78" s="171" t="s">
        <v>273</v>
      </c>
      <c r="C78" s="178"/>
    </row>
    <row r="79" spans="1:3" s="271" customFormat="1" ht="12" customHeight="1" thickBot="1">
      <c r="A79" s="527" t="s">
        <v>274</v>
      </c>
      <c r="B79" s="169" t="s">
        <v>294</v>
      </c>
      <c r="C79" s="174">
        <f>SUM(C80:C83)</f>
        <v>0</v>
      </c>
    </row>
    <row r="80" spans="1:3" s="271" customFormat="1" ht="12" customHeight="1">
      <c r="A80" s="276" t="s">
        <v>275</v>
      </c>
      <c r="B80" s="272" t="s">
        <v>276</v>
      </c>
      <c r="C80" s="178"/>
    </row>
    <row r="81" spans="1:3" s="271" customFormat="1" ht="12" customHeight="1">
      <c r="A81" s="277" t="s">
        <v>277</v>
      </c>
      <c r="B81" s="273" t="s">
        <v>278</v>
      </c>
      <c r="C81" s="178"/>
    </row>
    <row r="82" spans="1:3" s="271" customFormat="1" ht="12" customHeight="1">
      <c r="A82" s="277" t="s">
        <v>279</v>
      </c>
      <c r="B82" s="273" t="s">
        <v>280</v>
      </c>
      <c r="C82" s="178"/>
    </row>
    <row r="83" spans="1:3" s="271" customFormat="1" ht="12" customHeight="1" thickBot="1">
      <c r="A83" s="278" t="s">
        <v>281</v>
      </c>
      <c r="B83" s="171" t="s">
        <v>282</v>
      </c>
      <c r="C83" s="178"/>
    </row>
    <row r="84" spans="1:3" s="271" customFormat="1" ht="12" customHeight="1" thickBot="1">
      <c r="A84" s="527" t="s">
        <v>283</v>
      </c>
      <c r="B84" s="169" t="s">
        <v>517</v>
      </c>
      <c r="C84" s="313"/>
    </row>
    <row r="85" spans="1:3" s="271" customFormat="1" ht="13.5" customHeight="1" thickBot="1">
      <c r="A85" s="527" t="s">
        <v>285</v>
      </c>
      <c r="B85" s="169" t="s">
        <v>284</v>
      </c>
      <c r="C85" s="313"/>
    </row>
    <row r="86" spans="1:3" s="271" customFormat="1" ht="15.75" customHeight="1" thickBot="1">
      <c r="A86" s="527" t="s">
        <v>297</v>
      </c>
      <c r="B86" s="279" t="s">
        <v>518</v>
      </c>
      <c r="C86" s="179">
        <f>+C63+C67+C72+C75+C79+C85+C84</f>
        <v>1571</v>
      </c>
    </row>
    <row r="87" spans="1:3" s="271" customFormat="1" ht="16.5" customHeight="1" thickBot="1">
      <c r="A87" s="529" t="s">
        <v>519</v>
      </c>
      <c r="B87" s="280" t="s">
        <v>520</v>
      </c>
      <c r="C87" s="179">
        <f>+C62+C86</f>
        <v>8938</v>
      </c>
    </row>
    <row r="88" spans="1:3" s="271" customFormat="1" ht="83.25" customHeight="1">
      <c r="A88" s="4"/>
      <c r="B88" s="5"/>
      <c r="C88" s="180"/>
    </row>
    <row r="89" spans="1:3" ht="16.5" customHeight="1">
      <c r="A89" s="659" t="s">
        <v>43</v>
      </c>
      <c r="B89" s="659"/>
      <c r="C89" s="659"/>
    </row>
    <row r="90" spans="1:3" s="281" customFormat="1" ht="16.5" customHeight="1" thickBot="1">
      <c r="A90" s="660" t="s">
        <v>126</v>
      </c>
      <c r="B90" s="660"/>
      <c r="C90" s="99" t="s">
        <v>170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70" customFormat="1" ht="12" customHeight="1" thickBot="1">
      <c r="A92" s="32" t="s">
        <v>504</v>
      </c>
      <c r="B92" s="33" t="s">
        <v>505</v>
      </c>
      <c r="C92" s="34" t="s">
        <v>506</v>
      </c>
    </row>
    <row r="93" spans="1:3" ht="12" customHeight="1" thickBot="1">
      <c r="A93" s="21" t="s">
        <v>14</v>
      </c>
      <c r="B93" s="26" t="s">
        <v>558</v>
      </c>
      <c r="C93" s="173">
        <f>C94+C95+C96+C97+C98+C111</f>
        <v>189640</v>
      </c>
    </row>
    <row r="94" spans="1:3" ht="12" customHeight="1">
      <c r="A94" s="16" t="s">
        <v>92</v>
      </c>
      <c r="B94" s="9" t="s">
        <v>45</v>
      </c>
      <c r="C94" s="530">
        <v>108157</v>
      </c>
    </row>
    <row r="95" spans="1:3" ht="12" customHeight="1">
      <c r="A95" s="13" t="s">
        <v>93</v>
      </c>
      <c r="B95" s="7" t="s">
        <v>146</v>
      </c>
      <c r="C95" s="175">
        <v>29699</v>
      </c>
    </row>
    <row r="96" spans="1:3" ht="12" customHeight="1">
      <c r="A96" s="13" t="s">
        <v>94</v>
      </c>
      <c r="B96" s="7" t="s">
        <v>121</v>
      </c>
      <c r="C96" s="177">
        <v>51784</v>
      </c>
    </row>
    <row r="97" spans="1:3" ht="12" customHeight="1">
      <c r="A97" s="13" t="s">
        <v>95</v>
      </c>
      <c r="B97" s="10" t="s">
        <v>147</v>
      </c>
      <c r="C97" s="177"/>
    </row>
    <row r="98" spans="1:3" ht="12" customHeight="1">
      <c r="A98" s="13" t="s">
        <v>106</v>
      </c>
      <c r="B98" s="18" t="s">
        <v>148</v>
      </c>
      <c r="C98" s="177"/>
    </row>
    <row r="99" spans="1:3" ht="12" customHeight="1">
      <c r="A99" s="13" t="s">
        <v>96</v>
      </c>
      <c r="B99" s="7" t="s">
        <v>521</v>
      </c>
      <c r="C99" s="177"/>
    </row>
    <row r="100" spans="1:3" ht="12" customHeight="1">
      <c r="A100" s="13" t="s">
        <v>97</v>
      </c>
      <c r="B100" s="103" t="s">
        <v>522</v>
      </c>
      <c r="C100" s="177"/>
    </row>
    <row r="101" spans="1:3" ht="12" customHeight="1">
      <c r="A101" s="13" t="s">
        <v>107</v>
      </c>
      <c r="B101" s="103" t="s">
        <v>523</v>
      </c>
      <c r="C101" s="177"/>
    </row>
    <row r="102" spans="1:3" ht="12" customHeight="1">
      <c r="A102" s="13" t="s">
        <v>108</v>
      </c>
      <c r="B102" s="101" t="s">
        <v>300</v>
      </c>
      <c r="C102" s="177"/>
    </row>
    <row r="103" spans="1:3" ht="12" customHeight="1">
      <c r="A103" s="13" t="s">
        <v>109</v>
      </c>
      <c r="B103" s="102" t="s">
        <v>301</v>
      </c>
      <c r="C103" s="177"/>
    </row>
    <row r="104" spans="1:3" ht="12" customHeight="1">
      <c r="A104" s="13" t="s">
        <v>110</v>
      </c>
      <c r="B104" s="102" t="s">
        <v>302</v>
      </c>
      <c r="C104" s="177"/>
    </row>
    <row r="105" spans="1:3" ht="12" customHeight="1">
      <c r="A105" s="13" t="s">
        <v>112</v>
      </c>
      <c r="B105" s="101" t="s">
        <v>303</v>
      </c>
      <c r="C105" s="177"/>
    </row>
    <row r="106" spans="1:3" ht="12" customHeight="1">
      <c r="A106" s="13" t="s">
        <v>149</v>
      </c>
      <c r="B106" s="101" t="s">
        <v>304</v>
      </c>
      <c r="C106" s="177"/>
    </row>
    <row r="107" spans="1:3" ht="12" customHeight="1">
      <c r="A107" s="13" t="s">
        <v>298</v>
      </c>
      <c r="B107" s="102" t="s">
        <v>305</v>
      </c>
      <c r="C107" s="177"/>
    </row>
    <row r="108" spans="1:3" ht="12" customHeight="1">
      <c r="A108" s="12" t="s">
        <v>299</v>
      </c>
      <c r="B108" s="103" t="s">
        <v>306</v>
      </c>
      <c r="C108" s="177"/>
    </row>
    <row r="109" spans="1:3" ht="12" customHeight="1">
      <c r="A109" s="13" t="s">
        <v>524</v>
      </c>
      <c r="B109" s="103" t="s">
        <v>307</v>
      </c>
      <c r="C109" s="177"/>
    </row>
    <row r="110" spans="1:3" ht="12" customHeight="1">
      <c r="A110" s="15" t="s">
        <v>525</v>
      </c>
      <c r="B110" s="103" t="s">
        <v>308</v>
      </c>
      <c r="C110" s="177"/>
    </row>
    <row r="111" spans="1:3" ht="12" customHeight="1">
      <c r="A111" s="13" t="s">
        <v>526</v>
      </c>
      <c r="B111" s="10" t="s">
        <v>46</v>
      </c>
      <c r="C111" s="175"/>
    </row>
    <row r="112" spans="1:3" ht="12" customHeight="1">
      <c r="A112" s="13" t="s">
        <v>527</v>
      </c>
      <c r="B112" s="7" t="s">
        <v>528</v>
      </c>
      <c r="C112" s="175"/>
    </row>
    <row r="113" spans="1:3" ht="12" customHeight="1" thickBot="1">
      <c r="A113" s="17" t="s">
        <v>529</v>
      </c>
      <c r="B113" s="531" t="s">
        <v>530</v>
      </c>
      <c r="C113" s="181"/>
    </row>
    <row r="114" spans="1:3" ht="12" customHeight="1" thickBot="1">
      <c r="A114" s="532" t="s">
        <v>15</v>
      </c>
      <c r="B114" s="533" t="s">
        <v>309</v>
      </c>
      <c r="C114" s="534">
        <f>+C115+C117+C119</f>
        <v>4791</v>
      </c>
    </row>
    <row r="115" spans="1:3" ht="12" customHeight="1">
      <c r="A115" s="14" t="s">
        <v>98</v>
      </c>
      <c r="B115" s="7" t="s">
        <v>169</v>
      </c>
      <c r="C115" s="558">
        <v>4791</v>
      </c>
    </row>
    <row r="116" spans="1:3" ht="12" customHeight="1">
      <c r="A116" s="14" t="s">
        <v>99</v>
      </c>
      <c r="B116" s="11" t="s">
        <v>313</v>
      </c>
      <c r="C116" s="176"/>
    </row>
    <row r="117" spans="1:3" ht="12" customHeight="1">
      <c r="A117" s="14" t="s">
        <v>100</v>
      </c>
      <c r="B117" s="11" t="s">
        <v>150</v>
      </c>
      <c r="C117" s="175"/>
    </row>
    <row r="118" spans="1:3" ht="12" customHeight="1">
      <c r="A118" s="14" t="s">
        <v>101</v>
      </c>
      <c r="B118" s="11" t="s">
        <v>314</v>
      </c>
      <c r="C118" s="161"/>
    </row>
    <row r="119" spans="1:3" ht="12" customHeight="1">
      <c r="A119" s="14" t="s">
        <v>102</v>
      </c>
      <c r="B119" s="171" t="s">
        <v>172</v>
      </c>
      <c r="C119" s="161"/>
    </row>
    <row r="120" spans="1:3" ht="12" customHeight="1">
      <c r="A120" s="14" t="s">
        <v>111</v>
      </c>
      <c r="B120" s="170" t="s">
        <v>376</v>
      </c>
      <c r="C120" s="161"/>
    </row>
    <row r="121" spans="1:3" ht="12" customHeight="1">
      <c r="A121" s="14" t="s">
        <v>113</v>
      </c>
      <c r="B121" s="268" t="s">
        <v>319</v>
      </c>
      <c r="C121" s="161"/>
    </row>
    <row r="122" spans="1:3" ht="15.75">
      <c r="A122" s="14" t="s">
        <v>151</v>
      </c>
      <c r="B122" s="102" t="s">
        <v>302</v>
      </c>
      <c r="C122" s="161"/>
    </row>
    <row r="123" spans="1:3" ht="12" customHeight="1">
      <c r="A123" s="14" t="s">
        <v>152</v>
      </c>
      <c r="B123" s="102" t="s">
        <v>318</v>
      </c>
      <c r="C123" s="161"/>
    </row>
    <row r="124" spans="1:3" ht="12" customHeight="1">
      <c r="A124" s="14" t="s">
        <v>153</v>
      </c>
      <c r="B124" s="102" t="s">
        <v>317</v>
      </c>
      <c r="C124" s="161"/>
    </row>
    <row r="125" spans="1:3" ht="12" customHeight="1">
      <c r="A125" s="14" t="s">
        <v>310</v>
      </c>
      <c r="B125" s="102" t="s">
        <v>305</v>
      </c>
      <c r="C125" s="161"/>
    </row>
    <row r="126" spans="1:3" ht="12" customHeight="1">
      <c r="A126" s="14" t="s">
        <v>311</v>
      </c>
      <c r="B126" s="102" t="s">
        <v>316</v>
      </c>
      <c r="C126" s="161"/>
    </row>
    <row r="127" spans="1:3" ht="16.5" thickBot="1">
      <c r="A127" s="12" t="s">
        <v>312</v>
      </c>
      <c r="B127" s="102" t="s">
        <v>315</v>
      </c>
      <c r="C127" s="162"/>
    </row>
    <row r="128" spans="1:3" ht="12" customHeight="1" thickBot="1">
      <c r="A128" s="19" t="s">
        <v>16</v>
      </c>
      <c r="B128" s="97" t="s">
        <v>531</v>
      </c>
      <c r="C128" s="174">
        <f>+C93+C114</f>
        <v>194431</v>
      </c>
    </row>
    <row r="129" spans="1:3" ht="12" customHeight="1" thickBot="1">
      <c r="A129" s="19" t="s">
        <v>17</v>
      </c>
      <c r="B129" s="97" t="s">
        <v>532</v>
      </c>
      <c r="C129" s="174">
        <f>+C130+C131+C132</f>
        <v>0</v>
      </c>
    </row>
    <row r="130" spans="1:3" ht="12" customHeight="1">
      <c r="A130" s="14" t="s">
        <v>210</v>
      </c>
      <c r="B130" s="11" t="s">
        <v>533</v>
      </c>
      <c r="C130" s="161"/>
    </row>
    <row r="131" spans="1:3" ht="12" customHeight="1">
      <c r="A131" s="14" t="s">
        <v>213</v>
      </c>
      <c r="B131" s="11" t="s">
        <v>534</v>
      </c>
      <c r="C131" s="161"/>
    </row>
    <row r="132" spans="1:3" ht="12" customHeight="1" thickBot="1">
      <c r="A132" s="12" t="s">
        <v>214</v>
      </c>
      <c r="B132" s="11" t="s">
        <v>535</v>
      </c>
      <c r="C132" s="161"/>
    </row>
    <row r="133" spans="1:3" ht="12" customHeight="1" thickBot="1">
      <c r="A133" s="19" t="s">
        <v>18</v>
      </c>
      <c r="B133" s="97" t="s">
        <v>536</v>
      </c>
      <c r="C133" s="174">
        <f>SUM(C134:C139)</f>
        <v>0</v>
      </c>
    </row>
    <row r="134" spans="1:3" ht="12" customHeight="1">
      <c r="A134" s="14" t="s">
        <v>85</v>
      </c>
      <c r="B134" s="8" t="s">
        <v>537</v>
      </c>
      <c r="C134" s="161"/>
    </row>
    <row r="135" spans="1:3" ht="12" customHeight="1">
      <c r="A135" s="14" t="s">
        <v>86</v>
      </c>
      <c r="B135" s="8" t="s">
        <v>538</v>
      </c>
      <c r="C135" s="161"/>
    </row>
    <row r="136" spans="1:3" ht="12" customHeight="1">
      <c r="A136" s="14" t="s">
        <v>87</v>
      </c>
      <c r="B136" s="8" t="s">
        <v>539</v>
      </c>
      <c r="C136" s="161"/>
    </row>
    <row r="137" spans="1:3" ht="12" customHeight="1">
      <c r="A137" s="14" t="s">
        <v>138</v>
      </c>
      <c r="B137" s="8" t="s">
        <v>540</v>
      </c>
      <c r="C137" s="161"/>
    </row>
    <row r="138" spans="1:3" ht="12" customHeight="1">
      <c r="A138" s="14" t="s">
        <v>139</v>
      </c>
      <c r="B138" s="8" t="s">
        <v>541</v>
      </c>
      <c r="C138" s="161"/>
    </row>
    <row r="139" spans="1:3" ht="12" customHeight="1" thickBot="1">
      <c r="A139" s="12" t="s">
        <v>140</v>
      </c>
      <c r="B139" s="8" t="s">
        <v>542</v>
      </c>
      <c r="C139" s="161"/>
    </row>
    <row r="140" spans="1:3" ht="12" customHeight="1" thickBot="1">
      <c r="A140" s="19" t="s">
        <v>19</v>
      </c>
      <c r="B140" s="97" t="s">
        <v>543</v>
      </c>
      <c r="C140" s="179">
        <f>+C141+C142+C143+C144</f>
        <v>0</v>
      </c>
    </row>
    <row r="141" spans="1:3" ht="12" customHeight="1">
      <c r="A141" s="14" t="s">
        <v>88</v>
      </c>
      <c r="B141" s="8" t="s">
        <v>320</v>
      </c>
      <c r="C141" s="161"/>
    </row>
    <row r="142" spans="1:3" ht="12" customHeight="1">
      <c r="A142" s="14" t="s">
        <v>89</v>
      </c>
      <c r="B142" s="8" t="s">
        <v>321</v>
      </c>
      <c r="C142" s="161"/>
    </row>
    <row r="143" spans="1:3" ht="12" customHeight="1">
      <c r="A143" s="14" t="s">
        <v>234</v>
      </c>
      <c r="B143" s="8" t="s">
        <v>544</v>
      </c>
      <c r="C143" s="161"/>
    </row>
    <row r="144" spans="1:3" ht="12" customHeight="1" thickBot="1">
      <c r="A144" s="12" t="s">
        <v>235</v>
      </c>
      <c r="B144" s="6" t="s">
        <v>339</v>
      </c>
      <c r="C144" s="161"/>
    </row>
    <row r="145" spans="1:3" ht="12" customHeight="1" thickBot="1">
      <c r="A145" s="19" t="s">
        <v>20</v>
      </c>
      <c r="B145" s="97" t="s">
        <v>545</v>
      </c>
      <c r="C145" s="182">
        <f>SUM(C146:C150)</f>
        <v>0</v>
      </c>
    </row>
    <row r="146" spans="1:3" ht="12" customHeight="1">
      <c r="A146" s="14" t="s">
        <v>90</v>
      </c>
      <c r="B146" s="8" t="s">
        <v>546</v>
      </c>
      <c r="C146" s="161"/>
    </row>
    <row r="147" spans="1:3" ht="12" customHeight="1">
      <c r="A147" s="14" t="s">
        <v>91</v>
      </c>
      <c r="B147" s="8" t="s">
        <v>547</v>
      </c>
      <c r="C147" s="161"/>
    </row>
    <row r="148" spans="1:3" ht="12" customHeight="1">
      <c r="A148" s="14" t="s">
        <v>246</v>
      </c>
      <c r="B148" s="8" t="s">
        <v>548</v>
      </c>
      <c r="C148" s="161"/>
    </row>
    <row r="149" spans="1:3" ht="12" customHeight="1">
      <c r="A149" s="14" t="s">
        <v>247</v>
      </c>
      <c r="B149" s="8" t="s">
        <v>549</v>
      </c>
      <c r="C149" s="161"/>
    </row>
    <row r="150" spans="1:3" ht="12" customHeight="1" thickBot="1">
      <c r="A150" s="14" t="s">
        <v>550</v>
      </c>
      <c r="B150" s="8" t="s">
        <v>551</v>
      </c>
      <c r="C150" s="161"/>
    </row>
    <row r="151" spans="1:3" ht="12" customHeight="1" thickBot="1">
      <c r="A151" s="19" t="s">
        <v>21</v>
      </c>
      <c r="B151" s="97" t="s">
        <v>552</v>
      </c>
      <c r="C151" s="535"/>
    </row>
    <row r="152" spans="1:3" ht="12" customHeight="1" thickBot="1">
      <c r="A152" s="19" t="s">
        <v>22</v>
      </c>
      <c r="B152" s="97" t="s">
        <v>553</v>
      </c>
      <c r="C152" s="535"/>
    </row>
    <row r="153" spans="1:9" ht="15" customHeight="1" thickBot="1">
      <c r="A153" s="19" t="s">
        <v>23</v>
      </c>
      <c r="B153" s="97" t="s">
        <v>554</v>
      </c>
      <c r="C153" s="282">
        <f>+C129+C133+C140+C145+C151+C152</f>
        <v>0</v>
      </c>
      <c r="F153" s="283"/>
      <c r="G153" s="284"/>
      <c r="H153" s="284"/>
      <c r="I153" s="284"/>
    </row>
    <row r="154" spans="1:3" s="271" customFormat="1" ht="12.75" customHeight="1" thickBot="1">
      <c r="A154" s="172" t="s">
        <v>24</v>
      </c>
      <c r="B154" s="252" t="s">
        <v>555</v>
      </c>
      <c r="C154" s="282">
        <f>+C128+C153</f>
        <v>194431</v>
      </c>
    </row>
    <row r="155" ht="7.5" customHeight="1"/>
    <row r="156" spans="1:3" ht="15.75">
      <c r="A156" s="661" t="s">
        <v>322</v>
      </c>
      <c r="B156" s="661"/>
      <c r="C156" s="661"/>
    </row>
    <row r="157" spans="1:3" ht="15" customHeight="1" thickBot="1">
      <c r="A157" s="658" t="s">
        <v>127</v>
      </c>
      <c r="B157" s="658"/>
      <c r="C157" s="183" t="s">
        <v>170</v>
      </c>
    </row>
    <row r="158" spans="1:4" ht="13.5" customHeight="1" thickBot="1">
      <c r="A158" s="19">
        <v>1</v>
      </c>
      <c r="B158" s="25" t="s">
        <v>556</v>
      </c>
      <c r="C158" s="174">
        <f>+C62-C128</f>
        <v>-187064</v>
      </c>
      <c r="D158" s="285"/>
    </row>
    <row r="159" spans="1:3" ht="27.75" customHeight="1" thickBot="1">
      <c r="A159" s="19" t="s">
        <v>15</v>
      </c>
      <c r="B159" s="25" t="s">
        <v>557</v>
      </c>
      <c r="C159" s="174">
        <f>+C86-C153</f>
        <v>1571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14/2015.(IV.27.)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3">
    <tabColor rgb="FF92D050"/>
  </sheetPr>
  <dimension ref="A1:F33"/>
  <sheetViews>
    <sheetView zoomScale="115" zoomScaleNormal="115" zoomScaleSheetLayoutView="100" workbookViewId="0" topLeftCell="A10">
      <selection activeCell="E14" sqref="E14"/>
    </sheetView>
  </sheetViews>
  <sheetFormatPr defaultColWidth="9.00390625" defaultRowHeight="12.75"/>
  <cols>
    <col min="1" max="1" width="6.875" style="47" customWidth="1"/>
    <col min="2" max="2" width="55.125" style="119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93" t="s">
        <v>130</v>
      </c>
      <c r="C1" s="194"/>
      <c r="D1" s="194"/>
      <c r="E1" s="194"/>
      <c r="F1" s="664"/>
    </row>
    <row r="2" spans="5:6" ht="14.25" thickBot="1">
      <c r="E2" s="195" t="s">
        <v>59</v>
      </c>
      <c r="F2" s="664"/>
    </row>
    <row r="3" spans="1:6" ht="18" customHeight="1" thickBot="1">
      <c r="A3" s="662" t="s">
        <v>67</v>
      </c>
      <c r="B3" s="196" t="s">
        <v>53</v>
      </c>
      <c r="C3" s="197"/>
      <c r="D3" s="196" t="s">
        <v>54</v>
      </c>
      <c r="E3" s="198"/>
      <c r="F3" s="664"/>
    </row>
    <row r="4" spans="1:6" s="199" customFormat="1" ht="35.25" customHeight="1" thickBot="1">
      <c r="A4" s="663"/>
      <c r="B4" s="120" t="s">
        <v>60</v>
      </c>
      <c r="C4" s="121" t="str">
        <f>+'[2]1.1.sz.mell.'!C3</f>
        <v>2015. évi előirányzat</v>
      </c>
      <c r="D4" s="120" t="s">
        <v>60</v>
      </c>
      <c r="E4" s="43" t="str">
        <f>+C4</f>
        <v>2015. évi előirányzat</v>
      </c>
      <c r="F4" s="664"/>
    </row>
    <row r="5" spans="1:6" s="204" customFormat="1" ht="12" customHeight="1" thickBot="1">
      <c r="A5" s="200" t="s">
        <v>504</v>
      </c>
      <c r="B5" s="201" t="s">
        <v>505</v>
      </c>
      <c r="C5" s="202" t="s">
        <v>506</v>
      </c>
      <c r="D5" s="201" t="s">
        <v>559</v>
      </c>
      <c r="E5" s="203" t="s">
        <v>560</v>
      </c>
      <c r="F5" s="664"/>
    </row>
    <row r="6" spans="1:6" ht="12.75" customHeight="1">
      <c r="A6" s="205" t="s">
        <v>14</v>
      </c>
      <c r="B6" s="206" t="s">
        <v>323</v>
      </c>
      <c r="C6" s="561">
        <v>980308</v>
      </c>
      <c r="D6" s="206" t="s">
        <v>61</v>
      </c>
      <c r="E6" s="562">
        <v>1044040</v>
      </c>
      <c r="F6" s="664"/>
    </row>
    <row r="7" spans="1:6" ht="12.75" customHeight="1">
      <c r="A7" s="207" t="s">
        <v>15</v>
      </c>
      <c r="B7" s="208" t="s">
        <v>324</v>
      </c>
      <c r="C7" s="563">
        <v>645505</v>
      </c>
      <c r="D7" s="208" t="s">
        <v>146</v>
      </c>
      <c r="E7" s="560">
        <v>243681</v>
      </c>
      <c r="F7" s="664"/>
    </row>
    <row r="8" spans="1:6" ht="12.75" customHeight="1">
      <c r="A8" s="207" t="s">
        <v>16</v>
      </c>
      <c r="B8" s="208" t="s">
        <v>344</v>
      </c>
      <c r="C8" s="184">
        <v>42850</v>
      </c>
      <c r="D8" s="208" t="s">
        <v>175</v>
      </c>
      <c r="E8" s="560">
        <v>832548</v>
      </c>
      <c r="F8" s="664"/>
    </row>
    <row r="9" spans="1:6" ht="12.75" customHeight="1">
      <c r="A9" s="207" t="s">
        <v>17</v>
      </c>
      <c r="B9" s="208" t="s">
        <v>137</v>
      </c>
      <c r="C9" s="184">
        <v>294863</v>
      </c>
      <c r="D9" s="208" t="s">
        <v>147</v>
      </c>
      <c r="E9" s="189">
        <v>135200</v>
      </c>
      <c r="F9" s="664"/>
    </row>
    <row r="10" spans="1:6" ht="12.75" customHeight="1">
      <c r="A10" s="207" t="s">
        <v>18</v>
      </c>
      <c r="B10" s="209" t="s">
        <v>369</v>
      </c>
      <c r="C10" s="563">
        <v>430787</v>
      </c>
      <c r="D10" s="208" t="s">
        <v>148</v>
      </c>
      <c r="E10" s="560">
        <v>163243</v>
      </c>
      <c r="F10" s="664"/>
    </row>
    <row r="11" spans="1:6" ht="12.75" customHeight="1">
      <c r="A11" s="207" t="s">
        <v>19</v>
      </c>
      <c r="B11" s="208" t="s">
        <v>325</v>
      </c>
      <c r="C11" s="575">
        <v>13710</v>
      </c>
      <c r="D11" s="208" t="s">
        <v>46</v>
      </c>
      <c r="E11" s="560">
        <v>66556</v>
      </c>
      <c r="F11" s="664"/>
    </row>
    <row r="12" spans="1:6" ht="12.75" customHeight="1">
      <c r="A12" s="207" t="s">
        <v>20</v>
      </c>
      <c r="B12" s="208" t="s">
        <v>561</v>
      </c>
      <c r="C12" s="184"/>
      <c r="D12" s="40"/>
      <c r="E12" s="189"/>
      <c r="F12" s="664"/>
    </row>
    <row r="13" spans="1:6" ht="12.75" customHeight="1">
      <c r="A13" s="207" t="s">
        <v>21</v>
      </c>
      <c r="B13" s="40"/>
      <c r="C13" s="184"/>
      <c r="D13" s="40"/>
      <c r="E13" s="189"/>
      <c r="F13" s="664"/>
    </row>
    <row r="14" spans="1:6" ht="12.75" customHeight="1">
      <c r="A14" s="207" t="s">
        <v>22</v>
      </c>
      <c r="B14" s="286"/>
      <c r="C14" s="185"/>
      <c r="D14" s="40"/>
      <c r="E14" s="189"/>
      <c r="F14" s="664"/>
    </row>
    <row r="15" spans="1:6" ht="12.75" customHeight="1">
      <c r="A15" s="207" t="s">
        <v>23</v>
      </c>
      <c r="B15" s="40"/>
      <c r="C15" s="184"/>
      <c r="D15" s="40"/>
      <c r="E15" s="189"/>
      <c r="F15" s="664"/>
    </row>
    <row r="16" spans="1:6" ht="12.75" customHeight="1">
      <c r="A16" s="207" t="s">
        <v>24</v>
      </c>
      <c r="B16" s="40"/>
      <c r="C16" s="184"/>
      <c r="D16" s="40"/>
      <c r="E16" s="189"/>
      <c r="F16" s="664"/>
    </row>
    <row r="17" spans="1:6" ht="12.75" customHeight="1" thickBot="1">
      <c r="A17" s="207" t="s">
        <v>25</v>
      </c>
      <c r="B17" s="49"/>
      <c r="C17" s="186"/>
      <c r="D17" s="40"/>
      <c r="E17" s="190"/>
      <c r="F17" s="664"/>
    </row>
    <row r="18" spans="1:6" ht="15.75" customHeight="1" thickBot="1">
      <c r="A18" s="210" t="s">
        <v>26</v>
      </c>
      <c r="B18" s="98" t="s">
        <v>562</v>
      </c>
      <c r="C18" s="187">
        <f>SUM(C6:C17)-C8</f>
        <v>2365173</v>
      </c>
      <c r="D18" s="98" t="s">
        <v>330</v>
      </c>
      <c r="E18" s="191">
        <f>SUM(E6:E17)</f>
        <v>2485268</v>
      </c>
      <c r="F18" s="664"/>
    </row>
    <row r="19" spans="1:6" ht="12.75" customHeight="1">
      <c r="A19" s="211" t="s">
        <v>27</v>
      </c>
      <c r="B19" s="212" t="s">
        <v>327</v>
      </c>
      <c r="C19" s="319">
        <f>+C20+C21+C22+C23</f>
        <v>185218</v>
      </c>
      <c r="D19" s="213" t="s">
        <v>154</v>
      </c>
      <c r="E19" s="192"/>
      <c r="F19" s="664"/>
    </row>
    <row r="20" spans="1:6" ht="12.75" customHeight="1">
      <c r="A20" s="214" t="s">
        <v>28</v>
      </c>
      <c r="B20" s="213" t="s">
        <v>167</v>
      </c>
      <c r="C20" s="61">
        <v>185218</v>
      </c>
      <c r="D20" s="213" t="s">
        <v>329</v>
      </c>
      <c r="E20" s="62"/>
      <c r="F20" s="664"/>
    </row>
    <row r="21" spans="1:6" ht="12.75" customHeight="1">
      <c r="A21" s="214" t="s">
        <v>29</v>
      </c>
      <c r="B21" s="213" t="s">
        <v>168</v>
      </c>
      <c r="C21" s="61"/>
      <c r="D21" s="213" t="s">
        <v>128</v>
      </c>
      <c r="E21" s="62">
        <v>100000</v>
      </c>
      <c r="F21" s="664"/>
    </row>
    <row r="22" spans="1:6" ht="12.75" customHeight="1">
      <c r="A22" s="214" t="s">
        <v>30</v>
      </c>
      <c r="B22" s="213" t="s">
        <v>173</v>
      </c>
      <c r="C22" s="61"/>
      <c r="D22" s="213" t="s">
        <v>129</v>
      </c>
      <c r="E22" s="62"/>
      <c r="F22" s="664"/>
    </row>
    <row r="23" spans="1:6" ht="12.75" customHeight="1">
      <c r="A23" s="214" t="s">
        <v>31</v>
      </c>
      <c r="B23" s="213" t="s">
        <v>174</v>
      </c>
      <c r="C23" s="61"/>
      <c r="D23" s="212" t="s">
        <v>176</v>
      </c>
      <c r="E23" s="62"/>
      <c r="F23" s="664"/>
    </row>
    <row r="24" spans="1:6" ht="12.75" customHeight="1">
      <c r="A24" s="214" t="s">
        <v>32</v>
      </c>
      <c r="B24" s="213" t="s">
        <v>328</v>
      </c>
      <c r="C24" s="215">
        <f>+C25+C26</f>
        <v>100000</v>
      </c>
      <c r="D24" s="213" t="s">
        <v>155</v>
      </c>
      <c r="E24" s="62"/>
      <c r="F24" s="664"/>
    </row>
    <row r="25" spans="1:6" ht="12.75" customHeight="1">
      <c r="A25" s="211" t="s">
        <v>33</v>
      </c>
      <c r="B25" s="212" t="s">
        <v>326</v>
      </c>
      <c r="C25" s="188">
        <v>100000</v>
      </c>
      <c r="D25" s="206" t="s">
        <v>544</v>
      </c>
      <c r="E25" s="192"/>
      <c r="F25" s="664"/>
    </row>
    <row r="26" spans="1:6" ht="12.75" customHeight="1">
      <c r="A26" s="214" t="s">
        <v>34</v>
      </c>
      <c r="B26" s="213" t="s">
        <v>563</v>
      </c>
      <c r="C26" s="61"/>
      <c r="D26" s="208" t="s">
        <v>552</v>
      </c>
      <c r="E26" s="62"/>
      <c r="F26" s="664"/>
    </row>
    <row r="27" spans="1:6" ht="12.75" customHeight="1">
      <c r="A27" s="207" t="s">
        <v>35</v>
      </c>
      <c r="B27" s="213" t="s">
        <v>517</v>
      </c>
      <c r="C27" s="61"/>
      <c r="D27" s="208" t="s">
        <v>553</v>
      </c>
      <c r="E27" s="62"/>
      <c r="F27" s="664"/>
    </row>
    <row r="28" spans="1:6" ht="12.75" customHeight="1" thickBot="1">
      <c r="A28" s="258" t="s">
        <v>36</v>
      </c>
      <c r="B28" s="212" t="s">
        <v>284</v>
      </c>
      <c r="C28" s="188"/>
      <c r="D28" s="287" t="s">
        <v>612</v>
      </c>
      <c r="E28" s="192">
        <v>27420</v>
      </c>
      <c r="F28" s="664"/>
    </row>
    <row r="29" spans="1:6" ht="15.75" customHeight="1" thickBot="1">
      <c r="A29" s="210" t="s">
        <v>37</v>
      </c>
      <c r="B29" s="98" t="s">
        <v>564</v>
      </c>
      <c r="C29" s="187">
        <f>+C19+C24+C27+C28</f>
        <v>285218</v>
      </c>
      <c r="D29" s="98" t="s">
        <v>565</v>
      </c>
      <c r="E29" s="191">
        <f>SUM(E19:E28)</f>
        <v>127420</v>
      </c>
      <c r="F29" s="664"/>
    </row>
    <row r="30" spans="1:6" ht="13.5" thickBot="1">
      <c r="A30" s="210" t="s">
        <v>38</v>
      </c>
      <c r="B30" s="216" t="s">
        <v>566</v>
      </c>
      <c r="C30" s="217">
        <f>+C18+C29</f>
        <v>2650391</v>
      </c>
      <c r="D30" s="216" t="s">
        <v>567</v>
      </c>
      <c r="E30" s="217">
        <f>+E18+E29</f>
        <v>2612688</v>
      </c>
      <c r="F30" s="664"/>
    </row>
    <row r="31" spans="1:6" ht="13.5" thickBot="1">
      <c r="A31" s="210" t="s">
        <v>39</v>
      </c>
      <c r="B31" s="216" t="s">
        <v>132</v>
      </c>
      <c r="C31" s="217">
        <f>IF(C18-E18&lt;0,E18-C18,"-")</f>
        <v>120095</v>
      </c>
      <c r="D31" s="216" t="s">
        <v>133</v>
      </c>
      <c r="E31" s="217" t="str">
        <f>IF(C18-E18&gt;0,C18-E18,"-")</f>
        <v>-</v>
      </c>
      <c r="F31" s="664"/>
    </row>
    <row r="32" spans="1:6" ht="13.5" thickBot="1">
      <c r="A32" s="210" t="s">
        <v>40</v>
      </c>
      <c r="B32" s="216" t="s">
        <v>177</v>
      </c>
      <c r="C32" s="217" t="str">
        <f>IF(C18+C29-E30&lt;0,E30-(C18+C29),"-")</f>
        <v>-</v>
      </c>
      <c r="D32" s="216" t="s">
        <v>178</v>
      </c>
      <c r="E32" s="217">
        <f>IF(C18+C29-E30&gt;0,C18+C29-E30,"-")</f>
        <v>37703</v>
      </c>
      <c r="F32" s="664"/>
    </row>
    <row r="33" spans="2:4" ht="18.75">
      <c r="B33" s="665"/>
      <c r="C33" s="665"/>
      <c r="D33" s="66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14/2015.(IV.27.)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4">
    <tabColor rgb="FF92D050"/>
  </sheetPr>
  <dimension ref="A1:F33"/>
  <sheetViews>
    <sheetView zoomScaleSheetLayoutView="115" workbookViewId="0" topLeftCell="A10">
      <selection activeCell="E10" sqref="E10"/>
    </sheetView>
  </sheetViews>
  <sheetFormatPr defaultColWidth="9.00390625" defaultRowHeight="12.75"/>
  <cols>
    <col min="1" max="1" width="6.875" style="47" customWidth="1"/>
    <col min="2" max="2" width="55.125" style="119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93" t="s">
        <v>131</v>
      </c>
      <c r="C1" s="194"/>
      <c r="D1" s="194"/>
      <c r="E1" s="194"/>
      <c r="F1" s="664"/>
    </row>
    <row r="2" spans="5:6" ht="14.25" thickBot="1">
      <c r="E2" s="195" t="s">
        <v>59</v>
      </c>
      <c r="F2" s="664"/>
    </row>
    <row r="3" spans="1:6" ht="13.5" thickBot="1">
      <c r="A3" s="666" t="s">
        <v>67</v>
      </c>
      <c r="B3" s="196" t="s">
        <v>53</v>
      </c>
      <c r="C3" s="197"/>
      <c r="D3" s="196" t="s">
        <v>54</v>
      </c>
      <c r="E3" s="198"/>
      <c r="F3" s="664"/>
    </row>
    <row r="4" spans="1:6" s="199" customFormat="1" ht="24.75" thickBot="1">
      <c r="A4" s="667"/>
      <c r="B4" s="120" t="s">
        <v>60</v>
      </c>
      <c r="C4" s="121" t="str">
        <f>+'[2]2.1.sz.mell  '!C4</f>
        <v>2015. évi előirányzat</v>
      </c>
      <c r="D4" s="120" t="s">
        <v>60</v>
      </c>
      <c r="E4" s="121" t="str">
        <f>+'[2]2.1.sz.mell  '!C4</f>
        <v>2015. évi előirányzat</v>
      </c>
      <c r="F4" s="664"/>
    </row>
    <row r="5" spans="1:6" s="199" customFormat="1" ht="13.5" thickBot="1">
      <c r="A5" s="200" t="s">
        <v>504</v>
      </c>
      <c r="B5" s="201" t="s">
        <v>505</v>
      </c>
      <c r="C5" s="202" t="s">
        <v>506</v>
      </c>
      <c r="D5" s="201" t="s">
        <v>559</v>
      </c>
      <c r="E5" s="203" t="s">
        <v>560</v>
      </c>
      <c r="F5" s="664"/>
    </row>
    <row r="6" spans="1:6" ht="12.75" customHeight="1">
      <c r="A6" s="205" t="s">
        <v>14</v>
      </c>
      <c r="B6" s="206" t="s">
        <v>331</v>
      </c>
      <c r="C6" s="561">
        <v>336265</v>
      </c>
      <c r="D6" s="206" t="s">
        <v>169</v>
      </c>
      <c r="E6" s="562">
        <v>41881</v>
      </c>
      <c r="F6" s="664"/>
    </row>
    <row r="7" spans="1:6" ht="12.75">
      <c r="A7" s="207" t="s">
        <v>15</v>
      </c>
      <c r="B7" s="208" t="s">
        <v>332</v>
      </c>
      <c r="C7" s="184">
        <v>335820</v>
      </c>
      <c r="D7" s="208" t="s">
        <v>337</v>
      </c>
      <c r="E7" s="62">
        <v>8305</v>
      </c>
      <c r="F7" s="664"/>
    </row>
    <row r="8" spans="1:6" ht="12.75" customHeight="1">
      <c r="A8" s="207" t="s">
        <v>16</v>
      </c>
      <c r="B8" s="208" t="s">
        <v>5</v>
      </c>
      <c r="C8" s="184">
        <v>5400</v>
      </c>
      <c r="D8" s="208" t="s">
        <v>150</v>
      </c>
      <c r="E8" s="560">
        <v>363348</v>
      </c>
      <c r="F8" s="664"/>
    </row>
    <row r="9" spans="1:6" ht="12.75" customHeight="1">
      <c r="A9" s="207" t="s">
        <v>17</v>
      </c>
      <c r="B9" s="208" t="s">
        <v>333</v>
      </c>
      <c r="C9" s="563">
        <v>1880</v>
      </c>
      <c r="D9" s="208" t="s">
        <v>338</v>
      </c>
      <c r="E9" s="62">
        <v>358067</v>
      </c>
      <c r="F9" s="664"/>
    </row>
    <row r="10" spans="1:6" ht="12.75" customHeight="1">
      <c r="A10" s="207" t="s">
        <v>18</v>
      </c>
      <c r="B10" s="208" t="s">
        <v>334</v>
      </c>
      <c r="C10" s="184"/>
      <c r="D10" s="208" t="s">
        <v>172</v>
      </c>
      <c r="E10" s="189">
        <v>18194</v>
      </c>
      <c r="F10" s="664"/>
    </row>
    <row r="11" spans="1:6" ht="12.75" customHeight="1">
      <c r="A11" s="207" t="s">
        <v>19</v>
      </c>
      <c r="B11" s="208" t="s">
        <v>335</v>
      </c>
      <c r="C11" s="185"/>
      <c r="D11" s="536"/>
      <c r="E11" s="189"/>
      <c r="F11" s="664"/>
    </row>
    <row r="12" spans="1:6" ht="12.75" customHeight="1">
      <c r="A12" s="207" t="s">
        <v>20</v>
      </c>
      <c r="B12" s="40"/>
      <c r="C12" s="184"/>
      <c r="D12" s="536"/>
      <c r="E12" s="189"/>
      <c r="F12" s="664"/>
    </row>
    <row r="13" spans="1:6" ht="12.75" customHeight="1">
      <c r="A13" s="207" t="s">
        <v>21</v>
      </c>
      <c r="B13" s="40"/>
      <c r="C13" s="184"/>
      <c r="D13" s="537"/>
      <c r="E13" s="189"/>
      <c r="F13" s="664"/>
    </row>
    <row r="14" spans="1:6" ht="12.75" customHeight="1">
      <c r="A14" s="207" t="s">
        <v>22</v>
      </c>
      <c r="B14" s="538"/>
      <c r="C14" s="185"/>
      <c r="D14" s="536"/>
      <c r="E14" s="189"/>
      <c r="F14" s="664"/>
    </row>
    <row r="15" spans="1:6" ht="12.75">
      <c r="A15" s="207" t="s">
        <v>23</v>
      </c>
      <c r="B15" s="40"/>
      <c r="C15" s="185"/>
      <c r="D15" s="536"/>
      <c r="E15" s="189"/>
      <c r="F15" s="664"/>
    </row>
    <row r="16" spans="1:6" ht="12.75" customHeight="1" thickBot="1">
      <c r="A16" s="258" t="s">
        <v>24</v>
      </c>
      <c r="B16" s="287"/>
      <c r="C16" s="260"/>
      <c r="D16" s="259" t="s">
        <v>46</v>
      </c>
      <c r="E16" s="236">
        <v>1005</v>
      </c>
      <c r="F16" s="664"/>
    </row>
    <row r="17" spans="1:6" ht="15.75" customHeight="1" thickBot="1">
      <c r="A17" s="210" t="s">
        <v>25</v>
      </c>
      <c r="B17" s="98" t="s">
        <v>345</v>
      </c>
      <c r="C17" s="187">
        <f>+C6+C8+C9+C11+C12+C13+C14+C15+C16</f>
        <v>343545</v>
      </c>
      <c r="D17" s="98" t="s">
        <v>346</v>
      </c>
      <c r="E17" s="191">
        <f>+E6+E8+E10+E11+E12+E13+E14+E15+E16</f>
        <v>424428</v>
      </c>
      <c r="F17" s="664"/>
    </row>
    <row r="18" spans="1:6" ht="12.75" customHeight="1">
      <c r="A18" s="205" t="s">
        <v>26</v>
      </c>
      <c r="B18" s="220" t="s">
        <v>190</v>
      </c>
      <c r="C18" s="227">
        <f>+C19+C20+C21+C22+C23</f>
        <v>7223</v>
      </c>
      <c r="D18" s="213" t="s">
        <v>154</v>
      </c>
      <c r="E18" s="60"/>
      <c r="F18" s="664"/>
    </row>
    <row r="19" spans="1:6" ht="12.75" customHeight="1">
      <c r="A19" s="207" t="s">
        <v>27</v>
      </c>
      <c r="B19" s="221" t="s">
        <v>179</v>
      </c>
      <c r="C19" s="61">
        <v>7223</v>
      </c>
      <c r="D19" s="213" t="s">
        <v>157</v>
      </c>
      <c r="E19" s="62"/>
      <c r="F19" s="664"/>
    </row>
    <row r="20" spans="1:6" ht="12.75" customHeight="1">
      <c r="A20" s="205" t="s">
        <v>28</v>
      </c>
      <c r="B20" s="221" t="s">
        <v>180</v>
      </c>
      <c r="C20" s="61"/>
      <c r="D20" s="213" t="s">
        <v>128</v>
      </c>
      <c r="E20" s="62"/>
      <c r="F20" s="664"/>
    </row>
    <row r="21" spans="1:6" ht="12.75" customHeight="1">
      <c r="A21" s="207" t="s">
        <v>29</v>
      </c>
      <c r="B21" s="221" t="s">
        <v>181</v>
      </c>
      <c r="C21" s="61"/>
      <c r="D21" s="213" t="s">
        <v>129</v>
      </c>
      <c r="E21" s="62">
        <v>2952</v>
      </c>
      <c r="F21" s="664"/>
    </row>
    <row r="22" spans="1:6" ht="12.75" customHeight="1">
      <c r="A22" s="205" t="s">
        <v>30</v>
      </c>
      <c r="B22" s="221" t="s">
        <v>182</v>
      </c>
      <c r="C22" s="61"/>
      <c r="D22" s="212" t="s">
        <v>176</v>
      </c>
      <c r="E22" s="62"/>
      <c r="F22" s="664"/>
    </row>
    <row r="23" spans="1:6" ht="12.75" customHeight="1">
      <c r="A23" s="207" t="s">
        <v>31</v>
      </c>
      <c r="B23" s="222" t="s">
        <v>183</v>
      </c>
      <c r="C23" s="61"/>
      <c r="D23" s="213" t="s">
        <v>158</v>
      </c>
      <c r="E23" s="62"/>
      <c r="F23" s="664"/>
    </row>
    <row r="24" spans="1:6" ht="12.75" customHeight="1">
      <c r="A24" s="205" t="s">
        <v>32</v>
      </c>
      <c r="B24" s="223" t="s">
        <v>184</v>
      </c>
      <c r="C24" s="215">
        <f>+C25+C26+C27+C28+C29</f>
        <v>38909</v>
      </c>
      <c r="D24" s="224" t="s">
        <v>156</v>
      </c>
      <c r="E24" s="62"/>
      <c r="F24" s="664"/>
    </row>
    <row r="25" spans="1:6" ht="12.75" customHeight="1">
      <c r="A25" s="207" t="s">
        <v>33</v>
      </c>
      <c r="B25" s="222" t="s">
        <v>185</v>
      </c>
      <c r="C25" s="61">
        <v>38909</v>
      </c>
      <c r="D25" s="224" t="s">
        <v>339</v>
      </c>
      <c r="E25" s="62"/>
      <c r="F25" s="664"/>
    </row>
    <row r="26" spans="1:6" ht="12.75" customHeight="1">
      <c r="A26" s="205" t="s">
        <v>34</v>
      </c>
      <c r="B26" s="222" t="s">
        <v>186</v>
      </c>
      <c r="C26" s="61"/>
      <c r="D26" s="219"/>
      <c r="E26" s="62"/>
      <c r="F26" s="664"/>
    </row>
    <row r="27" spans="1:6" ht="12.75" customHeight="1">
      <c r="A27" s="207" t="s">
        <v>35</v>
      </c>
      <c r="B27" s="221" t="s">
        <v>187</v>
      </c>
      <c r="C27" s="61"/>
      <c r="D27" s="96"/>
      <c r="E27" s="62"/>
      <c r="F27" s="664"/>
    </row>
    <row r="28" spans="1:6" ht="12.75" customHeight="1">
      <c r="A28" s="205" t="s">
        <v>36</v>
      </c>
      <c r="B28" s="225" t="s">
        <v>188</v>
      </c>
      <c r="C28" s="61"/>
      <c r="D28" s="40"/>
      <c r="E28" s="62"/>
      <c r="F28" s="664"/>
    </row>
    <row r="29" spans="1:6" ht="12.75" customHeight="1" thickBot="1">
      <c r="A29" s="207" t="s">
        <v>37</v>
      </c>
      <c r="B29" s="226" t="s">
        <v>189</v>
      </c>
      <c r="C29" s="61"/>
      <c r="D29" s="96"/>
      <c r="E29" s="62"/>
      <c r="F29" s="664"/>
    </row>
    <row r="30" spans="1:6" ht="21.75" customHeight="1" thickBot="1">
      <c r="A30" s="210" t="s">
        <v>38</v>
      </c>
      <c r="B30" s="98" t="s">
        <v>336</v>
      </c>
      <c r="C30" s="187">
        <f>+C18+C24</f>
        <v>46132</v>
      </c>
      <c r="D30" s="98" t="s">
        <v>340</v>
      </c>
      <c r="E30" s="191">
        <f>SUM(E18:E29)</f>
        <v>2952</v>
      </c>
      <c r="F30" s="664"/>
    </row>
    <row r="31" spans="1:6" ht="13.5" thickBot="1">
      <c r="A31" s="210" t="s">
        <v>39</v>
      </c>
      <c r="B31" s="216" t="s">
        <v>341</v>
      </c>
      <c r="C31" s="217">
        <f>+C17+C30</f>
        <v>389677</v>
      </c>
      <c r="D31" s="216" t="s">
        <v>342</v>
      </c>
      <c r="E31" s="217">
        <f>+E17+E30</f>
        <v>427380</v>
      </c>
      <c r="F31" s="664"/>
    </row>
    <row r="32" spans="1:6" ht="13.5" thickBot="1">
      <c r="A32" s="210" t="s">
        <v>40</v>
      </c>
      <c r="B32" s="216" t="s">
        <v>132</v>
      </c>
      <c r="C32" s="217">
        <f>IF(C17-E17&lt;0,E17-C17,"-")</f>
        <v>80883</v>
      </c>
      <c r="D32" s="216" t="s">
        <v>133</v>
      </c>
      <c r="E32" s="217" t="str">
        <f>IF(C17-E17&gt;0,C17-E17,"-")</f>
        <v>-</v>
      </c>
      <c r="F32" s="664"/>
    </row>
    <row r="33" spans="1:6" ht="13.5" thickBot="1">
      <c r="A33" s="210" t="s">
        <v>41</v>
      </c>
      <c r="B33" s="216" t="s">
        <v>177</v>
      </c>
      <c r="C33" s="217">
        <v>8987</v>
      </c>
      <c r="D33" s="216" t="s">
        <v>178</v>
      </c>
      <c r="E33" s="217"/>
      <c r="F33" s="66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14/2015.(IV.27.)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D12"/>
  <sheetViews>
    <sheetView zoomScale="120" zoomScaleNormal="120" zoomScalePageLayoutView="0" workbookViewId="0" topLeftCell="A1">
      <selection activeCell="E5" sqref="E5"/>
    </sheetView>
  </sheetViews>
  <sheetFormatPr defaultColWidth="9.00390625" defaultRowHeight="12.75"/>
  <cols>
    <col min="1" max="1" width="5.625" style="105" customWidth="1"/>
    <col min="2" max="2" width="68.625" style="105" customWidth="1"/>
    <col min="3" max="3" width="19.50390625" style="105" customWidth="1"/>
    <col min="4" max="16384" width="9.375" style="105" customWidth="1"/>
  </cols>
  <sheetData>
    <row r="1" spans="1:3" ht="33" customHeight="1">
      <c r="A1" s="668" t="s">
        <v>475</v>
      </c>
      <c r="B1" s="668"/>
      <c r="C1" s="668"/>
    </row>
    <row r="2" spans="1:4" ht="15.75" customHeight="1" thickBot="1">
      <c r="A2" s="106"/>
      <c r="B2" s="106"/>
      <c r="C2" s="108" t="s">
        <v>50</v>
      </c>
      <c r="D2" s="107"/>
    </row>
    <row r="3" spans="1:3" ht="26.25" customHeight="1" thickBot="1">
      <c r="A3" s="109" t="s">
        <v>12</v>
      </c>
      <c r="B3" s="110" t="s">
        <v>159</v>
      </c>
      <c r="C3" s="111" t="s">
        <v>483</v>
      </c>
    </row>
    <row r="4" spans="1:3" ht="15.75" thickBot="1">
      <c r="A4" s="112">
        <v>1</v>
      </c>
      <c r="B4" s="113">
        <v>2</v>
      </c>
      <c r="C4" s="114">
        <v>3</v>
      </c>
    </row>
    <row r="5" spans="1:3" ht="15">
      <c r="A5" s="115" t="s">
        <v>14</v>
      </c>
      <c r="B5" s="229" t="s">
        <v>633</v>
      </c>
      <c r="C5" s="647">
        <v>260863</v>
      </c>
    </row>
    <row r="6" spans="1:3" ht="24.75">
      <c r="A6" s="116" t="s">
        <v>15</v>
      </c>
      <c r="B6" s="255" t="s">
        <v>191</v>
      </c>
      <c r="C6" s="646">
        <v>16270</v>
      </c>
    </row>
    <row r="7" spans="1:3" ht="15">
      <c r="A7" s="116" t="s">
        <v>16</v>
      </c>
      <c r="B7" s="256" t="s">
        <v>380</v>
      </c>
      <c r="C7" s="646">
        <v>81</v>
      </c>
    </row>
    <row r="8" spans="1:3" ht="24.75">
      <c r="A8" s="116" t="s">
        <v>17</v>
      </c>
      <c r="B8" s="256" t="s">
        <v>193</v>
      </c>
      <c r="C8" s="228">
        <v>5400</v>
      </c>
    </row>
    <row r="9" spans="1:3" ht="15">
      <c r="A9" s="117" t="s">
        <v>18</v>
      </c>
      <c r="B9" s="256" t="s">
        <v>192</v>
      </c>
      <c r="C9" s="648">
        <v>8000</v>
      </c>
    </row>
    <row r="10" spans="1:3" ht="15.75" thickBot="1">
      <c r="A10" s="116" t="s">
        <v>19</v>
      </c>
      <c r="B10" s="257" t="s">
        <v>634</v>
      </c>
      <c r="C10" s="228"/>
    </row>
    <row r="11" spans="1:3" ht="15.75" thickBot="1">
      <c r="A11" s="669" t="s">
        <v>160</v>
      </c>
      <c r="B11" s="670"/>
      <c r="C11" s="118">
        <f>SUM(C5:C10)</f>
        <v>290614</v>
      </c>
    </row>
    <row r="12" spans="1:3" ht="23.25" customHeight="1">
      <c r="A12" s="671" t="s">
        <v>166</v>
      </c>
      <c r="B12" s="671"/>
      <c r="C12" s="67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14/2015.(IV.27.)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6">
    <tabColor rgb="FF92D050"/>
    <pageSetUpPr fitToPage="1"/>
  </sheetPr>
  <dimension ref="A1:F34"/>
  <sheetViews>
    <sheetView workbookViewId="0" topLeftCell="A19">
      <selection activeCell="G30" sqref="G30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72" t="s">
        <v>2</v>
      </c>
      <c r="B1" s="672"/>
      <c r="C1" s="672"/>
      <c r="D1" s="672"/>
      <c r="E1" s="672"/>
      <c r="F1" s="672"/>
    </row>
    <row r="2" spans="1:6" ht="22.5" customHeight="1" thickBot="1">
      <c r="A2" s="119"/>
      <c r="B2" s="47"/>
      <c r="C2" s="47"/>
      <c r="D2" s="47"/>
      <c r="E2" s="47"/>
      <c r="F2" s="42" t="s">
        <v>59</v>
      </c>
    </row>
    <row r="3" spans="1:6" s="39" customFormat="1" ht="44.25" customHeight="1" thickBot="1">
      <c r="A3" s="120" t="s">
        <v>63</v>
      </c>
      <c r="B3" s="121" t="s">
        <v>64</v>
      </c>
      <c r="C3" s="121" t="s">
        <v>65</v>
      </c>
      <c r="D3" s="121" t="s">
        <v>484</v>
      </c>
      <c r="E3" s="121" t="s">
        <v>483</v>
      </c>
      <c r="F3" s="43" t="s">
        <v>485</v>
      </c>
    </row>
    <row r="4" spans="1:6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 t="s">
        <v>80</v>
      </c>
    </row>
    <row r="5" spans="1:6" ht="15.75" customHeight="1">
      <c r="A5" s="521" t="s">
        <v>498</v>
      </c>
      <c r="B5" s="503">
        <v>3000</v>
      </c>
      <c r="C5" s="504" t="s">
        <v>495</v>
      </c>
      <c r="D5" s="505"/>
      <c r="E5" s="506">
        <v>3000</v>
      </c>
      <c r="F5" s="507">
        <f aca="true" t="shared" si="0" ref="F5:F32">B5-D5-E5</f>
        <v>0</v>
      </c>
    </row>
    <row r="6" spans="1:6" ht="15.75" customHeight="1">
      <c r="A6" s="522" t="s">
        <v>499</v>
      </c>
      <c r="B6" s="59">
        <v>78</v>
      </c>
      <c r="C6" s="316" t="s">
        <v>495</v>
      </c>
      <c r="D6" s="24"/>
      <c r="E6" s="24">
        <v>78</v>
      </c>
      <c r="F6" s="48">
        <f t="shared" si="0"/>
        <v>0</v>
      </c>
    </row>
    <row r="7" spans="1:6" ht="15.75" customHeight="1">
      <c r="A7" s="522" t="s">
        <v>500</v>
      </c>
      <c r="B7" s="59">
        <v>2731</v>
      </c>
      <c r="C7" s="316" t="s">
        <v>495</v>
      </c>
      <c r="D7" s="24"/>
      <c r="E7" s="24">
        <v>2731</v>
      </c>
      <c r="F7" s="48">
        <f t="shared" si="0"/>
        <v>0</v>
      </c>
    </row>
    <row r="8" spans="1:6" ht="15.75" customHeight="1">
      <c r="A8" s="523" t="s">
        <v>501</v>
      </c>
      <c r="B8" s="59">
        <v>3001</v>
      </c>
      <c r="C8" s="316" t="s">
        <v>495</v>
      </c>
      <c r="D8" s="24"/>
      <c r="E8" s="24">
        <v>3001</v>
      </c>
      <c r="F8" s="48">
        <f t="shared" si="0"/>
        <v>0</v>
      </c>
    </row>
    <row r="9" spans="1:6" ht="15.75" customHeight="1">
      <c r="A9" s="522" t="s">
        <v>502</v>
      </c>
      <c r="B9" s="650">
        <v>12592</v>
      </c>
      <c r="C9" s="495" t="s">
        <v>495</v>
      </c>
      <c r="D9" s="496"/>
      <c r="E9" s="651">
        <v>12592</v>
      </c>
      <c r="F9" s="48">
        <f t="shared" si="0"/>
        <v>0</v>
      </c>
    </row>
    <row r="10" spans="1:6" ht="25.5" customHeight="1">
      <c r="A10" s="523" t="s">
        <v>503</v>
      </c>
      <c r="B10" s="508">
        <v>1871</v>
      </c>
      <c r="C10" s="495" t="s">
        <v>495</v>
      </c>
      <c r="D10" s="496"/>
      <c r="E10" s="496">
        <v>1871</v>
      </c>
      <c r="F10" s="48">
        <f t="shared" si="0"/>
        <v>0</v>
      </c>
    </row>
    <row r="11" spans="1:6" ht="15.75" customHeight="1">
      <c r="A11" s="550" t="s">
        <v>600</v>
      </c>
      <c r="B11" s="509">
        <v>300</v>
      </c>
      <c r="C11" s="488" t="s">
        <v>495</v>
      </c>
      <c r="D11" s="480"/>
      <c r="E11" s="480">
        <v>300</v>
      </c>
      <c r="F11" s="48">
        <f t="shared" si="0"/>
        <v>0</v>
      </c>
    </row>
    <row r="12" spans="1:6" ht="18.75" customHeight="1">
      <c r="A12" s="551" t="s">
        <v>601</v>
      </c>
      <c r="B12" s="498">
        <v>501</v>
      </c>
      <c r="C12" s="491" t="s">
        <v>495</v>
      </c>
      <c r="D12" s="479"/>
      <c r="E12" s="479">
        <v>501</v>
      </c>
      <c r="F12" s="48">
        <f t="shared" si="0"/>
        <v>0</v>
      </c>
    </row>
    <row r="13" spans="1:6" ht="15.75" customHeight="1">
      <c r="A13" s="314" t="s">
        <v>618</v>
      </c>
      <c r="B13" s="24">
        <v>121</v>
      </c>
      <c r="C13" s="316" t="s">
        <v>495</v>
      </c>
      <c r="D13" s="555"/>
      <c r="E13" s="24">
        <v>121</v>
      </c>
      <c r="F13" s="320">
        <f t="shared" si="0"/>
        <v>0</v>
      </c>
    </row>
    <row r="14" spans="1:6" ht="15.75" customHeight="1">
      <c r="A14" s="314" t="s">
        <v>619</v>
      </c>
      <c r="B14" s="24">
        <v>41</v>
      </c>
      <c r="C14" s="316" t="s">
        <v>495</v>
      </c>
      <c r="D14" s="24"/>
      <c r="E14" s="24">
        <v>41</v>
      </c>
      <c r="F14" s="48">
        <f t="shared" si="0"/>
        <v>0</v>
      </c>
    </row>
    <row r="15" spans="1:6" ht="15.75" customHeight="1">
      <c r="A15" s="314" t="s">
        <v>620</v>
      </c>
      <c r="B15" s="24">
        <v>801</v>
      </c>
      <c r="C15" s="316" t="s">
        <v>495</v>
      </c>
      <c r="D15" s="24"/>
      <c r="E15" s="24">
        <v>801</v>
      </c>
      <c r="F15" s="48">
        <f t="shared" si="0"/>
        <v>0</v>
      </c>
    </row>
    <row r="16" spans="1:6" ht="15.75" customHeight="1">
      <c r="A16" s="315" t="s">
        <v>621</v>
      </c>
      <c r="B16" s="24">
        <v>127</v>
      </c>
      <c r="C16" s="316" t="s">
        <v>495</v>
      </c>
      <c r="D16" s="24"/>
      <c r="E16" s="24">
        <v>127</v>
      </c>
      <c r="F16" s="48">
        <f t="shared" si="0"/>
        <v>0</v>
      </c>
    </row>
    <row r="17" spans="1:6" ht="15.75" customHeight="1">
      <c r="A17" s="314" t="s">
        <v>622</v>
      </c>
      <c r="B17" s="24">
        <v>114</v>
      </c>
      <c r="C17" s="316" t="s">
        <v>495</v>
      </c>
      <c r="D17" s="24"/>
      <c r="E17" s="24">
        <v>114</v>
      </c>
      <c r="F17" s="48">
        <f t="shared" si="0"/>
        <v>0</v>
      </c>
    </row>
    <row r="18" spans="1:6" ht="15.75" customHeight="1">
      <c r="A18" s="315" t="s">
        <v>623</v>
      </c>
      <c r="B18" s="24">
        <v>737</v>
      </c>
      <c r="C18" s="316" t="s">
        <v>495</v>
      </c>
      <c r="D18" s="24"/>
      <c r="E18" s="24">
        <v>737</v>
      </c>
      <c r="F18" s="48">
        <f t="shared" si="0"/>
        <v>0</v>
      </c>
    </row>
    <row r="19" spans="1:6" ht="15.75" customHeight="1">
      <c r="A19" s="314" t="s">
        <v>624</v>
      </c>
      <c r="B19" s="24">
        <v>254</v>
      </c>
      <c r="C19" s="316" t="s">
        <v>495</v>
      </c>
      <c r="D19" s="24"/>
      <c r="E19" s="24">
        <v>254</v>
      </c>
      <c r="F19" s="483">
        <f t="shared" si="0"/>
        <v>0</v>
      </c>
    </row>
    <row r="20" spans="1:6" ht="15.75" customHeight="1">
      <c r="A20" s="314" t="s">
        <v>625</v>
      </c>
      <c r="B20" s="24">
        <v>254</v>
      </c>
      <c r="C20" s="316" t="s">
        <v>495</v>
      </c>
      <c r="D20" s="24"/>
      <c r="E20" s="24">
        <v>254</v>
      </c>
      <c r="F20" s="48">
        <f t="shared" si="0"/>
        <v>0</v>
      </c>
    </row>
    <row r="21" spans="1:6" ht="18.75" customHeight="1">
      <c r="A21" s="314" t="s">
        <v>626</v>
      </c>
      <c r="B21" s="24">
        <v>250</v>
      </c>
      <c r="C21" s="316" t="s">
        <v>495</v>
      </c>
      <c r="D21" s="24"/>
      <c r="E21" s="24">
        <v>250</v>
      </c>
      <c r="F21" s="55">
        <f t="shared" si="0"/>
        <v>0</v>
      </c>
    </row>
    <row r="22" spans="1:6" ht="17.25" customHeight="1">
      <c r="A22" s="314" t="s">
        <v>627</v>
      </c>
      <c r="B22" s="24">
        <v>318</v>
      </c>
      <c r="C22" s="316" t="s">
        <v>495</v>
      </c>
      <c r="D22" s="24"/>
      <c r="E22" s="24">
        <v>318</v>
      </c>
      <c r="F22" s="56">
        <f t="shared" si="0"/>
        <v>0</v>
      </c>
    </row>
    <row r="23" spans="1:6" ht="21.75" customHeight="1">
      <c r="A23" s="314" t="s">
        <v>628</v>
      </c>
      <c r="B23" s="24">
        <v>351</v>
      </c>
      <c r="C23" s="316" t="s">
        <v>495</v>
      </c>
      <c r="D23" s="24"/>
      <c r="E23" s="24">
        <v>351</v>
      </c>
      <c r="F23" s="56">
        <f t="shared" si="0"/>
        <v>0</v>
      </c>
    </row>
    <row r="24" spans="1:6" ht="20.25" customHeight="1">
      <c r="A24" s="314" t="s">
        <v>629</v>
      </c>
      <c r="B24" s="24">
        <v>331</v>
      </c>
      <c r="C24" s="316" t="s">
        <v>495</v>
      </c>
      <c r="D24" s="24"/>
      <c r="E24" s="24">
        <v>331</v>
      </c>
      <c r="F24" s="56">
        <f t="shared" si="0"/>
        <v>0</v>
      </c>
    </row>
    <row r="25" spans="1:6" ht="20.25" customHeight="1">
      <c r="A25" s="314" t="s">
        <v>630</v>
      </c>
      <c r="B25" s="24">
        <v>102</v>
      </c>
      <c r="C25" s="316" t="s">
        <v>495</v>
      </c>
      <c r="D25" s="24"/>
      <c r="E25" s="24">
        <v>102</v>
      </c>
      <c r="F25" s="56">
        <f t="shared" si="0"/>
        <v>0</v>
      </c>
    </row>
    <row r="26" spans="1:6" ht="20.25" customHeight="1">
      <c r="A26" s="314" t="s">
        <v>631</v>
      </c>
      <c r="B26" s="24">
        <v>127</v>
      </c>
      <c r="C26" s="316" t="s">
        <v>495</v>
      </c>
      <c r="D26" s="24"/>
      <c r="E26" s="24">
        <v>127</v>
      </c>
      <c r="F26" s="56">
        <f t="shared" si="0"/>
        <v>0</v>
      </c>
    </row>
    <row r="27" spans="1:6" ht="20.25" customHeight="1">
      <c r="A27" s="649" t="s">
        <v>635</v>
      </c>
      <c r="B27" s="510">
        <v>8306</v>
      </c>
      <c r="C27" s="486" t="s">
        <v>495</v>
      </c>
      <c r="D27" s="487"/>
      <c r="E27" s="487">
        <v>8306</v>
      </c>
      <c r="F27" s="56">
        <f t="shared" si="0"/>
        <v>0</v>
      </c>
    </row>
    <row r="28" spans="1:6" ht="20.25" customHeight="1">
      <c r="A28" s="564" t="s">
        <v>672</v>
      </c>
      <c r="B28" s="565">
        <v>2920</v>
      </c>
      <c r="C28" s="566" t="s">
        <v>495</v>
      </c>
      <c r="D28" s="567"/>
      <c r="E28" s="567">
        <v>2920</v>
      </c>
      <c r="F28" s="56">
        <f t="shared" si="0"/>
        <v>0</v>
      </c>
    </row>
    <row r="29" spans="1:6" ht="20.25" customHeight="1">
      <c r="A29" s="564" t="s">
        <v>673</v>
      </c>
      <c r="B29" s="565">
        <v>275</v>
      </c>
      <c r="C29" s="566" t="s">
        <v>674</v>
      </c>
      <c r="D29" s="567"/>
      <c r="E29" s="567">
        <v>275</v>
      </c>
      <c r="F29" s="56">
        <f t="shared" si="0"/>
        <v>0</v>
      </c>
    </row>
    <row r="30" spans="1:6" ht="20.25" customHeight="1">
      <c r="A30" s="564" t="s">
        <v>675</v>
      </c>
      <c r="B30" s="565">
        <v>1617</v>
      </c>
      <c r="C30" s="566" t="s">
        <v>495</v>
      </c>
      <c r="D30" s="567"/>
      <c r="E30" s="567">
        <v>1617</v>
      </c>
      <c r="F30" s="56">
        <f t="shared" si="0"/>
        <v>0</v>
      </c>
    </row>
    <row r="31" spans="1:6" ht="20.25" customHeight="1">
      <c r="A31" s="564" t="s">
        <v>676</v>
      </c>
      <c r="B31" s="565">
        <v>11</v>
      </c>
      <c r="C31" s="566" t="s">
        <v>495</v>
      </c>
      <c r="D31" s="567"/>
      <c r="E31" s="567">
        <v>11</v>
      </c>
      <c r="F31" s="56">
        <f t="shared" si="0"/>
        <v>0</v>
      </c>
    </row>
    <row r="32" spans="1:6" ht="20.25" customHeight="1">
      <c r="A32" s="652" t="s">
        <v>677</v>
      </c>
      <c r="B32" s="565">
        <v>750</v>
      </c>
      <c r="C32" s="653" t="s">
        <v>495</v>
      </c>
      <c r="D32" s="567"/>
      <c r="E32" s="567">
        <v>750</v>
      </c>
      <c r="F32" s="56">
        <f t="shared" si="0"/>
        <v>0</v>
      </c>
    </row>
    <row r="33" spans="1:6" ht="16.5" customHeight="1" thickBot="1">
      <c r="A33" s="524"/>
      <c r="B33" s="516"/>
      <c r="C33" s="511"/>
      <c r="D33" s="512"/>
      <c r="E33" s="512"/>
      <c r="F33" s="513"/>
    </row>
    <row r="34" spans="1:6" s="52" customFormat="1" ht="18" customHeight="1" thickBot="1">
      <c r="A34" s="122" t="s">
        <v>62</v>
      </c>
      <c r="B34" s="50">
        <f>SUM(B5:B33)</f>
        <v>41881</v>
      </c>
      <c r="C34" s="93"/>
      <c r="D34" s="50">
        <f>SUM(D5:D33)</f>
        <v>0</v>
      </c>
      <c r="E34" s="50">
        <f>SUM(E5:E33)</f>
        <v>41881</v>
      </c>
      <c r="F34" s="51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9" r:id="rId1"/>
  <headerFooter alignWithMargins="0">
    <oddHeader>&amp;R&amp;"Times New Roman CE,Félkövér dőlt"&amp;11 8. melléklet a  14/2015.(IV.27.)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7">
    <tabColor rgb="FF92D050"/>
    <pageSetUpPr fitToPage="1"/>
  </sheetPr>
  <dimension ref="A1:F27"/>
  <sheetViews>
    <sheetView workbookViewId="0" topLeftCell="A1">
      <selection activeCell="D16" sqref="D16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672" t="s">
        <v>3</v>
      </c>
      <c r="B1" s="672"/>
      <c r="C1" s="672"/>
      <c r="D1" s="672"/>
      <c r="E1" s="672"/>
      <c r="F1" s="672"/>
    </row>
    <row r="2" spans="1:6" ht="23.25" customHeight="1" thickBot="1">
      <c r="A2" s="119"/>
      <c r="B2" s="47"/>
      <c r="C2" s="47"/>
      <c r="D2" s="47"/>
      <c r="E2" s="47"/>
      <c r="F2" s="42" t="s">
        <v>59</v>
      </c>
    </row>
    <row r="3" spans="1:6" s="39" customFormat="1" ht="48.75" customHeight="1" thickBot="1">
      <c r="A3" s="120" t="s">
        <v>66</v>
      </c>
      <c r="B3" s="121" t="s">
        <v>64</v>
      </c>
      <c r="C3" s="121" t="s">
        <v>65</v>
      </c>
      <c r="D3" s="121" t="s">
        <v>484</v>
      </c>
      <c r="E3" s="121" t="s">
        <v>483</v>
      </c>
      <c r="F3" s="43" t="s">
        <v>491</v>
      </c>
    </row>
    <row r="4" spans="1:6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</row>
    <row r="5" spans="1:6" ht="15.75" customHeight="1">
      <c r="A5" s="53" t="s">
        <v>494</v>
      </c>
      <c r="B5" s="480">
        <v>372308</v>
      </c>
      <c r="C5" s="488" t="s">
        <v>495</v>
      </c>
      <c r="D5" s="480">
        <v>14241</v>
      </c>
      <c r="E5" s="480">
        <v>358067</v>
      </c>
      <c r="F5" s="55">
        <f>B5-D5-E5</f>
        <v>0</v>
      </c>
    </row>
    <row r="6" spans="1:6" ht="15.75" customHeight="1">
      <c r="A6" s="53" t="s">
        <v>632</v>
      </c>
      <c r="B6" s="54">
        <v>1588</v>
      </c>
      <c r="C6" s="317" t="s">
        <v>495</v>
      </c>
      <c r="D6" s="54"/>
      <c r="E6" s="54">
        <v>1588</v>
      </c>
      <c r="F6" s="55"/>
    </row>
    <row r="7" spans="1:6" ht="15.75" customHeight="1">
      <c r="A7" s="53" t="s">
        <v>636</v>
      </c>
      <c r="B7" s="54">
        <v>1270</v>
      </c>
      <c r="C7" s="317" t="s">
        <v>495</v>
      </c>
      <c r="D7" s="54"/>
      <c r="E7" s="54">
        <v>1270</v>
      </c>
      <c r="F7" s="55">
        <f aca="true" t="shared" si="0" ref="F7:F26">B7-D7-E7</f>
        <v>0</v>
      </c>
    </row>
    <row r="8" spans="1:6" ht="15.75" customHeight="1">
      <c r="A8" s="53" t="s">
        <v>496</v>
      </c>
      <c r="B8" s="54">
        <v>1407</v>
      </c>
      <c r="C8" s="317" t="s">
        <v>495</v>
      </c>
      <c r="D8" s="54"/>
      <c r="E8" s="54">
        <v>1407</v>
      </c>
      <c r="F8" s="55">
        <f t="shared" si="0"/>
        <v>0</v>
      </c>
    </row>
    <row r="9" spans="1:6" ht="15.75" customHeight="1">
      <c r="A9" s="654" t="s">
        <v>497</v>
      </c>
      <c r="B9" s="497">
        <v>1016</v>
      </c>
      <c r="C9" s="655" t="s">
        <v>495</v>
      </c>
      <c r="D9" s="497"/>
      <c r="E9" s="497">
        <v>1016</v>
      </c>
      <c r="F9" s="55">
        <f t="shared" si="0"/>
        <v>0</v>
      </c>
    </row>
    <row r="10" spans="1:6" ht="15.75" customHeight="1">
      <c r="A10" s="53"/>
      <c r="B10" s="54"/>
      <c r="C10" s="317"/>
      <c r="D10" s="54"/>
      <c r="E10" s="54"/>
      <c r="F10" s="55">
        <f t="shared" si="0"/>
        <v>0</v>
      </c>
    </row>
    <row r="11" spans="1:6" ht="15.75" customHeight="1">
      <c r="A11" s="53"/>
      <c r="B11" s="54"/>
      <c r="C11" s="317"/>
      <c r="D11" s="54"/>
      <c r="E11" s="54"/>
      <c r="F11" s="55">
        <f t="shared" si="0"/>
        <v>0</v>
      </c>
    </row>
    <row r="12" spans="1:6" ht="15.75" customHeight="1">
      <c r="A12" s="53"/>
      <c r="B12" s="54"/>
      <c r="C12" s="317"/>
      <c r="D12" s="54"/>
      <c r="E12" s="54"/>
      <c r="F12" s="55">
        <f t="shared" si="0"/>
        <v>0</v>
      </c>
    </row>
    <row r="13" spans="1:6" ht="15.75" customHeight="1">
      <c r="A13" s="315"/>
      <c r="B13" s="24"/>
      <c r="C13" s="316"/>
      <c r="D13" s="24"/>
      <c r="E13" s="24"/>
      <c r="F13" s="55">
        <f t="shared" si="0"/>
        <v>0</v>
      </c>
    </row>
    <row r="14" spans="1:6" ht="15.75" customHeight="1">
      <c r="A14" s="314"/>
      <c r="B14" s="24"/>
      <c r="C14" s="316"/>
      <c r="D14" s="24"/>
      <c r="E14" s="24"/>
      <c r="F14" s="55">
        <f t="shared" si="0"/>
        <v>0</v>
      </c>
    </row>
    <row r="15" spans="1:6" ht="15.75" customHeight="1">
      <c r="A15" s="492"/>
      <c r="B15" s="480"/>
      <c r="C15" s="488"/>
      <c r="D15" s="480"/>
      <c r="E15" s="480"/>
      <c r="F15" s="55">
        <f t="shared" si="0"/>
        <v>0</v>
      </c>
    </row>
    <row r="16" spans="1:6" ht="15.75" customHeight="1">
      <c r="A16" s="493"/>
      <c r="B16" s="480"/>
      <c r="C16" s="488"/>
      <c r="D16" s="480"/>
      <c r="E16" s="480"/>
      <c r="F16" s="55">
        <f t="shared" si="0"/>
        <v>0</v>
      </c>
    </row>
    <row r="17" spans="1:6" ht="15.75" customHeight="1">
      <c r="A17" s="494"/>
      <c r="B17" s="480"/>
      <c r="C17" s="488"/>
      <c r="D17" s="480"/>
      <c r="E17" s="480"/>
      <c r="F17" s="55">
        <f t="shared" si="0"/>
        <v>0</v>
      </c>
    </row>
    <row r="18" spans="1:6" ht="15.75" customHeight="1">
      <c r="A18" s="494"/>
      <c r="B18" s="497"/>
      <c r="C18" s="488"/>
      <c r="D18" s="480"/>
      <c r="E18" s="497"/>
      <c r="F18" s="55">
        <f t="shared" si="0"/>
        <v>0</v>
      </c>
    </row>
    <row r="19" spans="1:6" ht="15.75" customHeight="1">
      <c r="A19" s="53"/>
      <c r="B19" s="480"/>
      <c r="C19" s="488"/>
      <c r="D19" s="480"/>
      <c r="E19" s="480"/>
      <c r="F19" s="55">
        <f t="shared" si="0"/>
        <v>0</v>
      </c>
    </row>
    <row r="20" spans="1:6" ht="15.75" customHeight="1">
      <c r="A20" s="494"/>
      <c r="B20" s="497"/>
      <c r="C20" s="488"/>
      <c r="D20" s="480"/>
      <c r="E20" s="497"/>
      <c r="F20" s="55">
        <f t="shared" si="0"/>
        <v>0</v>
      </c>
    </row>
    <row r="21" spans="1:6" ht="15.75" customHeight="1">
      <c r="A21" s="494"/>
      <c r="B21" s="480"/>
      <c r="C21" s="488"/>
      <c r="D21" s="480"/>
      <c r="E21" s="480"/>
      <c r="F21" s="55">
        <f t="shared" si="0"/>
        <v>0</v>
      </c>
    </row>
    <row r="22" spans="1:6" ht="15.75" customHeight="1">
      <c r="A22" s="517"/>
      <c r="B22" s="485"/>
      <c r="C22" s="484"/>
      <c r="D22" s="485"/>
      <c r="E22" s="485"/>
      <c r="F22" s="56">
        <f t="shared" si="0"/>
        <v>0</v>
      </c>
    </row>
    <row r="23" spans="1:6" ht="15.75" customHeight="1">
      <c r="A23" s="517"/>
      <c r="B23" s="485"/>
      <c r="C23" s="484"/>
      <c r="D23" s="485"/>
      <c r="E23" s="485"/>
      <c r="F23" s="56">
        <f t="shared" si="0"/>
        <v>0</v>
      </c>
    </row>
    <row r="24" spans="1:6" ht="15.75" customHeight="1">
      <c r="A24" s="517"/>
      <c r="B24" s="485"/>
      <c r="C24" s="484"/>
      <c r="D24" s="485"/>
      <c r="E24" s="485"/>
      <c r="F24" s="56">
        <f t="shared" si="0"/>
        <v>0</v>
      </c>
    </row>
    <row r="25" spans="1:6" ht="15.75" customHeight="1">
      <c r="A25" s="517"/>
      <c r="B25" s="514"/>
      <c r="C25" s="515"/>
      <c r="D25" s="514"/>
      <c r="E25" s="514"/>
      <c r="F25" s="56">
        <f t="shared" si="0"/>
        <v>0</v>
      </c>
    </row>
    <row r="26" spans="1:6" ht="15.75" customHeight="1" thickBot="1">
      <c r="A26" s="517"/>
      <c r="B26" s="485"/>
      <c r="C26" s="484"/>
      <c r="D26" s="485"/>
      <c r="E26" s="485"/>
      <c r="F26" s="56">
        <f t="shared" si="0"/>
        <v>0</v>
      </c>
    </row>
    <row r="27" spans="1:6" s="52" customFormat="1" ht="18" customHeight="1" thickBot="1">
      <c r="A27" s="122" t="s">
        <v>62</v>
      </c>
      <c r="B27" s="123">
        <f>SUM(B5:B26)</f>
        <v>377589</v>
      </c>
      <c r="C27" s="94"/>
      <c r="D27" s="123">
        <f>SUM(D5:D26)</f>
        <v>14241</v>
      </c>
      <c r="E27" s="123">
        <f>SUM(E5:E26)</f>
        <v>363348</v>
      </c>
      <c r="F27" s="5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14/2015.(IV.27.)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2015-05-05T12:13:26Z</cp:lastPrinted>
  <dcterms:created xsi:type="dcterms:W3CDTF">1999-10-30T10:30:45Z</dcterms:created>
  <dcterms:modified xsi:type="dcterms:W3CDTF">2015-05-05T12:33:01Z</dcterms:modified>
  <cp:category/>
  <cp:version/>
  <cp:contentType/>
  <cp:contentStatus/>
</cp:coreProperties>
</file>