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916" activeTab="0"/>
  </bookViews>
  <sheets>
    <sheet name="Összevont" sheetId="1" r:id="rId1"/>
    <sheet name="Költségvetési egyenleg" sheetId="2" r:id="rId2"/>
    <sheet name="kiemelt ei" sheetId="3" r:id="rId3"/>
    <sheet name="kiadások" sheetId="4" r:id="rId4"/>
    <sheet name="bevételek" sheetId="5" r:id="rId5"/>
    <sheet name="Közös Hivatal" sheetId="6" r:id="rId6"/>
    <sheet name="Óvoda és Konyha" sheetId="7" r:id="rId7"/>
    <sheet name="létszám" sheetId="8" r:id="rId8"/>
    <sheet name="működés és felhalmozás" sheetId="9" r:id="rId9"/>
    <sheet name="beruházások és felújítások" sheetId="10" r:id="rId10"/>
    <sheet name="Szociális kiadások" sheetId="11" r:id="rId11"/>
    <sheet name="átadott támogatás" sheetId="12" r:id="rId12"/>
    <sheet name="Helyi adók" sheetId="13" r:id="rId13"/>
    <sheet name="Adósságot keletkeztető ügyletek" sheetId="14" r:id="rId14"/>
    <sheet name="Felhasználási ütemterv" sheetId="15" r:id="rId15"/>
    <sheet name="Gördülő terv" sheetId="16" r:id="rId16"/>
    <sheet name="Kötött felhasználású" sheetId="17" r:id="rId17"/>
  </sheets>
  <definedNames>
    <definedName name="_xlnm.Print_Titles" localSheetId="4">'bevételek'!$5:$5</definedName>
    <definedName name="_xlnm.Print_Titles" localSheetId="3">'kiadások'!$5:$5</definedName>
    <definedName name="_xlnm.Print_Area" localSheetId="4">'bevételek'!$A$1:$D$47</definedName>
    <definedName name="_xlnm.Print_Area" localSheetId="3">'kiadások'!$A$1:$D$62</definedName>
    <definedName name="_xlnm.Print_Area" localSheetId="2">'kiemelt ei'!$A$1:$B$26</definedName>
    <definedName name="_xlnm.Print_Area" localSheetId="8">'működés és felhalmozás'!$A$1:$F$18</definedName>
    <definedName name="_xlnm.Print_Area" localSheetId="0">'Összevont'!$A$1:$E$26</definedName>
  </definedNames>
  <calcPr fullCalcOnLoad="1"/>
</workbook>
</file>

<file path=xl/sharedStrings.xml><?xml version="1.0" encoding="utf-8"?>
<sst xmlns="http://schemas.openxmlformats.org/spreadsheetml/2006/main" count="899" uniqueCount="481">
  <si>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</si>
  <si>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</si>
  <si>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</si>
  <si>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</si>
  <si>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</si>
  <si>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</si>
  <si>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</si>
  <si>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</si>
  <si>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</si>
  <si>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</si>
  <si>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</si>
  <si>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</si>
  <si>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</si>
  <si>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</si>
  <si>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</si>
  <si>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</si>
  <si>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</si>
  <si>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</si>
  <si>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</si>
  <si>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</si>
  <si>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</si>
  <si>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</si>
  <si>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</si>
  <si>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</si>
  <si>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</si>
  <si>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</si>
  <si>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</si>
  <si>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</si>
  <si>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</si>
  <si>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K11</t>
  </si>
  <si>
    <t>Választott tisztségviselők juttatásai</t>
  </si>
  <si>
    <t>K121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</si>
  <si>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</si>
  <si>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</si>
  <si>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</si>
  <si>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</si>
  <si>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</si>
  <si>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</si>
  <si>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</si>
  <si>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</si>
  <si>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</si>
  <si>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</si>
  <si>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</si>
  <si>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</si>
  <si>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</si>
  <si>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</si>
  <si>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</si>
  <si>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</si>
  <si>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</si>
  <si>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</si>
  <si>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</si>
  <si>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</si>
  <si>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</si>
  <si>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</si>
  <si>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</si>
  <si>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</si>
  <si>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</si>
  <si>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</si>
  <si>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</si>
  <si>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</si>
  <si>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</si>
  <si>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</si>
  <si>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</si>
  <si>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</si>
  <si>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</si>
  <si>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</si>
  <si>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>K35</t>
  </si>
  <si>
    <t>K3</t>
  </si>
  <si>
    <t>K48</t>
  </si>
  <si>
    <t>K4</t>
  </si>
  <si>
    <t>K506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</si>
  <si>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</si>
  <si>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</si>
  <si>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</si>
  <si>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</si>
  <si>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</si>
  <si>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</si>
  <si>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</si>
  <si>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</si>
  <si>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</si>
  <si>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</si>
  <si>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</si>
  <si>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</si>
  <si>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</si>
  <si>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</si>
  <si>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</si>
  <si>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</si>
  <si>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</si>
  <si>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</si>
  <si>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</si>
  <si>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</si>
  <si>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</si>
  <si>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</si>
  <si>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</si>
  <si>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</si>
  <si>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</si>
  <si>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</si>
  <si>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>K91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</si>
  <si>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</si>
  <si>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</si>
  <si>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</si>
  <si>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</si>
  <si>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</si>
  <si>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</si>
  <si>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</si>
  <si>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B115</t>
  </si>
  <si>
    <t>B11</t>
  </si>
  <si>
    <t>B16</t>
  </si>
  <si>
    <t>B1</t>
  </si>
  <si>
    <t>B311</t>
  </si>
  <si>
    <t>B31</t>
  </si>
  <si>
    <t>B34</t>
  </si>
  <si>
    <t>ebből: állandó jeleggel végzett iparűzési tevékenység után fizetett helyi iparűzési adó</t>
  </si>
  <si>
    <t>B354</t>
  </si>
  <si>
    <t>ebből: belföldi gépjárművek adójának a helyi önkormányzatot megillető része</t>
  </si>
  <si>
    <t>B355</t>
  </si>
  <si>
    <t>ebből: talajterhelési díj</t>
  </si>
  <si>
    <t>B35</t>
  </si>
  <si>
    <t>B36</t>
  </si>
  <si>
    <t>B3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</si>
  <si>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</si>
  <si>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</si>
  <si>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</si>
  <si>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</si>
  <si>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</si>
  <si>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</si>
  <si>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</si>
  <si>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B408</t>
  </si>
  <si>
    <t>B4</t>
  </si>
  <si>
    <t>B6</t>
  </si>
  <si>
    <t>B7</t>
  </si>
  <si>
    <t>B1-B7</t>
  </si>
  <si>
    <t>B8131</t>
  </si>
  <si>
    <t>B813</t>
  </si>
  <si>
    <t>B816</t>
  </si>
  <si>
    <t>B81</t>
  </si>
  <si>
    <t>B8</t>
  </si>
  <si>
    <t>KIADÁSOK ÖSSZESEN (K1-9)</t>
  </si>
  <si>
    <t>BEVÉTELEK ÖSSZESEN (B1-8)</t>
  </si>
  <si>
    <t>Az egységes rovatrend szerint a kiemelt kiadási és bevételi jogcímek</t>
  </si>
  <si>
    <t>Megnevezés</t>
  </si>
  <si>
    <t>FELHALMOZÁSI CÉLÚ KIADÁSOK ÖSSZESEN</t>
  </si>
  <si>
    <t>ÖSSZESEN</t>
  </si>
  <si>
    <t>Sor-szám</t>
  </si>
  <si>
    <t>ebből: szociális hozzájárulási adó</t>
  </si>
  <si>
    <t>ebből: munkáltatót terhelő személyi jövedelemadó</t>
  </si>
  <si>
    <t>SZEMÉLYI JELLEGŰ KIADÁSOK ÖSSZESEN</t>
  </si>
  <si>
    <t>K1+K2</t>
  </si>
  <si>
    <t>ebből: társulások és költségvetési szerveik</t>
  </si>
  <si>
    <t>ebből: egyéb civil szervezetek</t>
  </si>
  <si>
    <t>ebből: egyéb vállalkozások</t>
  </si>
  <si>
    <t>K513</t>
  </si>
  <si>
    <t>MŰKÖDÉSI CÉLÚ KIADÁSOK ÖSSZESEN</t>
  </si>
  <si>
    <t>K1-K5</t>
  </si>
  <si>
    <t>K1-K9</t>
  </si>
  <si>
    <t>ebből: biztosítási díjak</t>
  </si>
  <si>
    <t>(adatok Ft-ban)</t>
  </si>
  <si>
    <t xml:space="preserve">Kiadások                                                      </t>
  </si>
  <si>
    <t>ebből: termőföld bérbeadásából származó jövedelem utáni személyi jövedelemadó</t>
  </si>
  <si>
    <t xml:space="preserve">ebből: építményadó </t>
  </si>
  <si>
    <t>ebből: magánszemélyek kommunális adója</t>
  </si>
  <si>
    <t>ebből: önkormányzati vagyon üzemeltetéséből, koncesszióból származó bevétel</t>
  </si>
  <si>
    <t>B411</t>
  </si>
  <si>
    <t>B65</t>
  </si>
  <si>
    <t>Működési célú átvett pénzeszközök</t>
  </si>
  <si>
    <t>B75</t>
  </si>
  <si>
    <t>ebből: háztartások</t>
  </si>
  <si>
    <t>Előző év költségvetési maradványának igénybevétele</t>
  </si>
  <si>
    <t>B1-B8</t>
  </si>
  <si>
    <t xml:space="preserve">Bevételek                                                               </t>
  </si>
  <si>
    <t>Községi Önk.</t>
  </si>
  <si>
    <t>KÖH</t>
  </si>
  <si>
    <t>Összevont költségvetési mérleg kiemelt kiadási és bevételi jogcímek szerint</t>
  </si>
  <si>
    <t>Felhalmozási célú átvett pénzeszközök</t>
  </si>
  <si>
    <t>B351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</si>
  <si>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</si>
  <si>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</si>
  <si>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</si>
  <si>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KÖZÖS HIVATAL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</si>
  <si>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</si>
  <si>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</si>
  <si>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</si>
  <si>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</si>
  <si>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</si>
  <si>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</si>
  <si>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</si>
  <si>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</si>
  <si>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</si>
  <si>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</si>
  <si>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</si>
  <si>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</si>
  <si>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</si>
  <si>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pedagógus I.</t>
  </si>
  <si>
    <t>pedagógus II.</t>
  </si>
  <si>
    <t>pedagógus(magasabb) vezetői megbízással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</si>
  <si>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</si>
  <si>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</si>
  <si>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</si>
  <si>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</si>
  <si>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</si>
  <si>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</si>
  <si>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</si>
  <si>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</si>
  <si>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</si>
  <si>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</si>
  <si>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</si>
  <si>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</si>
  <si>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</si>
  <si>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</si>
  <si>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</si>
  <si>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gyakornok (pedagógus)</t>
  </si>
  <si>
    <t xml:space="preserve">Ingatlanok beszerzése, létesítése </t>
  </si>
  <si>
    <t xml:space="preserve">Beruházások </t>
  </si>
  <si>
    <t xml:space="preserve">Felújítások </t>
  </si>
  <si>
    <t>Beruházások és felújítások</t>
  </si>
  <si>
    <t>K6+K7</t>
  </si>
  <si>
    <t>Megnevezése</t>
  </si>
  <si>
    <t>eredeti ei.</t>
  </si>
  <si>
    <t>Támogatások, kölcsönök nyújtása és törlesztése</t>
  </si>
  <si>
    <t>társulások és költségvetési szerveik részére</t>
  </si>
  <si>
    <t>Egyéb működési célú támogatások államháztartáson belülre</t>
  </si>
  <si>
    <t>Közhatalmi bevételek</t>
  </si>
  <si>
    <t>Működési és felhalmozási kiadás-bevétel előirányzatok</t>
  </si>
  <si>
    <t>K8</t>
  </si>
  <si>
    <t>B2</t>
  </si>
  <si>
    <t>B5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</si>
  <si>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</si>
  <si>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</si>
  <si>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</si>
  <si>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</si>
  <si>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</si>
  <si>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Beruházási kiadások</t>
  </si>
  <si>
    <t>Felújítások</t>
  </si>
  <si>
    <t>Egyéb felhalmozási célú kiadások</t>
  </si>
  <si>
    <t>Költségvetési kiadások</t>
  </si>
  <si>
    <t>Finanszírozási kiadások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</si>
  <si>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</si>
  <si>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</si>
  <si>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</si>
  <si>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</si>
  <si>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Költségvetési bevételek</t>
  </si>
  <si>
    <t>Finanszírozási bevételek</t>
  </si>
  <si>
    <t>Felhalmozási célú költségvetési kiadások</t>
  </si>
  <si>
    <t>Működési célú költségvetési kiadások</t>
  </si>
  <si>
    <t>K6-K8</t>
  </si>
  <si>
    <t>Működési célú költségvetési bevételek</t>
  </si>
  <si>
    <t>Felhalmozási célú költségvetési bevételek</t>
  </si>
  <si>
    <t>B2+B5+B7</t>
  </si>
  <si>
    <t>B1+B3+ B4+B6</t>
  </si>
  <si>
    <t>MTKT normatíva hozzájárulás</t>
  </si>
  <si>
    <t>Helyi adó és egyéb 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</si>
  <si>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</si>
  <si>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</si>
  <si>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</si>
  <si>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</si>
  <si>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</si>
  <si>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</si>
  <si>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</si>
  <si>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</si>
  <si>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</si>
  <si>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</si>
  <si>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</si>
  <si>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</si>
  <si>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 előirányzat</t>
  </si>
  <si>
    <t>Bevétel előirányzat</t>
  </si>
  <si>
    <t>Havi</t>
  </si>
  <si>
    <t>Halmozott</t>
  </si>
  <si>
    <t>Hónapok</t>
  </si>
  <si>
    <t>Az önkormányzat adósságot keletkeztető ügyletekből és kezességvállalásokból fennálló kötelezettségei, valamint saját bevételeinek részletezése az adósságot keletkeztető ügyletből származó tárgyévi fizetési kötelezettség megállapításához</t>
  </si>
  <si>
    <t>Helyi adókból származó bevétel</t>
  </si>
  <si>
    <t>Önkormányzati vagyon, vagyoni értékű jog értékesítése, hasznosítása</t>
  </si>
  <si>
    <t>Osztalék, koncessziós díj és hozambevétel</t>
  </si>
  <si>
    <t>Tárgyi eszköz és immateriális javak, részvény, részesedés értékesítés bevétele</t>
  </si>
  <si>
    <t>Bírság, pótlék és díjbevétel</t>
  </si>
  <si>
    <t>Kezességvállalás megtérülése</t>
  </si>
  <si>
    <t>Saját bevételek összesen</t>
  </si>
  <si>
    <t>Saját bevételek 50%-a</t>
  </si>
  <si>
    <t>Előző év(ek)ben keletkezett tárgyévi fizetési kötelezettség</t>
  </si>
  <si>
    <t>Középfokú végzettségű költségvetési szerveknél foglalkoztatott egyéb munkavállaló</t>
  </si>
  <si>
    <t>Eredeti ei.</t>
  </si>
  <si>
    <t>ebből: táppénz hozzájárulás</t>
  </si>
  <si>
    <t>egyéb civil szervezetek részére:</t>
  </si>
  <si>
    <t>Eredeti előirányzat</t>
  </si>
  <si>
    <t>Jubileumi jutalom</t>
  </si>
  <si>
    <t>K1106</t>
  </si>
  <si>
    <t>K1113</t>
  </si>
  <si>
    <t>Bevételek és kiadások kiemelt módosított előirányzatainak</t>
  </si>
  <si>
    <t xml:space="preserve">Egyéb szolgáltatások </t>
  </si>
  <si>
    <t>KIADÁSOK ÖSSZESEN</t>
  </si>
  <si>
    <t>BEVÉTELEK ÖSSZESEN</t>
  </si>
  <si>
    <t>Egyéb működési bevételek</t>
  </si>
  <si>
    <t>Foglalkoztatottak személyi juttatásai</t>
  </si>
  <si>
    <t>Külső személyi juttatások</t>
  </si>
  <si>
    <t>Készletbeszerzés</t>
  </si>
  <si>
    <t>Kommunikációs szolgáltatások</t>
  </si>
  <si>
    <t>Szolgáltatási kiadások</t>
  </si>
  <si>
    <t>Különféle befizetések és egyéb dologi kiadások</t>
  </si>
  <si>
    <t>Egyéb nem intézményi ellátások</t>
  </si>
  <si>
    <t>Egyéb működési célú támogatások államháztartáson kívülre</t>
  </si>
  <si>
    <t>Beruházások</t>
  </si>
  <si>
    <t>Belföldi finanszírozás kiadásai</t>
  </si>
  <si>
    <t>Önkormányzatok működési támogatásai</t>
  </si>
  <si>
    <t>Magánszemélyek jövedelemadói</t>
  </si>
  <si>
    <t>Jövedelemadók</t>
  </si>
  <si>
    <t>Vagyoni tipusú adók</t>
  </si>
  <si>
    <t>Értékesítési és forgalmi adók</t>
  </si>
  <si>
    <t>Gépjárműadók</t>
  </si>
  <si>
    <t>Egyéb áruhasználati és szolgáltatási adók</t>
  </si>
  <si>
    <t>Egyéb közhatalmi bevételek</t>
  </si>
  <si>
    <t>Szolgáltatások ellenértéke</t>
  </si>
  <si>
    <t>Tulajdonosi bevételek</t>
  </si>
  <si>
    <t>Egyéb működési célú átvett pénzeszközök</t>
  </si>
  <si>
    <t>Maradvány igénybevétele</t>
  </si>
  <si>
    <t>Belföldi finanszírozás bevételei</t>
  </si>
  <si>
    <t>Egyéb működési célú támogatások bevételei</t>
  </si>
  <si>
    <t>ebből: munkaügyi központtól kapott tám.</t>
  </si>
  <si>
    <t>B341</t>
  </si>
  <si>
    <t>B343</t>
  </si>
  <si>
    <t>ebből: tartózkodás után fizetett idegenforgalmi adó</t>
  </si>
  <si>
    <t>Termékek és szolgáltatások adói</t>
  </si>
  <si>
    <t>ebből: pótlék</t>
  </si>
  <si>
    <t>ebből: tárgyi eszközök bérbeadásából származó bevétel</t>
  </si>
  <si>
    <t xml:space="preserve">Közvetített szolgáltatások értéke </t>
  </si>
  <si>
    <t>B4042</t>
  </si>
  <si>
    <t>Kamatbevételek</t>
  </si>
  <si>
    <t>Egyéb felhalmozási célú átvett pénzeszközök</t>
  </si>
  <si>
    <t>K11011</t>
  </si>
  <si>
    <t>Személyi juttatások összesen</t>
  </si>
  <si>
    <t xml:space="preserve">Munkaadókat terhelő járulékok és szociális hozzájárulási adó                                                              </t>
  </si>
  <si>
    <t>K21</t>
  </si>
  <si>
    <t>K27</t>
  </si>
  <si>
    <t>Kiküldetések, reklám- és propagandakiadások</t>
  </si>
  <si>
    <t xml:space="preserve">Tartalékok </t>
  </si>
  <si>
    <t>Közös Hivatal finanszírozás</t>
  </si>
  <si>
    <t>K9151</t>
  </si>
  <si>
    <t>K9152</t>
  </si>
  <si>
    <t>K1103</t>
  </si>
  <si>
    <t xml:space="preserve">Munkaadókat terhelő járulékok és szociális hozzájárulási adó                                      </t>
  </si>
  <si>
    <t>1</t>
  </si>
  <si>
    <t>2</t>
  </si>
  <si>
    <t>3</t>
  </si>
  <si>
    <t>Kiszámlázott ÁFA</t>
  </si>
  <si>
    <t>4</t>
  </si>
  <si>
    <t>5</t>
  </si>
  <si>
    <t>Kerekítési különbözet</t>
  </si>
  <si>
    <t>6</t>
  </si>
  <si>
    <t>7</t>
  </si>
  <si>
    <t>8</t>
  </si>
  <si>
    <t>9</t>
  </si>
  <si>
    <t>11</t>
  </si>
  <si>
    <t>12</t>
  </si>
  <si>
    <t>13</t>
  </si>
  <si>
    <t>Bevételek összesen</t>
  </si>
  <si>
    <t>Karbantartás, kisjavítás</t>
  </si>
  <si>
    <t>Egyéb szolgáltatások</t>
  </si>
  <si>
    <t>Fizetendő ÁFA</t>
  </si>
  <si>
    <t>Közös Hivatal</t>
  </si>
  <si>
    <t>Óvoda és Konyha</t>
  </si>
  <si>
    <t>MTKT kistérségi hozzájárulás</t>
  </si>
  <si>
    <t>BEVÉTELEK</t>
  </si>
  <si>
    <t>Rovat</t>
  </si>
  <si>
    <t>Kiadások</t>
  </si>
  <si>
    <t>K1-K7</t>
  </si>
  <si>
    <t>KIADÁSOK</t>
  </si>
  <si>
    <t>Költségvetési egyenleg működési és felhalmozási kiadások és bevételek egyenlege szerinti bontásban</t>
  </si>
  <si>
    <t>Működési kiadások</t>
  </si>
  <si>
    <t>Működési egyenleg</t>
  </si>
  <si>
    <t>Felhalmozási kiadások</t>
  </si>
  <si>
    <t>Felhalmozási egyenleg</t>
  </si>
  <si>
    <t>Összes bevétel</t>
  </si>
  <si>
    <t>Összes kiadás</t>
  </si>
  <si>
    <t>Költségvetési egyenleg</t>
  </si>
  <si>
    <t>Lakosságnak juttatott támogatások, szociális, rászorultsági jellegű ellátások</t>
  </si>
  <si>
    <t xml:space="preserve">Felhalmozási célú támogatások államháztartáson belülről </t>
  </si>
  <si>
    <t>ebből: köztemetés</t>
  </si>
  <si>
    <t>háztartások</t>
  </si>
  <si>
    <t>ebből: központi költségvetési szervek</t>
  </si>
  <si>
    <t>Bursa támogatás</t>
  </si>
  <si>
    <t>központi költségvetési szervnek</t>
  </si>
  <si>
    <t>Költségvetési engedélyezett létszámkeret (álláshely) (fő) ÓVODA ÉS KONYHA</t>
  </si>
  <si>
    <t>Helyi önkormányzatok előző évi elszámolása</t>
  </si>
  <si>
    <t>K5021</t>
  </si>
  <si>
    <t>Elvonások és befizetések</t>
  </si>
  <si>
    <t>K502</t>
  </si>
  <si>
    <t>Ingatlanok beszerzése, létesítése</t>
  </si>
  <si>
    <t>Óvoda és Konyha finanszírozás</t>
  </si>
  <si>
    <t>B1606</t>
  </si>
  <si>
    <t>Felhalmozási célú egyéb támogatások</t>
  </si>
  <si>
    <t>B25</t>
  </si>
  <si>
    <t>B31103</t>
  </si>
  <si>
    <t>B35107</t>
  </si>
  <si>
    <t>B3541</t>
  </si>
  <si>
    <t>B35501</t>
  </si>
  <si>
    <t xml:space="preserve">Működési célú költségvetési támogatások és kiegészítő támogatások </t>
  </si>
  <si>
    <t>Eredeti ei. összesen</t>
  </si>
  <si>
    <t>Központi, irányító szervi támogatás együtt</t>
  </si>
  <si>
    <t xml:space="preserve">Munkaadókat terhelő járulékok és szociális hozzájárulási adó                                                                          </t>
  </si>
  <si>
    <t>K1-K3</t>
  </si>
  <si>
    <t>Tárgyi eszköz beszerzés</t>
  </si>
  <si>
    <t>Felhalmozási célú előzetesen felszámított általános forgalmi adó</t>
  </si>
  <si>
    <t>Bevételek</t>
  </si>
  <si>
    <t>Foglalkoztatottak egyéb személyi juttatásai - túlóra</t>
  </si>
  <si>
    <t>Egyéb dologi kiadások (kerekítés)</t>
  </si>
  <si>
    <t>ebből: települési támogatás:</t>
  </si>
  <si>
    <t>Sportegyesület</t>
  </si>
  <si>
    <t>Dunaszekcsőért Alapítvány</t>
  </si>
  <si>
    <t>Német Nemzetiségi Néptánc Egyesület</t>
  </si>
  <si>
    <t>Otthonka Egyesület</t>
  </si>
  <si>
    <t>1. sz. melléklet</t>
  </si>
  <si>
    <t>2. sz. melléklet</t>
  </si>
  <si>
    <t>3. sz. melléklet</t>
  </si>
  <si>
    <t>3.1. sz. melléklet</t>
  </si>
  <si>
    <t>3.2. sz. melléklet</t>
  </si>
  <si>
    <t>4. sz. melléklet</t>
  </si>
  <si>
    <t>5. sz. melléklet</t>
  </si>
  <si>
    <t>6. sz. melléklet</t>
  </si>
  <si>
    <t>7. sz. melléklet</t>
  </si>
  <si>
    <t>8. sz. melléklet</t>
  </si>
  <si>
    <t>9. sz. melléklet</t>
  </si>
  <si>
    <t>10. sz. melléklet</t>
  </si>
  <si>
    <t>11. sz. melléklet</t>
  </si>
  <si>
    <t>12. sz. melléklet</t>
  </si>
  <si>
    <t>13. sz. melléklet</t>
  </si>
  <si>
    <t>14. sz. melléklet</t>
  </si>
  <si>
    <t>15. sz. melléklet</t>
  </si>
  <si>
    <t>Foglalkoztatottak egyéb személyi juttatásai</t>
  </si>
  <si>
    <t>Munkavégzésre irányuló egyéb jogviszonyban nem saját foglalkoztatottnak fizetett juttatások</t>
  </si>
  <si>
    <t>K122</t>
  </si>
  <si>
    <t>Egyéb külső személyi juttatások</t>
  </si>
  <si>
    <t>K123</t>
  </si>
  <si>
    <t>ebből: egyéb járulék jellegű kötelezettségek</t>
  </si>
  <si>
    <t>ebből: kerekítési különbözet</t>
  </si>
  <si>
    <t>Munkavégzésre irányuló egyéb jogviszonyban nem saját foglalkoztatotnak fizetett juttatások</t>
  </si>
  <si>
    <t>Összesen</t>
  </si>
  <si>
    <t>10</t>
  </si>
  <si>
    <t>14</t>
  </si>
  <si>
    <t>15</t>
  </si>
  <si>
    <t>16</t>
  </si>
  <si>
    <t>17</t>
  </si>
  <si>
    <t>18</t>
  </si>
  <si>
    <t>19</t>
  </si>
  <si>
    <t>20</t>
  </si>
  <si>
    <t>21</t>
  </si>
  <si>
    <t>ebből: egyéb, az önkormányzat rendeletében megállapított juttatás</t>
  </si>
  <si>
    <t>ebből: önkormányzat által saját hatáskörben (nem szociális és gyermekvédelmi előírások alapján) adott más ellátás kiadásai</t>
  </si>
  <si>
    <t>Fúvósegyesület</t>
  </si>
  <si>
    <t>Elirányzat-felhasználási ütemterv</t>
  </si>
  <si>
    <t>rendkívüli tám.</t>
  </si>
  <si>
    <t>lakásfenntartási támogatás</t>
  </si>
  <si>
    <t>2021. év</t>
  </si>
  <si>
    <t>Településfejlesztési projektek és támogatásuk</t>
  </si>
  <si>
    <t>062020</t>
  </si>
  <si>
    <t>Tárgyi eszközök beszerzése, létesítése</t>
  </si>
  <si>
    <t>Fogllakoztatottak egyéb személyi juttatásai</t>
  </si>
  <si>
    <t>Települési önkormányzatok egyes szociális és gyermekjóléti  feladatainak támogatása</t>
  </si>
  <si>
    <t>Települési önkormányzatok gyermekétkeztetési feladatainak támogatása</t>
  </si>
  <si>
    <t>B1131</t>
  </si>
  <si>
    <t>B1132</t>
  </si>
  <si>
    <t>Egyéb működési célú támogatások bevételei államháztartáson belülről</t>
  </si>
  <si>
    <t>ebből: helyi önkormányzatok és költségvetési szerveik - Bár</t>
  </si>
  <si>
    <t>Céljuttatás</t>
  </si>
  <si>
    <t>Dunaszekcső Községi Önkormányzat 2021. évi költségvetése</t>
  </si>
  <si>
    <t>Dunaszekcsői Közös Önkormányzati Hivatal 2021. évi költségvetése</t>
  </si>
  <si>
    <t>Dunaszekcsői Óvoda és Konyha 2021. évi költségvetése</t>
  </si>
  <si>
    <t>MFP Közterületi eszközbeszerzés - Traktor beszerzés</t>
  </si>
  <si>
    <t>Széchenyi utca vízelvezetés bővítés</t>
  </si>
  <si>
    <t>Szennyvíz szivattyúk cseréje</t>
  </si>
  <si>
    <t>Közutak, hidak felújítása, karbantartása</t>
  </si>
  <si>
    <t>Műv. Ház volt moziterem tetőszerkezet felújítás</t>
  </si>
  <si>
    <t>Hűtőgép beszerzés Óvodába</t>
  </si>
  <si>
    <t>Mosogatógép beszerzés Konyhába</t>
  </si>
  <si>
    <t>Óvoda udvar felújítása</t>
  </si>
  <si>
    <t>Baranyai Radikális Állatvédő Alapítvány</t>
  </si>
  <si>
    <t>Mohácsi Mentőállomás</t>
  </si>
  <si>
    <t>2022. év</t>
  </si>
  <si>
    <t>2023. év</t>
  </si>
  <si>
    <t>2021-2022-2023. évi alakulását külön bemutató MÉRLEG</t>
  </si>
  <si>
    <t>Előző évi maradványból elszámolandó</t>
  </si>
  <si>
    <t>önerős finanszírozás</t>
  </si>
  <si>
    <t>Magyar Falu Program Közterületi eszközbeszerzés - Traktor beszerzés</t>
  </si>
  <si>
    <t>Dunaszekcső Községi Önkormányzat 2021. évi költségvetése - pályázatokból megvalósuló fejlesztések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</si>
</sst>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0.0"/>
    <numFmt numFmtId="184" formatCode="[$¥€-2]\ #\ ##,000_);[Red]\([$€-2]\ #\ ##,0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sz val="12"/>
      <name val="Bookman Old Style"/>
      <family val="1"/>
    </font>
    <font>
      <i/>
      <sz val="12"/>
      <name val="Bookman Old Style"/>
      <family val="1"/>
    </font>
    <font>
      <i/>
      <sz val="12"/>
      <color indexed="8"/>
      <name val="Bookman Old Style"/>
      <family val="1"/>
    </font>
    <font>
      <b/>
      <sz val="14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i/>
      <sz val="10"/>
      <name val="Bookman Old Style"/>
      <family val="1"/>
    </font>
    <font>
      <sz val="12"/>
      <name val="Arial"/>
      <family val="2"/>
    </font>
    <font>
      <b/>
      <sz val="14"/>
      <color indexed="9"/>
      <name val="Arial"/>
      <family val="2"/>
    </font>
    <font>
      <i/>
      <sz val="11"/>
      <name val="Calibri"/>
      <family val="2"/>
    </font>
    <font>
      <sz val="14"/>
      <color indexed="8"/>
      <name val="Bookman Old Style"/>
      <family val="1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b/>
      <sz val="11"/>
      <color indexed="9"/>
      <name val="Bookman Old Style"/>
      <family val="1"/>
    </font>
    <font>
      <b/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Bookman Old Style"/>
      <family val="1"/>
    </font>
    <font>
      <b/>
      <sz val="12"/>
      <color rgb="FFFFFFFF"/>
      <name val="Arial"/>
      <family val="2"/>
    </font>
    <font>
      <b/>
      <sz val="14"/>
      <color rgb="FFC00000"/>
      <name val="Arial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ck"/>
      <right style="thick"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ck"/>
      <top style="thin"/>
      <bottom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ck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1" borderId="7" applyNumberFormat="0" applyFon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9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1" fillId="0" borderId="0" applyFont="0" applyFill="0" applyBorder="0" applyAlignment="0" applyProtection="0"/>
  </cellStyleXfs>
  <cellXfs count="50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3" fontId="33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3" fontId="33" fillId="0" borderId="10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28" fillId="32" borderId="12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3" fontId="0" fillId="0" borderId="0" xfId="0" applyNumberFormat="1" applyAlignment="1">
      <alignment horizontal="center" wrapText="1"/>
    </xf>
    <xf numFmtId="0" fontId="32" fillId="0" borderId="0" xfId="0" applyFont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quotePrefix="1">
      <alignment horizontal="right" vertical="center"/>
    </xf>
    <xf numFmtId="0" fontId="2" fillId="34" borderId="10" xfId="0" applyFont="1" applyFill="1" applyBorder="1" applyAlignment="1" quotePrefix="1">
      <alignment horizontal="center" vertical="center" wrapText="1"/>
    </xf>
    <xf numFmtId="3" fontId="2" fillId="34" borderId="10" xfId="0" applyNumberFormat="1" applyFont="1" applyFill="1" applyBorder="1" applyAlignment="1" quotePrefix="1">
      <alignment horizontal="right" vertical="center"/>
    </xf>
    <xf numFmtId="0" fontId="7" fillId="0" borderId="0" xfId="0" applyFont="1" applyAlignment="1">
      <alignment wrapText="1"/>
    </xf>
    <xf numFmtId="0" fontId="2" fillId="33" borderId="12" xfId="0" applyFont="1" applyFill="1" applyBorder="1" applyAlignment="1" quotePrefix="1">
      <alignment horizontal="left" vertical="center"/>
    </xf>
    <xf numFmtId="3" fontId="2" fillId="33" borderId="13" xfId="0" applyNumberFormat="1" applyFont="1" applyFill="1" applyBorder="1" applyAlignment="1" quotePrefix="1">
      <alignment horizontal="right" vertical="center"/>
    </xf>
    <xf numFmtId="0" fontId="2" fillId="34" borderId="12" xfId="0" applyFont="1" applyFill="1" applyBorder="1" applyAlignment="1" quotePrefix="1">
      <alignment horizontal="left" vertical="center"/>
    </xf>
    <xf numFmtId="3" fontId="2" fillId="34" borderId="13" xfId="0" applyNumberFormat="1" applyFont="1" applyFill="1" applyBorder="1" applyAlignment="1" quotePrefix="1">
      <alignment horizontal="right" vertical="center"/>
    </xf>
    <xf numFmtId="0" fontId="4" fillId="0" borderId="14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5" fillId="32" borderId="10" xfId="0" applyNumberFormat="1" applyFont="1" applyFill="1" applyBorder="1" applyAlignment="1">
      <alignment horizontal="right" vertical="center"/>
    </xf>
    <xf numFmtId="3" fontId="5" fillId="32" borderId="13" xfId="0" applyNumberFormat="1" applyFont="1" applyFill="1" applyBorder="1" applyAlignment="1">
      <alignment horizontal="right" vertical="center"/>
    </xf>
    <xf numFmtId="3" fontId="5" fillId="32" borderId="17" xfId="0" applyNumberFormat="1" applyFont="1" applyFill="1" applyBorder="1" applyAlignment="1">
      <alignment horizontal="right" vertical="center"/>
    </xf>
    <xf numFmtId="3" fontId="5" fillId="32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0" fillId="0" borderId="12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0" fillId="0" borderId="11" xfId="57" applyFont="1" applyFill="1" applyBorder="1" applyAlignment="1">
      <alignment horizontal="left" vertical="center" wrapText="1"/>
      <protection/>
    </xf>
    <xf numFmtId="0" fontId="21" fillId="0" borderId="15" xfId="57" applyFont="1" applyFill="1" applyBorder="1" applyAlignment="1">
      <alignment horizontal="left" vertical="center" wrapText="1"/>
      <protection/>
    </xf>
    <xf numFmtId="0" fontId="21" fillId="0" borderId="12" xfId="57" applyFont="1" applyFill="1" applyBorder="1" applyAlignment="1">
      <alignment horizontal="left" vertical="center" wrapText="1"/>
      <protection/>
    </xf>
    <xf numFmtId="0" fontId="20" fillId="0" borderId="12" xfId="57" applyFont="1" applyFill="1" applyBorder="1" applyAlignment="1">
      <alignment horizontal="left" vertical="center" wrapText="1"/>
      <protection/>
    </xf>
    <xf numFmtId="0" fontId="20" fillId="0" borderId="14" xfId="57" applyFont="1" applyFill="1" applyBorder="1" applyAlignment="1">
      <alignment horizontal="left" vertical="center" wrapText="1"/>
      <protection/>
    </xf>
    <xf numFmtId="0" fontId="21" fillId="0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5" fillId="32" borderId="21" xfId="0" applyFont="1" applyFill="1" applyBorder="1" applyAlignment="1">
      <alignment/>
    </xf>
    <xf numFmtId="3" fontId="5" fillId="32" borderId="22" xfId="0" applyNumberFormat="1" applyFont="1" applyFill="1" applyBorder="1" applyAlignment="1">
      <alignment/>
    </xf>
    <xf numFmtId="3" fontId="5" fillId="32" borderId="23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0" fontId="2" fillId="33" borderId="10" xfId="0" applyFont="1" applyFill="1" applyBorder="1" applyAlignment="1" quotePrefix="1">
      <alignment vertical="center" wrapText="1"/>
    </xf>
    <xf numFmtId="3" fontId="2" fillId="33" borderId="13" xfId="0" applyNumberFormat="1" applyFont="1" applyFill="1" applyBorder="1" applyAlignment="1" quotePrefix="1">
      <alignment vertical="center"/>
    </xf>
    <xf numFmtId="0" fontId="4" fillId="0" borderId="25" xfId="0" applyFont="1" applyBorder="1" applyAlignment="1">
      <alignment/>
    </xf>
    <xf numFmtId="0" fontId="2" fillId="33" borderId="26" xfId="0" applyFont="1" applyFill="1" applyBorder="1" applyAlignment="1" quotePrefix="1">
      <alignment vertical="center"/>
    </xf>
    <xf numFmtId="0" fontId="2" fillId="33" borderId="25" xfId="0" applyFont="1" applyFill="1" applyBorder="1" applyAlignment="1" quotePrefix="1">
      <alignment horizontal="left" vertical="center"/>
    </xf>
    <xf numFmtId="0" fontId="2" fillId="34" borderId="25" xfId="0" applyFont="1" applyFill="1" applyBorder="1" applyAlignment="1" quotePrefix="1">
      <alignment horizontal="left" vertic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 quotePrefix="1">
      <alignment horizontal="left" vertical="center"/>
    </xf>
    <xf numFmtId="0" fontId="2" fillId="34" borderId="28" xfId="0" applyFont="1" applyFill="1" applyBorder="1" applyAlignment="1" quotePrefix="1">
      <alignment horizontal="center" vertical="center" wrapText="1"/>
    </xf>
    <xf numFmtId="3" fontId="2" fillId="34" borderId="28" xfId="0" applyNumberFormat="1" applyFont="1" applyFill="1" applyBorder="1" applyAlignment="1" quotePrefix="1">
      <alignment horizontal="right" vertical="center"/>
    </xf>
    <xf numFmtId="0" fontId="2" fillId="34" borderId="26" xfId="0" applyFont="1" applyFill="1" applyBorder="1" applyAlignment="1" quotePrefix="1">
      <alignment horizontal="left" vertical="center"/>
    </xf>
    <xf numFmtId="3" fontId="2" fillId="34" borderId="29" xfId="0" applyNumberFormat="1" applyFont="1" applyFill="1" applyBorder="1" applyAlignment="1" quotePrefix="1">
      <alignment horizontal="right" vertical="center"/>
    </xf>
    <xf numFmtId="0" fontId="5" fillId="32" borderId="22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5" fillId="32" borderId="2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horizontal="right"/>
    </xf>
    <xf numFmtId="0" fontId="86" fillId="0" borderId="0" xfId="0" applyFont="1" applyBorder="1" applyAlignment="1">
      <alignment/>
    </xf>
    <xf numFmtId="0" fontId="8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8" fillId="0" borderId="32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8" fillId="0" borderId="32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3" fontId="87" fillId="0" borderId="34" xfId="0" applyNumberFormat="1" applyFont="1" applyBorder="1" applyAlignment="1">
      <alignment horizontal="right" vertical="center"/>
    </xf>
    <xf numFmtId="3" fontId="88" fillId="0" borderId="34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32" borderId="35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3" fontId="4" fillId="0" borderId="39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32" borderId="33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0" fontId="21" fillId="0" borderId="41" xfId="57" applyFont="1" applyFill="1" applyBorder="1" applyAlignment="1">
      <alignment horizontal="left" vertical="center" wrapText="1"/>
      <protection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3" fontId="2" fillId="0" borderId="41" xfId="0" applyNumberFormat="1" applyFont="1" applyBorder="1" applyAlignment="1">
      <alignment horizontal="center" vertical="center" wrapText="1"/>
    </xf>
    <xf numFmtId="3" fontId="34" fillId="0" borderId="42" xfId="0" applyNumberFormat="1" applyFont="1" applyBorder="1" applyAlignment="1">
      <alignment/>
    </xf>
    <xf numFmtId="3" fontId="32" fillId="0" borderId="42" xfId="0" applyNumberFormat="1" applyFont="1" applyBorder="1" applyAlignment="1">
      <alignment/>
    </xf>
    <xf numFmtId="3" fontId="33" fillId="0" borderId="42" xfId="0" applyNumberFormat="1" applyFont="1" applyBorder="1" applyAlignment="1">
      <alignment/>
    </xf>
    <xf numFmtId="3" fontId="33" fillId="0" borderId="42" xfId="0" applyNumberFormat="1" applyFont="1" applyFill="1" applyBorder="1" applyAlignment="1">
      <alignment/>
    </xf>
    <xf numFmtId="3" fontId="2" fillId="0" borderId="44" xfId="0" applyNumberFormat="1" applyFont="1" applyBorder="1" applyAlignment="1">
      <alignment horizontal="center" vertical="center" wrapText="1"/>
    </xf>
    <xf numFmtId="3" fontId="34" fillId="0" borderId="34" xfId="0" applyNumberFormat="1" applyFont="1" applyBorder="1" applyAlignment="1">
      <alignment/>
    </xf>
    <xf numFmtId="3" fontId="6" fillId="32" borderId="10" xfId="0" applyNumberFormat="1" applyFont="1" applyFill="1" applyBorder="1" applyAlignment="1">
      <alignment horizontal="right" vertical="center"/>
    </xf>
    <xf numFmtId="3" fontId="6" fillId="32" borderId="42" xfId="0" applyNumberFormat="1" applyFont="1" applyFill="1" applyBorder="1" applyAlignment="1">
      <alignment horizontal="right" vertical="center"/>
    </xf>
    <xf numFmtId="3" fontId="6" fillId="32" borderId="34" xfId="0" applyNumberFormat="1" applyFont="1" applyFill="1" applyBorder="1" applyAlignment="1">
      <alignment horizontal="right" vertical="center"/>
    </xf>
    <xf numFmtId="0" fontId="89" fillId="0" borderId="0" xfId="0" applyFont="1" applyAlignment="1">
      <alignment/>
    </xf>
    <xf numFmtId="0" fontId="37" fillId="35" borderId="14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3" fontId="37" fillId="35" borderId="17" xfId="0" applyNumberFormat="1" applyFont="1" applyFill="1" applyBorder="1" applyAlignment="1">
      <alignment/>
    </xf>
    <xf numFmtId="3" fontId="37" fillId="35" borderId="43" xfId="0" applyNumberFormat="1" applyFont="1" applyFill="1" applyBorder="1" applyAlignment="1">
      <alignment/>
    </xf>
    <xf numFmtId="3" fontId="37" fillId="35" borderId="45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/>
    </xf>
    <xf numFmtId="0" fontId="29" fillId="0" borderId="37" xfId="0" applyFont="1" applyFill="1" applyBorder="1" applyAlignment="1">
      <alignment horizontal="left" vertical="center" wrapText="1"/>
    </xf>
    <xf numFmtId="0" fontId="23" fillId="32" borderId="35" xfId="0" applyFont="1" applyFill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center" vertical="center"/>
    </xf>
    <xf numFmtId="3" fontId="23" fillId="32" borderId="33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82" fillId="0" borderId="34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82" fillId="0" borderId="34" xfId="0" applyFont="1" applyBorder="1" applyAlignment="1">
      <alignment horizontal="center" vertical="center"/>
    </xf>
    <xf numFmtId="0" fontId="90" fillId="0" borderId="28" xfId="0" applyFont="1" applyBorder="1" applyAlignment="1">
      <alignment horizontal="left" vertical="center"/>
    </xf>
    <xf numFmtId="0" fontId="91" fillId="36" borderId="10" xfId="0" applyFont="1" applyFill="1" applyBorder="1" applyAlignment="1">
      <alignment/>
    </xf>
    <xf numFmtId="0" fontId="92" fillId="0" borderId="10" xfId="0" applyFont="1" applyBorder="1" applyAlignment="1">
      <alignment vertical="center"/>
    </xf>
    <xf numFmtId="0" fontId="16" fillId="37" borderId="10" xfId="0" applyFont="1" applyFill="1" applyBorder="1" applyAlignment="1">
      <alignment horizontal="left" vertical="center" wrapText="1"/>
    </xf>
    <xf numFmtId="0" fontId="91" fillId="36" borderId="28" xfId="0" applyFont="1" applyFill="1" applyBorder="1" applyAlignment="1">
      <alignment vertical="center" wrapText="1"/>
    </xf>
    <xf numFmtId="0" fontId="93" fillId="0" borderId="0" xfId="0" applyFont="1" applyAlignment="1">
      <alignment horizontal="center"/>
    </xf>
    <xf numFmtId="0" fontId="2" fillId="33" borderId="37" xfId="0" applyFont="1" applyFill="1" applyBorder="1" applyAlignment="1" quotePrefix="1">
      <alignment horizontal="left" vertical="center"/>
    </xf>
    <xf numFmtId="0" fontId="94" fillId="38" borderId="37" xfId="0" applyFont="1" applyFill="1" applyBorder="1" applyAlignment="1">
      <alignment/>
    </xf>
    <xf numFmtId="3" fontId="94" fillId="38" borderId="39" xfId="0" applyNumberFormat="1" applyFont="1" applyFill="1" applyBorder="1" applyAlignment="1">
      <alignment/>
    </xf>
    <xf numFmtId="3" fontId="2" fillId="33" borderId="34" xfId="0" applyNumberFormat="1" applyFont="1" applyFill="1" applyBorder="1" applyAlignment="1" quotePrefix="1">
      <alignment horizontal="right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94" fillId="38" borderId="38" xfId="0" applyFont="1" applyFill="1" applyBorder="1" applyAlignment="1">
      <alignment/>
    </xf>
    <xf numFmtId="3" fontId="94" fillId="38" borderId="40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9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 wrapText="1"/>
    </xf>
    <xf numFmtId="3" fontId="29" fillId="0" borderId="40" xfId="0" applyNumberFormat="1" applyFont="1" applyFill="1" applyBorder="1" applyAlignment="1">
      <alignment horizontal="right" vertical="center" wrapText="1"/>
    </xf>
    <xf numFmtId="0" fontId="40" fillId="0" borderId="37" xfId="0" applyFont="1" applyFill="1" applyBorder="1" applyAlignment="1">
      <alignment horizontal="left" vertical="center" wrapText="1"/>
    </xf>
    <xf numFmtId="3" fontId="40" fillId="0" borderId="34" xfId="0" applyNumberFormat="1" applyFont="1" applyFill="1" applyBorder="1" applyAlignment="1">
      <alignment horizontal="right" vertical="center" wrapText="1"/>
    </xf>
    <xf numFmtId="3" fontId="40" fillId="0" borderId="40" xfId="0" applyNumberFormat="1" applyFont="1" applyFill="1" applyBorder="1" applyAlignment="1">
      <alignment horizontal="right" vertical="center" wrapText="1"/>
    </xf>
    <xf numFmtId="0" fontId="40" fillId="0" borderId="38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3" fillId="39" borderId="10" xfId="0" applyFont="1" applyFill="1" applyBorder="1" applyAlignment="1">
      <alignment horizontal="right" vertical="center" wrapText="1"/>
    </xf>
    <xf numFmtId="0" fontId="13" fillId="39" borderId="10" xfId="0" applyFont="1" applyFill="1" applyBorder="1" applyAlignment="1">
      <alignment vertical="center" wrapText="1"/>
    </xf>
    <xf numFmtId="3" fontId="13" fillId="39" borderId="10" xfId="0" applyNumberFormat="1" applyFont="1" applyFill="1" applyBorder="1" applyAlignment="1">
      <alignment horizontal="right" vertical="center" wrapText="1"/>
    </xf>
    <xf numFmtId="0" fontId="95" fillId="40" borderId="10" xfId="0" applyFont="1" applyFill="1" applyBorder="1" applyAlignment="1">
      <alignment horizontal="right" vertical="center" wrapText="1"/>
    </xf>
    <xf numFmtId="0" fontId="95" fillId="40" borderId="10" xfId="0" applyFont="1" applyFill="1" applyBorder="1" applyAlignment="1">
      <alignment vertical="center" wrapText="1"/>
    </xf>
    <xf numFmtId="3" fontId="95" fillId="40" borderId="10" xfId="0" applyNumberFormat="1" applyFont="1" applyFill="1" applyBorder="1" applyAlignment="1">
      <alignment horizontal="right" vertical="center" wrapText="1"/>
    </xf>
    <xf numFmtId="3" fontId="13" fillId="39" borderId="20" xfId="0" applyNumberFormat="1" applyFont="1" applyFill="1" applyBorder="1" applyAlignment="1">
      <alignment horizontal="right" vertical="center" wrapText="1"/>
    </xf>
    <xf numFmtId="0" fontId="17" fillId="41" borderId="10" xfId="0" applyFont="1" applyFill="1" applyBorder="1" applyAlignment="1">
      <alignment horizontal="right" vertical="center" wrapText="1"/>
    </xf>
    <xf numFmtId="0" fontId="17" fillId="41" borderId="10" xfId="0" applyFont="1" applyFill="1" applyBorder="1" applyAlignment="1">
      <alignment horizontal="left" vertical="center" wrapText="1"/>
    </xf>
    <xf numFmtId="3" fontId="17" fillId="41" borderId="10" xfId="0" applyNumberFormat="1" applyFont="1" applyFill="1" applyBorder="1" applyAlignment="1">
      <alignment horizontal="right" vertical="center"/>
    </xf>
    <xf numFmtId="0" fontId="96" fillId="39" borderId="22" xfId="0" applyFont="1" applyFill="1" applyBorder="1" applyAlignment="1">
      <alignment horizontal="right"/>
    </xf>
    <xf numFmtId="0" fontId="96" fillId="39" borderId="22" xfId="0" applyFont="1" applyFill="1" applyBorder="1" applyAlignment="1">
      <alignment/>
    </xf>
    <xf numFmtId="3" fontId="96" fillId="39" borderId="22" xfId="0" applyNumberFormat="1" applyFont="1" applyFill="1" applyBorder="1" applyAlignment="1">
      <alignment horizontal="right" vertical="center"/>
    </xf>
    <xf numFmtId="0" fontId="10" fillId="0" borderId="10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left" vertical="center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/>
      <protection/>
    </xf>
    <xf numFmtId="0" fontId="14" fillId="0" borderId="10" xfId="56" applyFont="1" applyBorder="1" applyAlignment="1">
      <alignment horizontal="left" vertical="center" wrapText="1"/>
      <protection/>
    </xf>
    <xf numFmtId="0" fontId="16" fillId="0" borderId="10" xfId="56" applyFont="1" applyBorder="1" applyAlignment="1">
      <alignment vertical="center" wrapText="1"/>
      <protection/>
    </xf>
    <xf numFmtId="0" fontId="15" fillId="42" borderId="10" xfId="56" applyFont="1" applyFill="1" applyBorder="1" applyAlignment="1">
      <alignment horizontal="right" vertical="center" wrapText="1"/>
      <protection/>
    </xf>
    <xf numFmtId="0" fontId="15" fillId="42" borderId="10" xfId="56" applyFont="1" applyFill="1" applyBorder="1" applyAlignment="1">
      <alignment horizontal="left" vertical="center" wrapText="1"/>
      <protection/>
    </xf>
    <xf numFmtId="3" fontId="17" fillId="41" borderId="10" xfId="0" applyNumberFormat="1" applyFont="1" applyFill="1" applyBorder="1" applyAlignment="1">
      <alignment/>
    </xf>
    <xf numFmtId="0" fontId="10" fillId="0" borderId="19" xfId="56" applyFont="1" applyBorder="1" applyAlignment="1">
      <alignment horizontal="center" vertical="center"/>
      <protection/>
    </xf>
    <xf numFmtId="0" fontId="10" fillId="0" borderId="20" xfId="56" applyFont="1" applyBorder="1" applyAlignment="1">
      <alignment horizontal="center" vertical="center"/>
      <protection/>
    </xf>
    <xf numFmtId="0" fontId="10" fillId="0" borderId="49" xfId="56" applyFont="1" applyBorder="1" applyAlignment="1">
      <alignment horizontal="center" vertical="center"/>
      <protection/>
    </xf>
    <xf numFmtId="0" fontId="97" fillId="0" borderId="39" xfId="56" applyFont="1" applyBorder="1" applyAlignment="1">
      <alignment horizontal="center" vertical="center"/>
      <protection/>
    </xf>
    <xf numFmtId="0" fontId="10" fillId="0" borderId="42" xfId="56" applyFont="1" applyBorder="1" applyAlignment="1">
      <alignment horizontal="left" vertical="center"/>
      <protection/>
    </xf>
    <xf numFmtId="0" fontId="11" fillId="0" borderId="42" xfId="56" applyFont="1" applyBorder="1" applyAlignment="1">
      <alignment horizontal="left" vertical="center"/>
      <protection/>
    </xf>
    <xf numFmtId="0" fontId="10" fillId="0" borderId="12" xfId="56" applyFont="1" applyBorder="1" applyAlignment="1" quotePrefix="1">
      <alignment horizontal="right" vertical="center"/>
      <protection/>
    </xf>
    <xf numFmtId="3" fontId="14" fillId="0" borderId="34" xfId="0" applyNumberFormat="1" applyFont="1" applyBorder="1" applyAlignment="1">
      <alignment horizontal="right" vertical="center"/>
    </xf>
    <xf numFmtId="0" fontId="12" fillId="0" borderId="12" xfId="56" applyFont="1" applyBorder="1" applyAlignment="1" quotePrefix="1">
      <alignment horizontal="right" vertical="center"/>
      <protection/>
    </xf>
    <xf numFmtId="0" fontId="11" fillId="0" borderId="12" xfId="56" applyFont="1" applyBorder="1" applyAlignment="1" quotePrefix="1">
      <alignment horizontal="right" vertical="center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43" borderId="34" xfId="0" applyNumberFormat="1" applyFont="1" applyFill="1" applyBorder="1" applyAlignment="1">
      <alignment horizontal="right" vertical="center"/>
    </xf>
    <xf numFmtId="0" fontId="13" fillId="13" borderId="10" xfId="0" applyFont="1" applyFill="1" applyBorder="1" applyAlignment="1">
      <alignment vertical="center" wrapText="1"/>
    </xf>
    <xf numFmtId="0" fontId="9" fillId="13" borderId="10" xfId="0" applyFont="1" applyFill="1" applyBorder="1" applyAlignment="1">
      <alignment vertical="center" wrapText="1"/>
    </xf>
    <xf numFmtId="3" fontId="9" fillId="13" borderId="34" xfId="0" applyNumberFormat="1" applyFont="1" applyFill="1" applyBorder="1" applyAlignment="1" quotePrefix="1">
      <alignment horizontal="right" vertical="center"/>
    </xf>
    <xf numFmtId="0" fontId="16" fillId="0" borderId="42" xfId="56" applyFont="1" applyBorder="1" applyAlignment="1">
      <alignment vertical="center" wrapText="1"/>
      <protection/>
    </xf>
    <xf numFmtId="3" fontId="11" fillId="0" borderId="34" xfId="56" applyNumberFormat="1" applyFont="1" applyBorder="1" applyAlignment="1" quotePrefix="1">
      <alignment horizontal="right" vertical="center"/>
      <protection/>
    </xf>
    <xf numFmtId="3" fontId="16" fillId="0" borderId="34" xfId="0" applyNumberFormat="1" applyFont="1" applyBorder="1" applyAlignment="1">
      <alignment horizontal="right" vertical="center"/>
    </xf>
    <xf numFmtId="0" fontId="42" fillId="44" borderId="21" xfId="56" applyFont="1" applyFill="1" applyBorder="1" applyAlignment="1" quotePrefix="1">
      <alignment horizontal="right" vertical="center"/>
      <protection/>
    </xf>
    <xf numFmtId="0" fontId="42" fillId="44" borderId="22" xfId="56" applyFont="1" applyFill="1" applyBorder="1" applyAlignment="1">
      <alignment horizontal="left" vertical="center" wrapText="1"/>
      <protection/>
    </xf>
    <xf numFmtId="3" fontId="42" fillId="44" borderId="33" xfId="56" applyNumberFormat="1" applyFont="1" applyFill="1" applyBorder="1" applyAlignment="1" quotePrefix="1">
      <alignment horizontal="right" vertical="center"/>
      <protection/>
    </xf>
    <xf numFmtId="0" fontId="10" fillId="0" borderId="12" xfId="0" applyFont="1" applyBorder="1" applyAlignment="1" quotePrefix="1">
      <alignment horizontal="righ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3" fontId="10" fillId="0" borderId="34" xfId="0" applyNumberFormat="1" applyFont="1" applyBorder="1" applyAlignment="1" quotePrefix="1">
      <alignment horizontal="right" vertical="center"/>
    </xf>
    <xf numFmtId="49" fontId="10" fillId="0" borderId="12" xfId="0" applyNumberFormat="1" applyFont="1" applyBorder="1" applyAlignment="1" quotePrefix="1">
      <alignment horizontal="right" vertical="center"/>
    </xf>
    <xf numFmtId="0" fontId="11" fillId="0" borderId="12" xfId="0" applyFont="1" applyBorder="1" applyAlignment="1" quotePrefix="1">
      <alignment horizontal="right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3" fontId="11" fillId="0" borderId="34" xfId="0" applyNumberFormat="1" applyFont="1" applyBorder="1" applyAlignment="1" quotePrefix="1">
      <alignment horizontal="right" vertical="center"/>
    </xf>
    <xf numFmtId="3" fontId="11" fillId="43" borderId="34" xfId="0" applyNumberFormat="1" applyFont="1" applyFill="1" applyBorder="1" applyAlignment="1" quotePrefix="1">
      <alignment horizontal="right" vertical="center"/>
    </xf>
    <xf numFmtId="174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3" fontId="12" fillId="0" borderId="34" xfId="0" applyNumberFormat="1" applyFont="1" applyBorder="1" applyAlignment="1" quotePrefix="1">
      <alignment horizontal="right" vertical="center"/>
    </xf>
    <xf numFmtId="0" fontId="9" fillId="45" borderId="12" xfId="0" applyFont="1" applyFill="1" applyBorder="1" applyAlignment="1" quotePrefix="1">
      <alignment horizontal="right" vertical="center"/>
    </xf>
    <xf numFmtId="0" fontId="13" fillId="45" borderId="10" xfId="0" applyFont="1" applyFill="1" applyBorder="1" applyAlignment="1">
      <alignment vertical="center" wrapText="1"/>
    </xf>
    <xf numFmtId="0" fontId="9" fillId="45" borderId="10" xfId="0" applyFont="1" applyFill="1" applyBorder="1" applyAlignment="1">
      <alignment vertical="center"/>
    </xf>
    <xf numFmtId="3" fontId="9" fillId="45" borderId="34" xfId="0" applyNumberFormat="1" applyFont="1" applyFill="1" applyBorder="1" applyAlignment="1" quotePrefix="1">
      <alignment horizontal="right" vertical="center"/>
    </xf>
    <xf numFmtId="0" fontId="12" fillId="0" borderId="12" xfId="0" applyFont="1" applyBorder="1" applyAlignment="1" quotePrefix="1">
      <alignment horizontal="right" vertical="center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9" fillId="13" borderId="27" xfId="0" applyFont="1" applyFill="1" applyBorder="1" applyAlignment="1" quotePrefix="1">
      <alignment horizontal="right" vertical="center"/>
    </xf>
    <xf numFmtId="0" fontId="13" fillId="13" borderId="28" xfId="0" applyFont="1" applyFill="1" applyBorder="1" applyAlignment="1">
      <alignment vertical="center" wrapText="1"/>
    </xf>
    <xf numFmtId="0" fontId="9" fillId="13" borderId="28" xfId="0" applyFont="1" applyFill="1" applyBorder="1" applyAlignment="1">
      <alignment vertical="center" wrapText="1"/>
    </xf>
    <xf numFmtId="3" fontId="9" fillId="13" borderId="40" xfId="0" applyNumberFormat="1" applyFont="1" applyFill="1" applyBorder="1" applyAlignment="1" quotePrefix="1">
      <alignment horizontal="right" vertical="center"/>
    </xf>
    <xf numFmtId="0" fontId="98" fillId="36" borderId="21" xfId="0" applyFont="1" applyFill="1" applyBorder="1" applyAlignment="1">
      <alignment vertical="center" wrapText="1"/>
    </xf>
    <xf numFmtId="0" fontId="98" fillId="36" borderId="22" xfId="0" applyFont="1" applyFill="1" applyBorder="1" applyAlignment="1">
      <alignment vertical="center" wrapText="1"/>
    </xf>
    <xf numFmtId="3" fontId="98" fillId="36" borderId="22" xfId="0" applyNumberFormat="1" applyFont="1" applyFill="1" applyBorder="1" applyAlignment="1">
      <alignment horizontal="left" vertical="center"/>
    </xf>
    <xf numFmtId="3" fontId="98" fillId="36" borderId="33" xfId="0" applyNumberFormat="1" applyFont="1" applyFill="1" applyBorder="1" applyAlignment="1">
      <alignment horizontal="right" vertical="center"/>
    </xf>
    <xf numFmtId="0" fontId="98" fillId="0" borderId="0" xfId="56" applyFont="1" applyFill="1" applyBorder="1" applyAlignment="1" quotePrefix="1">
      <alignment horizontal="right" vertical="center"/>
      <protection/>
    </xf>
    <xf numFmtId="0" fontId="98" fillId="0" borderId="0" xfId="56" applyFont="1" applyFill="1" applyBorder="1" applyAlignment="1">
      <alignment horizontal="left" vertical="center" wrapText="1"/>
      <protection/>
    </xf>
    <xf numFmtId="3" fontId="98" fillId="0" borderId="0" xfId="56" applyNumberFormat="1" applyFont="1" applyFill="1" applyBorder="1" applyAlignment="1" quotePrefix="1">
      <alignment horizontal="right" vertical="center"/>
      <protection/>
    </xf>
    <xf numFmtId="49" fontId="9" fillId="0" borderId="42" xfId="0" applyNumberFormat="1" applyFont="1" applyBorder="1" applyAlignment="1">
      <alignment vertical="center" wrapText="1"/>
    </xf>
    <xf numFmtId="49" fontId="99" fillId="0" borderId="5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42" xfId="0" applyNumberFormat="1" applyFont="1" applyBorder="1" applyAlignment="1">
      <alignment vertical="center" wrapText="1"/>
    </xf>
    <xf numFmtId="49" fontId="10" fillId="0" borderId="28" xfId="0" applyNumberFormat="1" applyFont="1" applyBorder="1" applyAlignment="1">
      <alignment vertical="center" wrapText="1"/>
    </xf>
    <xf numFmtId="3" fontId="11" fillId="43" borderId="50" xfId="0" applyNumberFormat="1" applyFont="1" applyFill="1" applyBorder="1" applyAlignment="1">
      <alignment horizontal="right" vertical="center"/>
    </xf>
    <xf numFmtId="0" fontId="11" fillId="13" borderId="28" xfId="0" applyFont="1" applyFill="1" applyBorder="1" applyAlignment="1" quotePrefix="1">
      <alignment horizontal="right" vertical="center"/>
    </xf>
    <xf numFmtId="0" fontId="16" fillId="13" borderId="28" xfId="0" applyFont="1" applyFill="1" applyBorder="1" applyAlignment="1">
      <alignment vertical="center" wrapText="1"/>
    </xf>
    <xf numFmtId="0" fontId="11" fillId="13" borderId="51" xfId="0" applyFont="1" applyFill="1" applyBorder="1" applyAlignment="1">
      <alignment vertical="center" wrapText="1"/>
    </xf>
    <xf numFmtId="3" fontId="11" fillId="13" borderId="52" xfId="0" applyNumberFormat="1" applyFont="1" applyFill="1" applyBorder="1" applyAlignment="1">
      <alignment horizontal="right" vertical="center"/>
    </xf>
    <xf numFmtId="0" fontId="10" fillId="0" borderId="42" xfId="56" applyFont="1" applyBorder="1" applyAlignment="1">
      <alignment horizontal="left" vertical="center" wrapText="1"/>
      <protection/>
    </xf>
    <xf numFmtId="0" fontId="11" fillId="0" borderId="42" xfId="56" applyFont="1" applyBorder="1" applyAlignment="1">
      <alignment horizontal="left" vertical="center" wrapText="1"/>
      <protection/>
    </xf>
    <xf numFmtId="0" fontId="42" fillId="44" borderId="53" xfId="56" applyFont="1" applyFill="1" applyBorder="1" applyAlignment="1">
      <alignment horizontal="left" vertical="center" wrapText="1"/>
      <protection/>
    </xf>
    <xf numFmtId="0" fontId="10" fillId="0" borderId="10" xfId="0" applyFont="1" applyBorder="1" applyAlignment="1" quotePrefix="1">
      <alignment horizontal="right" vertical="center"/>
    </xf>
    <xf numFmtId="0" fontId="10" fillId="0" borderId="10" xfId="0" applyFont="1" applyBorder="1" applyAlignment="1">
      <alignment/>
    </xf>
    <xf numFmtId="0" fontId="10" fillId="0" borderId="42" xfId="0" applyFont="1" applyBorder="1" applyAlignment="1">
      <alignment vertical="center"/>
    </xf>
    <xf numFmtId="3" fontId="10" fillId="0" borderId="50" xfId="0" applyNumberFormat="1" applyFont="1" applyBorder="1" applyAlignment="1" quotePrefix="1">
      <alignment horizontal="right" vertical="center"/>
    </xf>
    <xf numFmtId="0" fontId="11" fillId="0" borderId="10" xfId="0" applyFont="1" applyBorder="1" applyAlignment="1" quotePrefix="1">
      <alignment horizontal="right" vertical="center"/>
    </xf>
    <xf numFmtId="0" fontId="11" fillId="0" borderId="42" xfId="0" applyFont="1" applyBorder="1" applyAlignment="1">
      <alignment vertical="center"/>
    </xf>
    <xf numFmtId="3" fontId="11" fillId="0" borderId="50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vertical="center"/>
    </xf>
    <xf numFmtId="3" fontId="12" fillId="0" borderId="50" xfId="0" applyNumberFormat="1" applyFont="1" applyBorder="1" applyAlignment="1" quotePrefix="1">
      <alignment horizontal="right" vertical="center"/>
    </xf>
    <xf numFmtId="0" fontId="9" fillId="45" borderId="10" xfId="0" applyFont="1" applyFill="1" applyBorder="1" applyAlignment="1" quotePrefix="1">
      <alignment horizontal="right" vertical="center"/>
    </xf>
    <xf numFmtId="0" fontId="9" fillId="45" borderId="42" xfId="0" applyFont="1" applyFill="1" applyBorder="1" applyAlignment="1">
      <alignment vertical="center"/>
    </xf>
    <xf numFmtId="3" fontId="9" fillId="45" borderId="50" xfId="0" applyNumberFormat="1" applyFont="1" applyFill="1" applyBorder="1" applyAlignment="1">
      <alignment horizontal="right" vertical="center"/>
    </xf>
    <xf numFmtId="3" fontId="98" fillId="36" borderId="53" xfId="0" applyNumberFormat="1" applyFont="1" applyFill="1" applyBorder="1" applyAlignment="1">
      <alignment horizontal="right" vertical="center"/>
    </xf>
    <xf numFmtId="3" fontId="42" fillId="44" borderId="5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 quotePrefix="1">
      <alignment horizontal="righ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vertical="center" wrapText="1"/>
    </xf>
    <xf numFmtId="49" fontId="9" fillId="0" borderId="41" xfId="0" applyNumberFormat="1" applyFont="1" applyBorder="1" applyAlignment="1">
      <alignment vertical="center" wrapText="1"/>
    </xf>
    <xf numFmtId="49" fontId="99" fillId="0" borderId="55" xfId="0" applyNumberFormat="1" applyFont="1" applyBorder="1" applyAlignment="1">
      <alignment horizontal="center" vertical="center" wrapText="1"/>
    </xf>
    <xf numFmtId="3" fontId="10" fillId="0" borderId="56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11" fillId="43" borderId="57" xfId="0" applyNumberFormat="1" applyFont="1" applyFill="1" applyBorder="1" applyAlignment="1">
      <alignment horizontal="right" vertical="center"/>
    </xf>
    <xf numFmtId="0" fontId="11" fillId="13" borderId="27" xfId="0" applyFont="1" applyFill="1" applyBorder="1" applyAlignment="1" quotePrefix="1">
      <alignment horizontal="right" vertical="center"/>
    </xf>
    <xf numFmtId="3" fontId="11" fillId="13" borderId="58" xfId="0" applyNumberFormat="1" applyFont="1" applyFill="1" applyBorder="1" applyAlignment="1">
      <alignment horizontal="right" vertical="center"/>
    </xf>
    <xf numFmtId="3" fontId="11" fillId="0" borderId="57" xfId="0" applyNumberFormat="1" applyFont="1" applyBorder="1" applyAlignment="1">
      <alignment/>
    </xf>
    <xf numFmtId="3" fontId="42" fillId="44" borderId="59" xfId="56" applyNumberFormat="1" applyFont="1" applyFill="1" applyBorder="1" applyAlignment="1" quotePrefix="1">
      <alignment horizontal="right" vertical="center"/>
      <protection/>
    </xf>
    <xf numFmtId="3" fontId="10" fillId="0" borderId="60" xfId="0" applyNumberFormat="1" applyFont="1" applyBorder="1" applyAlignment="1" quotePrefix="1">
      <alignment horizontal="right" vertical="center"/>
    </xf>
    <xf numFmtId="0" fontId="43" fillId="0" borderId="10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left" vertical="center"/>
    </xf>
    <xf numFmtId="0" fontId="2" fillId="35" borderId="53" xfId="0" applyFont="1" applyFill="1" applyBorder="1" applyAlignment="1">
      <alignment/>
    </xf>
    <xf numFmtId="3" fontId="2" fillId="35" borderId="33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49" fontId="99" fillId="0" borderId="10" xfId="0" applyNumberFormat="1" applyFont="1" applyBorder="1" applyAlignment="1">
      <alignment horizontal="center" vertical="center" wrapText="1"/>
    </xf>
    <xf numFmtId="49" fontId="99" fillId="0" borderId="10" xfId="0" applyNumberFormat="1" applyFont="1" applyBorder="1" applyAlignment="1">
      <alignment vertical="center" wrapText="1"/>
    </xf>
    <xf numFmtId="0" fontId="99" fillId="0" borderId="10" xfId="56" applyFont="1" applyBorder="1" applyAlignment="1">
      <alignment horizontal="center" vertical="center" wrapText="1"/>
      <protection/>
    </xf>
    <xf numFmtId="0" fontId="97" fillId="0" borderId="10" xfId="0" applyFont="1" applyBorder="1" applyAlignment="1">
      <alignment horizontal="right"/>
    </xf>
    <xf numFmtId="0" fontId="97" fillId="0" borderId="10" xfId="0" applyFont="1" applyBorder="1" applyAlignment="1">
      <alignment horizontal="left"/>
    </xf>
    <xf numFmtId="0" fontId="97" fillId="0" borderId="10" xfId="0" applyFont="1" applyBorder="1" applyAlignment="1">
      <alignment horizontal="left" vertical="center"/>
    </xf>
    <xf numFmtId="3" fontId="97" fillId="0" borderId="10" xfId="0" applyNumberFormat="1" applyFont="1" applyBorder="1" applyAlignment="1">
      <alignment horizontal="right" vertical="center"/>
    </xf>
    <xf numFmtId="0" fontId="97" fillId="0" borderId="10" xfId="0" applyFont="1" applyBorder="1" applyAlignment="1">
      <alignment horizontal="right" vertical="center" wrapText="1"/>
    </xf>
    <xf numFmtId="0" fontId="97" fillId="0" borderId="10" xfId="0" applyFont="1" applyBorder="1" applyAlignment="1">
      <alignment horizontal="left" vertical="center" wrapText="1"/>
    </xf>
    <xf numFmtId="0" fontId="100" fillId="0" borderId="10" xfId="0" applyFont="1" applyBorder="1" applyAlignment="1">
      <alignment horizontal="right" vertical="center" wrapText="1"/>
    </xf>
    <xf numFmtId="0" fontId="100" fillId="0" borderId="10" xfId="0" applyFont="1" applyBorder="1" applyAlignment="1">
      <alignment horizontal="left" vertical="center" wrapText="1"/>
    </xf>
    <xf numFmtId="0" fontId="100" fillId="0" borderId="10" xfId="0" applyFont="1" applyBorder="1" applyAlignment="1">
      <alignment horizontal="left" vertical="center"/>
    </xf>
    <xf numFmtId="3" fontId="100" fillId="0" borderId="10" xfId="0" applyNumberFormat="1" applyFont="1" applyBorder="1" applyAlignment="1">
      <alignment horizontal="right" vertical="center"/>
    </xf>
    <xf numFmtId="174" fontId="101" fillId="0" borderId="10" xfId="0" applyNumberFormat="1" applyFont="1" applyBorder="1" applyAlignment="1">
      <alignment horizontal="right" vertical="center" wrapText="1"/>
    </xf>
    <xf numFmtId="174" fontId="101" fillId="0" borderId="10" xfId="0" applyNumberFormat="1" applyFont="1" applyBorder="1" applyAlignment="1">
      <alignment horizontal="left" vertical="center" wrapText="1"/>
    </xf>
    <xf numFmtId="0" fontId="101" fillId="0" borderId="10" xfId="0" applyFont="1" applyBorder="1" applyAlignment="1">
      <alignment horizontal="left" vertical="center"/>
    </xf>
    <xf numFmtId="3" fontId="101" fillId="0" borderId="10" xfId="0" applyNumberFormat="1" applyFont="1" applyBorder="1" applyAlignment="1">
      <alignment horizontal="right" vertical="center"/>
    </xf>
    <xf numFmtId="0" fontId="101" fillId="0" borderId="10" xfId="0" applyFont="1" applyBorder="1" applyAlignment="1">
      <alignment horizontal="left" vertical="center" wrapText="1"/>
    </xf>
    <xf numFmtId="0" fontId="101" fillId="0" borderId="42" xfId="0" applyFont="1" applyBorder="1" applyAlignment="1">
      <alignment horizontal="left" vertical="center" wrapText="1"/>
    </xf>
    <xf numFmtId="0" fontId="10" fillId="0" borderId="10" xfId="56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0" fontId="14" fillId="0" borderId="10" xfId="56" applyFont="1" applyBorder="1" applyAlignment="1">
      <alignment horizontal="right" vertical="center" wrapText="1"/>
      <protection/>
    </xf>
    <xf numFmtId="0" fontId="15" fillId="0" borderId="10" xfId="56" applyFont="1" applyBorder="1" applyAlignment="1">
      <alignment horizontal="right" vertical="center" wrapText="1"/>
      <protection/>
    </xf>
    <xf numFmtId="0" fontId="15" fillId="0" borderId="10" xfId="56" applyFont="1" applyBorder="1" applyAlignment="1">
      <alignment horizontal="left" vertical="center" wrapText="1"/>
      <protection/>
    </xf>
    <xf numFmtId="0" fontId="16" fillId="0" borderId="10" xfId="56" applyFont="1" applyBorder="1" applyAlignment="1">
      <alignment horizontal="right" vertical="center" wrapText="1"/>
      <protection/>
    </xf>
    <xf numFmtId="0" fontId="99" fillId="0" borderId="10" xfId="56" applyFont="1" applyBorder="1" applyAlignment="1">
      <alignment horizontal="center" vertical="center"/>
      <protection/>
    </xf>
    <xf numFmtId="0" fontId="97" fillId="0" borderId="10" xfId="56" applyFont="1" applyBorder="1" applyAlignment="1">
      <alignment horizontal="right" vertical="center" wrapText="1"/>
      <protection/>
    </xf>
    <xf numFmtId="0" fontId="97" fillId="0" borderId="10" xfId="56" applyFont="1" applyBorder="1" applyAlignment="1">
      <alignment horizontal="left" vertical="center" wrapText="1"/>
      <protection/>
    </xf>
    <xf numFmtId="0" fontId="97" fillId="0" borderId="10" xfId="56" applyFont="1" applyBorder="1" applyAlignment="1">
      <alignment horizontal="left" vertical="center"/>
      <protection/>
    </xf>
    <xf numFmtId="0" fontId="101" fillId="0" borderId="10" xfId="56" applyFont="1" applyBorder="1" applyAlignment="1">
      <alignment horizontal="right" vertical="center" wrapText="1"/>
      <protection/>
    </xf>
    <xf numFmtId="0" fontId="101" fillId="0" borderId="10" xfId="56" applyFont="1" applyBorder="1" applyAlignment="1">
      <alignment horizontal="left" vertical="center" wrapText="1"/>
      <protection/>
    </xf>
    <xf numFmtId="0" fontId="101" fillId="0" borderId="10" xfId="56" applyFont="1" applyBorder="1" applyAlignment="1">
      <alignment horizontal="left" vertical="center"/>
      <protection/>
    </xf>
    <xf numFmtId="0" fontId="100" fillId="0" borderId="10" xfId="56" applyFont="1" applyBorder="1" applyAlignment="1">
      <alignment horizontal="right" vertical="center" wrapText="1"/>
      <protection/>
    </xf>
    <xf numFmtId="0" fontId="100" fillId="0" borderId="10" xfId="56" applyFont="1" applyBorder="1" applyAlignment="1">
      <alignment horizontal="left" vertical="center" wrapText="1"/>
      <protection/>
    </xf>
    <xf numFmtId="0" fontId="100" fillId="0" borderId="10" xfId="56" applyFont="1" applyBorder="1" applyAlignment="1">
      <alignment horizontal="left" vertical="center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4" fillId="0" borderId="19" xfId="0" applyFont="1" applyBorder="1" applyAlignment="1">
      <alignment/>
    </xf>
    <xf numFmtId="3" fontId="44" fillId="0" borderId="20" xfId="0" applyNumberFormat="1" applyFont="1" applyBorder="1" applyAlignment="1">
      <alignment/>
    </xf>
    <xf numFmtId="3" fontId="44" fillId="0" borderId="61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0" fontId="44" fillId="0" borderId="12" xfId="0" applyFont="1" applyBorder="1" applyAlignment="1">
      <alignment/>
    </xf>
    <xf numFmtId="3" fontId="44" fillId="0" borderId="62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7" xfId="0" applyFont="1" applyBorder="1" applyAlignment="1">
      <alignment/>
    </xf>
    <xf numFmtId="3" fontId="44" fillId="0" borderId="28" xfId="0" applyNumberFormat="1" applyFont="1" applyBorder="1" applyAlignment="1">
      <alignment/>
    </xf>
    <xf numFmtId="3" fontId="44" fillId="0" borderId="63" xfId="0" applyNumberFormat="1" applyFont="1" applyBorder="1" applyAlignment="1">
      <alignment/>
    </xf>
    <xf numFmtId="3" fontId="44" fillId="0" borderId="29" xfId="0" applyNumberFormat="1" applyFont="1" applyBorder="1" applyAlignment="1">
      <alignment/>
    </xf>
    <xf numFmtId="0" fontId="6" fillId="32" borderId="21" xfId="0" applyFont="1" applyFill="1" applyBorder="1" applyAlignment="1">
      <alignment/>
    </xf>
    <xf numFmtId="3" fontId="6" fillId="32" borderId="22" xfId="0" applyNumberFormat="1" applyFont="1" applyFill="1" applyBorder="1" applyAlignment="1">
      <alignment/>
    </xf>
    <xf numFmtId="3" fontId="6" fillId="32" borderId="64" xfId="0" applyNumberFormat="1" applyFont="1" applyFill="1" applyBorder="1" applyAlignment="1">
      <alignment/>
    </xf>
    <xf numFmtId="3" fontId="6" fillId="32" borderId="23" xfId="0" applyNumberFormat="1" applyFont="1" applyFill="1" applyBorder="1" applyAlignment="1">
      <alignment/>
    </xf>
    <xf numFmtId="0" fontId="13" fillId="13" borderId="10" xfId="0" applyFont="1" applyFill="1" applyBorder="1" applyAlignment="1">
      <alignment horizontal="right" vertical="center" wrapText="1"/>
    </xf>
    <xf numFmtId="0" fontId="16" fillId="0" borderId="42" xfId="56" applyFont="1" applyBorder="1" applyAlignment="1">
      <alignment horizontal="right" vertical="center" wrapText="1"/>
      <protection/>
    </xf>
    <xf numFmtId="0" fontId="42" fillId="44" borderId="22" xfId="56" applyFont="1" applyFill="1" applyBorder="1" applyAlignment="1">
      <alignment horizontal="right" vertical="center" wrapText="1"/>
      <protection/>
    </xf>
    <xf numFmtId="0" fontId="98" fillId="36" borderId="21" xfId="0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3" fontId="102" fillId="0" borderId="34" xfId="0" applyNumberFormat="1" applyFont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92" fillId="0" borderId="65" xfId="0" applyFont="1" applyBorder="1" applyAlignment="1">
      <alignment horizontal="right" wrapText="1"/>
    </xf>
    <xf numFmtId="0" fontId="10" fillId="0" borderId="66" xfId="0" applyFont="1" applyBorder="1" applyAlignment="1">
      <alignment horizontal="right" vertical="center" wrapText="1"/>
    </xf>
    <xf numFmtId="0" fontId="91" fillId="36" borderId="66" xfId="0" applyFont="1" applyFill="1" applyBorder="1" applyAlignment="1">
      <alignment horizontal="right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92" fillId="0" borderId="66" xfId="0" applyFont="1" applyBorder="1" applyAlignment="1">
      <alignment horizontal="right" wrapText="1"/>
    </xf>
    <xf numFmtId="0" fontId="16" fillId="37" borderId="66" xfId="0" applyFont="1" applyFill="1" applyBorder="1" applyAlignment="1">
      <alignment horizontal="right" vertical="center" wrapText="1"/>
    </xf>
    <xf numFmtId="0" fontId="91" fillId="36" borderId="65" xfId="0" applyFont="1" applyFill="1" applyBorder="1" applyAlignment="1">
      <alignment horizontal="right" vertical="center" wrapText="1"/>
    </xf>
    <xf numFmtId="0" fontId="14" fillId="0" borderId="66" xfId="0" applyFont="1" applyBorder="1" applyAlignment="1">
      <alignment horizontal="right" vertical="center" wrapText="1"/>
    </xf>
    <xf numFmtId="0" fontId="96" fillId="37" borderId="69" xfId="0" applyFont="1" applyFill="1" applyBorder="1" applyAlignment="1">
      <alignment horizontal="right"/>
    </xf>
    <xf numFmtId="0" fontId="96" fillId="37" borderId="7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top"/>
    </xf>
    <xf numFmtId="0" fontId="6" fillId="0" borderId="72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0" borderId="73" xfId="56" applyFont="1" applyBorder="1" applyAlignment="1">
      <alignment horizontal="center" vertical="center" wrapText="1"/>
      <protection/>
    </xf>
    <xf numFmtId="0" fontId="9" fillId="0" borderId="74" xfId="56" applyFont="1" applyBorder="1" applyAlignment="1">
      <alignment horizontal="center" vertical="center" wrapText="1"/>
      <protection/>
    </xf>
    <xf numFmtId="0" fontId="99" fillId="0" borderId="75" xfId="0" applyFont="1" applyBorder="1" applyAlignment="1">
      <alignment horizontal="center" vertical="center" wrapText="1"/>
    </xf>
    <xf numFmtId="0" fontId="99" fillId="0" borderId="76" xfId="0" applyFont="1" applyBorder="1" applyAlignment="1">
      <alignment horizontal="center" vertical="center" wrapText="1"/>
    </xf>
    <xf numFmtId="0" fontId="9" fillId="0" borderId="77" xfId="56" applyFont="1" applyBorder="1" applyAlignment="1">
      <alignment horizontal="center" vertical="center" wrapText="1"/>
      <protection/>
    </xf>
    <xf numFmtId="0" fontId="9" fillId="0" borderId="78" xfId="56" applyFont="1" applyBorder="1" applyAlignment="1">
      <alignment horizontal="center" vertical="center" wrapText="1"/>
      <protection/>
    </xf>
    <xf numFmtId="0" fontId="9" fillId="0" borderId="73" xfId="56" applyFont="1" applyBorder="1" applyAlignment="1">
      <alignment horizontal="center" vertical="center"/>
      <protection/>
    </xf>
    <xf numFmtId="0" fontId="9" fillId="0" borderId="74" xfId="56" applyFont="1" applyBorder="1" applyAlignment="1">
      <alignment horizontal="center" vertical="center"/>
      <protection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8" fillId="0" borderId="32" xfId="0" applyFont="1" applyBorder="1" applyAlignment="1">
      <alignment horizontal="right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0" fillId="0" borderId="66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center" wrapText="1"/>
    </xf>
    <xf numFmtId="0" fontId="90" fillId="0" borderId="79" xfId="0" applyFont="1" applyBorder="1" applyAlignment="1">
      <alignment horizontal="center" vertical="center" wrapText="1"/>
    </xf>
    <xf numFmtId="0" fontId="90" fillId="0" borderId="80" xfId="0" applyFont="1" applyBorder="1" applyAlignment="1">
      <alignment horizontal="center" vertical="center" wrapText="1"/>
    </xf>
    <xf numFmtId="0" fontId="14" fillId="0" borderId="61" xfId="56" applyFont="1" applyBorder="1" applyAlignment="1">
      <alignment horizontal="right" vertical="center" wrapText="1"/>
      <protection/>
    </xf>
    <xf numFmtId="0" fontId="14" fillId="0" borderId="20" xfId="56" applyFont="1" applyBorder="1" applyAlignment="1">
      <alignment horizontal="left" vertical="center" wrapText="1"/>
      <protection/>
    </xf>
    <xf numFmtId="0" fontId="10" fillId="0" borderId="49" xfId="56" applyFont="1" applyBorder="1" applyAlignment="1">
      <alignment horizontal="left" vertical="center"/>
      <protection/>
    </xf>
    <xf numFmtId="3" fontId="14" fillId="0" borderId="39" xfId="0" applyNumberFormat="1" applyFont="1" applyBorder="1" applyAlignment="1">
      <alignment horizontal="right" vertical="center"/>
    </xf>
    <xf numFmtId="0" fontId="16" fillId="0" borderId="61" xfId="56" applyFont="1" applyBorder="1" applyAlignment="1">
      <alignment horizontal="right" vertical="center" wrapText="1"/>
      <protection/>
    </xf>
    <xf numFmtId="0" fontId="16" fillId="0" borderId="20" xfId="56" applyFont="1" applyBorder="1" applyAlignment="1">
      <alignment horizontal="left" vertical="center" wrapText="1"/>
      <protection/>
    </xf>
    <xf numFmtId="0" fontId="11" fillId="0" borderId="49" xfId="56" applyFont="1" applyBorder="1" applyAlignment="1">
      <alignment horizontal="left" vertical="center"/>
      <protection/>
    </xf>
    <xf numFmtId="3" fontId="16" fillId="0" borderId="39" xfId="0" applyNumberFormat="1" applyFont="1" applyBorder="1" applyAlignment="1">
      <alignment horizontal="right" vertical="center"/>
    </xf>
    <xf numFmtId="0" fontId="15" fillId="0" borderId="61" xfId="56" applyFont="1" applyBorder="1" applyAlignment="1">
      <alignment horizontal="right" vertical="center" wrapText="1"/>
      <protection/>
    </xf>
    <xf numFmtId="0" fontId="15" fillId="0" borderId="20" xfId="56" applyFont="1" applyBorder="1" applyAlignment="1">
      <alignment horizontal="left" vertical="center" wrapText="1"/>
      <protection/>
    </xf>
    <xf numFmtId="0" fontId="12" fillId="0" borderId="49" xfId="56" applyFont="1" applyBorder="1" applyAlignment="1">
      <alignment horizontal="left" vertical="center"/>
      <protection/>
    </xf>
    <xf numFmtId="3" fontId="15" fillId="0" borderId="39" xfId="0" applyNumberFormat="1" applyFont="1" applyBorder="1" applyAlignment="1">
      <alignment horizontal="right" vertical="center"/>
    </xf>
    <xf numFmtId="0" fontId="86" fillId="0" borderId="0" xfId="0" applyFont="1" applyAlignment="1">
      <alignment/>
    </xf>
    <xf numFmtId="3" fontId="11" fillId="0" borderId="50" xfId="0" applyNumberFormat="1" applyFont="1" applyBorder="1" applyAlignment="1" quotePrefix="1">
      <alignment horizontal="right" vertical="center"/>
    </xf>
    <xf numFmtId="3" fontId="29" fillId="0" borderId="34" xfId="0" applyNumberFormat="1" applyFont="1" applyFill="1" applyBorder="1" applyAlignment="1">
      <alignment horizontal="right" vertical="center" wrapText="1"/>
    </xf>
    <xf numFmtId="0" fontId="30" fillId="0" borderId="37" xfId="0" applyFont="1" applyFill="1" applyBorder="1" applyAlignment="1">
      <alignment vertical="center" wrapText="1"/>
    </xf>
    <xf numFmtId="3" fontId="30" fillId="0" borderId="34" xfId="0" applyNumberFormat="1" applyFont="1" applyFill="1" applyBorder="1" applyAlignment="1">
      <alignment horizontal="righ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3" fontId="88" fillId="0" borderId="40" xfId="0" applyNumberFormat="1" applyFont="1" applyBorder="1" applyAlignment="1">
      <alignment horizontal="right" vertical="center"/>
    </xf>
    <xf numFmtId="3" fontId="86" fillId="0" borderId="0" xfId="0" applyNumberFormat="1" applyFont="1" applyAlignment="1">
      <alignment/>
    </xf>
    <xf numFmtId="0" fontId="92" fillId="0" borderId="82" xfId="0" applyFont="1" applyBorder="1" applyAlignment="1">
      <alignment horizontal="center" vertical="center" wrapText="1"/>
    </xf>
    <xf numFmtId="0" fontId="90" fillId="0" borderId="83" xfId="0" applyFont="1" applyBorder="1" applyAlignment="1">
      <alignment horizontal="center" vertical="center" wrapText="1"/>
    </xf>
    <xf numFmtId="0" fontId="92" fillId="0" borderId="5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 wrapText="1"/>
    </xf>
    <xf numFmtId="49" fontId="91" fillId="36" borderId="42" xfId="0" applyNumberFormat="1" applyFont="1" applyFill="1" applyBorder="1" applyAlignment="1">
      <alignment/>
    </xf>
    <xf numFmtId="0" fontId="90" fillId="0" borderId="42" xfId="0" applyFont="1" applyBorder="1" applyAlignment="1">
      <alignment horizontal="center" vertical="center" wrapText="1"/>
    </xf>
    <xf numFmtId="0" fontId="92" fillId="0" borderId="42" xfId="0" applyFont="1" applyBorder="1" applyAlignment="1">
      <alignment vertical="center"/>
    </xf>
    <xf numFmtId="0" fontId="10" fillId="0" borderId="42" xfId="0" applyFont="1" applyBorder="1" applyAlignment="1">
      <alignment horizontal="left" vertical="center"/>
    </xf>
    <xf numFmtId="0" fontId="11" fillId="37" borderId="42" xfId="0" applyFont="1" applyFill="1" applyBorder="1" applyAlignment="1">
      <alignment horizontal="left" vertical="center"/>
    </xf>
    <xf numFmtId="0" fontId="91" fillId="36" borderId="51" xfId="0" applyFont="1" applyFill="1" applyBorder="1" applyAlignment="1">
      <alignment vertical="center" wrapText="1"/>
    </xf>
    <xf numFmtId="0" fontId="96" fillId="37" borderId="84" xfId="0" applyFont="1" applyFill="1" applyBorder="1" applyAlignment="1">
      <alignment/>
    </xf>
    <xf numFmtId="49" fontId="9" fillId="0" borderId="85" xfId="0" applyNumberFormat="1" applyFont="1" applyBorder="1" applyAlignment="1">
      <alignment horizontal="center" vertical="center" wrapText="1"/>
    </xf>
    <xf numFmtId="3" fontId="87" fillId="0" borderId="86" xfId="0" applyNumberFormat="1" applyFont="1" applyBorder="1" applyAlignment="1">
      <alignment horizontal="right" vertical="center"/>
    </xf>
    <xf numFmtId="3" fontId="91" fillId="36" borderId="87" xfId="0" applyNumberFormat="1" applyFont="1" applyFill="1" applyBorder="1" applyAlignment="1">
      <alignment/>
    </xf>
    <xf numFmtId="0" fontId="92" fillId="0" borderId="88" xfId="0" applyFont="1" applyBorder="1" applyAlignment="1">
      <alignment horizontal="center" vertical="center" wrapText="1"/>
    </xf>
    <xf numFmtId="49" fontId="92" fillId="0" borderId="86" xfId="0" applyNumberFormat="1" applyFont="1" applyBorder="1" applyAlignment="1">
      <alignment horizontal="center" vertical="center"/>
    </xf>
    <xf numFmtId="3" fontId="87" fillId="37" borderId="86" xfId="0" applyNumberFormat="1" applyFont="1" applyFill="1" applyBorder="1" applyAlignment="1">
      <alignment horizontal="right" vertical="center"/>
    </xf>
    <xf numFmtId="3" fontId="91" fillId="36" borderId="86" xfId="0" applyNumberFormat="1" applyFont="1" applyFill="1" applyBorder="1" applyAlignment="1">
      <alignment horizontal="right" vertical="center" wrapText="1"/>
    </xf>
    <xf numFmtId="3" fontId="96" fillId="37" borderId="89" xfId="0" applyNumberFormat="1" applyFont="1" applyFill="1" applyBorder="1" applyAlignment="1">
      <alignment/>
    </xf>
    <xf numFmtId="0" fontId="16" fillId="0" borderId="42" xfId="0" applyFont="1" applyBorder="1" applyAlignment="1">
      <alignment horizontal="left" vertical="center"/>
    </xf>
    <xf numFmtId="3" fontId="92" fillId="0" borderId="34" xfId="0" applyNumberFormat="1" applyFont="1" applyBorder="1" applyAlignment="1">
      <alignment horizontal="righ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06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5"/>
  <cols>
    <col min="1" max="1" width="91.8515625" style="0" bestFit="1" customWidth="1"/>
    <col min="2" max="2" width="20.28125" style="0" bestFit="1" customWidth="1"/>
    <col min="3" max="3" width="18.28125" style="0" bestFit="1" customWidth="1"/>
    <col min="4" max="4" width="26.28125" style="0" bestFit="1" customWidth="1"/>
    <col min="5" max="5" width="20.421875" style="0" customWidth="1"/>
    <col min="6" max="7" width="14.421875" style="0" customWidth="1"/>
    <col min="8" max="8" width="23.28125" style="0" customWidth="1"/>
  </cols>
  <sheetData>
    <row r="1" ht="15">
      <c r="E1" s="115" t="s">
        <v>408</v>
      </c>
    </row>
    <row r="2" spans="1:8" ht="26.25" customHeight="1">
      <c r="A2" s="420" t="s">
        <v>461</v>
      </c>
      <c r="B2" s="420"/>
      <c r="C2" s="420"/>
      <c r="D2" s="420"/>
      <c r="E2" s="420"/>
      <c r="F2" s="116"/>
      <c r="G2" s="116"/>
      <c r="H2" s="116"/>
    </row>
    <row r="3" spans="1:8" ht="33.75" customHeight="1">
      <c r="A3" s="419" t="s">
        <v>172</v>
      </c>
      <c r="B3" s="419"/>
      <c r="C3" s="419"/>
      <c r="D3" s="419"/>
      <c r="E3" s="419"/>
      <c r="F3" s="112"/>
      <c r="G3" s="112"/>
      <c r="H3" s="112"/>
    </row>
    <row r="4" spans="2:5" ht="31.5" customHeight="1" thickBot="1">
      <c r="B4" s="5"/>
      <c r="C4" s="5"/>
      <c r="E4" s="9" t="s">
        <v>156</v>
      </c>
    </row>
    <row r="5" spans="1:5" ht="18.75" thickBot="1">
      <c r="A5" s="378" t="s">
        <v>140</v>
      </c>
      <c r="B5" s="379" t="s">
        <v>170</v>
      </c>
      <c r="C5" s="379" t="s">
        <v>171</v>
      </c>
      <c r="D5" s="379" t="s">
        <v>357</v>
      </c>
      <c r="E5" s="380" t="s">
        <v>433</v>
      </c>
    </row>
    <row r="6" spans="1:5" ht="18">
      <c r="A6" s="381" t="s">
        <v>1</v>
      </c>
      <c r="B6" s="382">
        <f>+kiadások!D15</f>
        <v>27406249</v>
      </c>
      <c r="C6" s="383">
        <f>+'Közös Hivatal'!D35</f>
        <v>35678986</v>
      </c>
      <c r="D6" s="382">
        <f>+'Óvoda és Konyha'!D32</f>
        <v>44595359</v>
      </c>
      <c r="E6" s="384">
        <f>SUM(B6:D6)</f>
        <v>107680594</v>
      </c>
    </row>
    <row r="7" spans="1:5" ht="18">
      <c r="A7" s="385" t="s">
        <v>2</v>
      </c>
      <c r="B7" s="382">
        <f>+kiadások!D16</f>
        <v>3859537</v>
      </c>
      <c r="C7" s="386">
        <f>+'Közös Hivatal'!D36</f>
        <v>5472415</v>
      </c>
      <c r="D7" s="387">
        <f>+'Óvoda és Konyha'!D33</f>
        <v>6278459</v>
      </c>
      <c r="E7" s="388">
        <f aca="true" t="shared" si="0" ref="E6:E25">SUM(B7:D7)</f>
        <v>15610411</v>
      </c>
    </row>
    <row r="8" spans="1:5" ht="18">
      <c r="A8" s="385" t="s">
        <v>3</v>
      </c>
      <c r="B8" s="387">
        <f>+kiadások!D42</f>
        <v>33411978</v>
      </c>
      <c r="C8" s="386">
        <f>+'Közös Hivatal'!D56</f>
        <v>5356569</v>
      </c>
      <c r="D8" s="387">
        <f>+'Óvoda és Konyha'!D55</f>
        <v>30772775</v>
      </c>
      <c r="E8" s="388">
        <f t="shared" si="0"/>
        <v>69541322</v>
      </c>
    </row>
    <row r="9" spans="1:5" ht="18">
      <c r="A9" s="385" t="s">
        <v>4</v>
      </c>
      <c r="B9" s="387">
        <f>+kiadások!D44</f>
        <v>4933760</v>
      </c>
      <c r="C9" s="386">
        <v>0</v>
      </c>
      <c r="D9" s="387">
        <v>0</v>
      </c>
      <c r="E9" s="388">
        <f t="shared" si="0"/>
        <v>4933760</v>
      </c>
    </row>
    <row r="10" spans="1:5" ht="18">
      <c r="A10" s="385" t="s">
        <v>5</v>
      </c>
      <c r="B10" s="387">
        <f>+kiadások!D54</f>
        <v>104257346</v>
      </c>
      <c r="C10" s="386">
        <v>0</v>
      </c>
      <c r="D10" s="387">
        <v>0</v>
      </c>
      <c r="E10" s="388">
        <f t="shared" si="0"/>
        <v>104257346</v>
      </c>
    </row>
    <row r="11" spans="1:5" ht="18">
      <c r="A11" s="385" t="s">
        <v>6</v>
      </c>
      <c r="B11" s="387">
        <f>+kiadások!D60</f>
        <v>20154900</v>
      </c>
      <c r="C11" s="386">
        <f>+'Közös Hivatal'!D60</f>
        <v>0</v>
      </c>
      <c r="D11" s="387">
        <f>+'Óvoda és Konyha'!D60</f>
        <v>762000</v>
      </c>
      <c r="E11" s="388">
        <f t="shared" si="0"/>
        <v>20916900</v>
      </c>
    </row>
    <row r="12" spans="1:5" ht="18">
      <c r="A12" s="385" t="s">
        <v>7</v>
      </c>
      <c r="B12" s="387">
        <f>+kiadások!D63</f>
        <v>19125174</v>
      </c>
      <c r="C12" s="386">
        <f>+'Közös Hivatal'!D63</f>
        <v>0</v>
      </c>
      <c r="D12" s="387">
        <f>+'Óvoda és Konyha'!D63</f>
        <v>2285481</v>
      </c>
      <c r="E12" s="388">
        <f t="shared" si="0"/>
        <v>21410655</v>
      </c>
    </row>
    <row r="13" spans="1:5" ht="18">
      <c r="A13" s="385" t="s">
        <v>8</v>
      </c>
      <c r="B13" s="387">
        <v>0</v>
      </c>
      <c r="C13" s="386">
        <v>0</v>
      </c>
      <c r="D13" s="387">
        <v>0</v>
      </c>
      <c r="E13" s="388">
        <f t="shared" si="0"/>
        <v>0</v>
      </c>
    </row>
    <row r="14" spans="1:5" ht="18">
      <c r="A14" s="389" t="s">
        <v>0</v>
      </c>
      <c r="B14" s="387">
        <f>SUM(B6:B13)</f>
        <v>213148944</v>
      </c>
      <c r="C14" s="386">
        <f>SUM(C6:C13)</f>
        <v>46507970</v>
      </c>
      <c r="D14" s="387">
        <f>SUM(D6:D13)</f>
        <v>84694074</v>
      </c>
      <c r="E14" s="388">
        <f>SUM(B14:D14)</f>
        <v>344350988</v>
      </c>
    </row>
    <row r="15" spans="1:5" ht="18.75" thickBot="1">
      <c r="A15" s="390" t="s">
        <v>9</v>
      </c>
      <c r="B15" s="391">
        <f>+kiadások!D66</f>
        <v>6294901</v>
      </c>
      <c r="C15" s="392">
        <v>0</v>
      </c>
      <c r="D15" s="391">
        <v>0</v>
      </c>
      <c r="E15" s="393">
        <f>SUM(B15:D15)</f>
        <v>6294901</v>
      </c>
    </row>
    <row r="16" spans="1:5" ht="18.75" thickBot="1">
      <c r="A16" s="394" t="s">
        <v>137</v>
      </c>
      <c r="B16" s="395">
        <f>SUM(B14:B15)+1</f>
        <v>219443846</v>
      </c>
      <c r="C16" s="396">
        <f>SUM(C14:C15)</f>
        <v>46507970</v>
      </c>
      <c r="D16" s="395">
        <f>SUM(D14:D15)</f>
        <v>84694074</v>
      </c>
      <c r="E16" s="397">
        <f>SUM(E14:E15)+1</f>
        <v>350645890</v>
      </c>
    </row>
    <row r="17" spans="1:5" ht="18">
      <c r="A17" s="381" t="s">
        <v>11</v>
      </c>
      <c r="B17" s="382">
        <f>+bevételek!D15</f>
        <v>161703748</v>
      </c>
      <c r="C17" s="383">
        <f>+'Közös Hivatal'!D10</f>
        <v>775662</v>
      </c>
      <c r="D17" s="382">
        <v>0</v>
      </c>
      <c r="E17" s="384">
        <f t="shared" si="0"/>
        <v>162479410</v>
      </c>
    </row>
    <row r="18" spans="1:5" ht="18">
      <c r="A18" s="385" t="s">
        <v>12</v>
      </c>
      <c r="B18" s="387">
        <f>+bevételek!D17</f>
        <v>0</v>
      </c>
      <c r="C18" s="386">
        <v>0</v>
      </c>
      <c r="D18" s="387">
        <v>0</v>
      </c>
      <c r="E18" s="388">
        <f t="shared" si="0"/>
        <v>0</v>
      </c>
    </row>
    <row r="19" spans="1:5" ht="18">
      <c r="A19" s="385" t="s">
        <v>13</v>
      </c>
      <c r="B19" s="387">
        <f>+bevételek!D34</f>
        <v>34313662</v>
      </c>
      <c r="C19" s="386">
        <v>0</v>
      </c>
      <c r="D19" s="387">
        <v>0</v>
      </c>
      <c r="E19" s="388">
        <f t="shared" si="0"/>
        <v>34313662</v>
      </c>
    </row>
    <row r="20" spans="1:5" ht="18">
      <c r="A20" s="385" t="s">
        <v>14</v>
      </c>
      <c r="B20" s="387">
        <f>+bevételek!D44</f>
        <v>9269387</v>
      </c>
      <c r="C20" s="386">
        <f>+'Közös Hivatal'!D13</f>
        <v>3250</v>
      </c>
      <c r="D20" s="387">
        <f>+'Óvoda és Konyha'!D11</f>
        <v>14636862</v>
      </c>
      <c r="E20" s="388">
        <f t="shared" si="0"/>
        <v>23909499</v>
      </c>
    </row>
    <row r="21" spans="1:5" ht="18">
      <c r="A21" s="385" t="s">
        <v>15</v>
      </c>
      <c r="B21" s="387">
        <v>0</v>
      </c>
      <c r="C21" s="386">
        <v>0</v>
      </c>
      <c r="D21" s="387">
        <v>0</v>
      </c>
      <c r="E21" s="388">
        <f t="shared" si="0"/>
        <v>0</v>
      </c>
    </row>
    <row r="22" spans="1:5" ht="18">
      <c r="A22" s="385" t="s">
        <v>16</v>
      </c>
      <c r="B22" s="387">
        <f>+bevételek!D48</f>
        <v>1433920</v>
      </c>
      <c r="C22" s="386">
        <v>0</v>
      </c>
      <c r="D22" s="387">
        <v>0</v>
      </c>
      <c r="E22" s="388">
        <f t="shared" si="0"/>
        <v>1433920</v>
      </c>
    </row>
    <row r="23" spans="1:5" ht="18">
      <c r="A23" s="385" t="s">
        <v>17</v>
      </c>
      <c r="B23" s="387">
        <f>+bevételek!D51</f>
        <v>1500000</v>
      </c>
      <c r="C23" s="386">
        <v>0</v>
      </c>
      <c r="D23" s="387">
        <v>0</v>
      </c>
      <c r="E23" s="388">
        <f t="shared" si="0"/>
        <v>1500000</v>
      </c>
    </row>
    <row r="24" spans="1:6" ht="18">
      <c r="A24" s="389" t="s">
        <v>10</v>
      </c>
      <c r="B24" s="387">
        <f>SUM(B17:B23)</f>
        <v>208220717</v>
      </c>
      <c r="C24" s="386">
        <f>SUM(C17:C23)</f>
        <v>778912</v>
      </c>
      <c r="D24" s="387">
        <f>SUM(D17:D23)</f>
        <v>14636862</v>
      </c>
      <c r="E24" s="388">
        <f t="shared" si="0"/>
        <v>223636491</v>
      </c>
      <c r="F24" s="5"/>
    </row>
    <row r="25" spans="1:5" ht="18.75" thickBot="1">
      <c r="A25" s="390" t="s">
        <v>18</v>
      </c>
      <c r="B25" s="391">
        <f>+bevételek!D56</f>
        <v>124951275</v>
      </c>
      <c r="C25" s="392">
        <f>+'Közös Hivatal'!D16</f>
        <v>1337341</v>
      </c>
      <c r="D25" s="391">
        <f>+'Óvoda és Konyha'!D14</f>
        <v>720784</v>
      </c>
      <c r="E25" s="393">
        <f t="shared" si="0"/>
        <v>127009400</v>
      </c>
    </row>
    <row r="26" spans="1:5" ht="18.75" thickBot="1">
      <c r="A26" s="394" t="s">
        <v>138</v>
      </c>
      <c r="B26" s="395">
        <f>SUM(B24:B25)</f>
        <v>333171992</v>
      </c>
      <c r="C26" s="396">
        <f>SUM(C24:C25)</f>
        <v>2116253</v>
      </c>
      <c r="D26" s="395">
        <f>SUM(D24:D25)</f>
        <v>15357646</v>
      </c>
      <c r="E26" s="397">
        <f>SUM(E24:E25)-1</f>
        <v>350645890</v>
      </c>
    </row>
    <row r="27" spans="2:5" ht="15">
      <c r="B27" s="5"/>
      <c r="C27" s="5"/>
      <c r="D27" s="5"/>
      <c r="E27" s="5"/>
    </row>
  </sheetData>
  <sheetProtection/>
  <mergeCells count="2"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7" r:id="rId1"/>
  <headerFooter>
    <oddHeader>&amp;R1. sz. melléklet</oddHeader>
  </headerFooter>
  <rowBreaks count="1" manualBreakCount="1">
    <brk id="2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77.421875" style="0" customWidth="1"/>
    <col min="2" max="2" width="12.28125" style="0" bestFit="1" customWidth="1"/>
    <col min="3" max="3" width="21.140625" style="5" bestFit="1" customWidth="1"/>
    <col min="4" max="4" width="19.7109375" style="5" bestFit="1" customWidth="1"/>
    <col min="5" max="5" width="17.8515625" style="5" bestFit="1" customWidth="1"/>
    <col min="6" max="6" width="22.28125" style="5" bestFit="1" customWidth="1"/>
  </cols>
  <sheetData>
    <row r="1" ht="15">
      <c r="F1" s="115" t="s">
        <v>417</v>
      </c>
    </row>
    <row r="2" spans="1:6" ht="21.75" customHeight="1">
      <c r="A2" s="426" t="s">
        <v>461</v>
      </c>
      <c r="B2" s="438"/>
      <c r="C2" s="438"/>
      <c r="D2" s="438"/>
      <c r="E2" s="438"/>
      <c r="F2" s="438"/>
    </row>
    <row r="3" spans="1:6" ht="42.75" customHeight="1">
      <c r="A3" s="419" t="s">
        <v>214</v>
      </c>
      <c r="B3" s="439"/>
      <c r="C3" s="439"/>
      <c r="D3" s="439"/>
      <c r="E3" s="439"/>
      <c r="F3" s="439"/>
    </row>
    <row r="4" ht="16.5" thickBot="1">
      <c r="F4" s="124" t="s">
        <v>156</v>
      </c>
    </row>
    <row r="5" spans="1:6" ht="31.5">
      <c r="A5" s="22" t="s">
        <v>216</v>
      </c>
      <c r="B5" s="23" t="s">
        <v>20</v>
      </c>
      <c r="C5" s="42" t="s">
        <v>170</v>
      </c>
      <c r="D5" s="149" t="s">
        <v>356</v>
      </c>
      <c r="E5" s="149" t="s">
        <v>357</v>
      </c>
      <c r="F5" s="154" t="s">
        <v>179</v>
      </c>
    </row>
    <row r="6" spans="1:6" s="37" customFormat="1" ht="15.75">
      <c r="A6" s="32" t="s">
        <v>73</v>
      </c>
      <c r="B6" s="33" t="s">
        <v>74</v>
      </c>
      <c r="C6" s="35">
        <f>C7</f>
        <v>0</v>
      </c>
      <c r="D6" s="35">
        <f>D7</f>
        <v>0</v>
      </c>
      <c r="E6" s="35">
        <f>E7</f>
        <v>0</v>
      </c>
      <c r="F6" s="155">
        <f>SUM(C6:E6)</f>
        <v>0</v>
      </c>
    </row>
    <row r="7" spans="1:6" ht="15.75">
      <c r="A7" s="27"/>
      <c r="B7" s="26"/>
      <c r="C7" s="24"/>
      <c r="D7" s="151"/>
      <c r="E7" s="151"/>
      <c r="F7" s="155"/>
    </row>
    <row r="8" spans="1:6" ht="15.75">
      <c r="A8" s="27"/>
      <c r="B8" s="26"/>
      <c r="C8" s="24"/>
      <c r="D8" s="151"/>
      <c r="E8" s="151"/>
      <c r="F8" s="155"/>
    </row>
    <row r="9" spans="1:6" ht="15.75">
      <c r="A9" s="32" t="s">
        <v>211</v>
      </c>
      <c r="B9" s="33" t="s">
        <v>75</v>
      </c>
      <c r="C9" s="35">
        <f>SUM(C11:C11)</f>
        <v>0</v>
      </c>
      <c r="D9" s="35">
        <f>SUM(D11)</f>
        <v>0</v>
      </c>
      <c r="E9" s="35">
        <f>SUM(E11)</f>
        <v>0</v>
      </c>
      <c r="F9" s="155">
        <f>SUM(C9:E9)</f>
        <v>0</v>
      </c>
    </row>
    <row r="10" spans="1:6" ht="15.75">
      <c r="A10" s="32"/>
      <c r="B10" s="33"/>
      <c r="C10" s="35"/>
      <c r="D10" s="150"/>
      <c r="E10" s="150"/>
      <c r="F10" s="155"/>
    </row>
    <row r="11" spans="1:6" ht="15.75">
      <c r="A11" s="27"/>
      <c r="B11" s="26"/>
      <c r="C11" s="30"/>
      <c r="D11" s="151"/>
      <c r="E11" s="151"/>
      <c r="F11" s="155"/>
    </row>
    <row r="12" spans="1:6" ht="15.75">
      <c r="A12" s="36" t="s">
        <v>76</v>
      </c>
      <c r="B12" s="33" t="s">
        <v>77</v>
      </c>
      <c r="C12" s="35">
        <f>SUM(C14)</f>
        <v>0</v>
      </c>
      <c r="D12" s="35">
        <f>+D13</f>
        <v>0</v>
      </c>
      <c r="E12" s="35">
        <f>SUM(E13)</f>
        <v>0</v>
      </c>
      <c r="F12" s="155">
        <f>SUM(C12:E12)</f>
        <v>0</v>
      </c>
    </row>
    <row r="13" spans="1:6" ht="15.75">
      <c r="A13" s="405"/>
      <c r="B13" s="33"/>
      <c r="C13" s="24"/>
      <c r="D13" s="151"/>
      <c r="E13" s="151"/>
      <c r="F13" s="155"/>
    </row>
    <row r="14" spans="1:6" ht="15.75">
      <c r="A14" s="28"/>
      <c r="B14" s="26"/>
      <c r="C14" s="24"/>
      <c r="D14" s="151"/>
      <c r="E14" s="151"/>
      <c r="F14" s="155">
        <f>SUM(C14:E14)</f>
        <v>0</v>
      </c>
    </row>
    <row r="15" spans="1:6" s="37" customFormat="1" ht="15.75">
      <c r="A15" s="32" t="s">
        <v>78</v>
      </c>
      <c r="B15" s="33" t="s">
        <v>79</v>
      </c>
      <c r="C15" s="35">
        <f>SUM(C16:C20)</f>
        <v>15870000</v>
      </c>
      <c r="D15" s="35">
        <f>SUM(D16:D20)</f>
        <v>0</v>
      </c>
      <c r="E15" s="35">
        <f>SUM(E16:E20)</f>
        <v>600000</v>
      </c>
      <c r="F15" s="155">
        <f>SUM(C15:E15)</f>
        <v>16470000</v>
      </c>
    </row>
    <row r="16" spans="1:6" s="31" customFormat="1" ht="15.75">
      <c r="A16" s="27" t="s">
        <v>464</v>
      </c>
      <c r="B16" s="29"/>
      <c r="C16" s="30">
        <v>15870000</v>
      </c>
      <c r="D16" s="152"/>
      <c r="E16" s="152"/>
      <c r="F16" s="155"/>
    </row>
    <row r="17" spans="1:6" s="31" customFormat="1" ht="15.75">
      <c r="A17" s="27" t="s">
        <v>469</v>
      </c>
      <c r="B17" s="29"/>
      <c r="C17" s="30"/>
      <c r="D17" s="152"/>
      <c r="E17" s="152">
        <v>100000</v>
      </c>
      <c r="F17" s="155"/>
    </row>
    <row r="18" spans="1:6" s="31" customFormat="1" ht="15.75">
      <c r="A18" s="27" t="s">
        <v>470</v>
      </c>
      <c r="B18" s="26"/>
      <c r="C18" s="30"/>
      <c r="D18" s="152"/>
      <c r="E18" s="152">
        <v>500000</v>
      </c>
      <c r="F18" s="155">
        <f>SUM(D18:E18)</f>
        <v>500000</v>
      </c>
    </row>
    <row r="19" spans="1:6" s="31" customFormat="1" ht="15.75">
      <c r="A19" s="27"/>
      <c r="B19" s="29"/>
      <c r="C19" s="30"/>
      <c r="D19" s="152"/>
      <c r="E19" s="152"/>
      <c r="F19" s="155"/>
    </row>
    <row r="20" spans="1:6" s="31" customFormat="1" ht="15.75">
      <c r="A20" s="27"/>
      <c r="B20" s="29"/>
      <c r="C20" s="30"/>
      <c r="D20" s="329"/>
      <c r="E20" s="328"/>
      <c r="F20" s="155"/>
    </row>
    <row r="21" spans="1:6" s="37" customFormat="1" ht="15.75">
      <c r="A21" s="36" t="s">
        <v>80</v>
      </c>
      <c r="B21" s="33" t="s">
        <v>81</v>
      </c>
      <c r="C21" s="35">
        <f>+C16*0.27</f>
        <v>4284900</v>
      </c>
      <c r="D21" s="35"/>
      <c r="E21" s="35">
        <f>27000+135000</f>
        <v>162000</v>
      </c>
      <c r="F21" s="155">
        <f aca="true" t="shared" si="0" ref="F21:F32">SUM(C21:E21)</f>
        <v>4446900</v>
      </c>
    </row>
    <row r="22" spans="1:6" s="37" customFormat="1" ht="15.75">
      <c r="A22" s="36"/>
      <c r="B22" s="33"/>
      <c r="C22" s="35"/>
      <c r="D22" s="35"/>
      <c r="E22" s="35"/>
      <c r="F22" s="155"/>
    </row>
    <row r="23" spans="1:6" s="37" customFormat="1" ht="15.75">
      <c r="A23" s="36"/>
      <c r="B23" s="33"/>
      <c r="C23" s="35"/>
      <c r="D23" s="35"/>
      <c r="E23" s="35"/>
      <c r="F23" s="155"/>
    </row>
    <row r="24" spans="1:6" s="40" customFormat="1" ht="18.75">
      <c r="A24" s="38" t="s">
        <v>212</v>
      </c>
      <c r="B24" s="39" t="s">
        <v>82</v>
      </c>
      <c r="C24" s="156">
        <f>C6+C9+C12+C15+C21</f>
        <v>20154900</v>
      </c>
      <c r="D24" s="156">
        <f>D6+D9+D12+D15+D21</f>
        <v>0</v>
      </c>
      <c r="E24" s="156">
        <f>E6+E9+E12+E15+E21</f>
        <v>762000</v>
      </c>
      <c r="F24" s="158">
        <f t="shared" si="0"/>
        <v>20916900</v>
      </c>
    </row>
    <row r="25" spans="1:6" ht="15.75">
      <c r="A25" s="32"/>
      <c r="B25" s="33"/>
      <c r="C25" s="24"/>
      <c r="D25" s="151"/>
      <c r="E25" s="151"/>
      <c r="F25" s="155">
        <f t="shared" si="0"/>
        <v>0</v>
      </c>
    </row>
    <row r="26" spans="1:6" s="37" customFormat="1" ht="15.75">
      <c r="A26" s="32" t="s">
        <v>83</v>
      </c>
      <c r="B26" s="33" t="s">
        <v>84</v>
      </c>
      <c r="C26" s="35">
        <f>SUM(C27:C33)-1</f>
        <v>15550404</v>
      </c>
      <c r="D26" s="35">
        <f>SUM(D27:D33)</f>
        <v>0</v>
      </c>
      <c r="E26" s="35">
        <f>SUM(E27:E33)</f>
        <v>1799591</v>
      </c>
      <c r="F26" s="155">
        <f t="shared" si="0"/>
        <v>17349995</v>
      </c>
    </row>
    <row r="27" spans="1:6" s="31" customFormat="1" ht="15.75">
      <c r="A27" s="27" t="s">
        <v>465</v>
      </c>
      <c r="B27" s="29"/>
      <c r="C27" s="34">
        <v>2310516</v>
      </c>
      <c r="D27" s="153"/>
      <c r="E27" s="153"/>
      <c r="F27" s="155">
        <f t="shared" si="0"/>
        <v>2310516</v>
      </c>
    </row>
    <row r="28" spans="1:6" s="31" customFormat="1" ht="15.75">
      <c r="A28" s="27" t="s">
        <v>466</v>
      </c>
      <c r="B28" s="29"/>
      <c r="C28" s="30">
        <v>970831</v>
      </c>
      <c r="D28" s="152"/>
      <c r="E28" s="152"/>
      <c r="F28" s="155">
        <f t="shared" si="0"/>
        <v>970831</v>
      </c>
    </row>
    <row r="29" spans="1:6" s="31" customFormat="1" ht="15.75">
      <c r="A29" s="27" t="s">
        <v>467</v>
      </c>
      <c r="B29" s="29"/>
      <c r="C29" s="30">
        <v>4395042</v>
      </c>
      <c r="D29" s="152"/>
      <c r="E29" s="152"/>
      <c r="F29" s="155">
        <f t="shared" si="0"/>
        <v>4395042</v>
      </c>
    </row>
    <row r="30" spans="1:6" s="31" customFormat="1" ht="15.75">
      <c r="A30" s="27" t="s">
        <v>468</v>
      </c>
      <c r="B30" s="29"/>
      <c r="C30" s="30">
        <v>7874016</v>
      </c>
      <c r="D30" s="152"/>
      <c r="E30" s="152"/>
      <c r="F30" s="155">
        <f t="shared" si="0"/>
        <v>7874016</v>
      </c>
    </row>
    <row r="31" spans="1:6" s="31" customFormat="1" ht="15.75">
      <c r="A31" s="27" t="s">
        <v>471</v>
      </c>
      <c r="B31" s="29"/>
      <c r="C31" s="30"/>
      <c r="D31" s="152"/>
      <c r="E31" s="152">
        <v>1799591</v>
      </c>
      <c r="F31" s="155">
        <f t="shared" si="0"/>
        <v>1799591</v>
      </c>
    </row>
    <row r="32" spans="1:6" s="31" customFormat="1" ht="15.75">
      <c r="A32" s="27"/>
      <c r="B32" s="29"/>
      <c r="C32" s="30"/>
      <c r="D32" s="152"/>
      <c r="E32" s="152"/>
      <c r="F32" s="155">
        <f t="shared" si="0"/>
        <v>0</v>
      </c>
    </row>
    <row r="33" spans="1:6" s="31" customFormat="1" ht="15.75">
      <c r="A33" s="27"/>
      <c r="B33" s="29"/>
      <c r="C33" s="30"/>
      <c r="D33" s="152"/>
      <c r="E33" s="152"/>
      <c r="F33" s="155"/>
    </row>
    <row r="34" spans="1:6" ht="15.75">
      <c r="A34" s="32" t="s">
        <v>85</v>
      </c>
      <c r="B34" s="33" t="s">
        <v>86</v>
      </c>
      <c r="C34" s="24">
        <v>0</v>
      </c>
      <c r="D34" s="151">
        <v>0</v>
      </c>
      <c r="E34" s="151">
        <v>0</v>
      </c>
      <c r="F34" s="155">
        <f>SUM(C34:E34)</f>
        <v>0</v>
      </c>
    </row>
    <row r="35" spans="1:6" ht="15.75">
      <c r="A35" s="32"/>
      <c r="B35" s="33"/>
      <c r="C35" s="24"/>
      <c r="D35" s="151"/>
      <c r="E35" s="151"/>
      <c r="F35" s="155"/>
    </row>
    <row r="36" spans="1:6" ht="15.75">
      <c r="A36" s="25"/>
      <c r="B36" s="26"/>
      <c r="C36" s="24"/>
      <c r="D36" s="151"/>
      <c r="E36" s="151"/>
      <c r="F36" s="155">
        <f>SUM(C36:E36)</f>
        <v>0</v>
      </c>
    </row>
    <row r="37" spans="1:6" ht="15.75">
      <c r="A37" s="32" t="s">
        <v>87</v>
      </c>
      <c r="B37" s="33" t="s">
        <v>88</v>
      </c>
      <c r="C37" s="24">
        <f>C33</f>
        <v>0</v>
      </c>
      <c r="D37" s="24">
        <v>0</v>
      </c>
      <c r="E37" s="24">
        <f>E38</f>
        <v>0</v>
      </c>
      <c r="F37" s="155">
        <f>SUM(C37:E37)</f>
        <v>0</v>
      </c>
    </row>
    <row r="38" spans="1:6" ht="15.75">
      <c r="A38" s="406"/>
      <c r="B38" s="406"/>
      <c r="C38" s="407"/>
      <c r="D38" s="407"/>
      <c r="E38" s="152"/>
      <c r="F38" s="155">
        <f>SUM(C38:E38)</f>
        <v>0</v>
      </c>
    </row>
    <row r="39" spans="1:6" ht="15.75">
      <c r="A39" s="406"/>
      <c r="B39" s="406"/>
      <c r="C39" s="407"/>
      <c r="D39" s="407"/>
      <c r="E39" s="152"/>
      <c r="F39" s="155"/>
    </row>
    <row r="40" spans="1:6" s="37" customFormat="1" ht="15.75">
      <c r="A40" s="32" t="s">
        <v>89</v>
      </c>
      <c r="B40" s="33" t="s">
        <v>90</v>
      </c>
      <c r="C40" s="35">
        <v>3574770</v>
      </c>
      <c r="D40" s="150"/>
      <c r="E40" s="150">
        <v>485890</v>
      </c>
      <c r="F40" s="155">
        <f>SUM(C40:E40)</f>
        <v>4060660</v>
      </c>
    </row>
    <row r="41" spans="1:6" s="37" customFormat="1" ht="15.75">
      <c r="A41" s="32"/>
      <c r="B41" s="33"/>
      <c r="C41" s="35"/>
      <c r="D41" s="150"/>
      <c r="E41" s="150"/>
      <c r="F41" s="155"/>
    </row>
    <row r="42" spans="1:6" s="37" customFormat="1" ht="15.75">
      <c r="A42" s="32"/>
      <c r="B42" s="33"/>
      <c r="C42" s="35"/>
      <c r="D42" s="150"/>
      <c r="E42" s="150"/>
      <c r="F42" s="155"/>
    </row>
    <row r="43" spans="1:6" s="41" customFormat="1" ht="18.75">
      <c r="A43" s="38" t="s">
        <v>213</v>
      </c>
      <c r="B43" s="39" t="s">
        <v>91</v>
      </c>
      <c r="C43" s="156">
        <f>C40+C37+C34+C26</f>
        <v>19125174</v>
      </c>
      <c r="D43" s="156">
        <f>D40+D37+D34+D26</f>
        <v>0</v>
      </c>
      <c r="E43" s="157">
        <f>E40+E37+E34+E26</f>
        <v>2285481</v>
      </c>
      <c r="F43" s="158">
        <f>SUM(C43:E43)</f>
        <v>21410655</v>
      </c>
    </row>
    <row r="44" spans="1:6" s="159" customFormat="1" ht="21" thickBot="1">
      <c r="A44" s="160" t="s">
        <v>141</v>
      </c>
      <c r="B44" s="161" t="s">
        <v>215</v>
      </c>
      <c r="C44" s="162">
        <f>C43+C24</f>
        <v>39280074</v>
      </c>
      <c r="D44" s="162">
        <f>D43+D24</f>
        <v>0</v>
      </c>
      <c r="E44" s="163">
        <f>E43+E24</f>
        <v>3047481</v>
      </c>
      <c r="F44" s="164">
        <f>SUM(C44:E44)</f>
        <v>42327555</v>
      </c>
    </row>
    <row r="46" spans="1:6" ht="15">
      <c r="A46" s="2"/>
      <c r="C46"/>
      <c r="D46"/>
      <c r="E46"/>
      <c r="F46"/>
    </row>
    <row r="47" spans="1:6" ht="15">
      <c r="A47" s="2"/>
      <c r="C47"/>
      <c r="D47"/>
      <c r="E47"/>
      <c r="F47"/>
    </row>
    <row r="48" spans="1:6" ht="15">
      <c r="A48" s="2"/>
      <c r="C48"/>
      <c r="D48"/>
      <c r="E48"/>
      <c r="F48"/>
    </row>
    <row r="49" spans="1:6" ht="15">
      <c r="A49" s="2"/>
      <c r="C49"/>
      <c r="D49"/>
      <c r="E49"/>
      <c r="F49"/>
    </row>
    <row r="50" spans="1:6" ht="15">
      <c r="A50" s="2"/>
      <c r="C50"/>
      <c r="D50"/>
      <c r="E50"/>
      <c r="F50"/>
    </row>
    <row r="51" spans="1:6" ht="15">
      <c r="A51" s="2"/>
      <c r="C51"/>
      <c r="D51"/>
      <c r="E51"/>
      <c r="F51"/>
    </row>
    <row r="52" spans="1:6" ht="15">
      <c r="A52" s="2"/>
      <c r="C52"/>
      <c r="D52"/>
      <c r="E52"/>
      <c r="F52"/>
    </row>
    <row r="53" spans="1:6" ht="15">
      <c r="A53" s="2"/>
      <c r="C53"/>
      <c r="D53"/>
      <c r="E53"/>
      <c r="F53"/>
    </row>
    <row r="54" spans="1:6" ht="15">
      <c r="A54" s="2"/>
      <c r="C54"/>
      <c r="D54"/>
      <c r="E54"/>
      <c r="F54"/>
    </row>
    <row r="55" spans="1:6" ht="15">
      <c r="A55" s="2"/>
      <c r="C55"/>
      <c r="D55"/>
      <c r="E55"/>
      <c r="F55"/>
    </row>
    <row r="56" spans="1:6" ht="15">
      <c r="A56" s="2"/>
      <c r="C56"/>
      <c r="D56"/>
      <c r="E56"/>
      <c r="F56"/>
    </row>
    <row r="57" spans="1:6" ht="15">
      <c r="A57" s="2"/>
      <c r="C57"/>
      <c r="D57"/>
      <c r="E57"/>
      <c r="F57"/>
    </row>
    <row r="58" spans="1:6" ht="15">
      <c r="A58" s="2"/>
      <c r="C58"/>
      <c r="D58"/>
      <c r="E58"/>
      <c r="F58"/>
    </row>
    <row r="59" spans="1:6" ht="15">
      <c r="A59" s="2"/>
      <c r="C59"/>
      <c r="D59"/>
      <c r="E59"/>
      <c r="F59"/>
    </row>
    <row r="60" spans="1:6" ht="15">
      <c r="A60" s="2"/>
      <c r="C60"/>
      <c r="D60"/>
      <c r="E60"/>
      <c r="F60"/>
    </row>
    <row r="61" spans="1:6" ht="15">
      <c r="A61" s="2"/>
      <c r="C61"/>
      <c r="D61"/>
      <c r="E61"/>
      <c r="F61"/>
    </row>
    <row r="62" spans="1:6" ht="15">
      <c r="A62" s="2"/>
      <c r="C62"/>
      <c r="D62"/>
      <c r="E62"/>
      <c r="F62"/>
    </row>
    <row r="63" spans="1:6" ht="15">
      <c r="A63" s="2"/>
      <c r="C63"/>
      <c r="D63"/>
      <c r="E63"/>
      <c r="F63"/>
    </row>
    <row r="64" spans="1:6" ht="15">
      <c r="A64" s="2"/>
      <c r="C64"/>
      <c r="D64"/>
      <c r="E64"/>
      <c r="F64"/>
    </row>
    <row r="65" spans="1:6" ht="15">
      <c r="A65" s="2"/>
      <c r="C65"/>
      <c r="D65"/>
      <c r="E65"/>
      <c r="F65"/>
    </row>
    <row r="66" spans="1:6" ht="15">
      <c r="A66" s="2"/>
      <c r="C66"/>
      <c r="D66"/>
      <c r="E66"/>
      <c r="F66"/>
    </row>
    <row r="67" spans="1:6" ht="15">
      <c r="A67" s="2"/>
      <c r="C67"/>
      <c r="D67"/>
      <c r="E67"/>
      <c r="F67"/>
    </row>
    <row r="68" spans="1:6" ht="15">
      <c r="A68" s="2"/>
      <c r="C68"/>
      <c r="D68"/>
      <c r="E68"/>
      <c r="F68"/>
    </row>
    <row r="69" spans="1:6" ht="15">
      <c r="A69" s="2"/>
      <c r="C69"/>
      <c r="D69"/>
      <c r="E69"/>
      <c r="F69"/>
    </row>
    <row r="70" spans="1:6" ht="15">
      <c r="A70" s="2"/>
      <c r="C70"/>
      <c r="D70"/>
      <c r="E70"/>
      <c r="F70"/>
    </row>
    <row r="71" spans="1:6" ht="15">
      <c r="A71" s="2"/>
      <c r="C71"/>
      <c r="D71"/>
      <c r="E71"/>
      <c r="F71"/>
    </row>
    <row r="72" spans="1:6" ht="15">
      <c r="A72" s="2"/>
      <c r="C72"/>
      <c r="D72"/>
      <c r="E72"/>
      <c r="F72"/>
    </row>
    <row r="73" spans="1:6" ht="15">
      <c r="A73" s="2"/>
      <c r="C73"/>
      <c r="D73"/>
      <c r="E73"/>
      <c r="F73"/>
    </row>
    <row r="74" spans="1:6" ht="15">
      <c r="A74" s="2"/>
      <c r="C74"/>
      <c r="D74"/>
      <c r="E74"/>
      <c r="F74"/>
    </row>
    <row r="75" spans="1:6" ht="15">
      <c r="A75" s="2"/>
      <c r="C75"/>
      <c r="D75"/>
      <c r="E75"/>
      <c r="F75"/>
    </row>
    <row r="76" spans="1:6" ht="15">
      <c r="A76" s="2"/>
      <c r="C76"/>
      <c r="D76"/>
      <c r="E76"/>
      <c r="F76"/>
    </row>
    <row r="77" spans="1:6" ht="15">
      <c r="A77" s="2"/>
      <c r="F77"/>
    </row>
    <row r="78" spans="1:6" ht="15">
      <c r="A78" s="2"/>
      <c r="F78"/>
    </row>
    <row r="79" spans="1:6" ht="15">
      <c r="A79" s="2"/>
      <c r="F79"/>
    </row>
    <row r="80" spans="1:6" ht="15">
      <c r="A80" s="2"/>
      <c r="F80"/>
    </row>
    <row r="81" spans="1:6" ht="15">
      <c r="A81" s="2"/>
      <c r="F81"/>
    </row>
    <row r="82" spans="1:6" ht="15">
      <c r="A82" s="2"/>
      <c r="F82"/>
    </row>
    <row r="83" spans="1:6" ht="15">
      <c r="A83" s="2"/>
      <c r="F83"/>
    </row>
    <row r="84" spans="1:6" ht="15">
      <c r="A84" s="2"/>
      <c r="B84" s="2"/>
      <c r="C84" s="6"/>
      <c r="D84" s="6"/>
      <c r="E84" s="6"/>
      <c r="F84"/>
    </row>
    <row r="85" spans="1:6" ht="15">
      <c r="A85" s="2"/>
      <c r="B85" s="2"/>
      <c r="C85" s="6"/>
      <c r="D85" s="6"/>
      <c r="E85" s="6"/>
      <c r="F85"/>
    </row>
    <row r="86" spans="1:6" ht="15">
      <c r="A86" s="2"/>
      <c r="B86" s="2"/>
      <c r="C86" s="6"/>
      <c r="D86" s="6"/>
      <c r="E86" s="6"/>
      <c r="F86"/>
    </row>
    <row r="87" spans="1:6" ht="15">
      <c r="A87" s="2"/>
      <c r="B87" s="2"/>
      <c r="C87" s="6"/>
      <c r="D87" s="6"/>
      <c r="E87" s="6"/>
      <c r="F87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headerFooter>
    <oddHeader>&amp;R8.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79.421875" style="0" customWidth="1"/>
    <col min="2" max="2" width="10.7109375" style="0" customWidth="1"/>
    <col min="3" max="4" width="20.00390625" style="0" customWidth="1"/>
    <col min="5" max="5" width="17.00390625" style="0" customWidth="1"/>
    <col min="6" max="6" width="18.140625" style="0" customWidth="1"/>
  </cols>
  <sheetData>
    <row r="1" ht="15">
      <c r="C1" s="115" t="s">
        <v>418</v>
      </c>
    </row>
    <row r="2" spans="1:4" ht="18" customHeight="1">
      <c r="A2" s="426" t="s">
        <v>461</v>
      </c>
      <c r="B2" s="426"/>
      <c r="C2" s="426"/>
      <c r="D2" s="121"/>
    </row>
    <row r="3" spans="1:4" ht="18" customHeight="1">
      <c r="A3" s="419" t="s">
        <v>372</v>
      </c>
      <c r="B3" s="419"/>
      <c r="C3" s="419"/>
      <c r="D3" s="16"/>
    </row>
    <row r="4" spans="1:3" ht="18.75">
      <c r="A4" s="193"/>
      <c r="B4" s="194"/>
      <c r="C4" s="194"/>
    </row>
    <row r="5" spans="1:4" ht="16.5" customHeight="1" thickBot="1">
      <c r="A5" s="2"/>
      <c r="C5" s="119" t="s">
        <v>156</v>
      </c>
      <c r="D5" s="120"/>
    </row>
    <row r="6" spans="1:7" ht="32.25" thickBot="1">
      <c r="A6" s="196"/>
      <c r="B6" s="330"/>
      <c r="C6" s="126" t="s">
        <v>282</v>
      </c>
      <c r="D6" s="195"/>
      <c r="E6" s="183"/>
      <c r="F6" s="183"/>
      <c r="G6" s="183"/>
    </row>
    <row r="7" spans="1:3" ht="15">
      <c r="A7" s="340" t="s">
        <v>297</v>
      </c>
      <c r="B7" s="500" t="s">
        <v>68</v>
      </c>
      <c r="C7" s="501">
        <f>SUM(C8:C10)+C13</f>
        <v>4933760</v>
      </c>
    </row>
    <row r="8" spans="1:3" ht="15">
      <c r="A8" s="208" t="s">
        <v>443</v>
      </c>
      <c r="B8" s="331"/>
      <c r="C8" s="127"/>
    </row>
    <row r="9" spans="1:3" ht="15">
      <c r="A9" s="208" t="s">
        <v>374</v>
      </c>
      <c r="B9" s="331"/>
      <c r="C9" s="127">
        <v>262636</v>
      </c>
    </row>
    <row r="10" spans="1:3" ht="15">
      <c r="A10" s="334" t="s">
        <v>403</v>
      </c>
      <c r="B10" s="331"/>
      <c r="C10" s="127">
        <f>SUM(C11:C12)</f>
        <v>3391748</v>
      </c>
    </row>
    <row r="11" spans="1:3" ht="15">
      <c r="A11" s="402" t="s">
        <v>447</v>
      </c>
      <c r="B11" s="331"/>
      <c r="C11" s="404">
        <v>101000</v>
      </c>
    </row>
    <row r="12" spans="1:3" ht="15">
      <c r="A12" s="402" t="s">
        <v>448</v>
      </c>
      <c r="B12" s="331"/>
      <c r="C12" s="404">
        <v>3290748</v>
      </c>
    </row>
    <row r="13" spans="1:3" ht="30" thickBot="1">
      <c r="A13" s="403" t="s">
        <v>444</v>
      </c>
      <c r="B13" s="331"/>
      <c r="C13" s="127">
        <v>1279376</v>
      </c>
    </row>
    <row r="14" spans="1:3" ht="16.5" thickBot="1">
      <c r="A14" s="192" t="s">
        <v>229</v>
      </c>
      <c r="B14" s="332" t="s">
        <v>69</v>
      </c>
      <c r="C14" s="333">
        <f>+C7</f>
        <v>4933760</v>
      </c>
    </row>
  </sheetData>
  <sheetProtection/>
  <mergeCells count="2">
    <mergeCell ref="A3:C3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&amp;R9.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0"/>
  <sheetViews>
    <sheetView zoomScale="120" zoomScaleNormal="120" zoomScalePageLayoutView="0" workbookViewId="0" topLeftCell="A1">
      <selection activeCell="A3" sqref="A3:B3"/>
    </sheetView>
  </sheetViews>
  <sheetFormatPr defaultColWidth="9.140625" defaultRowHeight="15"/>
  <cols>
    <col min="1" max="1" width="91.28125" style="0" customWidth="1"/>
    <col min="2" max="2" width="20.7109375" style="5" bestFit="1" customWidth="1"/>
  </cols>
  <sheetData>
    <row r="1" ht="15">
      <c r="B1" s="115" t="s">
        <v>419</v>
      </c>
    </row>
    <row r="2" spans="1:2" ht="27" customHeight="1">
      <c r="A2" s="426" t="s">
        <v>461</v>
      </c>
      <c r="B2" s="426"/>
    </row>
    <row r="3" spans="1:2" ht="25.5" customHeight="1">
      <c r="A3" s="419" t="s">
        <v>218</v>
      </c>
      <c r="B3" s="419"/>
    </row>
    <row r="4" spans="1:2" ht="19.5" customHeight="1">
      <c r="A4" s="19"/>
      <c r="B4" s="44"/>
    </row>
    <row r="5" spans="1:2" ht="16.5" thickBot="1">
      <c r="A5" s="2"/>
      <c r="B5" s="119" t="s">
        <v>156</v>
      </c>
    </row>
    <row r="6" spans="1:2" ht="15">
      <c r="A6" s="165" t="s">
        <v>140</v>
      </c>
      <c r="B6" s="168" t="s">
        <v>217</v>
      </c>
    </row>
    <row r="7" spans="1:2" ht="15">
      <c r="A7" s="475" t="s">
        <v>220</v>
      </c>
      <c r="B7" s="476">
        <f>SUM(B8:B8)+B11</f>
        <v>11959784</v>
      </c>
    </row>
    <row r="8" spans="1:2" s="92" customFormat="1" ht="15">
      <c r="A8" s="199" t="s">
        <v>219</v>
      </c>
      <c r="B8" s="200">
        <f>SUM(B9:B10)</f>
        <v>11239784</v>
      </c>
    </row>
    <row r="9" spans="1:2" s="31" customFormat="1" ht="15">
      <c r="A9" s="166" t="s">
        <v>249</v>
      </c>
      <c r="B9" s="474">
        <f>11239784-B10</f>
        <v>10643654</v>
      </c>
    </row>
    <row r="10" spans="1:2" s="31" customFormat="1" ht="15">
      <c r="A10" s="166" t="s">
        <v>358</v>
      </c>
      <c r="B10" s="474">
        <v>596130</v>
      </c>
    </row>
    <row r="11" spans="1:2" ht="15">
      <c r="A11" s="199" t="s">
        <v>378</v>
      </c>
      <c r="B11" s="201">
        <f>+B12</f>
        <v>720000</v>
      </c>
    </row>
    <row r="12" spans="1:2" ht="15">
      <c r="A12" s="197" t="s">
        <v>377</v>
      </c>
      <c r="B12" s="198">
        <v>720000</v>
      </c>
    </row>
    <row r="13" spans="1:2" s="31" customFormat="1" ht="15">
      <c r="A13" s="477" t="s">
        <v>298</v>
      </c>
      <c r="B13" s="476">
        <f>B14+B22</f>
        <v>5020000</v>
      </c>
    </row>
    <row r="14" spans="1:2" ht="15">
      <c r="A14" s="199" t="s">
        <v>281</v>
      </c>
      <c r="B14" s="200">
        <f>SUM(B15:B21)</f>
        <v>5020000</v>
      </c>
    </row>
    <row r="15" spans="1:2" ht="15">
      <c r="A15" s="210" t="s">
        <v>404</v>
      </c>
      <c r="B15" s="128">
        <v>2400000</v>
      </c>
    </row>
    <row r="16" spans="1:2" ht="15">
      <c r="A16" s="210" t="s">
        <v>445</v>
      </c>
      <c r="B16" s="128">
        <v>2000000</v>
      </c>
    </row>
    <row r="17" spans="1:2" ht="15">
      <c r="A17" s="210" t="s">
        <v>405</v>
      </c>
      <c r="B17" s="128">
        <v>0</v>
      </c>
    </row>
    <row r="18" spans="1:2" ht="15">
      <c r="A18" s="210" t="s">
        <v>406</v>
      </c>
      <c r="B18" s="128">
        <v>250000</v>
      </c>
    </row>
    <row r="19" spans="1:2" ht="15">
      <c r="A19" s="210" t="s">
        <v>407</v>
      </c>
      <c r="B19" s="128">
        <v>220000</v>
      </c>
    </row>
    <row r="20" spans="1:2" ht="15">
      <c r="A20" s="210" t="s">
        <v>472</v>
      </c>
      <c r="B20" s="128">
        <v>100000</v>
      </c>
    </row>
    <row r="21" spans="1:2" ht="15">
      <c r="A21" s="478" t="s">
        <v>473</v>
      </c>
      <c r="B21" s="479">
        <v>50000</v>
      </c>
    </row>
    <row r="22" spans="1:2" s="92" customFormat="1" ht="15.75" thickBot="1">
      <c r="A22" s="202" t="s">
        <v>375</v>
      </c>
      <c r="B22" s="201">
        <v>0</v>
      </c>
    </row>
    <row r="23" spans="1:2" s="45" customFormat="1" ht="16.5" thickBot="1">
      <c r="A23" s="167" t="s">
        <v>142</v>
      </c>
      <c r="B23" s="169">
        <f>B7+B13</f>
        <v>16979784</v>
      </c>
    </row>
    <row r="26" spans="1:2" ht="15">
      <c r="A26" s="5"/>
      <c r="B26"/>
    </row>
    <row r="27" spans="1:2" ht="15">
      <c r="A27" s="5"/>
      <c r="B27"/>
    </row>
    <row r="28" spans="1:2" ht="15">
      <c r="A28" s="5"/>
      <c r="B28"/>
    </row>
    <row r="29" spans="1:2" ht="15">
      <c r="A29" s="5"/>
      <c r="B29"/>
    </row>
    <row r="30" spans="1:2" ht="15">
      <c r="A30" s="5"/>
      <c r="B30"/>
    </row>
  </sheetData>
  <sheetProtection/>
  <mergeCells count="2"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&amp;R10.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65.00390625" style="0" customWidth="1"/>
    <col min="3" max="3" width="20.7109375" style="0" bestFit="1" customWidth="1"/>
  </cols>
  <sheetData>
    <row r="1" ht="15">
      <c r="C1" s="115" t="s">
        <v>420</v>
      </c>
    </row>
    <row r="2" spans="1:3" ht="24" customHeight="1">
      <c r="A2" s="435" t="s">
        <v>461</v>
      </c>
      <c r="B2" s="435"/>
      <c r="C2" s="435"/>
    </row>
    <row r="3" spans="1:3" ht="26.25" customHeight="1">
      <c r="A3" s="425" t="s">
        <v>250</v>
      </c>
      <c r="B3" s="425"/>
      <c r="C3" s="425"/>
    </row>
    <row r="4" spans="1:3" ht="18">
      <c r="A4" s="19"/>
      <c r="B4" s="21"/>
      <c r="C4" s="21"/>
    </row>
    <row r="5" ht="16.5" thickBot="1">
      <c r="C5" s="119" t="s">
        <v>156</v>
      </c>
    </row>
    <row r="6" spans="1:3" ht="26.25" thickBot="1">
      <c r="A6" s="117" t="s">
        <v>140</v>
      </c>
      <c r="B6" s="96" t="s">
        <v>20</v>
      </c>
      <c r="C6" s="118" t="s">
        <v>217</v>
      </c>
    </row>
    <row r="7" spans="1:3" ht="15">
      <c r="A7" s="370" t="s">
        <v>302</v>
      </c>
      <c r="B7" s="371" t="s">
        <v>109</v>
      </c>
      <c r="C7" s="347">
        <v>7472</v>
      </c>
    </row>
    <row r="8" spans="1:3" ht="28.5">
      <c r="A8" s="373" t="s">
        <v>158</v>
      </c>
      <c r="B8" s="374" t="s">
        <v>389</v>
      </c>
      <c r="C8" s="347">
        <v>7472</v>
      </c>
    </row>
    <row r="9" spans="1:3" ht="15">
      <c r="A9" s="376" t="s">
        <v>303</v>
      </c>
      <c r="B9" s="377" t="s">
        <v>110</v>
      </c>
      <c r="C9" s="353">
        <v>7472</v>
      </c>
    </row>
    <row r="10" spans="1:3" ht="15">
      <c r="A10" s="376" t="s">
        <v>304</v>
      </c>
      <c r="B10" s="377" t="s">
        <v>111</v>
      </c>
      <c r="C10" s="353">
        <f>+C11+C12</f>
        <v>7338040</v>
      </c>
    </row>
    <row r="11" spans="1:3" ht="15">
      <c r="A11" s="373" t="s">
        <v>159</v>
      </c>
      <c r="B11" s="373" t="s">
        <v>316</v>
      </c>
      <c r="C11" s="357">
        <v>3556075</v>
      </c>
    </row>
    <row r="12" spans="1:3" ht="15">
      <c r="A12" s="373" t="s">
        <v>160</v>
      </c>
      <c r="B12" s="373" t="s">
        <v>317</v>
      </c>
      <c r="C12" s="357">
        <v>3781965</v>
      </c>
    </row>
    <row r="13" spans="1:3" ht="15">
      <c r="A13" s="370" t="s">
        <v>305</v>
      </c>
      <c r="B13" s="371" t="s">
        <v>174</v>
      </c>
      <c r="C13" s="347">
        <f>+C14</f>
        <v>21869216</v>
      </c>
    </row>
    <row r="14" spans="1:3" ht="28.5">
      <c r="A14" s="373" t="s">
        <v>112</v>
      </c>
      <c r="B14" s="373" t="s">
        <v>390</v>
      </c>
      <c r="C14" s="347">
        <v>21869216</v>
      </c>
    </row>
    <row r="15" spans="1:3" ht="15">
      <c r="A15" s="370" t="s">
        <v>306</v>
      </c>
      <c r="B15" s="371" t="s">
        <v>113</v>
      </c>
      <c r="C15" s="347">
        <f>+C16</f>
        <v>0</v>
      </c>
    </row>
    <row r="16" spans="1:3" ht="28.5">
      <c r="A16" s="373" t="s">
        <v>114</v>
      </c>
      <c r="B16" s="373" t="s">
        <v>391</v>
      </c>
      <c r="C16" s="357">
        <v>0</v>
      </c>
    </row>
    <row r="17" spans="1:3" ht="15">
      <c r="A17" s="370" t="s">
        <v>307</v>
      </c>
      <c r="B17" s="371" t="s">
        <v>115</v>
      </c>
      <c r="C17" s="347">
        <f>+C18</f>
        <v>265800</v>
      </c>
    </row>
    <row r="18" spans="1:3" ht="15">
      <c r="A18" s="373" t="s">
        <v>318</v>
      </c>
      <c r="B18" s="373" t="s">
        <v>392</v>
      </c>
      <c r="C18" s="357">
        <v>265800</v>
      </c>
    </row>
    <row r="19" spans="1:3" ht="15">
      <c r="A19" s="376" t="s">
        <v>319</v>
      </c>
      <c r="B19" s="377" t="s">
        <v>117</v>
      </c>
      <c r="C19" s="353">
        <f>+C13+C17</f>
        <v>22135016</v>
      </c>
    </row>
    <row r="20" spans="1:3" ht="15">
      <c r="A20" s="376" t="s">
        <v>308</v>
      </c>
      <c r="B20" s="377" t="s">
        <v>118</v>
      </c>
      <c r="C20" s="353">
        <f>+C21+C22</f>
        <v>4833134</v>
      </c>
    </row>
    <row r="21" spans="1:3" ht="15">
      <c r="A21" s="373" t="s">
        <v>116</v>
      </c>
      <c r="B21" s="373"/>
      <c r="C21" s="357">
        <v>3778965</v>
      </c>
    </row>
    <row r="22" spans="1:3" ht="15">
      <c r="A22" s="373" t="s">
        <v>320</v>
      </c>
      <c r="B22" s="373"/>
      <c r="C22" s="357">
        <v>1054169</v>
      </c>
    </row>
    <row r="23" spans="1:3" ht="15.75">
      <c r="A23" s="212" t="s">
        <v>221</v>
      </c>
      <c r="B23" s="212" t="s">
        <v>119</v>
      </c>
      <c r="C23" s="213">
        <f>+C9+C10+C19+C20</f>
        <v>34313662</v>
      </c>
    </row>
  </sheetData>
  <sheetProtection/>
  <mergeCells count="2">
    <mergeCell ref="A3:C3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  <headerFooter>
    <oddHeader>&amp;R11.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5.00390625" style="0" customWidth="1"/>
    <col min="3" max="3" width="20.7109375" style="0" bestFit="1" customWidth="1"/>
  </cols>
  <sheetData>
    <row r="1" ht="15">
      <c r="C1" s="115" t="s">
        <v>421</v>
      </c>
    </row>
    <row r="2" spans="1:3" ht="31.5" customHeight="1">
      <c r="A2" s="435" t="s">
        <v>461</v>
      </c>
      <c r="B2" s="445"/>
      <c r="C2" s="445"/>
    </row>
    <row r="4" spans="1:3" ht="92.25" customHeight="1">
      <c r="A4" s="435" t="s">
        <v>268</v>
      </c>
      <c r="B4" s="445"/>
      <c r="C4" s="445"/>
    </row>
    <row r="5" spans="2:3" ht="33" customHeight="1" thickBot="1">
      <c r="B5" s="440" t="s">
        <v>156</v>
      </c>
      <c r="C5" s="440"/>
    </row>
    <row r="6" spans="1:3" ht="15">
      <c r="A6" s="73" t="s">
        <v>140</v>
      </c>
      <c r="B6" s="446">
        <v>2020</v>
      </c>
      <c r="C6" s="447"/>
    </row>
    <row r="7" spans="1:3" ht="15">
      <c r="A7" s="46" t="s">
        <v>269</v>
      </c>
      <c r="B7" s="441">
        <f>+'Helyi adók'!C23</f>
        <v>34313662</v>
      </c>
      <c r="C7" s="442"/>
    </row>
    <row r="8" spans="1:3" ht="30">
      <c r="A8" s="46" t="s">
        <v>270</v>
      </c>
      <c r="B8" s="441"/>
      <c r="C8" s="442"/>
    </row>
    <row r="9" spans="1:3" ht="15">
      <c r="A9" s="46" t="s">
        <v>271</v>
      </c>
      <c r="B9" s="441">
        <f>+bevételek!D39</f>
        <v>4086782</v>
      </c>
      <c r="C9" s="442"/>
    </row>
    <row r="10" spans="1:3" ht="30">
      <c r="A10" s="46" t="s">
        <v>272</v>
      </c>
      <c r="B10" s="441"/>
      <c r="C10" s="442"/>
    </row>
    <row r="11" spans="1:3" ht="15">
      <c r="A11" s="46" t="s">
        <v>273</v>
      </c>
      <c r="B11" s="441"/>
      <c r="C11" s="442"/>
    </row>
    <row r="12" spans="1:3" ht="15">
      <c r="A12" s="46" t="s">
        <v>274</v>
      </c>
      <c r="B12" s="441"/>
      <c r="C12" s="442"/>
    </row>
    <row r="13" spans="1:3" ht="15">
      <c r="A13" s="72" t="s">
        <v>275</v>
      </c>
      <c r="B13" s="443">
        <f>SUM(B7:C12)</f>
        <v>38400444</v>
      </c>
      <c r="C13" s="444"/>
    </row>
    <row r="14" spans="1:3" ht="15">
      <c r="A14" s="72" t="s">
        <v>276</v>
      </c>
      <c r="B14" s="443">
        <f>B13/2</f>
        <v>19200222</v>
      </c>
      <c r="C14" s="444"/>
    </row>
    <row r="15" spans="1:3" ht="15">
      <c r="A15" s="72" t="s">
        <v>277</v>
      </c>
      <c r="B15" s="443">
        <v>0</v>
      </c>
      <c r="C15" s="444"/>
    </row>
  </sheetData>
  <sheetProtection/>
  <mergeCells count="13">
    <mergeCell ref="A2:C2"/>
    <mergeCell ref="A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1" r:id="rId1"/>
  <headerFooter>
    <oddHeader>&amp;R12.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00390625" style="0" customWidth="1"/>
    <col min="2" max="5" width="16.28125" style="0" customWidth="1"/>
  </cols>
  <sheetData>
    <row r="1" ht="15">
      <c r="E1" s="115" t="s">
        <v>422</v>
      </c>
    </row>
    <row r="2" spans="1:6" ht="33.75" customHeight="1">
      <c r="A2" s="435" t="s">
        <v>461</v>
      </c>
      <c r="B2" s="435"/>
      <c r="C2" s="435"/>
      <c r="D2" s="435"/>
      <c r="E2" s="435"/>
      <c r="F2" s="8"/>
    </row>
    <row r="3" spans="1:6" ht="31.5" customHeight="1">
      <c r="A3" s="425" t="s">
        <v>446</v>
      </c>
      <c r="B3" s="425"/>
      <c r="C3" s="425"/>
      <c r="D3" s="425"/>
      <c r="E3" s="425"/>
      <c r="F3" s="53"/>
    </row>
    <row r="4" spans="4:5" ht="27" customHeight="1" thickBot="1">
      <c r="D4" s="440" t="s">
        <v>156</v>
      </c>
      <c r="E4" s="440"/>
    </row>
    <row r="5" spans="1:5" ht="15.75">
      <c r="A5" s="450" t="s">
        <v>267</v>
      </c>
      <c r="B5" s="448" t="s">
        <v>263</v>
      </c>
      <c r="C5" s="448"/>
      <c r="D5" s="448" t="s">
        <v>264</v>
      </c>
      <c r="E5" s="449"/>
    </row>
    <row r="6" spans="1:5" ht="15.75">
      <c r="A6" s="451"/>
      <c r="B6" s="61" t="s">
        <v>265</v>
      </c>
      <c r="C6" s="61" t="s">
        <v>266</v>
      </c>
      <c r="D6" s="61" t="s">
        <v>265</v>
      </c>
      <c r="E6" s="63" t="s">
        <v>266</v>
      </c>
    </row>
    <row r="7" spans="1:5" ht="15">
      <c r="A7" s="11" t="s">
        <v>251</v>
      </c>
      <c r="B7" s="7">
        <f>Összevont!$E$16/12</f>
        <v>29220490.833333332</v>
      </c>
      <c r="C7" s="7">
        <f>B7</f>
        <v>29220490.833333332</v>
      </c>
      <c r="D7" s="7">
        <f>Összevont!$E$26/12</f>
        <v>29220490.833333332</v>
      </c>
      <c r="E7" s="12">
        <f>D7</f>
        <v>29220490.833333332</v>
      </c>
    </row>
    <row r="8" spans="1:5" ht="15">
      <c r="A8" s="11" t="s">
        <v>252</v>
      </c>
      <c r="B8" s="7">
        <f>Összevont!$E$16/12</f>
        <v>29220490.833333332</v>
      </c>
      <c r="C8" s="7">
        <f>C7+B8</f>
        <v>58440981.666666664</v>
      </c>
      <c r="D8" s="7">
        <f>Összevont!$E$26/12</f>
        <v>29220490.833333332</v>
      </c>
      <c r="E8" s="12">
        <f>E7+D8</f>
        <v>58440981.666666664</v>
      </c>
    </row>
    <row r="9" spans="1:5" ht="15">
      <c r="A9" s="11" t="s">
        <v>253</v>
      </c>
      <c r="B9" s="7">
        <f>Összevont!$E$16/12</f>
        <v>29220490.833333332</v>
      </c>
      <c r="C9" s="7">
        <f aca="true" t="shared" si="0" ref="C9:C17">C8+B9</f>
        <v>87661472.5</v>
      </c>
      <c r="D9" s="7">
        <f>Összevont!$E$26/12</f>
        <v>29220490.833333332</v>
      </c>
      <c r="E9" s="12">
        <f aca="true" t="shared" si="1" ref="E9:E18">E8+D9</f>
        <v>87661472.5</v>
      </c>
    </row>
    <row r="10" spans="1:5" ht="15">
      <c r="A10" s="11" t="s">
        <v>254</v>
      </c>
      <c r="B10" s="7">
        <f>Összevont!$E$16/12</f>
        <v>29220490.833333332</v>
      </c>
      <c r="C10" s="7">
        <f t="shared" si="0"/>
        <v>116881963.33333333</v>
      </c>
      <c r="D10" s="7">
        <f>Összevont!$E$26/12</f>
        <v>29220490.833333332</v>
      </c>
      <c r="E10" s="12">
        <f t="shared" si="1"/>
        <v>116881963.33333333</v>
      </c>
    </row>
    <row r="11" spans="1:5" ht="15">
      <c r="A11" s="11" t="s">
        <v>255</v>
      </c>
      <c r="B11" s="7">
        <f>Összevont!$E$16/12</f>
        <v>29220490.833333332</v>
      </c>
      <c r="C11" s="7">
        <f t="shared" si="0"/>
        <v>146102454.16666666</v>
      </c>
      <c r="D11" s="7">
        <f>Összevont!$E$26/12</f>
        <v>29220490.833333332</v>
      </c>
      <c r="E11" s="12">
        <f t="shared" si="1"/>
        <v>146102454.16666666</v>
      </c>
    </row>
    <row r="12" spans="1:5" ht="15">
      <c r="A12" s="11" t="s">
        <v>256</v>
      </c>
      <c r="B12" s="7">
        <f>Összevont!$E$16/12</f>
        <v>29220490.833333332</v>
      </c>
      <c r="C12" s="7">
        <f t="shared" si="0"/>
        <v>175322945</v>
      </c>
      <c r="D12" s="7">
        <f>Összevont!$E$26/12</f>
        <v>29220490.833333332</v>
      </c>
      <c r="E12" s="12">
        <f t="shared" si="1"/>
        <v>175322945</v>
      </c>
    </row>
    <row r="13" spans="1:5" ht="15">
      <c r="A13" s="11" t="s">
        <v>257</v>
      </c>
      <c r="B13" s="7">
        <f>Összevont!$E$16/12</f>
        <v>29220490.833333332</v>
      </c>
      <c r="C13" s="7">
        <f t="shared" si="0"/>
        <v>204543435.83333334</v>
      </c>
      <c r="D13" s="7">
        <f>Összevont!$E$26/12</f>
        <v>29220490.833333332</v>
      </c>
      <c r="E13" s="12">
        <f t="shared" si="1"/>
        <v>204543435.83333334</v>
      </c>
    </row>
    <row r="14" spans="1:5" ht="15">
      <c r="A14" s="11" t="s">
        <v>258</v>
      </c>
      <c r="B14" s="7">
        <f>Összevont!$E$16/12</f>
        <v>29220490.833333332</v>
      </c>
      <c r="C14" s="7">
        <f t="shared" si="0"/>
        <v>233763926.6666667</v>
      </c>
      <c r="D14" s="7">
        <f>Összevont!$E$26/12</f>
        <v>29220490.833333332</v>
      </c>
      <c r="E14" s="12">
        <f t="shared" si="1"/>
        <v>233763926.6666667</v>
      </c>
    </row>
    <row r="15" spans="1:5" ht="15">
      <c r="A15" s="11" t="s">
        <v>259</v>
      </c>
      <c r="B15" s="7">
        <f>Összevont!$E$16/12</f>
        <v>29220490.833333332</v>
      </c>
      <c r="C15" s="7">
        <f t="shared" si="0"/>
        <v>262984417.50000003</v>
      </c>
      <c r="D15" s="7">
        <f>Összevont!$E$26/12</f>
        <v>29220490.833333332</v>
      </c>
      <c r="E15" s="12">
        <f t="shared" si="1"/>
        <v>262984417.50000003</v>
      </c>
    </row>
    <row r="16" spans="1:5" ht="15">
      <c r="A16" s="11" t="s">
        <v>260</v>
      </c>
      <c r="B16" s="7">
        <f>Összevont!$E$16/12</f>
        <v>29220490.833333332</v>
      </c>
      <c r="C16" s="7">
        <f t="shared" si="0"/>
        <v>292204908.3333334</v>
      </c>
      <c r="D16" s="7">
        <f>Összevont!$E$26/12</f>
        <v>29220490.833333332</v>
      </c>
      <c r="E16" s="12">
        <f t="shared" si="1"/>
        <v>292204908.3333334</v>
      </c>
    </row>
    <row r="17" spans="1:5" ht="15">
      <c r="A17" s="11" t="s">
        <v>261</v>
      </c>
      <c r="B17" s="7">
        <f>Összevont!$E$16/12</f>
        <v>29220490.833333332</v>
      </c>
      <c r="C17" s="7">
        <f t="shared" si="0"/>
        <v>321425399.1666667</v>
      </c>
      <c r="D17" s="7">
        <f>Összevont!$E$26/12</f>
        <v>29220490.833333332</v>
      </c>
      <c r="E17" s="12">
        <f>E16+D17</f>
        <v>321425399.1666667</v>
      </c>
    </row>
    <row r="18" spans="1:5" ht="15.75" thickBot="1">
      <c r="A18" s="58" t="s">
        <v>262</v>
      </c>
      <c r="B18" s="59">
        <f>Összevont!$E$16/12</f>
        <v>29220490.833333332</v>
      </c>
      <c r="C18" s="59">
        <f>C17+B18</f>
        <v>350645890</v>
      </c>
      <c r="D18" s="59">
        <f>Összevont!$E$26/12</f>
        <v>29220490.833333332</v>
      </c>
      <c r="E18" s="60">
        <f>E17+D18</f>
        <v>350645890</v>
      </c>
    </row>
  </sheetData>
  <sheetProtection/>
  <mergeCells count="6">
    <mergeCell ref="A2:E2"/>
    <mergeCell ref="D4:E4"/>
    <mergeCell ref="B5:C5"/>
    <mergeCell ref="D5:E5"/>
    <mergeCell ref="A5:A6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  <headerFooter>
    <oddHeader>&amp;R13.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78.140625" style="0" customWidth="1"/>
    <col min="2" max="2" width="15.7109375" style="0" customWidth="1"/>
    <col min="3" max="3" width="15.57421875" style="0" customWidth="1"/>
    <col min="4" max="4" width="15.421875" style="0" customWidth="1"/>
  </cols>
  <sheetData>
    <row r="1" ht="15">
      <c r="D1" s="115" t="s">
        <v>423</v>
      </c>
    </row>
    <row r="2" spans="1:6" ht="18">
      <c r="A2" s="426" t="s">
        <v>461</v>
      </c>
      <c r="B2" s="426"/>
      <c r="C2" s="426"/>
      <c r="D2" s="426"/>
      <c r="E2" s="8"/>
      <c r="F2" s="8"/>
    </row>
    <row r="3" spans="1:5" ht="28.5" customHeight="1">
      <c r="A3" s="453" t="s">
        <v>286</v>
      </c>
      <c r="B3" s="453"/>
      <c r="C3" s="453"/>
      <c r="D3" s="453"/>
      <c r="E3" s="70"/>
    </row>
    <row r="4" spans="1:5" ht="15">
      <c r="A4" s="454" t="s">
        <v>476</v>
      </c>
      <c r="B4" s="454"/>
      <c r="C4" s="454"/>
      <c r="D4" s="454"/>
      <c r="E4" s="71"/>
    </row>
    <row r="5" spans="1:5" ht="15">
      <c r="A5" s="71"/>
      <c r="B5" s="71"/>
      <c r="C5" s="71"/>
      <c r="D5" s="71"/>
      <c r="E5" s="71"/>
    </row>
    <row r="6" spans="2:4" ht="16.5" thickBot="1">
      <c r="B6" s="452" t="s">
        <v>156</v>
      </c>
      <c r="C6" s="452"/>
      <c r="D6" s="452"/>
    </row>
    <row r="7" spans="1:4" ht="15.75">
      <c r="A7" s="10" t="s">
        <v>140</v>
      </c>
      <c r="B7" s="62" t="s">
        <v>449</v>
      </c>
      <c r="C7" s="62" t="s">
        <v>474</v>
      </c>
      <c r="D7" s="43" t="s">
        <v>475</v>
      </c>
    </row>
    <row r="8" spans="1:4" ht="15">
      <c r="A8" s="11" t="s">
        <v>1</v>
      </c>
      <c r="B8" s="64">
        <f>Összevont!E6</f>
        <v>107680594</v>
      </c>
      <c r="C8" s="64">
        <f aca="true" t="shared" si="0" ref="C8:D27">B8*1.05</f>
        <v>113064623.7</v>
      </c>
      <c r="D8" s="65">
        <f t="shared" si="0"/>
        <v>118717854.885</v>
      </c>
    </row>
    <row r="9" spans="1:4" ht="15">
      <c r="A9" s="11" t="s">
        <v>2</v>
      </c>
      <c r="B9" s="64">
        <f>Összevont!E7</f>
        <v>15610411</v>
      </c>
      <c r="C9" s="64">
        <f t="shared" si="0"/>
        <v>16390931.55</v>
      </c>
      <c r="D9" s="65">
        <f t="shared" si="0"/>
        <v>17210478.1275</v>
      </c>
    </row>
    <row r="10" spans="1:4" ht="15">
      <c r="A10" s="11" t="s">
        <v>3</v>
      </c>
      <c r="B10" s="64">
        <f>Összevont!E8</f>
        <v>69541322</v>
      </c>
      <c r="C10" s="64">
        <f t="shared" si="0"/>
        <v>73018388.10000001</v>
      </c>
      <c r="D10" s="65">
        <f t="shared" si="0"/>
        <v>76669307.50500001</v>
      </c>
    </row>
    <row r="11" spans="1:4" ht="15">
      <c r="A11" s="11" t="s">
        <v>4</v>
      </c>
      <c r="B11" s="64">
        <f>Összevont!E9</f>
        <v>4933760</v>
      </c>
      <c r="C11" s="64">
        <f t="shared" si="0"/>
        <v>5180448</v>
      </c>
      <c r="D11" s="65">
        <f t="shared" si="0"/>
        <v>5439470.4</v>
      </c>
    </row>
    <row r="12" spans="1:4" ht="15">
      <c r="A12" s="11" t="s">
        <v>5</v>
      </c>
      <c r="B12" s="64">
        <f>Összevont!E10</f>
        <v>104257346</v>
      </c>
      <c r="C12" s="64">
        <f t="shared" si="0"/>
        <v>109470213.30000001</v>
      </c>
      <c r="D12" s="65">
        <f t="shared" si="0"/>
        <v>114943723.96500002</v>
      </c>
    </row>
    <row r="13" spans="1:4" ht="15">
      <c r="A13" s="11" t="s">
        <v>6</v>
      </c>
      <c r="B13" s="64">
        <f>Összevont!E11</f>
        <v>20916900</v>
      </c>
      <c r="C13" s="64">
        <f t="shared" si="0"/>
        <v>21962745</v>
      </c>
      <c r="D13" s="65">
        <f t="shared" si="0"/>
        <v>23060882.25</v>
      </c>
    </row>
    <row r="14" spans="1:4" ht="15">
      <c r="A14" s="11" t="s">
        <v>7</v>
      </c>
      <c r="B14" s="64">
        <f>Összevont!E12</f>
        <v>21410655</v>
      </c>
      <c r="C14" s="64">
        <f t="shared" si="0"/>
        <v>22481187.75</v>
      </c>
      <c r="D14" s="65">
        <f t="shared" si="0"/>
        <v>23605247.1375</v>
      </c>
    </row>
    <row r="15" spans="1:4" ht="15">
      <c r="A15" s="11" t="s">
        <v>8</v>
      </c>
      <c r="B15" s="64">
        <f>Összevont!E13</f>
        <v>0</v>
      </c>
      <c r="C15" s="64">
        <f t="shared" si="0"/>
        <v>0</v>
      </c>
      <c r="D15" s="65">
        <f t="shared" si="0"/>
        <v>0</v>
      </c>
    </row>
    <row r="16" spans="1:4" ht="15">
      <c r="A16" s="13" t="s">
        <v>0</v>
      </c>
      <c r="B16" s="170">
        <f>SUM(B8:B15)</f>
        <v>344350988</v>
      </c>
      <c r="C16" s="170">
        <f t="shared" si="0"/>
        <v>361568537.40000004</v>
      </c>
      <c r="D16" s="171">
        <f t="shared" si="0"/>
        <v>379646964.27000004</v>
      </c>
    </row>
    <row r="17" spans="1:4" ht="15">
      <c r="A17" s="13" t="s">
        <v>9</v>
      </c>
      <c r="B17" s="170">
        <f>Összevont!E15</f>
        <v>6294901</v>
      </c>
      <c r="C17" s="170">
        <f t="shared" si="0"/>
        <v>6609646.050000001</v>
      </c>
      <c r="D17" s="171">
        <f t="shared" si="0"/>
        <v>6940128.352500001</v>
      </c>
    </row>
    <row r="18" spans="1:4" ht="15">
      <c r="A18" s="17" t="s">
        <v>137</v>
      </c>
      <c r="B18" s="66">
        <f>B16+B17+1</f>
        <v>350645890</v>
      </c>
      <c r="C18" s="66">
        <f t="shared" si="0"/>
        <v>368178184.5</v>
      </c>
      <c r="D18" s="67">
        <f t="shared" si="0"/>
        <v>386587093.725</v>
      </c>
    </row>
    <row r="19" spans="1:4" ht="15">
      <c r="A19" s="11" t="s">
        <v>11</v>
      </c>
      <c r="B19" s="64">
        <f>Összevont!E17</f>
        <v>162479410</v>
      </c>
      <c r="C19" s="64">
        <f t="shared" si="0"/>
        <v>170603380.5</v>
      </c>
      <c r="D19" s="65">
        <f t="shared" si="0"/>
        <v>179133549.525</v>
      </c>
    </row>
    <row r="20" spans="1:4" ht="15">
      <c r="A20" s="11" t="s">
        <v>12</v>
      </c>
      <c r="B20" s="64">
        <f>Összevont!E18</f>
        <v>0</v>
      </c>
      <c r="C20" s="64">
        <f t="shared" si="0"/>
        <v>0</v>
      </c>
      <c r="D20" s="65">
        <f t="shared" si="0"/>
        <v>0</v>
      </c>
    </row>
    <row r="21" spans="1:4" ht="15">
      <c r="A21" s="11" t="s">
        <v>13</v>
      </c>
      <c r="B21" s="64">
        <f>Összevont!E19</f>
        <v>34313662</v>
      </c>
      <c r="C21" s="64">
        <f t="shared" si="0"/>
        <v>36029345.1</v>
      </c>
      <c r="D21" s="65">
        <f t="shared" si="0"/>
        <v>37830812.355000004</v>
      </c>
    </row>
    <row r="22" spans="1:4" ht="15">
      <c r="A22" s="11" t="s">
        <v>14</v>
      </c>
      <c r="B22" s="64">
        <f>Összevont!E20</f>
        <v>23909499</v>
      </c>
      <c r="C22" s="64">
        <f t="shared" si="0"/>
        <v>25104973.95</v>
      </c>
      <c r="D22" s="65">
        <f t="shared" si="0"/>
        <v>26360222.6475</v>
      </c>
    </row>
    <row r="23" spans="1:4" ht="15">
      <c r="A23" s="11" t="s">
        <v>15</v>
      </c>
      <c r="B23" s="64">
        <f>Összevont!E21</f>
        <v>0</v>
      </c>
      <c r="C23" s="64">
        <f t="shared" si="0"/>
        <v>0</v>
      </c>
      <c r="D23" s="65">
        <f t="shared" si="0"/>
        <v>0</v>
      </c>
    </row>
    <row r="24" spans="1:4" ht="15">
      <c r="A24" s="11" t="s">
        <v>16</v>
      </c>
      <c r="B24" s="64">
        <f>Összevont!E22</f>
        <v>1433920</v>
      </c>
      <c r="C24" s="64">
        <f t="shared" si="0"/>
        <v>1505616</v>
      </c>
      <c r="D24" s="65">
        <f t="shared" si="0"/>
        <v>1580896.8</v>
      </c>
    </row>
    <row r="25" spans="1:4" ht="15">
      <c r="A25" s="11" t="s">
        <v>17</v>
      </c>
      <c r="B25" s="64">
        <f>Összevont!E23</f>
        <v>1500000</v>
      </c>
      <c r="C25" s="64">
        <f t="shared" si="0"/>
        <v>1575000</v>
      </c>
      <c r="D25" s="65">
        <f t="shared" si="0"/>
        <v>1653750</v>
      </c>
    </row>
    <row r="26" spans="1:4" ht="15">
      <c r="A26" s="13" t="s">
        <v>10</v>
      </c>
      <c r="B26" s="170">
        <f>SUM(B19:B25)</f>
        <v>223636491</v>
      </c>
      <c r="C26" s="170">
        <f t="shared" si="0"/>
        <v>234818315.55</v>
      </c>
      <c r="D26" s="171">
        <f t="shared" si="0"/>
        <v>246559231.32750002</v>
      </c>
    </row>
    <row r="27" spans="1:4" ht="15">
      <c r="A27" s="13" t="s">
        <v>18</v>
      </c>
      <c r="B27" s="170">
        <f>Összevont!E25</f>
        <v>127009400</v>
      </c>
      <c r="C27" s="170">
        <f t="shared" si="0"/>
        <v>133359870</v>
      </c>
      <c r="D27" s="171">
        <f t="shared" si="0"/>
        <v>140027863.5</v>
      </c>
    </row>
    <row r="28" spans="1:4" ht="15.75" thickBot="1">
      <c r="A28" s="18" t="s">
        <v>138</v>
      </c>
      <c r="B28" s="68">
        <f>B26+B27-1</f>
        <v>350645890</v>
      </c>
      <c r="C28" s="68">
        <f>B28*1.05</f>
        <v>368178184.5</v>
      </c>
      <c r="D28" s="69">
        <f>C28*1.05</f>
        <v>386587093.725</v>
      </c>
    </row>
  </sheetData>
  <sheetProtection/>
  <mergeCells count="4">
    <mergeCell ref="B6:D6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&amp;R14.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8515625" style="0" customWidth="1"/>
    <col min="2" max="2" width="44.8515625" style="0" customWidth="1"/>
    <col min="3" max="3" width="10.7109375" style="0" customWidth="1"/>
    <col min="4" max="4" width="20.00390625" style="0" customWidth="1"/>
  </cols>
  <sheetData>
    <row r="1" ht="15">
      <c r="D1" s="115" t="s">
        <v>424</v>
      </c>
    </row>
    <row r="2" spans="1:8" ht="36.75" customHeight="1">
      <c r="A2" s="457" t="s">
        <v>480</v>
      </c>
      <c r="B2" s="457"/>
      <c r="C2" s="457"/>
      <c r="D2" s="457"/>
      <c r="E2" s="183"/>
      <c r="F2" s="183"/>
      <c r="G2" s="183"/>
      <c r="H2" s="183"/>
    </row>
    <row r="3" ht="15.75" thickBot="1"/>
    <row r="4" spans="1:4" ht="45" customHeight="1" thickBot="1" thickTop="1">
      <c r="A4" s="458" t="s">
        <v>479</v>
      </c>
      <c r="B4" s="459"/>
      <c r="C4" s="482"/>
      <c r="D4" s="481" t="s">
        <v>450</v>
      </c>
    </row>
    <row r="5" spans="1:4" ht="30">
      <c r="A5" s="408" t="s">
        <v>143</v>
      </c>
      <c r="B5" s="178" t="s">
        <v>359</v>
      </c>
      <c r="C5" s="483" t="s">
        <v>360</v>
      </c>
      <c r="D5" s="492" t="s">
        <v>451</v>
      </c>
    </row>
    <row r="6" spans="1:4" ht="15">
      <c r="A6" s="409">
        <v>1</v>
      </c>
      <c r="B6" s="206" t="s">
        <v>477</v>
      </c>
      <c r="C6" s="484" t="s">
        <v>132</v>
      </c>
      <c r="D6" s="493">
        <v>14999999</v>
      </c>
    </row>
    <row r="7" spans="1:4" ht="16.5" thickBot="1">
      <c r="A7" s="410">
        <v>2</v>
      </c>
      <c r="B7" s="179" t="s">
        <v>142</v>
      </c>
      <c r="C7" s="485"/>
      <c r="D7" s="494">
        <f>SUM(D6:D6)</f>
        <v>14999999</v>
      </c>
    </row>
    <row r="8" spans="1:4" ht="15.75" thickBot="1">
      <c r="A8" s="411"/>
      <c r="B8" s="3"/>
      <c r="C8" s="3"/>
      <c r="D8" s="412"/>
    </row>
    <row r="9" spans="1:4" ht="45" customHeight="1">
      <c r="A9" s="455" t="s">
        <v>363</v>
      </c>
      <c r="B9" s="456"/>
      <c r="C9" s="486"/>
      <c r="D9" s="495" t="s">
        <v>450</v>
      </c>
    </row>
    <row r="10" spans="1:4" ht="30">
      <c r="A10" s="413" t="s">
        <v>143</v>
      </c>
      <c r="B10" s="180" t="s">
        <v>361</v>
      </c>
      <c r="C10" s="487" t="s">
        <v>360</v>
      </c>
      <c r="D10" s="496" t="s">
        <v>451</v>
      </c>
    </row>
    <row r="11" spans="1:4" ht="15">
      <c r="A11" s="416">
        <v>7</v>
      </c>
      <c r="B11" s="208" t="s">
        <v>452</v>
      </c>
      <c r="C11" s="488" t="s">
        <v>79</v>
      </c>
      <c r="D11" s="493">
        <f>20154900/1.27</f>
        <v>15870000</v>
      </c>
    </row>
    <row r="12" spans="1:4" ht="28.5">
      <c r="A12" s="409">
        <v>8</v>
      </c>
      <c r="B12" s="206" t="s">
        <v>80</v>
      </c>
      <c r="C12" s="488" t="s">
        <v>81</v>
      </c>
      <c r="D12" s="493">
        <f>D11*0.27</f>
        <v>4284900</v>
      </c>
    </row>
    <row r="13" spans="1:4" ht="15">
      <c r="A13" s="414">
        <v>9</v>
      </c>
      <c r="B13" s="181" t="s">
        <v>299</v>
      </c>
      <c r="C13" s="489" t="s">
        <v>82</v>
      </c>
      <c r="D13" s="497">
        <f>SUM(D11:D12)</f>
        <v>20154900</v>
      </c>
    </row>
    <row r="14" spans="1:4" ht="32.25" thickBot="1">
      <c r="A14" s="415">
        <v>10</v>
      </c>
      <c r="B14" s="182" t="s">
        <v>141</v>
      </c>
      <c r="C14" s="490" t="s">
        <v>215</v>
      </c>
      <c r="D14" s="498">
        <f>D13</f>
        <v>20154900</v>
      </c>
    </row>
    <row r="15" spans="1:4" ht="18.75" thickBot="1">
      <c r="A15" s="417">
        <v>11</v>
      </c>
      <c r="B15" s="418" t="s">
        <v>288</v>
      </c>
      <c r="C15" s="491" t="s">
        <v>362</v>
      </c>
      <c r="D15" s="499">
        <f>+D14</f>
        <v>20154900</v>
      </c>
    </row>
    <row r="16" spans="2:4" s="472" customFormat="1" ht="15.75" thickTop="1">
      <c r="B16" s="472" t="s">
        <v>478</v>
      </c>
      <c r="D16" s="480">
        <f>+D7-D15</f>
        <v>-5154901</v>
      </c>
    </row>
  </sheetData>
  <sheetProtection/>
  <mergeCells count="3">
    <mergeCell ref="A2:D2"/>
    <mergeCell ref="A4:C4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&amp;R15.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3.421875" style="0" customWidth="1"/>
    <col min="2" max="3" width="17.00390625" style="0" customWidth="1"/>
    <col min="4" max="4" width="14.421875" style="0" customWidth="1"/>
    <col min="5" max="5" width="20.421875" style="0" customWidth="1"/>
  </cols>
  <sheetData>
    <row r="1" ht="15.75" thickBot="1">
      <c r="B1" s="115" t="s">
        <v>409</v>
      </c>
    </row>
    <row r="2" spans="1:5" ht="18">
      <c r="A2" s="423" t="s">
        <v>461</v>
      </c>
      <c r="B2" s="424"/>
      <c r="C2" s="122"/>
      <c r="D2" s="122"/>
      <c r="E2" s="122"/>
    </row>
    <row r="3" spans="1:5" ht="35.25" customHeight="1">
      <c r="A3" s="421" t="s">
        <v>364</v>
      </c>
      <c r="B3" s="422"/>
      <c r="C3" s="16"/>
      <c r="D3" s="16"/>
      <c r="E3" s="16"/>
    </row>
    <row r="4" spans="1:2" ht="15">
      <c r="A4" s="188"/>
      <c r="B4" s="189"/>
    </row>
    <row r="5" spans="1:2" ht="15.75" thickBot="1">
      <c r="A5" s="188"/>
      <c r="B5" s="189"/>
    </row>
    <row r="6" spans="1:2" ht="16.5" thickBot="1">
      <c r="A6" s="129" t="s">
        <v>140</v>
      </c>
      <c r="B6" s="136" t="s">
        <v>279</v>
      </c>
    </row>
    <row r="7" spans="1:2" ht="15">
      <c r="A7" s="130" t="s">
        <v>238</v>
      </c>
      <c r="B7" s="137">
        <f>Összevont!E17+Összevont!E19+Összevont!E20+Összevont!E22</f>
        <v>222136491</v>
      </c>
    </row>
    <row r="8" spans="1:2" ht="15">
      <c r="A8" s="131" t="s">
        <v>365</v>
      </c>
      <c r="B8" s="138">
        <f>Összevont!E6+Összevont!E7+Összevont!E8+Összevont!E9+Összevont!E10</f>
        <v>302023433</v>
      </c>
    </row>
    <row r="9" spans="1:2" ht="15.75">
      <c r="A9" s="184" t="s">
        <v>366</v>
      </c>
      <c r="B9" s="187">
        <f>B7-B8-1</f>
        <v>-79886943</v>
      </c>
    </row>
    <row r="10" spans="1:2" ht="15">
      <c r="A10" s="131" t="s">
        <v>239</v>
      </c>
      <c r="B10" s="137">
        <f>Összevont!E23+Összevont!E25+Összevont!E18</f>
        <v>128509400</v>
      </c>
    </row>
    <row r="11" spans="1:2" ht="15">
      <c r="A11" s="131" t="s">
        <v>367</v>
      </c>
      <c r="B11" s="138">
        <f>Összevont!E11+Összevont!E12+Összevont!E15</f>
        <v>48622456</v>
      </c>
    </row>
    <row r="12" spans="1:2" ht="15.75">
      <c r="A12" s="184" t="s">
        <v>368</v>
      </c>
      <c r="B12" s="187">
        <f>B10-B11-1</f>
        <v>79886943</v>
      </c>
    </row>
    <row r="13" spans="1:2" ht="15">
      <c r="A13" s="185" t="s">
        <v>369</v>
      </c>
      <c r="B13" s="186">
        <f>B7+B10-1</f>
        <v>350645890</v>
      </c>
    </row>
    <row r="14" spans="1:2" ht="15.75" thickBot="1">
      <c r="A14" s="190" t="s">
        <v>370</v>
      </c>
      <c r="B14" s="191">
        <f>B8+B11+1</f>
        <v>350645890</v>
      </c>
    </row>
    <row r="15" spans="1:2" ht="15.75" thickBot="1">
      <c r="A15" s="134" t="s">
        <v>371</v>
      </c>
      <c r="B15" s="141">
        <f>B13-B14</f>
        <v>0</v>
      </c>
    </row>
  </sheetData>
  <sheetProtection/>
  <mergeCells count="2"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&amp;R2. sz.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86.28125" style="0" customWidth="1"/>
    <col min="2" max="2" width="21.140625" style="5" bestFit="1" customWidth="1"/>
  </cols>
  <sheetData>
    <row r="1" spans="1:2" ht="26.25" customHeight="1">
      <c r="A1" s="420" t="s">
        <v>461</v>
      </c>
      <c r="B1" s="420"/>
    </row>
    <row r="2" spans="1:2" ht="33.75" customHeight="1">
      <c r="A2" s="419" t="s">
        <v>139</v>
      </c>
      <c r="B2" s="419"/>
    </row>
    <row r="3" ht="31.5" customHeight="1" thickBot="1">
      <c r="B3" s="123" t="s">
        <v>156</v>
      </c>
    </row>
    <row r="4" ht="15.75" thickBot="1">
      <c r="B4" s="115" t="s">
        <v>410</v>
      </c>
    </row>
    <row r="5" spans="1:8" ht="16.5" thickBot="1">
      <c r="A5" s="129" t="s">
        <v>140</v>
      </c>
      <c r="B5" s="136" t="s">
        <v>279</v>
      </c>
      <c r="C5" s="2"/>
      <c r="D5" s="2"/>
      <c r="E5" s="2"/>
      <c r="F5" s="2"/>
      <c r="G5" s="2"/>
      <c r="H5" s="2"/>
    </row>
    <row r="6" spans="1:8" ht="15">
      <c r="A6" s="130" t="s">
        <v>1</v>
      </c>
      <c r="B6" s="137">
        <f>+kiadások!D15</f>
        <v>27406249</v>
      </c>
      <c r="C6" s="2"/>
      <c r="D6" s="2"/>
      <c r="E6" s="2"/>
      <c r="F6" s="2"/>
      <c r="G6" s="2"/>
      <c r="H6" s="2"/>
    </row>
    <row r="7" spans="1:8" ht="15">
      <c r="A7" s="131" t="s">
        <v>2</v>
      </c>
      <c r="B7" s="138">
        <f>+kiadások!D16</f>
        <v>3859537</v>
      </c>
      <c r="C7" s="2"/>
      <c r="D7" s="2"/>
      <c r="E7" s="2"/>
      <c r="F7" s="2"/>
      <c r="G7" s="2"/>
      <c r="H7" s="2"/>
    </row>
    <row r="8" spans="1:8" ht="15">
      <c r="A8" s="131" t="s">
        <v>3</v>
      </c>
      <c r="B8" s="138">
        <f>+kiadások!D42</f>
        <v>33411978</v>
      </c>
      <c r="C8" s="2"/>
      <c r="D8" s="2"/>
      <c r="E8" s="2"/>
      <c r="F8" s="2"/>
      <c r="G8" s="2"/>
      <c r="H8" s="2"/>
    </row>
    <row r="9" spans="1:8" ht="15">
      <c r="A9" s="131" t="s">
        <v>4</v>
      </c>
      <c r="B9" s="138">
        <f>+kiadások!D44</f>
        <v>4933760</v>
      </c>
      <c r="C9" s="2"/>
      <c r="D9" s="2"/>
      <c r="E9" s="2"/>
      <c r="F9" s="2"/>
      <c r="G9" s="2"/>
      <c r="H9" s="2"/>
    </row>
    <row r="10" spans="1:8" ht="15">
      <c r="A10" s="131" t="s">
        <v>5</v>
      </c>
      <c r="B10" s="138">
        <f>+kiadások!D54</f>
        <v>104257346</v>
      </c>
      <c r="C10" s="2"/>
      <c r="D10" s="2"/>
      <c r="E10" s="2"/>
      <c r="F10" s="2"/>
      <c r="G10" s="2"/>
      <c r="H10" s="2"/>
    </row>
    <row r="11" spans="1:8" ht="15">
      <c r="A11" s="131" t="s">
        <v>6</v>
      </c>
      <c r="B11" s="138">
        <f>+kiadások!D60</f>
        <v>20154900</v>
      </c>
      <c r="C11" s="2"/>
      <c r="D11" s="2"/>
      <c r="E11" s="2"/>
      <c r="F11" s="2"/>
      <c r="G11" s="2"/>
      <c r="H11" s="2"/>
    </row>
    <row r="12" spans="1:8" ht="15">
      <c r="A12" s="131" t="s">
        <v>7</v>
      </c>
      <c r="B12" s="138">
        <f>+kiadások!D63</f>
        <v>19125174</v>
      </c>
      <c r="C12" s="2"/>
      <c r="D12" s="2"/>
      <c r="E12" s="2"/>
      <c r="F12" s="2"/>
      <c r="G12" s="2"/>
      <c r="H12" s="2"/>
    </row>
    <row r="13" spans="1:8" ht="15">
      <c r="A13" s="131" t="s">
        <v>8</v>
      </c>
      <c r="B13" s="138">
        <v>0</v>
      </c>
      <c r="C13" s="2"/>
      <c r="D13" s="2"/>
      <c r="E13" s="2"/>
      <c r="F13" s="2"/>
      <c r="G13" s="2"/>
      <c r="H13" s="2"/>
    </row>
    <row r="14" spans="1:8" ht="15">
      <c r="A14" s="132" t="s">
        <v>0</v>
      </c>
      <c r="B14" s="139">
        <f>SUM(B6:B13)</f>
        <v>213148944</v>
      </c>
      <c r="C14" s="2"/>
      <c r="D14" s="2"/>
      <c r="E14" s="2"/>
      <c r="F14" s="2"/>
      <c r="G14" s="2"/>
      <c r="H14" s="2"/>
    </row>
    <row r="15" spans="1:8" ht="15.75" thickBot="1">
      <c r="A15" s="133" t="s">
        <v>9</v>
      </c>
      <c r="B15" s="140">
        <f>+kiadások!D71</f>
        <v>120023047</v>
      </c>
      <c r="C15" s="2"/>
      <c r="D15" s="2"/>
      <c r="E15" s="2"/>
      <c r="F15" s="2"/>
      <c r="G15" s="2"/>
      <c r="H15" s="2"/>
    </row>
    <row r="16" spans="1:8" ht="15.75" thickBot="1">
      <c r="A16" s="134" t="s">
        <v>137</v>
      </c>
      <c r="B16" s="141">
        <f>SUM(B14:B15)+1</f>
        <v>333171992</v>
      </c>
      <c r="C16" s="2"/>
      <c r="D16" s="2"/>
      <c r="E16" s="2"/>
      <c r="F16" s="2"/>
      <c r="G16" s="2"/>
      <c r="H16" s="2"/>
    </row>
    <row r="17" spans="1:8" ht="15">
      <c r="A17" s="130" t="s">
        <v>11</v>
      </c>
      <c r="B17" s="137">
        <f>+bevételek!D15</f>
        <v>161703748</v>
      </c>
      <c r="C17" s="2"/>
      <c r="D17" s="2"/>
      <c r="E17" s="2"/>
      <c r="F17" s="2"/>
      <c r="G17" s="2"/>
      <c r="H17" s="2"/>
    </row>
    <row r="18" spans="1:8" ht="15">
      <c r="A18" s="131" t="s">
        <v>12</v>
      </c>
      <c r="B18" s="138">
        <f>+bevételek!D17</f>
        <v>0</v>
      </c>
      <c r="C18" s="2"/>
      <c r="D18" s="2"/>
      <c r="E18" s="2"/>
      <c r="F18" s="2"/>
      <c r="G18" s="2"/>
      <c r="H18" s="2"/>
    </row>
    <row r="19" spans="1:8" ht="15">
      <c r="A19" s="131" t="s">
        <v>13</v>
      </c>
      <c r="B19" s="138">
        <f>+bevételek!D34</f>
        <v>34313662</v>
      </c>
      <c r="C19" s="2"/>
      <c r="D19" s="2"/>
      <c r="E19" s="2"/>
      <c r="F19" s="2"/>
      <c r="G19" s="2"/>
      <c r="H19" s="2"/>
    </row>
    <row r="20" spans="1:8" ht="15">
      <c r="A20" s="131" t="s">
        <v>14</v>
      </c>
      <c r="B20" s="138">
        <f>+bevételek!D44</f>
        <v>9269387</v>
      </c>
      <c r="C20" s="2"/>
      <c r="D20" s="2"/>
      <c r="E20" s="2"/>
      <c r="F20" s="2"/>
      <c r="G20" s="2"/>
      <c r="H20" s="2"/>
    </row>
    <row r="21" spans="1:8" ht="15">
      <c r="A21" s="131" t="s">
        <v>15</v>
      </c>
      <c r="B21" s="138"/>
      <c r="C21" s="2"/>
      <c r="D21" s="2"/>
      <c r="E21" s="2"/>
      <c r="F21" s="2"/>
      <c r="G21" s="2"/>
      <c r="H21" s="2"/>
    </row>
    <row r="22" spans="1:8" ht="15">
      <c r="A22" s="131" t="s">
        <v>16</v>
      </c>
      <c r="B22" s="138">
        <f>+bevételek!D48</f>
        <v>1433920</v>
      </c>
      <c r="C22" s="2"/>
      <c r="D22" s="2"/>
      <c r="E22" s="2"/>
      <c r="F22" s="2"/>
      <c r="G22" s="2"/>
      <c r="H22" s="2"/>
    </row>
    <row r="23" spans="1:8" ht="15">
      <c r="A23" s="131" t="s">
        <v>17</v>
      </c>
      <c r="B23" s="138">
        <f>+bevételek!D51</f>
        <v>1500000</v>
      </c>
      <c r="C23" s="2"/>
      <c r="D23" s="2"/>
      <c r="E23" s="2"/>
      <c r="F23" s="2"/>
      <c r="G23" s="2"/>
      <c r="H23" s="2"/>
    </row>
    <row r="24" spans="1:8" ht="15">
      <c r="A24" s="132" t="s">
        <v>10</v>
      </c>
      <c r="B24" s="139">
        <f>SUM(B17:B23)-1</f>
        <v>208220716</v>
      </c>
      <c r="C24" s="2"/>
      <c r="D24" s="2"/>
      <c r="E24" s="2"/>
      <c r="F24" s="2"/>
      <c r="G24" s="2"/>
      <c r="H24" s="2"/>
    </row>
    <row r="25" spans="1:8" ht="15.75" thickBot="1">
      <c r="A25" s="135" t="s">
        <v>18</v>
      </c>
      <c r="B25" s="142">
        <f>+bevételek!D56+1</f>
        <v>124951276</v>
      </c>
      <c r="C25" s="2"/>
      <c r="D25" s="2"/>
      <c r="E25" s="2"/>
      <c r="F25" s="2"/>
      <c r="G25" s="2"/>
      <c r="H25" s="2"/>
    </row>
    <row r="26" spans="1:8" ht="15.75" thickBot="1">
      <c r="A26" s="134" t="s">
        <v>138</v>
      </c>
      <c r="B26" s="141">
        <f>SUM(B24:B25)</f>
        <v>333171992</v>
      </c>
      <c r="C26" s="2"/>
      <c r="D26" s="2"/>
      <c r="E26" s="2"/>
      <c r="F26" s="2"/>
      <c r="G26" s="2"/>
      <c r="H26" s="2"/>
    </row>
    <row r="27" spans="1:8" ht="15">
      <c r="A27" s="2"/>
      <c r="B27" s="6"/>
      <c r="C27" s="2"/>
      <c r="D27" s="2"/>
      <c r="E27" s="2"/>
      <c r="F27" s="2"/>
      <c r="G27" s="2"/>
      <c r="H27" s="2"/>
    </row>
    <row r="28" spans="1:8" ht="15">
      <c r="A28" s="2"/>
      <c r="B28" s="6"/>
      <c r="C28" s="2"/>
      <c r="D28" s="2"/>
      <c r="E28" s="2"/>
      <c r="F28" s="2"/>
      <c r="G28" s="2"/>
      <c r="H28" s="2"/>
    </row>
    <row r="29" spans="1:8" ht="15">
      <c r="A29" s="2"/>
      <c r="B29" s="6"/>
      <c r="C29" s="2"/>
      <c r="D29" s="2"/>
      <c r="E29" s="2"/>
      <c r="F29" s="2"/>
      <c r="G29" s="2"/>
      <c r="H29" s="2"/>
    </row>
    <row r="30" spans="1:8" ht="15">
      <c r="A30" s="2"/>
      <c r="B30" s="6"/>
      <c r="C30" s="2"/>
      <c r="D30" s="2"/>
      <c r="E30" s="2"/>
      <c r="F30" s="2"/>
      <c r="G30" s="2"/>
      <c r="H30" s="2"/>
    </row>
    <row r="31" spans="1:8" ht="15">
      <c r="A31" s="2"/>
      <c r="B31" s="6"/>
      <c r="C31" s="2"/>
      <c r="D31" s="2"/>
      <c r="E31" s="2"/>
      <c r="F31" s="2"/>
      <c r="G31" s="2"/>
      <c r="H31" s="2"/>
    </row>
    <row r="32" spans="1:8" ht="15">
      <c r="A32" s="2"/>
      <c r="B32" s="6"/>
      <c r="C32" s="2"/>
      <c r="D32" s="2"/>
      <c r="E32" s="2"/>
      <c r="F32" s="2"/>
      <c r="G32" s="2"/>
      <c r="H32" s="2"/>
    </row>
    <row r="33" spans="1:8" ht="15">
      <c r="A33" s="2"/>
      <c r="B33" s="6"/>
      <c r="C33" s="2"/>
      <c r="D33" s="2"/>
      <c r="E33" s="2"/>
      <c r="F33" s="2"/>
      <c r="G33" s="2"/>
      <c r="H33" s="2"/>
    </row>
  </sheetData>
  <sheetProtection/>
  <mergeCells count="2">
    <mergeCell ref="A2:B2"/>
    <mergeCell ref="A1:B1"/>
  </mergeCells>
  <printOptions/>
  <pageMargins left="0.7086614173228347" right="0.7086614173228347" top="0.7480314960629921" bottom="0.5511811023622047" header="0.31496062992125984" footer="0.31496062992125984"/>
  <pageSetup horizontalDpi="300" verticalDpi="300" orientation="landscape" paperSize="9" scale="120" r:id="rId1"/>
  <headerFooter>
    <oddHeader>&amp;R3.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D54" sqref="D54"/>
    </sheetView>
  </sheetViews>
  <sheetFormatPr defaultColWidth="9.140625" defaultRowHeight="15"/>
  <cols>
    <col min="1" max="1" width="7.7109375" style="110" customWidth="1"/>
    <col min="2" max="2" width="65.57421875" style="0" customWidth="1"/>
    <col min="3" max="3" width="9.8515625" style="0" customWidth="1"/>
    <col min="4" max="4" width="22.00390625" style="0" customWidth="1"/>
    <col min="5" max="5" width="9.8515625" style="0" bestFit="1" customWidth="1"/>
  </cols>
  <sheetData>
    <row r="1" ht="15">
      <c r="D1" s="115" t="s">
        <v>411</v>
      </c>
    </row>
    <row r="2" spans="1:5" ht="22.5" customHeight="1">
      <c r="A2" s="426" t="s">
        <v>461</v>
      </c>
      <c r="B2" s="426"/>
      <c r="C2" s="426"/>
      <c r="D2" s="426"/>
      <c r="E2" s="8"/>
    </row>
    <row r="3" spans="1:4" ht="17.25" customHeight="1">
      <c r="A3" s="425" t="s">
        <v>157</v>
      </c>
      <c r="B3" s="425"/>
      <c r="C3" s="425"/>
      <c r="D3" s="425"/>
    </row>
    <row r="4" spans="1:4" ht="18">
      <c r="A4" s="111"/>
      <c r="D4" s="120" t="s">
        <v>156</v>
      </c>
    </row>
    <row r="5" spans="1:18" s="15" customFormat="1" ht="31.5">
      <c r="A5" s="341" t="s">
        <v>143</v>
      </c>
      <c r="B5" s="341" t="s">
        <v>363</v>
      </c>
      <c r="C5" s="342" t="s">
        <v>20</v>
      </c>
      <c r="D5" s="343" t="s">
        <v>279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5">
      <c r="A6" s="344">
        <v>1</v>
      </c>
      <c r="B6" s="345" t="s">
        <v>21</v>
      </c>
      <c r="C6" s="346" t="s">
        <v>326</v>
      </c>
      <c r="D6" s="347">
        <v>18769266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 customHeight="1">
      <c r="A7" s="348">
        <v>2</v>
      </c>
      <c r="B7" s="349" t="s">
        <v>23</v>
      </c>
      <c r="C7" s="346" t="s">
        <v>24</v>
      </c>
      <c r="D7" s="347">
        <v>221739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 customHeight="1">
      <c r="A8" s="348">
        <v>3</v>
      </c>
      <c r="B8" s="349" t="s">
        <v>25</v>
      </c>
      <c r="C8" s="346" t="s">
        <v>26</v>
      </c>
      <c r="D8" s="347">
        <v>15000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 customHeight="1">
      <c r="A9" s="348">
        <v>4</v>
      </c>
      <c r="B9" s="349" t="s">
        <v>453</v>
      </c>
      <c r="C9" s="346" t="s">
        <v>285</v>
      </c>
      <c r="D9" s="347">
        <v>21573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customHeight="1">
      <c r="A10" s="350">
        <v>4</v>
      </c>
      <c r="B10" s="351" t="s">
        <v>291</v>
      </c>
      <c r="C10" s="352" t="s">
        <v>29</v>
      </c>
      <c r="D10" s="353">
        <f>SUM(D6:D9)</f>
        <v>19027578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 customHeight="1">
      <c r="A11" s="348">
        <v>5</v>
      </c>
      <c r="B11" s="349" t="s">
        <v>30</v>
      </c>
      <c r="C11" s="346" t="s">
        <v>31</v>
      </c>
      <c r="D11" s="347">
        <v>7583811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8.5">
      <c r="A12" s="348">
        <v>6</v>
      </c>
      <c r="B12" s="349" t="s">
        <v>426</v>
      </c>
      <c r="C12" s="346" t="s">
        <v>427</v>
      </c>
      <c r="D12" s="347">
        <v>194860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 customHeight="1">
      <c r="A13" s="348">
        <v>7</v>
      </c>
      <c r="B13" s="349" t="s">
        <v>428</v>
      </c>
      <c r="C13" s="346" t="s">
        <v>429</v>
      </c>
      <c r="D13" s="347">
        <v>600000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 customHeight="1">
      <c r="A14" s="350">
        <v>8</v>
      </c>
      <c r="B14" s="351" t="s">
        <v>292</v>
      </c>
      <c r="C14" s="352" t="s">
        <v>32</v>
      </c>
      <c r="D14" s="353">
        <f>SUM(D11:D13)</f>
        <v>8378671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 customHeight="1">
      <c r="A15" s="211">
        <v>9</v>
      </c>
      <c r="B15" s="212" t="s">
        <v>327</v>
      </c>
      <c r="C15" s="212" t="s">
        <v>33</v>
      </c>
      <c r="D15" s="213">
        <f>+D10+D14</f>
        <v>27406249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customHeight="1">
      <c r="A16" s="211">
        <v>10</v>
      </c>
      <c r="B16" s="212" t="s">
        <v>328</v>
      </c>
      <c r="C16" s="212" t="s">
        <v>34</v>
      </c>
      <c r="D16" s="213">
        <f>SUM(D17:D20)</f>
        <v>3859537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 customHeight="1">
      <c r="A17" s="354">
        <v>11</v>
      </c>
      <c r="B17" s="355" t="s">
        <v>144</v>
      </c>
      <c r="C17" s="356"/>
      <c r="D17" s="357">
        <v>3736276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354">
        <v>12</v>
      </c>
      <c r="B18" s="355" t="s">
        <v>280</v>
      </c>
      <c r="C18" s="356"/>
      <c r="D18" s="357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 customHeight="1">
      <c r="A19" s="354">
        <v>13</v>
      </c>
      <c r="B19" s="355" t="s">
        <v>145</v>
      </c>
      <c r="C19" s="356"/>
      <c r="D19" s="357">
        <v>33261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 customHeight="1">
      <c r="A20" s="354">
        <v>14</v>
      </c>
      <c r="B20" s="355" t="s">
        <v>430</v>
      </c>
      <c r="C20" s="356"/>
      <c r="D20" s="357">
        <v>90000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214">
        <v>15</v>
      </c>
      <c r="B21" s="215" t="s">
        <v>146</v>
      </c>
      <c r="C21" s="215" t="s">
        <v>147</v>
      </c>
      <c r="D21" s="216">
        <f>+D15+D16</f>
        <v>31265786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 customHeight="1">
      <c r="A22" s="348">
        <v>16</v>
      </c>
      <c r="B22" s="349" t="s">
        <v>35</v>
      </c>
      <c r="C22" s="346" t="s">
        <v>36</v>
      </c>
      <c r="D22" s="347">
        <v>218000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>
      <c r="A23" s="348">
        <v>17</v>
      </c>
      <c r="B23" s="349" t="s">
        <v>37</v>
      </c>
      <c r="C23" s="346" t="s">
        <v>38</v>
      </c>
      <c r="D23" s="347">
        <v>7504488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 customHeight="1">
      <c r="A24" s="350">
        <v>18</v>
      </c>
      <c r="B24" s="351" t="s">
        <v>293</v>
      </c>
      <c r="C24" s="352" t="s">
        <v>39</v>
      </c>
      <c r="D24" s="353">
        <f>+D22+D23</f>
        <v>7722488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4" ht="15" customHeight="1">
      <c r="A25" s="348">
        <v>19</v>
      </c>
      <c r="B25" s="349" t="s">
        <v>40</v>
      </c>
      <c r="C25" s="346" t="s">
        <v>41</v>
      </c>
      <c r="D25" s="347">
        <v>165806</v>
      </c>
    </row>
    <row r="26" spans="1:4" ht="15" customHeight="1">
      <c r="A26" s="348">
        <v>20</v>
      </c>
      <c r="B26" s="349" t="s">
        <v>42</v>
      </c>
      <c r="C26" s="346" t="s">
        <v>43</v>
      </c>
      <c r="D26" s="347">
        <v>167946</v>
      </c>
    </row>
    <row r="27" spans="1:4" ht="15" customHeight="1">
      <c r="A27" s="350">
        <v>21</v>
      </c>
      <c r="B27" s="351" t="s">
        <v>294</v>
      </c>
      <c r="C27" s="352" t="s">
        <v>44</v>
      </c>
      <c r="D27" s="353">
        <f>+D25+D26</f>
        <v>333752</v>
      </c>
    </row>
    <row r="28" spans="1:4" ht="15" customHeight="1">
      <c r="A28" s="348">
        <v>22</v>
      </c>
      <c r="B28" s="349" t="s">
        <v>45</v>
      </c>
      <c r="C28" s="346" t="s">
        <v>46</v>
      </c>
      <c r="D28" s="347">
        <v>5808998</v>
      </c>
    </row>
    <row r="29" spans="1:4" ht="15" customHeight="1">
      <c r="A29" s="348">
        <v>23</v>
      </c>
      <c r="B29" s="349" t="s">
        <v>47</v>
      </c>
      <c r="C29" s="346" t="s">
        <v>48</v>
      </c>
      <c r="D29" s="347">
        <v>157480</v>
      </c>
    </row>
    <row r="30" spans="1:4" ht="15" customHeight="1">
      <c r="A30" s="348">
        <v>24</v>
      </c>
      <c r="B30" s="349" t="s">
        <v>49</v>
      </c>
      <c r="C30" s="346" t="s">
        <v>50</v>
      </c>
      <c r="D30" s="347">
        <v>1252985</v>
      </c>
    </row>
    <row r="31" spans="1:4" ht="15" customHeight="1">
      <c r="A31" s="348">
        <v>25</v>
      </c>
      <c r="B31" s="349" t="s">
        <v>51</v>
      </c>
      <c r="C31" s="346" t="s">
        <v>52</v>
      </c>
      <c r="D31" s="347">
        <v>1912554</v>
      </c>
    </row>
    <row r="32" spans="1:4" ht="15" customHeight="1">
      <c r="A32" s="348">
        <v>26</v>
      </c>
      <c r="B32" s="349" t="s">
        <v>287</v>
      </c>
      <c r="C32" s="346" t="s">
        <v>53</v>
      </c>
      <c r="D32" s="347">
        <v>4209372</v>
      </c>
    </row>
    <row r="33" spans="1:4" ht="15">
      <c r="A33" s="354">
        <v>27</v>
      </c>
      <c r="B33" s="355" t="s">
        <v>155</v>
      </c>
      <c r="C33" s="356"/>
      <c r="D33" s="357">
        <v>1004433</v>
      </c>
    </row>
    <row r="34" spans="1:4" ht="15" customHeight="1">
      <c r="A34" s="350">
        <v>28</v>
      </c>
      <c r="B34" s="351" t="s">
        <v>295</v>
      </c>
      <c r="C34" s="352" t="s">
        <v>54</v>
      </c>
      <c r="D34" s="353">
        <f>SUM(D28:D32)</f>
        <v>13341389</v>
      </c>
    </row>
    <row r="35" spans="1:4" ht="15" customHeight="1">
      <c r="A35" s="348">
        <v>29</v>
      </c>
      <c r="B35" s="349" t="s">
        <v>55</v>
      </c>
      <c r="C35" s="346" t="s">
        <v>56</v>
      </c>
      <c r="D35" s="347">
        <v>0</v>
      </c>
    </row>
    <row r="36" spans="1:4" ht="15" customHeight="1">
      <c r="A36" s="348">
        <v>30</v>
      </c>
      <c r="B36" s="349" t="s">
        <v>57</v>
      </c>
      <c r="C36" s="346" t="s">
        <v>58</v>
      </c>
      <c r="D36" s="347">
        <v>160000</v>
      </c>
    </row>
    <row r="37" spans="1:4" ht="15" customHeight="1">
      <c r="A37" s="350">
        <v>31</v>
      </c>
      <c r="B37" s="351" t="s">
        <v>331</v>
      </c>
      <c r="C37" s="352" t="s">
        <v>59</v>
      </c>
      <c r="D37" s="353">
        <f>+D35+D36</f>
        <v>160000</v>
      </c>
    </row>
    <row r="38" spans="1:4" ht="15" customHeight="1">
      <c r="A38" s="348">
        <v>32</v>
      </c>
      <c r="B38" s="349" t="s">
        <v>60</v>
      </c>
      <c r="C38" s="346" t="s">
        <v>61</v>
      </c>
      <c r="D38" s="347">
        <v>4744317</v>
      </c>
    </row>
    <row r="39" spans="1:4" ht="15" customHeight="1">
      <c r="A39" s="348">
        <v>33</v>
      </c>
      <c r="B39" s="349" t="s">
        <v>62</v>
      </c>
      <c r="C39" s="346" t="s">
        <v>63</v>
      </c>
      <c r="D39" s="347">
        <v>4364000</v>
      </c>
    </row>
    <row r="40" spans="1:4" ht="15">
      <c r="A40" s="348">
        <v>34</v>
      </c>
      <c r="B40" s="349" t="s">
        <v>64</v>
      </c>
      <c r="C40" s="346" t="s">
        <v>65</v>
      </c>
      <c r="D40" s="347">
        <v>2746032</v>
      </c>
    </row>
    <row r="41" spans="1:5" ht="15" customHeight="1">
      <c r="A41" s="350">
        <v>35</v>
      </c>
      <c r="B41" s="351" t="s">
        <v>296</v>
      </c>
      <c r="C41" s="352" t="s">
        <v>66</v>
      </c>
      <c r="D41" s="353">
        <f>SUM(D38:D40)</f>
        <v>11854349</v>
      </c>
      <c r="E41" s="5"/>
    </row>
    <row r="42" spans="1:4" ht="15" customHeight="1">
      <c r="A42" s="211">
        <v>36</v>
      </c>
      <c r="B42" s="212" t="s">
        <v>228</v>
      </c>
      <c r="C42" s="212" t="s">
        <v>67</v>
      </c>
      <c r="D42" s="213">
        <f>+D24+D27+D34+D37+D41</f>
        <v>33411978</v>
      </c>
    </row>
    <row r="43" spans="1:4" ht="15" customHeight="1">
      <c r="A43" s="207">
        <v>37</v>
      </c>
      <c r="B43" s="208" t="s">
        <v>297</v>
      </c>
      <c r="C43" s="335" t="s">
        <v>68</v>
      </c>
      <c r="D43" s="347">
        <v>4933760</v>
      </c>
    </row>
    <row r="44" spans="1:4" ht="15" customHeight="1">
      <c r="A44" s="211">
        <v>38</v>
      </c>
      <c r="B44" s="212" t="s">
        <v>229</v>
      </c>
      <c r="C44" s="212" t="s">
        <v>69</v>
      </c>
      <c r="D44" s="213">
        <f>+D43</f>
        <v>4933760</v>
      </c>
    </row>
    <row r="45" spans="1:4" ht="15" customHeight="1">
      <c r="A45" s="336">
        <v>39</v>
      </c>
      <c r="B45" s="337" t="s">
        <v>380</v>
      </c>
      <c r="C45" s="337" t="s">
        <v>381</v>
      </c>
      <c r="D45" s="338">
        <v>810830</v>
      </c>
    </row>
    <row r="46" spans="1:4" ht="15" customHeight="1">
      <c r="A46" s="207">
        <v>40</v>
      </c>
      <c r="B46" s="208" t="s">
        <v>382</v>
      </c>
      <c r="C46" s="346" t="s">
        <v>383</v>
      </c>
      <c r="D46" s="347">
        <f>+D45</f>
        <v>810830</v>
      </c>
    </row>
    <row r="47" spans="1:4" ht="15" customHeight="1">
      <c r="A47" s="207">
        <v>41</v>
      </c>
      <c r="B47" s="208" t="s">
        <v>220</v>
      </c>
      <c r="C47" s="346" t="s">
        <v>70</v>
      </c>
      <c r="D47" s="347">
        <f>SUM(D48:D49)</f>
        <v>11959784</v>
      </c>
    </row>
    <row r="48" spans="1:4" ht="15" customHeight="1">
      <c r="A48" s="336">
        <v>42</v>
      </c>
      <c r="B48" s="209" t="s">
        <v>148</v>
      </c>
      <c r="C48" s="356"/>
      <c r="D48" s="357">
        <v>11239784</v>
      </c>
    </row>
    <row r="49" spans="1:4" ht="15" customHeight="1">
      <c r="A49" s="336">
        <v>43</v>
      </c>
      <c r="B49" s="209" t="s">
        <v>376</v>
      </c>
      <c r="C49" s="359"/>
      <c r="D49" s="347">
        <v>720000</v>
      </c>
    </row>
    <row r="50" spans="1:4" ht="15" customHeight="1">
      <c r="A50" s="207">
        <v>44</v>
      </c>
      <c r="B50" s="208" t="s">
        <v>298</v>
      </c>
      <c r="C50" s="346" t="s">
        <v>71</v>
      </c>
      <c r="D50" s="347">
        <f>SUM(D51:D52)</f>
        <v>5020000</v>
      </c>
    </row>
    <row r="51" spans="1:4" ht="15" customHeight="1">
      <c r="A51" s="336">
        <v>45</v>
      </c>
      <c r="B51" s="209" t="s">
        <v>149</v>
      </c>
      <c r="C51" s="358"/>
      <c r="D51" s="357">
        <v>5020000</v>
      </c>
    </row>
    <row r="52" spans="1:4" ht="15">
      <c r="A52" s="336">
        <v>46</v>
      </c>
      <c r="B52" s="209" t="s">
        <v>166</v>
      </c>
      <c r="C52" s="359"/>
      <c r="D52" s="357">
        <v>0</v>
      </c>
    </row>
    <row r="53" spans="1:4" ht="15">
      <c r="A53" s="207">
        <v>47</v>
      </c>
      <c r="B53" s="208" t="s">
        <v>332</v>
      </c>
      <c r="C53" s="349" t="s">
        <v>151</v>
      </c>
      <c r="D53" s="347">
        <v>86466732</v>
      </c>
    </row>
    <row r="54" spans="1:4" ht="15.75">
      <c r="A54" s="211">
        <v>48</v>
      </c>
      <c r="B54" s="212" t="s">
        <v>230</v>
      </c>
      <c r="C54" s="212" t="s">
        <v>72</v>
      </c>
      <c r="D54" s="217">
        <f>+D46+D47+D50+D53</f>
        <v>104257346</v>
      </c>
    </row>
    <row r="55" spans="1:4" ht="15.75">
      <c r="A55" s="214">
        <v>49</v>
      </c>
      <c r="B55" s="215" t="s">
        <v>152</v>
      </c>
      <c r="C55" s="215" t="s">
        <v>153</v>
      </c>
      <c r="D55" s="216">
        <f>+D21+D42+D44+D54</f>
        <v>173868870</v>
      </c>
    </row>
    <row r="56" spans="1:4" ht="15">
      <c r="A56" s="207">
        <v>50</v>
      </c>
      <c r="B56" s="208" t="s">
        <v>73</v>
      </c>
      <c r="C56" s="346" t="s">
        <v>74</v>
      </c>
      <c r="D56" s="347">
        <v>0</v>
      </c>
    </row>
    <row r="57" spans="1:4" ht="15">
      <c r="A57" s="207">
        <v>51</v>
      </c>
      <c r="B57" s="208" t="s">
        <v>384</v>
      </c>
      <c r="C57" s="346" t="s">
        <v>75</v>
      </c>
      <c r="D57" s="347">
        <v>0</v>
      </c>
    </row>
    <row r="58" spans="1:4" ht="15">
      <c r="A58" s="207">
        <v>52</v>
      </c>
      <c r="B58" s="208" t="s">
        <v>78</v>
      </c>
      <c r="C58" s="346" t="s">
        <v>79</v>
      </c>
      <c r="D58" s="347">
        <v>15870000</v>
      </c>
    </row>
    <row r="59" spans="1:4" ht="15">
      <c r="A59" s="348">
        <v>53</v>
      </c>
      <c r="B59" s="349" t="s">
        <v>80</v>
      </c>
      <c r="C59" s="346" t="s">
        <v>81</v>
      </c>
      <c r="D59" s="347">
        <v>4284900</v>
      </c>
    </row>
    <row r="60" spans="1:4" ht="15.75">
      <c r="A60" s="211">
        <v>54</v>
      </c>
      <c r="B60" s="212" t="s">
        <v>299</v>
      </c>
      <c r="C60" s="212" t="s">
        <v>82</v>
      </c>
      <c r="D60" s="213">
        <f>SUM(D56:D59)</f>
        <v>20154900</v>
      </c>
    </row>
    <row r="61" spans="1:4" ht="15">
      <c r="A61" s="207">
        <v>55</v>
      </c>
      <c r="B61" s="208" t="s">
        <v>83</v>
      </c>
      <c r="C61" s="346" t="s">
        <v>84</v>
      </c>
      <c r="D61" s="347">
        <v>15550404</v>
      </c>
    </row>
    <row r="62" spans="1:4" ht="15">
      <c r="A62" s="207">
        <v>56</v>
      </c>
      <c r="B62" s="208" t="s">
        <v>89</v>
      </c>
      <c r="C62" s="346" t="s">
        <v>90</v>
      </c>
      <c r="D62" s="347">
        <v>3574770</v>
      </c>
    </row>
    <row r="63" spans="1:4" ht="15.75">
      <c r="A63" s="211">
        <v>57</v>
      </c>
      <c r="B63" s="212" t="s">
        <v>232</v>
      </c>
      <c r="C63" s="212" t="s">
        <v>91</v>
      </c>
      <c r="D63" s="213">
        <f>+D61+D62</f>
        <v>19125174</v>
      </c>
    </row>
    <row r="64" spans="1:4" ht="15.75">
      <c r="A64" s="214">
        <v>58</v>
      </c>
      <c r="B64" s="215" t="s">
        <v>141</v>
      </c>
      <c r="C64" s="215" t="s">
        <v>215</v>
      </c>
      <c r="D64" s="216">
        <f>+D60+D63</f>
        <v>39280074</v>
      </c>
    </row>
    <row r="65" spans="1:4" ht="15">
      <c r="A65" s="218">
        <v>59</v>
      </c>
      <c r="B65" s="219" t="s">
        <v>234</v>
      </c>
      <c r="C65" s="219" t="s">
        <v>92</v>
      </c>
      <c r="D65" s="220">
        <f>+D55+D64</f>
        <v>213148944</v>
      </c>
    </row>
    <row r="66" spans="1:4" ht="15">
      <c r="A66" s="339">
        <v>60</v>
      </c>
      <c r="B66" s="340" t="s">
        <v>93</v>
      </c>
      <c r="C66" s="340" t="s">
        <v>94</v>
      </c>
      <c r="D66" s="353">
        <v>6294901</v>
      </c>
    </row>
    <row r="67" spans="1:4" ht="15">
      <c r="A67" s="339">
        <v>61</v>
      </c>
      <c r="B67" s="340" t="s">
        <v>95</v>
      </c>
      <c r="C67" s="340" t="s">
        <v>96</v>
      </c>
      <c r="D67" s="353">
        <f>+D68+D69</f>
        <v>113728146</v>
      </c>
    </row>
    <row r="68" spans="1:4" ht="15">
      <c r="A68" s="336">
        <v>62</v>
      </c>
      <c r="B68" s="209" t="s">
        <v>333</v>
      </c>
      <c r="C68" s="209" t="s">
        <v>334</v>
      </c>
      <c r="D68" s="357">
        <v>44391717</v>
      </c>
    </row>
    <row r="69" spans="1:4" ht="15">
      <c r="A69" s="336">
        <v>63</v>
      </c>
      <c r="B69" s="209" t="s">
        <v>385</v>
      </c>
      <c r="C69" s="209" t="s">
        <v>335</v>
      </c>
      <c r="D69" s="357">
        <v>69336429</v>
      </c>
    </row>
    <row r="70" spans="1:4" ht="15">
      <c r="A70" s="339">
        <v>64</v>
      </c>
      <c r="B70" s="340" t="s">
        <v>300</v>
      </c>
      <c r="C70" s="340" t="s">
        <v>97</v>
      </c>
      <c r="D70" s="353">
        <f>+D66+D67</f>
        <v>120023047</v>
      </c>
    </row>
    <row r="71" spans="1:4" ht="15.75" thickBot="1">
      <c r="A71" s="218">
        <v>65</v>
      </c>
      <c r="B71" s="219" t="s">
        <v>235</v>
      </c>
      <c r="C71" s="219" t="s">
        <v>98</v>
      </c>
      <c r="D71" s="220">
        <f>+D70</f>
        <v>120023047</v>
      </c>
    </row>
    <row r="72" spans="1:4" ht="18.75" thickBot="1">
      <c r="A72" s="221">
        <v>66</v>
      </c>
      <c r="B72" s="222" t="s">
        <v>288</v>
      </c>
      <c r="C72" s="222" t="s">
        <v>154</v>
      </c>
      <c r="D72" s="223">
        <f>+D65+D71+1</f>
        <v>333171992</v>
      </c>
    </row>
  </sheetData>
  <sheetProtection/>
  <mergeCells count="2">
    <mergeCell ref="A3:D3"/>
    <mergeCell ref="A2:D2"/>
  </mergeCells>
  <printOptions/>
  <pageMargins left="0.7086614173228347" right="0.7086614173228347" top="0.35433070866141736" bottom="0.3937007874015748" header="0.1968503937007874" footer="0.31496062992125984"/>
  <pageSetup fitToHeight="0" fitToWidth="1" horizontalDpi="300" verticalDpi="300" orientation="portrait" paperSize="9" scale="83" r:id="rId1"/>
  <headerFooter>
    <oddHeader>&amp;R3.1.sz.melléklet</oddHeader>
  </headerFooter>
  <rowBreaks count="1" manualBreakCount="1">
    <brk id="4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8.7109375" style="110" customWidth="1"/>
    <col min="2" max="2" width="67.28125" style="0" customWidth="1"/>
    <col min="3" max="3" width="9.7109375" style="0" customWidth="1"/>
    <col min="4" max="4" width="22.00390625" style="0" customWidth="1"/>
    <col min="5" max="5" width="10.8515625" style="0" bestFit="1" customWidth="1"/>
  </cols>
  <sheetData>
    <row r="1" ht="15">
      <c r="D1" s="115" t="s">
        <v>412</v>
      </c>
    </row>
    <row r="2" spans="1:5" ht="28.5" customHeight="1">
      <c r="A2" s="426" t="s">
        <v>461</v>
      </c>
      <c r="B2" s="426"/>
      <c r="C2" s="426"/>
      <c r="D2" s="426"/>
      <c r="E2" s="121"/>
    </row>
    <row r="3" spans="1:5" ht="28.5" customHeight="1">
      <c r="A3" s="419" t="s">
        <v>169</v>
      </c>
      <c r="B3" s="419"/>
      <c r="C3" s="419"/>
      <c r="D3" s="419"/>
      <c r="E3" s="16"/>
    </row>
    <row r="4" spans="1:5" ht="18.75" thickBot="1">
      <c r="A4" s="111"/>
      <c r="D4" s="119" t="s">
        <v>156</v>
      </c>
      <c r="E4" s="120"/>
    </row>
    <row r="5" spans="1:5" ht="31.5">
      <c r="A5" s="343" t="s">
        <v>143</v>
      </c>
      <c r="B5" s="368" t="s">
        <v>359</v>
      </c>
      <c r="C5" s="343" t="s">
        <v>20</v>
      </c>
      <c r="D5" s="343" t="s">
        <v>279</v>
      </c>
      <c r="E5" s="3"/>
    </row>
    <row r="6" spans="1:4" ht="15">
      <c r="A6" s="369">
        <v>1</v>
      </c>
      <c r="B6" s="370" t="s">
        <v>99</v>
      </c>
      <c r="C6" s="371" t="s">
        <v>100</v>
      </c>
      <c r="D6" s="347">
        <v>71212933</v>
      </c>
    </row>
    <row r="7" spans="1:4" ht="15" customHeight="1">
      <c r="A7" s="369">
        <v>2</v>
      </c>
      <c r="B7" s="370" t="s">
        <v>101</v>
      </c>
      <c r="C7" s="371" t="s">
        <v>102</v>
      </c>
      <c r="D7" s="347">
        <v>39792120</v>
      </c>
    </row>
    <row r="8" spans="1:4" ht="28.5">
      <c r="A8" s="369">
        <v>3</v>
      </c>
      <c r="B8" s="370" t="s">
        <v>454</v>
      </c>
      <c r="C8" s="371" t="s">
        <v>456</v>
      </c>
      <c r="D8" s="347">
        <v>18773060</v>
      </c>
    </row>
    <row r="9" spans="1:4" s="92" customFormat="1" ht="28.5">
      <c r="A9" s="369">
        <v>4</v>
      </c>
      <c r="B9" s="370" t="s">
        <v>455</v>
      </c>
      <c r="C9" s="371" t="s">
        <v>457</v>
      </c>
      <c r="D9" s="347">
        <f>22653448+863550</f>
        <v>23516998</v>
      </c>
    </row>
    <row r="10" spans="1:4" ht="15">
      <c r="A10" s="369">
        <v>7</v>
      </c>
      <c r="B10" s="370" t="s">
        <v>103</v>
      </c>
      <c r="C10" s="371" t="s">
        <v>104</v>
      </c>
      <c r="D10" s="347">
        <v>4077430</v>
      </c>
    </row>
    <row r="11" spans="1:4" ht="15" customHeight="1">
      <c r="A11" s="369">
        <v>8</v>
      </c>
      <c r="B11" s="370" t="s">
        <v>393</v>
      </c>
      <c r="C11" s="371" t="s">
        <v>105</v>
      </c>
      <c r="D11" s="347"/>
    </row>
    <row r="12" spans="1:4" s="92" customFormat="1" ht="15" customHeight="1">
      <c r="A12" s="375">
        <v>9</v>
      </c>
      <c r="B12" s="376" t="s">
        <v>301</v>
      </c>
      <c r="C12" s="377" t="s">
        <v>106</v>
      </c>
      <c r="D12" s="353">
        <f>SUM(D6:D11)</f>
        <v>157372541</v>
      </c>
    </row>
    <row r="13" spans="1:4" ht="15" customHeight="1">
      <c r="A13" s="375">
        <v>10</v>
      </c>
      <c r="B13" s="376" t="s">
        <v>314</v>
      </c>
      <c r="C13" s="377" t="s">
        <v>107</v>
      </c>
      <c r="D13" s="353">
        <f>+D14</f>
        <v>4331207</v>
      </c>
    </row>
    <row r="14" spans="1:4" ht="15" customHeight="1">
      <c r="A14" s="372">
        <v>11</v>
      </c>
      <c r="B14" s="373" t="s">
        <v>315</v>
      </c>
      <c r="C14" s="374" t="s">
        <v>386</v>
      </c>
      <c r="D14" s="357">
        <v>4331207</v>
      </c>
    </row>
    <row r="15" spans="1:4" ht="15" customHeight="1">
      <c r="A15" s="211">
        <v>12</v>
      </c>
      <c r="B15" s="212" t="s">
        <v>236</v>
      </c>
      <c r="C15" s="212" t="s">
        <v>108</v>
      </c>
      <c r="D15" s="213">
        <f>+D12+D13</f>
        <v>161703748</v>
      </c>
    </row>
    <row r="16" spans="1:4" ht="15" customHeight="1">
      <c r="A16" s="361">
        <v>13</v>
      </c>
      <c r="B16" s="362" t="s">
        <v>387</v>
      </c>
      <c r="C16" s="362" t="s">
        <v>388</v>
      </c>
      <c r="D16" s="363">
        <v>0</v>
      </c>
    </row>
    <row r="17" spans="1:4" ht="15" customHeight="1">
      <c r="A17" s="211">
        <v>14</v>
      </c>
      <c r="B17" s="212" t="s">
        <v>373</v>
      </c>
      <c r="C17" s="212" t="s">
        <v>224</v>
      </c>
      <c r="D17" s="213">
        <f>+D16</f>
        <v>0</v>
      </c>
    </row>
    <row r="18" spans="1:4" ht="15" customHeight="1">
      <c r="A18" s="369">
        <v>15</v>
      </c>
      <c r="B18" s="370" t="s">
        <v>302</v>
      </c>
      <c r="C18" s="371" t="s">
        <v>109</v>
      </c>
      <c r="D18" s="347">
        <v>7472</v>
      </c>
    </row>
    <row r="19" spans="1:4" ht="28.5">
      <c r="A19" s="372">
        <v>16</v>
      </c>
      <c r="B19" s="373" t="s">
        <v>158</v>
      </c>
      <c r="C19" s="374" t="s">
        <v>389</v>
      </c>
      <c r="D19" s="347">
        <v>7472</v>
      </c>
    </row>
    <row r="20" spans="1:4" ht="15" customHeight="1">
      <c r="A20" s="375">
        <v>17</v>
      </c>
      <c r="B20" s="376" t="s">
        <v>303</v>
      </c>
      <c r="C20" s="377" t="s">
        <v>110</v>
      </c>
      <c r="D20" s="353">
        <v>7472</v>
      </c>
    </row>
    <row r="21" spans="1:4" ht="15">
      <c r="A21" s="375">
        <v>18</v>
      </c>
      <c r="B21" s="376" t="s">
        <v>304</v>
      </c>
      <c r="C21" s="377" t="s">
        <v>111</v>
      </c>
      <c r="D21" s="353">
        <f>+D22+D23</f>
        <v>7338040</v>
      </c>
    </row>
    <row r="22" spans="1:4" ht="15" customHeight="1">
      <c r="A22" s="372">
        <v>19</v>
      </c>
      <c r="B22" s="373" t="s">
        <v>159</v>
      </c>
      <c r="C22" s="373" t="s">
        <v>316</v>
      </c>
      <c r="D22" s="357">
        <v>3556075</v>
      </c>
    </row>
    <row r="23" spans="1:4" ht="15">
      <c r="A23" s="372">
        <v>20</v>
      </c>
      <c r="B23" s="373" t="s">
        <v>160</v>
      </c>
      <c r="C23" s="373" t="s">
        <v>317</v>
      </c>
      <c r="D23" s="357">
        <v>3781965</v>
      </c>
    </row>
    <row r="24" spans="1:4" ht="15" customHeight="1">
      <c r="A24" s="369">
        <v>21</v>
      </c>
      <c r="B24" s="370" t="s">
        <v>305</v>
      </c>
      <c r="C24" s="371" t="s">
        <v>174</v>
      </c>
      <c r="D24" s="347">
        <f>+D25</f>
        <v>21869216</v>
      </c>
    </row>
    <row r="25" spans="1:4" ht="28.5">
      <c r="A25" s="372">
        <v>22</v>
      </c>
      <c r="B25" s="373" t="s">
        <v>112</v>
      </c>
      <c r="C25" s="373" t="s">
        <v>390</v>
      </c>
      <c r="D25" s="347">
        <v>21869216</v>
      </c>
    </row>
    <row r="26" spans="1:4" ht="15" customHeight="1">
      <c r="A26" s="369">
        <v>23</v>
      </c>
      <c r="B26" s="370" t="s">
        <v>306</v>
      </c>
      <c r="C26" s="371" t="s">
        <v>113</v>
      </c>
      <c r="D26" s="347">
        <f>+D27</f>
        <v>0</v>
      </c>
    </row>
    <row r="27" spans="1:4" ht="28.5">
      <c r="A27" s="372">
        <v>24</v>
      </c>
      <c r="B27" s="373" t="s">
        <v>114</v>
      </c>
      <c r="C27" s="373" t="s">
        <v>391</v>
      </c>
      <c r="D27" s="357">
        <v>0</v>
      </c>
    </row>
    <row r="28" spans="1:4" ht="15" customHeight="1">
      <c r="A28" s="369">
        <v>25</v>
      </c>
      <c r="B28" s="370" t="s">
        <v>307</v>
      </c>
      <c r="C28" s="371" t="s">
        <v>115</v>
      </c>
      <c r="D28" s="347">
        <f>+D29</f>
        <v>265800</v>
      </c>
    </row>
    <row r="29" spans="1:4" ht="15" customHeight="1">
      <c r="A29" s="372">
        <v>26</v>
      </c>
      <c r="B29" s="373" t="s">
        <v>318</v>
      </c>
      <c r="C29" s="373" t="s">
        <v>392</v>
      </c>
      <c r="D29" s="357">
        <v>265800</v>
      </c>
    </row>
    <row r="30" spans="1:4" ht="15" customHeight="1">
      <c r="A30" s="375">
        <v>27</v>
      </c>
      <c r="B30" s="376" t="s">
        <v>319</v>
      </c>
      <c r="C30" s="377" t="s">
        <v>117</v>
      </c>
      <c r="D30" s="353">
        <f>+D24+D28</f>
        <v>22135016</v>
      </c>
    </row>
    <row r="31" spans="1:4" ht="15">
      <c r="A31" s="375">
        <v>28</v>
      </c>
      <c r="B31" s="376" t="s">
        <v>308</v>
      </c>
      <c r="C31" s="377" t="s">
        <v>118</v>
      </c>
      <c r="D31" s="353">
        <f>+D32+D33</f>
        <v>4833134</v>
      </c>
    </row>
    <row r="32" spans="1:4" ht="15">
      <c r="A32" s="372">
        <v>29</v>
      </c>
      <c r="B32" s="373" t="s">
        <v>116</v>
      </c>
      <c r="C32" s="373"/>
      <c r="D32" s="357">
        <v>3778965</v>
      </c>
    </row>
    <row r="33" spans="1:4" ht="15" customHeight="1">
      <c r="A33" s="372">
        <v>30</v>
      </c>
      <c r="B33" s="373" t="s">
        <v>320</v>
      </c>
      <c r="C33" s="373"/>
      <c r="D33" s="357">
        <v>1054169</v>
      </c>
    </row>
    <row r="34" spans="1:4" ht="15" customHeight="1">
      <c r="A34" s="211">
        <v>31</v>
      </c>
      <c r="B34" s="212" t="s">
        <v>221</v>
      </c>
      <c r="C34" s="212" t="s">
        <v>119</v>
      </c>
      <c r="D34" s="213">
        <f>+D20+D21+D30+D31</f>
        <v>34313662</v>
      </c>
    </row>
    <row r="35" spans="1:4" ht="15" customHeight="1">
      <c r="A35" s="364">
        <v>32</v>
      </c>
      <c r="B35" s="228" t="s">
        <v>309</v>
      </c>
      <c r="C35" s="371" t="s">
        <v>120</v>
      </c>
      <c r="D35" s="353">
        <f>+D36</f>
        <v>2423651</v>
      </c>
    </row>
    <row r="36" spans="1:4" ht="15" customHeight="1">
      <c r="A36" s="230">
        <v>33</v>
      </c>
      <c r="B36" s="231" t="s">
        <v>321</v>
      </c>
      <c r="C36" s="373"/>
      <c r="D36" s="357">
        <v>2423651</v>
      </c>
    </row>
    <row r="37" spans="1:4" ht="15" customHeight="1">
      <c r="A37" s="364">
        <v>34</v>
      </c>
      <c r="B37" s="228" t="s">
        <v>322</v>
      </c>
      <c r="C37" s="371" t="s">
        <v>121</v>
      </c>
      <c r="D37" s="353">
        <v>600000</v>
      </c>
    </row>
    <row r="38" spans="1:4" ht="15" customHeight="1">
      <c r="A38" s="364">
        <v>35</v>
      </c>
      <c r="B38" s="228" t="s">
        <v>310</v>
      </c>
      <c r="C38" s="371" t="s">
        <v>122</v>
      </c>
      <c r="D38" s="353">
        <f>+D39</f>
        <v>4086782</v>
      </c>
    </row>
    <row r="39" spans="1:4" ht="28.5">
      <c r="A39" s="365">
        <v>36</v>
      </c>
      <c r="B39" s="366" t="s">
        <v>161</v>
      </c>
      <c r="C39" s="373" t="s">
        <v>323</v>
      </c>
      <c r="D39" s="357">
        <v>4086782</v>
      </c>
    </row>
    <row r="40" spans="1:4" ht="15" customHeight="1">
      <c r="A40" s="364">
        <v>37</v>
      </c>
      <c r="B40" s="228" t="s">
        <v>125</v>
      </c>
      <c r="C40" s="371" t="s">
        <v>126</v>
      </c>
      <c r="D40" s="353">
        <v>1294792</v>
      </c>
    </row>
    <row r="41" spans="1:4" ht="15" customHeight="1">
      <c r="A41" s="364">
        <v>38</v>
      </c>
      <c r="B41" s="228" t="s">
        <v>324</v>
      </c>
      <c r="C41" s="371" t="s">
        <v>127</v>
      </c>
      <c r="D41" s="353">
        <v>35000</v>
      </c>
    </row>
    <row r="42" spans="1:4" ht="15">
      <c r="A42" s="364">
        <v>39</v>
      </c>
      <c r="B42" s="228" t="s">
        <v>290</v>
      </c>
      <c r="C42" s="371" t="s">
        <v>162</v>
      </c>
      <c r="D42" s="353">
        <v>829162</v>
      </c>
    </row>
    <row r="43" spans="1:4" ht="15">
      <c r="A43" s="365">
        <v>40</v>
      </c>
      <c r="B43" s="366" t="s">
        <v>431</v>
      </c>
      <c r="C43" s="366"/>
      <c r="D43" s="357">
        <v>11360</v>
      </c>
    </row>
    <row r="44" spans="1:4" ht="15.75">
      <c r="A44" s="211">
        <v>41</v>
      </c>
      <c r="B44" s="212" t="s">
        <v>238</v>
      </c>
      <c r="C44" s="212" t="s">
        <v>128</v>
      </c>
      <c r="D44" s="213">
        <f>+D35+D37+D38+D40+D41+D42</f>
        <v>9269387</v>
      </c>
    </row>
    <row r="45" spans="1:4" ht="15">
      <c r="A45" s="364">
        <v>42</v>
      </c>
      <c r="B45" s="228" t="s">
        <v>311</v>
      </c>
      <c r="C45" s="371" t="s">
        <v>163</v>
      </c>
      <c r="D45" s="347">
        <f>+D46+D47</f>
        <v>1433920</v>
      </c>
    </row>
    <row r="46" spans="1:4" ht="15">
      <c r="A46" s="365">
        <v>43</v>
      </c>
      <c r="B46" s="366" t="s">
        <v>150</v>
      </c>
      <c r="C46" s="374"/>
      <c r="D46" s="357">
        <v>1333920</v>
      </c>
    </row>
    <row r="47" spans="1:4" ht="15">
      <c r="A47" s="365">
        <v>44</v>
      </c>
      <c r="B47" s="366" t="s">
        <v>166</v>
      </c>
      <c r="C47" s="374"/>
      <c r="D47" s="357">
        <v>100000</v>
      </c>
    </row>
    <row r="48" spans="1:4" ht="15.75">
      <c r="A48" s="211">
        <v>45</v>
      </c>
      <c r="B48" s="212" t="s">
        <v>164</v>
      </c>
      <c r="C48" s="212" t="s">
        <v>129</v>
      </c>
      <c r="D48" s="213">
        <f>+D45</f>
        <v>1433920</v>
      </c>
    </row>
    <row r="49" spans="1:4" ht="15">
      <c r="A49" s="364">
        <v>46</v>
      </c>
      <c r="B49" s="228" t="s">
        <v>325</v>
      </c>
      <c r="C49" s="371" t="s">
        <v>165</v>
      </c>
      <c r="D49" s="347">
        <f>+D50</f>
        <v>1500000</v>
      </c>
    </row>
    <row r="50" spans="1:4" ht="15">
      <c r="A50" s="365">
        <v>47</v>
      </c>
      <c r="B50" s="366" t="s">
        <v>166</v>
      </c>
      <c r="C50" s="374"/>
      <c r="D50" s="357">
        <v>1500000</v>
      </c>
    </row>
    <row r="51" spans="1:4" ht="15.75">
      <c r="A51" s="211">
        <v>48</v>
      </c>
      <c r="B51" s="212" t="s">
        <v>173</v>
      </c>
      <c r="C51" s="212" t="s">
        <v>130</v>
      </c>
      <c r="D51" s="213">
        <f>+D49</f>
        <v>1500000</v>
      </c>
    </row>
    <row r="52" spans="1:4" ht="15.75">
      <c r="A52" s="218">
        <v>49</v>
      </c>
      <c r="B52" s="219" t="s">
        <v>240</v>
      </c>
      <c r="C52" s="219" t="s">
        <v>131</v>
      </c>
      <c r="D52" s="232">
        <f>+D15+D17+D34+D44+D48+D51</f>
        <v>208220717</v>
      </c>
    </row>
    <row r="53" spans="1:4" ht="15">
      <c r="A53" s="369">
        <v>50</v>
      </c>
      <c r="B53" s="370" t="s">
        <v>167</v>
      </c>
      <c r="C53" s="370" t="s">
        <v>132</v>
      </c>
      <c r="D53" s="347">
        <v>124951275</v>
      </c>
    </row>
    <row r="54" spans="1:4" ht="15">
      <c r="A54" s="375">
        <v>51</v>
      </c>
      <c r="B54" s="376" t="s">
        <v>312</v>
      </c>
      <c r="C54" s="376" t="s">
        <v>133</v>
      </c>
      <c r="D54" s="353">
        <f>+D53</f>
        <v>124951275</v>
      </c>
    </row>
    <row r="55" spans="1:4" ht="15">
      <c r="A55" s="367">
        <v>52</v>
      </c>
      <c r="B55" s="229" t="s">
        <v>313</v>
      </c>
      <c r="C55" s="376" t="s">
        <v>135</v>
      </c>
      <c r="D55" s="353">
        <f>+D54</f>
        <v>124951275</v>
      </c>
    </row>
    <row r="56" spans="1:4" ht="16.5" thickBot="1">
      <c r="A56" s="218">
        <v>53</v>
      </c>
      <c r="B56" s="219" t="s">
        <v>241</v>
      </c>
      <c r="C56" s="219" t="s">
        <v>136</v>
      </c>
      <c r="D56" s="232">
        <f>+D55</f>
        <v>124951275</v>
      </c>
    </row>
    <row r="57" spans="1:5" ht="18.75" thickBot="1">
      <c r="A57" s="221">
        <v>54</v>
      </c>
      <c r="B57" s="222" t="s">
        <v>289</v>
      </c>
      <c r="C57" s="222" t="s">
        <v>168</v>
      </c>
      <c r="D57" s="223">
        <f>+D52+D56</f>
        <v>333171992</v>
      </c>
      <c r="E57" s="5"/>
    </row>
  </sheetData>
  <sheetProtection/>
  <mergeCells count="2">
    <mergeCell ref="A3:D3"/>
    <mergeCell ref="A2:D2"/>
  </mergeCells>
  <printOptions/>
  <pageMargins left="0.7086614173228347" right="0.7086614173228347" top="0.7480314960629921" bottom="0.35433070866141736" header="0.31496062992125984" footer="0.31496062992125984"/>
  <pageSetup fitToHeight="0" horizontalDpi="300" verticalDpi="300" orientation="portrait" paperSize="9" scale="80" r:id="rId1"/>
  <headerFooter>
    <oddHeader>&amp;R3.2.sz.melléklet</oddHeader>
  </headerFooter>
  <rowBreaks count="1" manualBreakCount="1">
    <brk id="3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5"/>
  <sheetViews>
    <sheetView zoomScale="90" zoomScaleNormal="90" zoomScalePageLayoutView="0" workbookViewId="0" topLeftCell="A7">
      <selection activeCell="A3" sqref="A3:D3"/>
    </sheetView>
  </sheetViews>
  <sheetFormatPr defaultColWidth="9.140625" defaultRowHeight="15"/>
  <cols>
    <col min="1" max="1" width="7.421875" style="110" customWidth="1"/>
    <col min="2" max="2" width="73.28125" style="0" customWidth="1"/>
    <col min="3" max="3" width="9.8515625" style="0" customWidth="1"/>
    <col min="4" max="4" width="20.7109375" style="0" bestFit="1" customWidth="1"/>
    <col min="6" max="6" width="13.28125" style="0" bestFit="1" customWidth="1"/>
  </cols>
  <sheetData>
    <row r="1" ht="15">
      <c r="D1" s="115" t="s">
        <v>413</v>
      </c>
    </row>
    <row r="2" spans="1:4" ht="36" customHeight="1">
      <c r="A2" s="420" t="s">
        <v>462</v>
      </c>
      <c r="B2" s="420"/>
      <c r="C2" s="420"/>
      <c r="D2" s="420"/>
    </row>
    <row r="3" spans="1:4" ht="18" customHeight="1">
      <c r="A3" s="419" t="s">
        <v>400</v>
      </c>
      <c r="B3" s="419"/>
      <c r="C3" s="419"/>
      <c r="D3" s="419"/>
    </row>
    <row r="4" spans="1:4" ht="18.75" customHeight="1" thickBot="1">
      <c r="A4" s="109"/>
      <c r="B4" s="16"/>
      <c r="C4" s="16"/>
      <c r="D4" s="125" t="s">
        <v>156</v>
      </c>
    </row>
    <row r="5" spans="1:4" ht="15" customHeight="1">
      <c r="A5" s="431" t="s">
        <v>143</v>
      </c>
      <c r="B5" s="433" t="s">
        <v>19</v>
      </c>
      <c r="C5" s="427" t="s">
        <v>20</v>
      </c>
      <c r="D5" s="429" t="s">
        <v>394</v>
      </c>
    </row>
    <row r="6" spans="1:4" ht="15.75" customHeight="1" thickBot="1">
      <c r="A6" s="432"/>
      <c r="B6" s="434"/>
      <c r="C6" s="428"/>
      <c r="D6" s="430"/>
    </row>
    <row r="7" spans="1:4" ht="3" customHeight="1">
      <c r="A7" s="233"/>
      <c r="B7" s="234"/>
      <c r="C7" s="235"/>
      <c r="D7" s="236"/>
    </row>
    <row r="8" spans="1:4" ht="15">
      <c r="A8" s="460"/>
      <c r="B8" s="461" t="s">
        <v>458</v>
      </c>
      <c r="C8" s="462" t="s">
        <v>107</v>
      </c>
      <c r="D8" s="463">
        <f>+D9</f>
        <v>775662</v>
      </c>
    </row>
    <row r="9" spans="1:4" s="472" customFormat="1" ht="15">
      <c r="A9" s="468"/>
      <c r="B9" s="469" t="s">
        <v>459</v>
      </c>
      <c r="C9" s="470"/>
      <c r="D9" s="471">
        <v>775662</v>
      </c>
    </row>
    <row r="10" spans="1:4" ht="15">
      <c r="A10" s="464"/>
      <c r="B10" s="465" t="s">
        <v>236</v>
      </c>
      <c r="C10" s="466" t="s">
        <v>108</v>
      </c>
      <c r="D10" s="467">
        <f>+D8</f>
        <v>775662</v>
      </c>
    </row>
    <row r="11" spans="1:4" ht="15">
      <c r="A11" s="364">
        <v>1</v>
      </c>
      <c r="B11" s="228" t="s">
        <v>324</v>
      </c>
      <c r="C11" s="225" t="s">
        <v>127</v>
      </c>
      <c r="D11" s="240">
        <v>250</v>
      </c>
    </row>
    <row r="12" spans="1:4" ht="15">
      <c r="A12" s="364">
        <v>2</v>
      </c>
      <c r="B12" s="228" t="s">
        <v>290</v>
      </c>
      <c r="C12" s="225" t="s">
        <v>162</v>
      </c>
      <c r="D12" s="240">
        <v>3000</v>
      </c>
    </row>
    <row r="13" spans="1:4" ht="15">
      <c r="A13" s="367">
        <v>3</v>
      </c>
      <c r="B13" s="243" t="s">
        <v>238</v>
      </c>
      <c r="C13" s="227" t="s">
        <v>128</v>
      </c>
      <c r="D13" s="244">
        <f>+D11+D12</f>
        <v>3250</v>
      </c>
    </row>
    <row r="14" spans="1:4" ht="15.75">
      <c r="A14" s="398">
        <v>4</v>
      </c>
      <c r="B14" s="245" t="s">
        <v>240</v>
      </c>
      <c r="C14" s="246" t="s">
        <v>131</v>
      </c>
      <c r="D14" s="247">
        <f>+D10+D13</f>
        <v>778912</v>
      </c>
    </row>
    <row r="15" spans="1:4" ht="15">
      <c r="A15" s="360">
        <v>5</v>
      </c>
      <c r="B15" s="224" t="s">
        <v>167</v>
      </c>
      <c r="C15" s="224" t="s">
        <v>132</v>
      </c>
      <c r="D15" s="240">
        <v>1337341</v>
      </c>
    </row>
    <row r="16" spans="1:4" s="92" customFormat="1" ht="15">
      <c r="A16" s="367">
        <v>6</v>
      </c>
      <c r="B16" s="229" t="s">
        <v>312</v>
      </c>
      <c r="C16" s="226" t="s">
        <v>133</v>
      </c>
      <c r="D16" s="250">
        <f>+D15</f>
        <v>1337341</v>
      </c>
    </row>
    <row r="17" spans="1:4" ht="15">
      <c r="A17" s="399">
        <v>7</v>
      </c>
      <c r="B17" s="248" t="s">
        <v>395</v>
      </c>
      <c r="C17" s="226" t="s">
        <v>134</v>
      </c>
      <c r="D17" s="249">
        <v>44391717</v>
      </c>
    </row>
    <row r="18" spans="1:4" ht="15">
      <c r="A18" s="399">
        <v>8</v>
      </c>
      <c r="B18" s="248" t="s">
        <v>313</v>
      </c>
      <c r="C18" s="226" t="s">
        <v>135</v>
      </c>
      <c r="D18" s="250">
        <f>+D16+D17</f>
        <v>45729058</v>
      </c>
    </row>
    <row r="19" spans="1:4" ht="16.5" thickBot="1">
      <c r="A19" s="398">
        <v>9</v>
      </c>
      <c r="B19" s="245" t="s">
        <v>241</v>
      </c>
      <c r="C19" s="246" t="s">
        <v>136</v>
      </c>
      <c r="D19" s="247">
        <f>+D18</f>
        <v>45729058</v>
      </c>
    </row>
    <row r="20" spans="1:4" ht="18.75" thickBot="1">
      <c r="A20" s="400">
        <v>10</v>
      </c>
      <c r="B20" s="252" t="s">
        <v>352</v>
      </c>
      <c r="C20" s="252" t="s">
        <v>168</v>
      </c>
      <c r="D20" s="253">
        <f>+D14+D19</f>
        <v>46507970</v>
      </c>
    </row>
    <row r="21" spans="1:4" ht="18">
      <c r="A21" s="282"/>
      <c r="B21" s="283"/>
      <c r="C21" s="283"/>
      <c r="D21" s="284"/>
    </row>
    <row r="22" spans="1:4" ht="18" customHeight="1">
      <c r="A22" s="419" t="s">
        <v>157</v>
      </c>
      <c r="B22" s="419"/>
      <c r="C22" s="419"/>
      <c r="D22" s="419"/>
    </row>
    <row r="23" spans="1:4" ht="18.75" thickBot="1">
      <c r="A23" s="109"/>
      <c r="B23" s="16"/>
      <c r="C23" s="16"/>
      <c r="D23" s="125" t="s">
        <v>156</v>
      </c>
    </row>
    <row r="24" spans="1:4" ht="15">
      <c r="A24" s="431" t="s">
        <v>143</v>
      </c>
      <c r="B24" s="433" t="s">
        <v>19</v>
      </c>
      <c r="C24" s="427" t="s">
        <v>20</v>
      </c>
      <c r="D24" s="429" t="s">
        <v>394</v>
      </c>
    </row>
    <row r="25" spans="1:4" ht="15.75" thickBot="1">
      <c r="A25" s="432"/>
      <c r="B25" s="434"/>
      <c r="C25" s="428"/>
      <c r="D25" s="430"/>
    </row>
    <row r="26" spans="1:4" ht="15">
      <c r="A26" s="254">
        <v>1</v>
      </c>
      <c r="B26" s="255" t="s">
        <v>21</v>
      </c>
      <c r="C26" s="256" t="s">
        <v>22</v>
      </c>
      <c r="D26" s="257">
        <v>30469825</v>
      </c>
    </row>
    <row r="27" spans="1:4" ht="15">
      <c r="A27" s="258" t="s">
        <v>339</v>
      </c>
      <c r="B27" s="255" t="s">
        <v>460</v>
      </c>
      <c r="C27" s="256" t="s">
        <v>336</v>
      </c>
      <c r="D27" s="257">
        <v>276759</v>
      </c>
    </row>
    <row r="28" spans="1:4" ht="15">
      <c r="A28" s="254">
        <v>2</v>
      </c>
      <c r="B28" s="255" t="s">
        <v>23</v>
      </c>
      <c r="C28" s="256" t="s">
        <v>24</v>
      </c>
      <c r="D28" s="257">
        <v>3349992</v>
      </c>
    </row>
    <row r="29" spans="1:4" ht="15">
      <c r="A29" s="258" t="s">
        <v>340</v>
      </c>
      <c r="B29" s="255" t="s">
        <v>25</v>
      </c>
      <c r="C29" s="256" t="s">
        <v>26</v>
      </c>
      <c r="D29" s="257">
        <v>300000</v>
      </c>
    </row>
    <row r="30" spans="1:4" ht="15">
      <c r="A30" s="254">
        <v>3</v>
      </c>
      <c r="B30" s="255" t="s">
        <v>27</v>
      </c>
      <c r="C30" s="256" t="s">
        <v>28</v>
      </c>
      <c r="D30" s="257">
        <v>69570</v>
      </c>
    </row>
    <row r="31" spans="1:4" ht="15">
      <c r="A31" s="258" t="s">
        <v>342</v>
      </c>
      <c r="B31" s="255" t="s">
        <v>425</v>
      </c>
      <c r="C31" s="256" t="s">
        <v>285</v>
      </c>
      <c r="D31" s="257">
        <v>1212840</v>
      </c>
    </row>
    <row r="32" spans="1:4" ht="15">
      <c r="A32" s="254">
        <v>4</v>
      </c>
      <c r="B32" s="260" t="s">
        <v>291</v>
      </c>
      <c r="C32" s="261" t="s">
        <v>29</v>
      </c>
      <c r="D32" s="262">
        <f>SUM(D26:D31)</f>
        <v>35678986</v>
      </c>
    </row>
    <row r="33" spans="1:4" ht="28.5">
      <c r="A33" s="259" t="s">
        <v>343</v>
      </c>
      <c r="B33" s="255" t="s">
        <v>432</v>
      </c>
      <c r="C33" s="256" t="s">
        <v>427</v>
      </c>
      <c r="D33" s="257"/>
    </row>
    <row r="34" spans="1:4" ht="15">
      <c r="A34" s="259">
        <v>5</v>
      </c>
      <c r="B34" s="260" t="s">
        <v>292</v>
      </c>
      <c r="C34" s="261" t="s">
        <v>32</v>
      </c>
      <c r="D34" s="262">
        <f>+D33</f>
        <v>0</v>
      </c>
    </row>
    <row r="35" spans="1:4" ht="15">
      <c r="A35" s="259" t="s">
        <v>345</v>
      </c>
      <c r="B35" s="260" t="s">
        <v>327</v>
      </c>
      <c r="C35" s="261" t="s">
        <v>33</v>
      </c>
      <c r="D35" s="263">
        <f>+D32+D34</f>
        <v>35678986</v>
      </c>
    </row>
    <row r="36" spans="1:4" ht="15">
      <c r="A36" s="259">
        <v>6</v>
      </c>
      <c r="B36" s="260" t="s">
        <v>396</v>
      </c>
      <c r="C36" s="261" t="s">
        <v>34</v>
      </c>
      <c r="D36" s="263">
        <f>+D37+D38</f>
        <v>5472415</v>
      </c>
    </row>
    <row r="37" spans="1:4" ht="15">
      <c r="A37" s="254" t="s">
        <v>346</v>
      </c>
      <c r="B37" s="264" t="s">
        <v>144</v>
      </c>
      <c r="C37" s="265" t="s">
        <v>329</v>
      </c>
      <c r="D37" s="266">
        <v>5015894</v>
      </c>
    </row>
    <row r="38" spans="1:4" ht="15">
      <c r="A38" s="254">
        <v>7</v>
      </c>
      <c r="B38" s="264" t="s">
        <v>145</v>
      </c>
      <c r="C38" s="265" t="s">
        <v>330</v>
      </c>
      <c r="D38" s="266">
        <v>456521</v>
      </c>
    </row>
    <row r="39" spans="1:4" ht="15.75">
      <c r="A39" s="267" t="s">
        <v>347</v>
      </c>
      <c r="B39" s="268" t="s">
        <v>146</v>
      </c>
      <c r="C39" s="269" t="s">
        <v>147</v>
      </c>
      <c r="D39" s="270">
        <f>+D35+D36</f>
        <v>41151401</v>
      </c>
    </row>
    <row r="40" spans="1:4" ht="18" customHeight="1">
      <c r="A40" s="254">
        <v>8</v>
      </c>
      <c r="B40" s="255" t="s">
        <v>35</v>
      </c>
      <c r="C40" s="256" t="s">
        <v>36</v>
      </c>
      <c r="D40" s="257">
        <v>7550</v>
      </c>
    </row>
    <row r="41" spans="1:4" ht="15">
      <c r="A41" s="254" t="s">
        <v>348</v>
      </c>
      <c r="B41" s="255" t="s">
        <v>37</v>
      </c>
      <c r="C41" s="256" t="s">
        <v>38</v>
      </c>
      <c r="D41" s="257">
        <v>992717</v>
      </c>
    </row>
    <row r="42" spans="1:4" ht="15">
      <c r="A42" s="259">
        <v>9</v>
      </c>
      <c r="B42" s="260" t="s">
        <v>293</v>
      </c>
      <c r="C42" s="261" t="s">
        <v>39</v>
      </c>
      <c r="D42" s="262">
        <f>+D41+D40</f>
        <v>1000267</v>
      </c>
    </row>
    <row r="43" spans="1:4" s="115" customFormat="1" ht="15">
      <c r="A43" s="254" t="s">
        <v>434</v>
      </c>
      <c r="B43" s="255" t="s">
        <v>40</v>
      </c>
      <c r="C43" s="256" t="s">
        <v>41</v>
      </c>
      <c r="D43" s="257">
        <v>723829</v>
      </c>
    </row>
    <row r="44" spans="1:4" ht="15">
      <c r="A44" s="254">
        <v>10</v>
      </c>
      <c r="B44" s="255" t="s">
        <v>42</v>
      </c>
      <c r="C44" s="256" t="s">
        <v>43</v>
      </c>
      <c r="D44" s="257">
        <v>171348</v>
      </c>
    </row>
    <row r="45" spans="1:4" ht="15">
      <c r="A45" s="259" t="s">
        <v>349</v>
      </c>
      <c r="B45" s="260" t="s">
        <v>294</v>
      </c>
      <c r="C45" s="261" t="s">
        <v>44</v>
      </c>
      <c r="D45" s="262">
        <f>SUM(D43:D44)</f>
        <v>895177</v>
      </c>
    </row>
    <row r="46" spans="1:4" ht="15">
      <c r="A46" s="254">
        <v>11</v>
      </c>
      <c r="B46" s="255" t="s">
        <v>45</v>
      </c>
      <c r="C46" s="256" t="s">
        <v>46</v>
      </c>
      <c r="D46" s="257">
        <v>549481</v>
      </c>
    </row>
    <row r="47" spans="1:4" ht="15">
      <c r="A47" s="254" t="s">
        <v>350</v>
      </c>
      <c r="B47" s="255" t="s">
        <v>49</v>
      </c>
      <c r="C47" s="205" t="s">
        <v>50</v>
      </c>
      <c r="D47" s="257">
        <v>0</v>
      </c>
    </row>
    <row r="48" spans="1:4" ht="15">
      <c r="A48" s="254">
        <v>12</v>
      </c>
      <c r="B48" s="255" t="s">
        <v>51</v>
      </c>
      <c r="C48" s="256" t="s">
        <v>52</v>
      </c>
      <c r="D48" s="257">
        <v>325000</v>
      </c>
    </row>
    <row r="49" spans="1:4" ht="15">
      <c r="A49" s="254" t="s">
        <v>351</v>
      </c>
      <c r="B49" s="255" t="s">
        <v>287</v>
      </c>
      <c r="C49" s="256" t="s">
        <v>53</v>
      </c>
      <c r="D49" s="257">
        <v>1547710</v>
      </c>
    </row>
    <row r="50" spans="1:4" ht="15">
      <c r="A50" s="259">
        <v>13</v>
      </c>
      <c r="B50" s="260" t="s">
        <v>295</v>
      </c>
      <c r="C50" s="261" t="s">
        <v>54</v>
      </c>
      <c r="D50" s="262">
        <f>SUM(D46:D49)</f>
        <v>2422191</v>
      </c>
    </row>
    <row r="51" spans="1:4" ht="15">
      <c r="A51" s="254" t="s">
        <v>435</v>
      </c>
      <c r="B51" s="255" t="s">
        <v>55</v>
      </c>
      <c r="C51" s="256" t="s">
        <v>56</v>
      </c>
      <c r="D51" s="257">
        <v>133440</v>
      </c>
    </row>
    <row r="52" spans="1:4" ht="15">
      <c r="A52" s="259">
        <v>14</v>
      </c>
      <c r="B52" s="260" t="s">
        <v>331</v>
      </c>
      <c r="C52" s="261" t="s">
        <v>59</v>
      </c>
      <c r="D52" s="262">
        <f>+D51</f>
        <v>133440</v>
      </c>
    </row>
    <row r="53" spans="1:4" ht="15">
      <c r="A53" s="254" t="s">
        <v>436</v>
      </c>
      <c r="B53" s="255" t="s">
        <v>60</v>
      </c>
      <c r="C53" s="256" t="s">
        <v>61</v>
      </c>
      <c r="D53" s="257">
        <v>855494</v>
      </c>
    </row>
    <row r="54" spans="1:4" ht="15">
      <c r="A54" s="254">
        <v>15</v>
      </c>
      <c r="B54" s="255" t="s">
        <v>64</v>
      </c>
      <c r="C54" s="256" t="s">
        <v>65</v>
      </c>
      <c r="D54" s="257">
        <v>50000</v>
      </c>
    </row>
    <row r="55" spans="1:4" ht="15">
      <c r="A55" s="271" t="s">
        <v>437</v>
      </c>
      <c r="B55" s="260" t="s">
        <v>296</v>
      </c>
      <c r="C55" s="261" t="s">
        <v>66</v>
      </c>
      <c r="D55" s="262">
        <f>+D53+D54</f>
        <v>905494</v>
      </c>
    </row>
    <row r="56" spans="1:4" ht="15">
      <c r="A56" s="259">
        <v>16</v>
      </c>
      <c r="B56" s="260" t="s">
        <v>228</v>
      </c>
      <c r="C56" s="261" t="s">
        <v>67</v>
      </c>
      <c r="D56" s="263">
        <f>+D42+D45+D50+D52+D55</f>
        <v>5356569</v>
      </c>
    </row>
    <row r="57" spans="1:4" ht="15.75">
      <c r="A57" s="267" t="s">
        <v>438</v>
      </c>
      <c r="B57" s="268" t="s">
        <v>152</v>
      </c>
      <c r="C57" s="269" t="s">
        <v>397</v>
      </c>
      <c r="D57" s="270">
        <f>+D39+D56</f>
        <v>46507970</v>
      </c>
    </row>
    <row r="58" spans="1:4" ht="15">
      <c r="A58" s="254">
        <v>17</v>
      </c>
      <c r="B58" s="272" t="s">
        <v>398</v>
      </c>
      <c r="C58" s="256" t="s">
        <v>79</v>
      </c>
      <c r="D58" s="257"/>
    </row>
    <row r="59" spans="1:4" ht="15">
      <c r="A59" s="254" t="s">
        <v>439</v>
      </c>
      <c r="B59" s="255" t="s">
        <v>60</v>
      </c>
      <c r="C59" s="256" t="s">
        <v>81</v>
      </c>
      <c r="D59" s="257"/>
    </row>
    <row r="60" spans="1:4" ht="15">
      <c r="A60" s="259">
        <v>18</v>
      </c>
      <c r="B60" s="260" t="s">
        <v>299</v>
      </c>
      <c r="C60" s="261" t="s">
        <v>82</v>
      </c>
      <c r="D60" s="263">
        <f>+D58+D59</f>
        <v>0</v>
      </c>
    </row>
    <row r="61" spans="1:4" ht="15">
      <c r="A61" s="254" t="s">
        <v>440</v>
      </c>
      <c r="B61" s="272" t="s">
        <v>83</v>
      </c>
      <c r="C61" s="256" t="s">
        <v>84</v>
      </c>
      <c r="D61" s="257"/>
    </row>
    <row r="62" spans="1:4" ht="15">
      <c r="A62" s="254">
        <v>19</v>
      </c>
      <c r="B62" s="255" t="s">
        <v>399</v>
      </c>
      <c r="C62" s="256" t="s">
        <v>90</v>
      </c>
      <c r="D62" s="257"/>
    </row>
    <row r="63" spans="1:4" ht="15">
      <c r="A63" s="259" t="s">
        <v>441</v>
      </c>
      <c r="B63" s="273" t="s">
        <v>232</v>
      </c>
      <c r="C63" s="261" t="s">
        <v>91</v>
      </c>
      <c r="D63" s="263">
        <f>+D61+D62</f>
        <v>0</v>
      </c>
    </row>
    <row r="64" spans="1:4" ht="16.5" thickBot="1">
      <c r="A64" s="274">
        <v>20</v>
      </c>
      <c r="B64" s="275" t="s">
        <v>234</v>
      </c>
      <c r="C64" s="276" t="s">
        <v>92</v>
      </c>
      <c r="D64" s="277">
        <f>+D57+D60+D63</f>
        <v>46507970</v>
      </c>
    </row>
    <row r="65" spans="1:4" ht="18.75" thickBot="1">
      <c r="A65" s="401" t="s">
        <v>442</v>
      </c>
      <c r="B65" s="279" t="s">
        <v>288</v>
      </c>
      <c r="C65" s="280" t="s">
        <v>154</v>
      </c>
      <c r="D65" s="281">
        <f>+D64</f>
        <v>46507970</v>
      </c>
    </row>
  </sheetData>
  <sheetProtection/>
  <mergeCells count="11">
    <mergeCell ref="B5:B6"/>
    <mergeCell ref="C5:C6"/>
    <mergeCell ref="A3:D3"/>
    <mergeCell ref="A2:D2"/>
    <mergeCell ref="D5:D6"/>
    <mergeCell ref="A24:A25"/>
    <mergeCell ref="B24:B25"/>
    <mergeCell ref="C24:C25"/>
    <mergeCell ref="D24:D25"/>
    <mergeCell ref="A22:D22"/>
    <mergeCell ref="A5:A6"/>
  </mergeCells>
  <printOptions horizontalCentered="1"/>
  <pageMargins left="0.5511811023622047" right="0.5511811023622047" top="0.3937007874015748" bottom="0.3937007874015748" header="0.1968503937007874" footer="0.5118110236220472"/>
  <pageSetup horizontalDpi="600" verticalDpi="600" orientation="portrait" paperSize="9" scale="74" r:id="rId1"/>
  <headerFooter alignWithMargins="0">
    <oddHeader>&amp;R4.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="90" zoomScaleNormal="90" zoomScalePageLayoutView="0" workbookViewId="0" topLeftCell="A1">
      <selection activeCell="A3" sqref="A3:D3"/>
    </sheetView>
  </sheetViews>
  <sheetFormatPr defaultColWidth="9.140625" defaultRowHeight="15"/>
  <cols>
    <col min="1" max="1" width="7.421875" style="113" customWidth="1"/>
    <col min="2" max="2" width="73.28125" style="3" customWidth="1"/>
    <col min="3" max="3" width="9.8515625" style="3" customWidth="1"/>
    <col min="4" max="4" width="20.421875" style="3" bestFit="1" customWidth="1"/>
    <col min="5" max="16384" width="9.140625" style="3" customWidth="1"/>
  </cols>
  <sheetData>
    <row r="1" ht="15">
      <c r="D1" s="115" t="s">
        <v>414</v>
      </c>
    </row>
    <row r="2" spans="1:4" ht="33" customHeight="1">
      <c r="A2" s="420" t="s">
        <v>463</v>
      </c>
      <c r="B2" s="420"/>
      <c r="C2" s="420"/>
      <c r="D2" s="420"/>
    </row>
    <row r="3" spans="1:4" ht="18" customHeight="1">
      <c r="A3" s="419" t="s">
        <v>361</v>
      </c>
      <c r="B3" s="419"/>
      <c r="C3" s="419"/>
      <c r="D3" s="419"/>
    </row>
    <row r="4" spans="1:4" ht="18.75" thickBot="1">
      <c r="A4" s="109"/>
      <c r="B4" s="16"/>
      <c r="C4" s="16"/>
      <c r="D4" s="120" t="s">
        <v>156</v>
      </c>
    </row>
    <row r="5" spans="1:4" ht="31.5">
      <c r="A5" s="317" t="s">
        <v>143</v>
      </c>
      <c r="B5" s="318" t="s">
        <v>19</v>
      </c>
      <c r="C5" s="319" t="s">
        <v>20</v>
      </c>
      <c r="D5" s="320" t="s">
        <v>282</v>
      </c>
    </row>
    <row r="6" spans="1:4" ht="15">
      <c r="A6" s="239" t="s">
        <v>338</v>
      </c>
      <c r="B6" s="287" t="s">
        <v>309</v>
      </c>
      <c r="C6" s="288" t="s">
        <v>120</v>
      </c>
      <c r="D6" s="321">
        <v>8873896</v>
      </c>
    </row>
    <row r="7" spans="1:4" ht="15">
      <c r="A7" s="239" t="s">
        <v>339</v>
      </c>
      <c r="B7" s="287" t="s">
        <v>123</v>
      </c>
      <c r="C7" s="288" t="s">
        <v>124</v>
      </c>
      <c r="D7" s="322">
        <v>2643220</v>
      </c>
    </row>
    <row r="8" spans="1:4" ht="15">
      <c r="A8" s="239" t="s">
        <v>340</v>
      </c>
      <c r="B8" s="289" t="s">
        <v>341</v>
      </c>
      <c r="C8" s="288" t="s">
        <v>126</v>
      </c>
      <c r="D8" s="322">
        <v>3109621</v>
      </c>
    </row>
    <row r="9" spans="1:4" ht="15">
      <c r="A9" s="239" t="s">
        <v>342</v>
      </c>
      <c r="B9" s="228" t="s">
        <v>324</v>
      </c>
      <c r="C9" s="288" t="s">
        <v>127</v>
      </c>
      <c r="D9" s="322">
        <v>125</v>
      </c>
    </row>
    <row r="10" spans="1:4" ht="15">
      <c r="A10" s="241" t="s">
        <v>343</v>
      </c>
      <c r="B10" s="228" t="s">
        <v>344</v>
      </c>
      <c r="C10" s="237" t="s">
        <v>162</v>
      </c>
      <c r="D10" s="322">
        <v>10000</v>
      </c>
    </row>
    <row r="11" spans="1:4" ht="15">
      <c r="A11" s="242" t="s">
        <v>345</v>
      </c>
      <c r="B11" s="243" t="s">
        <v>238</v>
      </c>
      <c r="C11" s="238" t="s">
        <v>128</v>
      </c>
      <c r="D11" s="323">
        <f>SUM(D6:D10)</f>
        <v>14636862</v>
      </c>
    </row>
    <row r="12" spans="1:4" ht="15">
      <c r="A12" s="324" t="s">
        <v>346</v>
      </c>
      <c r="B12" s="292" t="s">
        <v>240</v>
      </c>
      <c r="C12" s="293" t="s">
        <v>131</v>
      </c>
      <c r="D12" s="325">
        <f>+D11</f>
        <v>14636862</v>
      </c>
    </row>
    <row r="13" spans="1:4" ht="15">
      <c r="A13" s="239" t="s">
        <v>347</v>
      </c>
      <c r="B13" s="224" t="s">
        <v>167</v>
      </c>
      <c r="C13" s="295" t="s">
        <v>132</v>
      </c>
      <c r="D13" s="322">
        <v>720784</v>
      </c>
    </row>
    <row r="14" spans="1:4" ht="15">
      <c r="A14" s="242" t="s">
        <v>348</v>
      </c>
      <c r="B14" s="226" t="s">
        <v>312</v>
      </c>
      <c r="C14" s="296" t="s">
        <v>133</v>
      </c>
      <c r="D14" s="326">
        <f>+D13</f>
        <v>720784</v>
      </c>
    </row>
    <row r="15" spans="1:4" ht="15">
      <c r="A15" s="239"/>
      <c r="B15" s="229" t="s">
        <v>395</v>
      </c>
      <c r="C15" s="296" t="s">
        <v>134</v>
      </c>
      <c r="D15" s="326">
        <v>69336429</v>
      </c>
    </row>
    <row r="16" spans="1:4" ht="15">
      <c r="A16" s="242" t="s">
        <v>349</v>
      </c>
      <c r="B16" s="229" t="s">
        <v>313</v>
      </c>
      <c r="C16" s="296" t="s">
        <v>135</v>
      </c>
      <c r="D16" s="326">
        <f>+D14+D15</f>
        <v>70057213</v>
      </c>
    </row>
    <row r="17" spans="1:4" ht="15.75" thickBot="1">
      <c r="A17" s="324" t="s">
        <v>350</v>
      </c>
      <c r="B17" s="292" t="s">
        <v>241</v>
      </c>
      <c r="C17" s="293" t="s">
        <v>136</v>
      </c>
      <c r="D17" s="325">
        <f>+D16</f>
        <v>70057213</v>
      </c>
    </row>
    <row r="18" spans="1:4" ht="18.75" thickBot="1">
      <c r="A18" s="251" t="s">
        <v>351</v>
      </c>
      <c r="B18" s="252" t="s">
        <v>352</v>
      </c>
      <c r="C18" s="297" t="s">
        <v>168</v>
      </c>
      <c r="D18" s="327">
        <f>+D12+D17</f>
        <v>84694075</v>
      </c>
    </row>
    <row r="19" spans="1:4" s="4" customFormat="1" ht="15">
      <c r="A19" s="313"/>
      <c r="B19" s="314"/>
      <c r="C19" s="315"/>
      <c r="D19" s="316"/>
    </row>
    <row r="20" spans="1:4" ht="18">
      <c r="A20" s="419" t="s">
        <v>400</v>
      </c>
      <c r="B20" s="419"/>
      <c r="C20" s="419"/>
      <c r="D20" s="419"/>
    </row>
    <row r="21" spans="1:4" ht="18.75" thickBot="1">
      <c r="A21" s="109"/>
      <c r="B21" s="16"/>
      <c r="C21" s="16"/>
      <c r="D21" s="119" t="s">
        <v>156</v>
      </c>
    </row>
    <row r="22" spans="1:4" ht="31.5">
      <c r="A22" s="203" t="s">
        <v>143</v>
      </c>
      <c r="B22" s="204" t="s">
        <v>19</v>
      </c>
      <c r="C22" s="285" t="s">
        <v>20</v>
      </c>
      <c r="D22" s="286" t="s">
        <v>282</v>
      </c>
    </row>
    <row r="23" spans="1:4" ht="15">
      <c r="A23" s="298">
        <v>1</v>
      </c>
      <c r="B23" s="299" t="s">
        <v>21</v>
      </c>
      <c r="C23" s="300" t="s">
        <v>22</v>
      </c>
      <c r="D23" s="301">
        <v>38932557</v>
      </c>
    </row>
    <row r="24" spans="1:4" ht="15">
      <c r="A24" s="298">
        <v>2</v>
      </c>
      <c r="B24" s="299" t="s">
        <v>283</v>
      </c>
      <c r="C24" s="300" t="s">
        <v>284</v>
      </c>
      <c r="D24" s="301">
        <v>0</v>
      </c>
    </row>
    <row r="25" spans="1:4" ht="15">
      <c r="A25" s="298">
        <v>3</v>
      </c>
      <c r="B25" s="255" t="s">
        <v>23</v>
      </c>
      <c r="C25" s="300" t="s">
        <v>24</v>
      </c>
      <c r="D25" s="301">
        <v>1626087</v>
      </c>
    </row>
    <row r="26" spans="1:4" ht="15">
      <c r="A26" s="298">
        <v>4</v>
      </c>
      <c r="B26" s="255" t="s">
        <v>25</v>
      </c>
      <c r="C26" s="300" t="s">
        <v>26</v>
      </c>
      <c r="D26" s="301">
        <v>120000</v>
      </c>
    </row>
    <row r="27" spans="1:4" ht="15">
      <c r="A27" s="298">
        <v>5</v>
      </c>
      <c r="B27" s="255" t="s">
        <v>401</v>
      </c>
      <c r="C27" s="300" t="s">
        <v>285</v>
      </c>
      <c r="D27" s="301">
        <v>0</v>
      </c>
    </row>
    <row r="28" spans="1:4" ht="15">
      <c r="A28" s="302">
        <v>6</v>
      </c>
      <c r="B28" s="260" t="s">
        <v>291</v>
      </c>
      <c r="C28" s="303" t="s">
        <v>29</v>
      </c>
      <c r="D28" s="304">
        <f>SUM(D23:D27)</f>
        <v>40678644</v>
      </c>
    </row>
    <row r="29" spans="1:4" ht="28.5">
      <c r="A29" s="302"/>
      <c r="B29" s="255" t="s">
        <v>432</v>
      </c>
      <c r="C29" s="300" t="s">
        <v>427</v>
      </c>
      <c r="D29" s="301">
        <v>3916715</v>
      </c>
    </row>
    <row r="30" spans="1:4" ht="15">
      <c r="A30" s="302"/>
      <c r="B30" s="255" t="s">
        <v>428</v>
      </c>
      <c r="C30" s="300" t="s">
        <v>429</v>
      </c>
      <c r="D30" s="301">
        <v>0</v>
      </c>
    </row>
    <row r="31" spans="1:4" ht="15">
      <c r="A31" s="302"/>
      <c r="B31" s="260" t="s">
        <v>292</v>
      </c>
      <c r="C31" s="303" t="s">
        <v>32</v>
      </c>
      <c r="D31" s="304">
        <f>SUM(D29:D30)</f>
        <v>3916715</v>
      </c>
    </row>
    <row r="32" spans="1:4" ht="15">
      <c r="A32" s="302">
        <v>9</v>
      </c>
      <c r="B32" s="260" t="s">
        <v>327</v>
      </c>
      <c r="C32" s="303" t="s">
        <v>33</v>
      </c>
      <c r="D32" s="290">
        <f>+D28+D31</f>
        <v>44595359</v>
      </c>
    </row>
    <row r="33" spans="1:4" ht="15">
      <c r="A33" s="302">
        <v>10</v>
      </c>
      <c r="B33" s="260" t="s">
        <v>337</v>
      </c>
      <c r="C33" s="303" t="s">
        <v>34</v>
      </c>
      <c r="D33" s="290">
        <f>SUM(D34:D35)</f>
        <v>6278459</v>
      </c>
    </row>
    <row r="34" spans="1:4" ht="15">
      <c r="A34" s="298">
        <v>11</v>
      </c>
      <c r="B34" s="264" t="s">
        <v>144</v>
      </c>
      <c r="C34" s="306" t="s">
        <v>34</v>
      </c>
      <c r="D34" s="307">
        <v>6034546</v>
      </c>
    </row>
    <row r="35" spans="1:4" ht="15">
      <c r="A35" s="298">
        <v>13</v>
      </c>
      <c r="B35" s="264" t="s">
        <v>145</v>
      </c>
      <c r="C35" s="306" t="s">
        <v>34</v>
      </c>
      <c r="D35" s="307">
        <v>243913</v>
      </c>
    </row>
    <row r="36" spans="1:4" ht="15.75">
      <c r="A36" s="308">
        <v>14</v>
      </c>
      <c r="B36" s="268" t="s">
        <v>146</v>
      </c>
      <c r="C36" s="309" t="s">
        <v>147</v>
      </c>
      <c r="D36" s="310">
        <f>+D32+D33</f>
        <v>50873818</v>
      </c>
    </row>
    <row r="37" spans="1:4" ht="15">
      <c r="A37" s="298">
        <v>15</v>
      </c>
      <c r="B37" s="255" t="s">
        <v>35</v>
      </c>
      <c r="C37" s="300" t="s">
        <v>36</v>
      </c>
      <c r="D37" s="305">
        <v>178469</v>
      </c>
    </row>
    <row r="38" spans="1:4" ht="15">
      <c r="A38" s="298">
        <v>16</v>
      </c>
      <c r="B38" s="255" t="s">
        <v>37</v>
      </c>
      <c r="C38" s="300" t="s">
        <v>38</v>
      </c>
      <c r="D38" s="305">
        <v>19872736</v>
      </c>
    </row>
    <row r="39" spans="1:4" ht="15">
      <c r="A39" s="302">
        <v>17</v>
      </c>
      <c r="B39" s="260" t="s">
        <v>293</v>
      </c>
      <c r="C39" s="303" t="s">
        <v>39</v>
      </c>
      <c r="D39" s="304">
        <f>+D37+D38</f>
        <v>20051205</v>
      </c>
    </row>
    <row r="40" spans="1:4" ht="15">
      <c r="A40" s="298">
        <v>18</v>
      </c>
      <c r="B40" s="255" t="s">
        <v>40</v>
      </c>
      <c r="C40" s="300" t="s">
        <v>41</v>
      </c>
      <c r="D40" s="305">
        <v>170196</v>
      </c>
    </row>
    <row r="41" spans="1:4" ht="15">
      <c r="A41" s="298">
        <v>19</v>
      </c>
      <c r="B41" s="255" t="s">
        <v>42</v>
      </c>
      <c r="C41" s="300" t="s">
        <v>43</v>
      </c>
      <c r="D41" s="305">
        <v>21817</v>
      </c>
    </row>
    <row r="42" spans="1:4" ht="15">
      <c r="A42" s="302">
        <v>20</v>
      </c>
      <c r="B42" s="260" t="s">
        <v>294</v>
      </c>
      <c r="C42" s="303" t="s">
        <v>44</v>
      </c>
      <c r="D42" s="304">
        <f>+D40+D41</f>
        <v>192013</v>
      </c>
    </row>
    <row r="43" spans="1:4" ht="15">
      <c r="A43" s="298">
        <v>21</v>
      </c>
      <c r="B43" s="255" t="s">
        <v>45</v>
      </c>
      <c r="C43" s="300" t="s">
        <v>46</v>
      </c>
      <c r="D43" s="305">
        <v>1875201</v>
      </c>
    </row>
    <row r="44" spans="1:4" ht="15">
      <c r="A44" s="298">
        <v>22</v>
      </c>
      <c r="B44" s="255" t="s">
        <v>47</v>
      </c>
      <c r="C44" s="300" t="s">
        <v>48</v>
      </c>
      <c r="D44" s="305">
        <v>0</v>
      </c>
    </row>
    <row r="45" spans="1:4" ht="15">
      <c r="A45" s="298">
        <v>24</v>
      </c>
      <c r="B45" s="255" t="s">
        <v>353</v>
      </c>
      <c r="C45" s="300" t="s">
        <v>50</v>
      </c>
      <c r="D45" s="305">
        <v>567531</v>
      </c>
    </row>
    <row r="46" spans="1:4" ht="15">
      <c r="A46" s="298">
        <v>25</v>
      </c>
      <c r="B46" s="255" t="s">
        <v>51</v>
      </c>
      <c r="C46" s="300" t="s">
        <v>52</v>
      </c>
      <c r="D46" s="301">
        <v>1420839</v>
      </c>
    </row>
    <row r="47" spans="1:4" ht="15">
      <c r="A47" s="298">
        <v>26</v>
      </c>
      <c r="B47" s="255" t="s">
        <v>354</v>
      </c>
      <c r="C47" s="300" t="s">
        <v>53</v>
      </c>
      <c r="D47" s="301">
        <v>567032</v>
      </c>
    </row>
    <row r="48" spans="1:4" ht="15">
      <c r="A48" s="302">
        <v>27</v>
      </c>
      <c r="B48" s="260" t="s">
        <v>295</v>
      </c>
      <c r="C48" s="303" t="s">
        <v>54</v>
      </c>
      <c r="D48" s="304">
        <f>SUM(D43:D47)</f>
        <v>4430603</v>
      </c>
    </row>
    <row r="49" spans="1:4" ht="15">
      <c r="A49" s="298"/>
      <c r="B49" s="255" t="s">
        <v>57</v>
      </c>
      <c r="C49" s="300" t="s">
        <v>58</v>
      </c>
      <c r="D49" s="301">
        <v>29000</v>
      </c>
    </row>
    <row r="50" spans="1:4" ht="15">
      <c r="A50" s="298"/>
      <c r="B50" s="260" t="s">
        <v>331</v>
      </c>
      <c r="C50" s="303" t="s">
        <v>59</v>
      </c>
      <c r="D50" s="473">
        <f>+D49</f>
        <v>29000</v>
      </c>
    </row>
    <row r="51" spans="1:4" ht="15">
      <c r="A51" s="298">
        <v>30</v>
      </c>
      <c r="B51" s="255" t="s">
        <v>60</v>
      </c>
      <c r="C51" s="300" t="s">
        <v>61</v>
      </c>
      <c r="D51" s="301">
        <v>5141954</v>
      </c>
    </row>
    <row r="52" spans="1:4" ht="15">
      <c r="A52" s="298">
        <v>31</v>
      </c>
      <c r="B52" s="255" t="s">
        <v>355</v>
      </c>
      <c r="C52" s="300" t="s">
        <v>63</v>
      </c>
      <c r="D52" s="301">
        <v>923000</v>
      </c>
    </row>
    <row r="53" spans="1:4" ht="15">
      <c r="A53" s="298">
        <v>32</v>
      </c>
      <c r="B53" s="255" t="s">
        <v>402</v>
      </c>
      <c r="C53" s="300" t="s">
        <v>65</v>
      </c>
      <c r="D53" s="301">
        <v>5000</v>
      </c>
    </row>
    <row r="54" spans="1:4" ht="15">
      <c r="A54" s="302">
        <v>33</v>
      </c>
      <c r="B54" s="260" t="s">
        <v>296</v>
      </c>
      <c r="C54" s="303" t="s">
        <v>66</v>
      </c>
      <c r="D54" s="304">
        <f>SUM(D51:D53)</f>
        <v>6069954</v>
      </c>
    </row>
    <row r="55" spans="1:4" ht="15">
      <c r="A55" s="302">
        <v>34</v>
      </c>
      <c r="B55" s="260" t="s">
        <v>228</v>
      </c>
      <c r="C55" s="303" t="s">
        <v>67</v>
      </c>
      <c r="D55" s="290">
        <f>+D39+D42+D48+D50+D54</f>
        <v>30772775</v>
      </c>
    </row>
    <row r="56" spans="1:4" ht="15.75">
      <c r="A56" s="308">
        <v>35</v>
      </c>
      <c r="B56" s="268" t="s">
        <v>152</v>
      </c>
      <c r="C56" s="309" t="s">
        <v>397</v>
      </c>
      <c r="D56" s="310">
        <f>+D36+D55</f>
        <v>81646593</v>
      </c>
    </row>
    <row r="57" spans="1:4" ht="15">
      <c r="A57" s="298"/>
      <c r="B57" s="272" t="s">
        <v>76</v>
      </c>
      <c r="C57" s="300" t="s">
        <v>77</v>
      </c>
      <c r="D57" s="301">
        <v>0</v>
      </c>
    </row>
    <row r="58" spans="1:4" ht="15">
      <c r="A58" s="298">
        <v>36</v>
      </c>
      <c r="B58" s="272" t="s">
        <v>78</v>
      </c>
      <c r="C58" s="300" t="s">
        <v>79</v>
      </c>
      <c r="D58" s="301">
        <v>600000</v>
      </c>
    </row>
    <row r="59" spans="1:4" ht="15">
      <c r="A59" s="298">
        <v>37</v>
      </c>
      <c r="B59" s="255" t="s">
        <v>80</v>
      </c>
      <c r="C59" s="300" t="s">
        <v>81</v>
      </c>
      <c r="D59" s="301">
        <v>162000</v>
      </c>
    </row>
    <row r="60" spans="1:4" ht="15">
      <c r="A60" s="302">
        <v>38</v>
      </c>
      <c r="B60" s="273" t="s">
        <v>299</v>
      </c>
      <c r="C60" s="303" t="s">
        <v>82</v>
      </c>
      <c r="D60" s="290">
        <f>SUM(D57:D59)</f>
        <v>762000</v>
      </c>
    </row>
    <row r="61" spans="1:4" ht="15">
      <c r="A61" s="302"/>
      <c r="B61" s="272" t="s">
        <v>83</v>
      </c>
      <c r="C61" s="300" t="s">
        <v>84</v>
      </c>
      <c r="D61" s="301">
        <v>1799591</v>
      </c>
    </row>
    <row r="62" spans="1:4" ht="15">
      <c r="A62" s="302"/>
      <c r="B62" s="272" t="s">
        <v>89</v>
      </c>
      <c r="C62" s="300" t="s">
        <v>90</v>
      </c>
      <c r="D62" s="301">
        <v>485890</v>
      </c>
    </row>
    <row r="63" spans="1:4" ht="15">
      <c r="A63" s="302"/>
      <c r="B63" s="273" t="s">
        <v>232</v>
      </c>
      <c r="C63" s="303" t="s">
        <v>91</v>
      </c>
      <c r="D63" s="290">
        <f>+D61+D62</f>
        <v>2285481</v>
      </c>
    </row>
    <row r="64" spans="1:4" ht="15.75">
      <c r="A64" s="308">
        <v>42</v>
      </c>
      <c r="B64" s="268" t="s">
        <v>141</v>
      </c>
      <c r="C64" s="309" t="s">
        <v>215</v>
      </c>
      <c r="D64" s="310">
        <f>+D60+D63</f>
        <v>3047481</v>
      </c>
    </row>
    <row r="65" spans="1:4" ht="15.75" thickBot="1">
      <c r="A65" s="291">
        <v>43</v>
      </c>
      <c r="B65" s="292" t="s">
        <v>234</v>
      </c>
      <c r="C65" s="293" t="s">
        <v>92</v>
      </c>
      <c r="D65" s="294">
        <f>+D56+D64+1</f>
        <v>84694075</v>
      </c>
    </row>
    <row r="66" spans="1:4" ht="18.75" thickBot="1">
      <c r="A66" s="278">
        <v>44</v>
      </c>
      <c r="B66" s="279" t="s">
        <v>288</v>
      </c>
      <c r="C66" s="311" t="s">
        <v>154</v>
      </c>
      <c r="D66" s="312">
        <f>+D65</f>
        <v>84694075</v>
      </c>
    </row>
    <row r="85" ht="18" customHeight="1"/>
    <row r="91" spans="1:3" s="114" customFormat="1" ht="15">
      <c r="A91" s="113"/>
      <c r="B91" s="3"/>
      <c r="C91" s="3"/>
    </row>
  </sheetData>
  <sheetProtection/>
  <mergeCells count="3">
    <mergeCell ref="A2:D2"/>
    <mergeCell ref="A3:D3"/>
    <mergeCell ref="A20:D20"/>
  </mergeCells>
  <printOptions/>
  <pageMargins left="0.7480314960629921" right="0.7480314960629921" top="0.5905511811023623" bottom="0.5905511811023623" header="0.31496062992125984" footer="0.5118110236220472"/>
  <pageSetup fitToHeight="0" fitToWidth="1" horizontalDpi="600" verticalDpi="600" orientation="portrait" paperSize="9" scale="77" r:id="rId1"/>
  <headerFooter alignWithMargins="0">
    <oddHeader>&amp;R5. sz. melléklet</oddHeader>
  </headerFooter>
  <rowBreaks count="2" manualBreakCount="2">
    <brk id="47" max="255" man="1"/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="90" zoomScaleNormal="90" zoomScaleSheetLayoutView="80" zoomScalePageLayoutView="0" workbookViewId="0" topLeftCell="A1">
      <selection activeCell="D21" sqref="D2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ht="15">
      <c r="E1" s="115" t="s">
        <v>415</v>
      </c>
    </row>
    <row r="2" spans="1:5" ht="25.5" customHeight="1">
      <c r="A2" s="435" t="s">
        <v>461</v>
      </c>
      <c r="B2" s="436"/>
      <c r="C2" s="436"/>
      <c r="D2" s="436"/>
      <c r="E2" s="436"/>
    </row>
    <row r="3" spans="1:5" ht="23.25" customHeight="1">
      <c r="A3" s="425" t="s">
        <v>175</v>
      </c>
      <c r="B3" s="437"/>
      <c r="C3" s="437"/>
      <c r="D3" s="437"/>
      <c r="E3" s="437"/>
    </row>
    <row r="4" ht="15">
      <c r="A4" s="1"/>
    </row>
    <row r="5" ht="15.75" thickBot="1">
      <c r="A5" s="1"/>
    </row>
    <row r="6" spans="1:5" ht="45">
      <c r="A6" s="74" t="s">
        <v>176</v>
      </c>
      <c r="B6" s="75" t="s">
        <v>177</v>
      </c>
      <c r="C6" s="75" t="s">
        <v>178</v>
      </c>
      <c r="D6" s="143" t="s">
        <v>379</v>
      </c>
      <c r="E6" s="146" t="s">
        <v>179</v>
      </c>
    </row>
    <row r="7" spans="1:5" ht="15" customHeight="1">
      <c r="A7" s="76" t="s">
        <v>180</v>
      </c>
      <c r="B7" s="20"/>
      <c r="C7" s="20">
        <v>1</v>
      </c>
      <c r="D7" s="144"/>
      <c r="E7" s="147">
        <f>SUM(B7:D7)</f>
        <v>1</v>
      </c>
    </row>
    <row r="8" spans="1:5" ht="15" customHeight="1">
      <c r="A8" s="76" t="s">
        <v>181</v>
      </c>
      <c r="B8" s="20"/>
      <c r="C8" s="20"/>
      <c r="D8" s="144"/>
      <c r="E8" s="147"/>
    </row>
    <row r="9" spans="1:5" ht="15" customHeight="1">
      <c r="A9" s="76" t="s">
        <v>182</v>
      </c>
      <c r="B9" s="20"/>
      <c r="C9" s="20">
        <v>8</v>
      </c>
      <c r="D9" s="144"/>
      <c r="E9" s="147">
        <f aca="true" t="shared" si="0" ref="E9:E38">SUM(B9:D9)</f>
        <v>8</v>
      </c>
    </row>
    <row r="10" spans="1:5" ht="15" customHeight="1">
      <c r="A10" s="76" t="s">
        <v>183</v>
      </c>
      <c r="B10" s="20"/>
      <c r="C10" s="20"/>
      <c r="D10" s="144"/>
      <c r="E10" s="147"/>
    </row>
    <row r="11" spans="1:5" ht="15" customHeight="1">
      <c r="A11" s="77" t="s">
        <v>184</v>
      </c>
      <c r="B11" s="172"/>
      <c r="C11" s="172">
        <f>SUM(C7:C10)</f>
        <v>9</v>
      </c>
      <c r="D11" s="173"/>
      <c r="E11" s="174">
        <f>SUM(B11:D11)</f>
        <v>9</v>
      </c>
    </row>
    <row r="12" spans="1:5" ht="15" customHeight="1">
      <c r="A12" s="76" t="s">
        <v>185</v>
      </c>
      <c r="B12" s="20"/>
      <c r="C12" s="20"/>
      <c r="D12" s="144"/>
      <c r="E12" s="147"/>
    </row>
    <row r="13" spans="1:5" ht="30">
      <c r="A13" s="76" t="s">
        <v>186</v>
      </c>
      <c r="B13" s="20"/>
      <c r="C13" s="20"/>
      <c r="D13" s="144"/>
      <c r="E13" s="147"/>
    </row>
    <row r="14" spans="1:5" ht="15" customHeight="1">
      <c r="A14" s="76" t="s">
        <v>187</v>
      </c>
      <c r="B14" s="20"/>
      <c r="C14" s="20"/>
      <c r="D14" s="144"/>
      <c r="E14" s="147"/>
    </row>
    <row r="15" spans="1:5" ht="15" customHeight="1">
      <c r="A15" s="76" t="s">
        <v>188</v>
      </c>
      <c r="B15" s="20"/>
      <c r="C15" s="20"/>
      <c r="D15" s="144"/>
      <c r="E15" s="147"/>
    </row>
    <row r="16" spans="1:5" ht="15" customHeight="1">
      <c r="A16" s="76" t="s">
        <v>189</v>
      </c>
      <c r="B16" s="20">
        <v>2</v>
      </c>
      <c r="C16" s="20"/>
      <c r="D16" s="144">
        <v>7</v>
      </c>
      <c r="E16" s="147">
        <f t="shared" si="0"/>
        <v>9</v>
      </c>
    </row>
    <row r="17" spans="1:5" ht="15" customHeight="1">
      <c r="A17" s="76" t="s">
        <v>190</v>
      </c>
      <c r="B17" s="20"/>
      <c r="C17" s="20"/>
      <c r="D17" s="144"/>
      <c r="E17" s="147">
        <f t="shared" si="0"/>
        <v>0</v>
      </c>
    </row>
    <row r="18" spans="1:5" ht="15" customHeight="1">
      <c r="A18" s="76" t="s">
        <v>191</v>
      </c>
      <c r="B18" s="20"/>
      <c r="C18" s="20"/>
      <c r="D18" s="144"/>
      <c r="E18" s="147">
        <f t="shared" si="0"/>
        <v>0</v>
      </c>
    </row>
    <row r="19" spans="1:5" ht="15" customHeight="1">
      <c r="A19" s="76" t="s">
        <v>210</v>
      </c>
      <c r="B19" s="20"/>
      <c r="C19" s="20"/>
      <c r="D19" s="144"/>
      <c r="E19" s="147"/>
    </row>
    <row r="20" spans="1:5" ht="15" customHeight="1">
      <c r="A20" s="76" t="s">
        <v>192</v>
      </c>
      <c r="B20" s="20"/>
      <c r="C20" s="20"/>
      <c r="D20" s="144"/>
      <c r="E20" s="147">
        <f t="shared" si="0"/>
        <v>0</v>
      </c>
    </row>
    <row r="21" spans="1:5" ht="15" customHeight="1">
      <c r="A21" s="76" t="s">
        <v>193</v>
      </c>
      <c r="B21" s="20"/>
      <c r="C21" s="20"/>
      <c r="D21" s="144">
        <v>4</v>
      </c>
      <c r="E21" s="147">
        <f t="shared" si="0"/>
        <v>4</v>
      </c>
    </row>
    <row r="22" spans="1:5" ht="15" customHeight="1">
      <c r="A22" s="76" t="s">
        <v>194</v>
      </c>
      <c r="B22" s="20"/>
      <c r="C22" s="20"/>
      <c r="D22" s="144">
        <v>1</v>
      </c>
      <c r="E22" s="147">
        <f t="shared" si="0"/>
        <v>1</v>
      </c>
    </row>
    <row r="23" spans="1:5" ht="15" customHeight="1">
      <c r="A23" s="77" t="s">
        <v>195</v>
      </c>
      <c r="B23" s="172">
        <f>SUM(B12:B22)</f>
        <v>2</v>
      </c>
      <c r="C23" s="172">
        <f>SUM(C12:C22)</f>
        <v>0</v>
      </c>
      <c r="D23" s="173">
        <f>SUM(D12:D22)</f>
        <v>12</v>
      </c>
      <c r="E23" s="174">
        <f t="shared" si="0"/>
        <v>14</v>
      </c>
    </row>
    <row r="24" spans="1:5" ht="15" customHeight="1">
      <c r="A24" s="76" t="s">
        <v>278</v>
      </c>
      <c r="B24" s="20"/>
      <c r="C24" s="20"/>
      <c r="D24" s="144"/>
      <c r="E24" s="147">
        <f t="shared" si="0"/>
        <v>0</v>
      </c>
    </row>
    <row r="25" spans="1:5" ht="30">
      <c r="A25" s="76" t="s">
        <v>196</v>
      </c>
      <c r="B25" s="20">
        <v>4</v>
      </c>
      <c r="C25" s="20"/>
      <c r="D25" s="144"/>
      <c r="E25" s="147">
        <f t="shared" si="0"/>
        <v>4</v>
      </c>
    </row>
    <row r="26" spans="1:5" ht="15" customHeight="1">
      <c r="A26" s="76" t="s">
        <v>197</v>
      </c>
      <c r="B26" s="20"/>
      <c r="C26" s="20"/>
      <c r="D26" s="144"/>
      <c r="E26" s="147">
        <f t="shared" si="0"/>
        <v>0</v>
      </c>
    </row>
    <row r="27" spans="1:5" ht="15" customHeight="1">
      <c r="A27" s="76" t="s">
        <v>198</v>
      </c>
      <c r="B27" s="20">
        <v>4</v>
      </c>
      <c r="C27" s="20"/>
      <c r="D27" s="144"/>
      <c r="E27" s="147">
        <f t="shared" si="0"/>
        <v>4</v>
      </c>
    </row>
    <row r="28" spans="1:5" ht="15" customHeight="1">
      <c r="A28" s="77" t="s">
        <v>199</v>
      </c>
      <c r="B28" s="172">
        <f>SUM(B24:B27)</f>
        <v>8</v>
      </c>
      <c r="C28" s="172">
        <f>SUM(C25:C27)</f>
        <v>0</v>
      </c>
      <c r="D28" s="173">
        <f>SUM(D25:D27)</f>
        <v>0</v>
      </c>
      <c r="E28" s="174">
        <f t="shared" si="0"/>
        <v>8</v>
      </c>
    </row>
    <row r="29" spans="1:5" ht="15" customHeight="1">
      <c r="A29" s="76" t="s">
        <v>200</v>
      </c>
      <c r="B29" s="20">
        <v>1</v>
      </c>
      <c r="C29" s="20"/>
      <c r="D29" s="144"/>
      <c r="E29" s="147">
        <f t="shared" si="0"/>
        <v>1</v>
      </c>
    </row>
    <row r="30" spans="1:5" ht="15" customHeight="1">
      <c r="A30" s="76" t="s">
        <v>201</v>
      </c>
      <c r="B30" s="20"/>
      <c r="C30" s="20"/>
      <c r="D30" s="144"/>
      <c r="E30" s="147">
        <f t="shared" si="0"/>
        <v>0</v>
      </c>
    </row>
    <row r="31" spans="1:5" ht="30">
      <c r="A31" s="76" t="s">
        <v>202</v>
      </c>
      <c r="B31" s="20"/>
      <c r="C31" s="20"/>
      <c r="D31" s="144"/>
      <c r="E31" s="147">
        <f t="shared" si="0"/>
        <v>0</v>
      </c>
    </row>
    <row r="32" spans="1:5" ht="15" customHeight="1">
      <c r="A32" s="77" t="s">
        <v>203</v>
      </c>
      <c r="B32" s="172">
        <v>1</v>
      </c>
      <c r="C32" s="172"/>
      <c r="D32" s="173"/>
      <c r="E32" s="174">
        <f t="shared" si="0"/>
        <v>1</v>
      </c>
    </row>
    <row r="33" spans="1:5" ht="37.5" customHeight="1">
      <c r="A33" s="77" t="s">
        <v>204</v>
      </c>
      <c r="B33" s="175">
        <f>B32+B28+B23+B11</f>
        <v>11</v>
      </c>
      <c r="C33" s="175">
        <f>C32+C28+C23+C11</f>
        <v>9</v>
      </c>
      <c r="D33" s="176">
        <f>D32+D28+D23+D11</f>
        <v>12</v>
      </c>
      <c r="E33" s="177">
        <f>SUM(B33:D33)</f>
        <v>32</v>
      </c>
    </row>
    <row r="34" spans="1:5" ht="30">
      <c r="A34" s="76" t="s">
        <v>205</v>
      </c>
      <c r="B34" s="20"/>
      <c r="C34" s="20"/>
      <c r="D34" s="144"/>
      <c r="E34" s="147">
        <f t="shared" si="0"/>
        <v>0</v>
      </c>
    </row>
    <row r="35" spans="1:5" ht="45">
      <c r="A35" s="76" t="s">
        <v>206</v>
      </c>
      <c r="B35" s="20"/>
      <c r="C35" s="20"/>
      <c r="D35" s="144"/>
      <c r="E35" s="147">
        <f t="shared" si="0"/>
        <v>0</v>
      </c>
    </row>
    <row r="36" spans="1:5" ht="29.25" customHeight="1">
      <c r="A36" s="76" t="s">
        <v>207</v>
      </c>
      <c r="B36" s="20"/>
      <c r="C36" s="20"/>
      <c r="D36" s="144"/>
      <c r="E36" s="147">
        <f t="shared" si="0"/>
        <v>0</v>
      </c>
    </row>
    <row r="37" spans="1:5" ht="15" customHeight="1">
      <c r="A37" s="76" t="s">
        <v>208</v>
      </c>
      <c r="B37" s="20"/>
      <c r="C37" s="20"/>
      <c r="D37" s="144"/>
      <c r="E37" s="147">
        <f t="shared" si="0"/>
        <v>0</v>
      </c>
    </row>
    <row r="38" spans="1:5" ht="30" customHeight="1" thickBot="1">
      <c r="A38" s="78" t="s">
        <v>209</v>
      </c>
      <c r="B38" s="79"/>
      <c r="C38" s="79"/>
      <c r="D38" s="145"/>
      <c r="E38" s="148">
        <f t="shared" si="0"/>
        <v>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scale="67" r:id="rId1"/>
  <headerFooter>
    <oddHeader>&amp;R6.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="90" zoomScaleNormal="90" zoomScalePageLayoutView="0" workbookViewId="0" topLeftCell="A1">
      <selection activeCell="A3" sqref="A3:F3"/>
    </sheetView>
  </sheetViews>
  <sheetFormatPr defaultColWidth="9.140625" defaultRowHeight="15"/>
  <cols>
    <col min="1" max="1" width="65.8515625" style="0" customWidth="1"/>
    <col min="2" max="2" width="8.421875" style="0" customWidth="1"/>
    <col min="3" max="3" width="16.8515625" style="0" customWidth="1"/>
    <col min="4" max="4" width="58.00390625" style="0" bestFit="1" customWidth="1"/>
    <col min="5" max="5" width="10.7109375" style="0" customWidth="1"/>
    <col min="6" max="6" width="18.421875" style="0" bestFit="1" customWidth="1"/>
  </cols>
  <sheetData>
    <row r="1" ht="15">
      <c r="F1" s="115" t="s">
        <v>416</v>
      </c>
    </row>
    <row r="2" spans="1:6" ht="18.75" customHeight="1">
      <c r="A2" s="435" t="s">
        <v>461</v>
      </c>
      <c r="B2" s="435"/>
      <c r="C2" s="435"/>
      <c r="D2" s="435"/>
      <c r="E2" s="435"/>
      <c r="F2" s="435"/>
    </row>
    <row r="3" spans="1:6" ht="32.25" customHeight="1">
      <c r="A3" s="425" t="s">
        <v>222</v>
      </c>
      <c r="B3" s="425"/>
      <c r="C3" s="425"/>
      <c r="D3" s="425"/>
      <c r="E3" s="425"/>
      <c r="F3" s="425"/>
    </row>
    <row r="4" ht="15.75" thickBot="1"/>
    <row r="5" spans="1:6" ht="32.25" thickBot="1">
      <c r="A5" s="95" t="s">
        <v>19</v>
      </c>
      <c r="B5" s="93" t="s">
        <v>20</v>
      </c>
      <c r="C5" s="93" t="s">
        <v>282</v>
      </c>
      <c r="D5" s="108" t="s">
        <v>19</v>
      </c>
      <c r="E5" s="93" t="s">
        <v>20</v>
      </c>
      <c r="F5" s="94" t="s">
        <v>282</v>
      </c>
    </row>
    <row r="6" spans="1:6" ht="15">
      <c r="A6" s="80" t="s">
        <v>226</v>
      </c>
      <c r="B6" s="105" t="s">
        <v>33</v>
      </c>
      <c r="C6" s="81">
        <f>'kiemelt ei'!B6</f>
        <v>27406249</v>
      </c>
      <c r="D6" s="106" t="s">
        <v>236</v>
      </c>
      <c r="E6" s="107" t="s">
        <v>108</v>
      </c>
      <c r="F6" s="85">
        <f>'kiemelt ei'!B17</f>
        <v>161703748</v>
      </c>
    </row>
    <row r="7" spans="1:6" ht="15">
      <c r="A7" s="11" t="s">
        <v>227</v>
      </c>
      <c r="B7" s="47" t="s">
        <v>34</v>
      </c>
      <c r="C7" s="7">
        <f>'kiemelt ei'!B7</f>
        <v>3859537</v>
      </c>
      <c r="D7" s="88" t="s">
        <v>221</v>
      </c>
      <c r="E7" s="49" t="s">
        <v>119</v>
      </c>
      <c r="F7" s="12">
        <f>'kiemelt ei'!B19</f>
        <v>34313662</v>
      </c>
    </row>
    <row r="8" spans="1:6" ht="15">
      <c r="A8" s="11" t="s">
        <v>228</v>
      </c>
      <c r="B8" s="47" t="s">
        <v>67</v>
      </c>
      <c r="C8" s="7">
        <f>'kiemelt ei'!B8</f>
        <v>33411978</v>
      </c>
      <c r="D8" s="88" t="s">
        <v>238</v>
      </c>
      <c r="E8" s="49" t="s">
        <v>128</v>
      </c>
      <c r="F8" s="12">
        <f>'kiemelt ei'!B20</f>
        <v>9269387</v>
      </c>
    </row>
    <row r="9" spans="1:6" ht="15">
      <c r="A9" s="11" t="s">
        <v>229</v>
      </c>
      <c r="B9" s="47" t="s">
        <v>69</v>
      </c>
      <c r="C9" s="7">
        <f>'kiemelt ei'!B9</f>
        <v>4933760</v>
      </c>
      <c r="D9" s="88" t="s">
        <v>164</v>
      </c>
      <c r="E9" s="49" t="s">
        <v>129</v>
      </c>
      <c r="F9" s="12">
        <f>'kiemelt ei'!B22</f>
        <v>1433920</v>
      </c>
    </row>
    <row r="10" spans="1:6" ht="15" customHeight="1">
      <c r="A10" s="11" t="s">
        <v>230</v>
      </c>
      <c r="B10" s="47" t="s">
        <v>72</v>
      </c>
      <c r="C10" s="7">
        <f>'kiemelt ei'!B10</f>
        <v>104257346</v>
      </c>
      <c r="D10" s="88"/>
      <c r="E10" s="49"/>
      <c r="F10" s="12"/>
    </row>
    <row r="11" spans="1:6" ht="31.5">
      <c r="A11" s="54" t="s">
        <v>243</v>
      </c>
      <c r="B11" s="48" t="s">
        <v>153</v>
      </c>
      <c r="C11" s="50">
        <f>SUM(C6:C10)</f>
        <v>173868870</v>
      </c>
      <c r="D11" s="89" t="s">
        <v>245</v>
      </c>
      <c r="E11" s="86" t="s">
        <v>248</v>
      </c>
      <c r="F11" s="87">
        <f>SUM(F6:F9)</f>
        <v>206720717</v>
      </c>
    </row>
    <row r="12" spans="1:6" ht="15">
      <c r="A12" s="11" t="s">
        <v>231</v>
      </c>
      <c r="B12" s="47" t="s">
        <v>82</v>
      </c>
      <c r="C12" s="7">
        <f>'kiemelt ei'!B11</f>
        <v>20154900</v>
      </c>
      <c r="D12" s="88" t="s">
        <v>237</v>
      </c>
      <c r="E12" s="49" t="s">
        <v>224</v>
      </c>
      <c r="F12" s="12">
        <f>'kiemelt ei'!B18</f>
        <v>0</v>
      </c>
    </row>
    <row r="13" spans="1:6" ht="15">
      <c r="A13" s="11" t="s">
        <v>232</v>
      </c>
      <c r="B13" s="47" t="s">
        <v>91</v>
      </c>
      <c r="C13" s="7">
        <f>'kiemelt ei'!B12</f>
        <v>19125174</v>
      </c>
      <c r="D13" s="88" t="s">
        <v>239</v>
      </c>
      <c r="E13" s="49" t="s">
        <v>225</v>
      </c>
      <c r="F13" s="12">
        <v>0</v>
      </c>
    </row>
    <row r="14" spans="1:6" ht="15">
      <c r="A14" s="11" t="s">
        <v>233</v>
      </c>
      <c r="B14" s="47" t="s">
        <v>223</v>
      </c>
      <c r="C14" s="7">
        <v>0</v>
      </c>
      <c r="D14" s="88" t="s">
        <v>173</v>
      </c>
      <c r="E14" s="49" t="s">
        <v>130</v>
      </c>
      <c r="F14" s="12">
        <f>'kiemelt ei'!B23</f>
        <v>1500000</v>
      </c>
    </row>
    <row r="15" spans="1:6" ht="31.5">
      <c r="A15" s="54" t="s">
        <v>242</v>
      </c>
      <c r="B15" s="48" t="s">
        <v>244</v>
      </c>
      <c r="C15" s="50">
        <f>SUM(C12:C14)</f>
        <v>39280074</v>
      </c>
      <c r="D15" s="90" t="s">
        <v>246</v>
      </c>
      <c r="E15" s="48" t="s">
        <v>247</v>
      </c>
      <c r="F15" s="55">
        <f>SUM(F12:F14)</f>
        <v>1500000</v>
      </c>
    </row>
    <row r="16" spans="1:6" ht="31.5">
      <c r="A16" s="56" t="s">
        <v>234</v>
      </c>
      <c r="B16" s="51" t="s">
        <v>92</v>
      </c>
      <c r="C16" s="52">
        <f>SUM(C6:C10)+SUM(C12:C14)+1</f>
        <v>213148945</v>
      </c>
      <c r="D16" s="91" t="s">
        <v>240</v>
      </c>
      <c r="E16" s="51" t="s">
        <v>131</v>
      </c>
      <c r="F16" s="57">
        <f>SUM(F6:F9)+SUM(F12:F14)</f>
        <v>208220717</v>
      </c>
    </row>
    <row r="17" spans="1:6" ht="16.5" thickBot="1">
      <c r="A17" s="97" t="s">
        <v>235</v>
      </c>
      <c r="B17" s="98" t="s">
        <v>98</v>
      </c>
      <c r="C17" s="99">
        <f>'kiemelt ei'!B15</f>
        <v>120023047</v>
      </c>
      <c r="D17" s="100" t="s">
        <v>241</v>
      </c>
      <c r="E17" s="98" t="s">
        <v>136</v>
      </c>
      <c r="F17" s="101">
        <f>'kiemelt ei'!B25</f>
        <v>124951276</v>
      </c>
    </row>
    <row r="18" spans="1:6" ht="15.75" thickBot="1">
      <c r="A18" s="82" t="s">
        <v>137</v>
      </c>
      <c r="B18" s="102"/>
      <c r="C18" s="83">
        <f>SUM(C16:C17)</f>
        <v>333171992</v>
      </c>
      <c r="D18" s="103" t="s">
        <v>138</v>
      </c>
      <c r="E18" s="104"/>
      <c r="F18" s="84">
        <f>SUM(F16:F17)-1</f>
        <v>333171992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9" r:id="rId1"/>
  <headerFooter>
    <oddHeader>&amp;R7.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Penzugy1</cp:lastModifiedBy>
  <cp:lastPrinted>2019-04-01T12:50:37Z</cp:lastPrinted>
  <dcterms:created xsi:type="dcterms:W3CDTF">2014-01-03T21:48:14Z</dcterms:created>
  <dcterms:modified xsi:type="dcterms:W3CDTF">2021-03-09T08:12:10Z</dcterms:modified>
  <cp:category/>
  <cp:version/>
  <cp:contentType/>
  <cp:contentStatus/>
</cp:coreProperties>
</file>