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'Munka1'!$1:$7</definedName>
    <definedName name="_xlnm.Print_Area" localSheetId="0">'Munka1'!$A$1:$H$144</definedName>
  </definedNames>
  <calcPr fullCalcOnLoad="1"/>
</workbook>
</file>

<file path=xl/sharedStrings.xml><?xml version="1.0" encoding="utf-8"?>
<sst xmlns="http://schemas.openxmlformats.org/spreadsheetml/2006/main" count="512" uniqueCount="330">
  <si>
    <t>A</t>
  </si>
  <si>
    <t xml:space="preserve">B </t>
  </si>
  <si>
    <t>C</t>
  </si>
  <si>
    <t>Szakf.</t>
  </si>
  <si>
    <t>Megnevezés</t>
  </si>
  <si>
    <t>Bev. Forrás</t>
  </si>
  <si>
    <t>Eredeti ei.</t>
  </si>
  <si>
    <t>Kulcs Község Önkormányzat</t>
  </si>
  <si>
    <t>360000-1</t>
  </si>
  <si>
    <t>Vízterm.kezelés, ellátás</t>
  </si>
  <si>
    <t>Dologi kiadások</t>
  </si>
  <si>
    <t>422100-1</t>
  </si>
  <si>
    <t>Egyéb dologi kiadás</t>
  </si>
  <si>
    <t>Felhalmozási kiadás</t>
  </si>
  <si>
    <t>522001-1</t>
  </si>
  <si>
    <t>Közutak üzemeltetése, fenntartása</t>
  </si>
  <si>
    <t>813000-1</t>
  </si>
  <si>
    <t>Zöldterület kezelés</t>
  </si>
  <si>
    <t>841401-1</t>
  </si>
  <si>
    <t>Közvilágítás</t>
  </si>
  <si>
    <t>841402-1</t>
  </si>
  <si>
    <t>Községgazdálkodás</t>
  </si>
  <si>
    <t>Személyi jell. Juttatások</t>
  </si>
  <si>
    <t>Munkaadói jár. És szociális hj.adó</t>
  </si>
  <si>
    <t>Egyéb működési célú kiadások</t>
  </si>
  <si>
    <t>Intézményi beruházások áfával</t>
  </si>
  <si>
    <t>Általános tartalék</t>
  </si>
  <si>
    <t>841907-9</t>
  </si>
  <si>
    <t>Önk.elsz.költségvetési szerv.</t>
  </si>
  <si>
    <t>842543-1</t>
  </si>
  <si>
    <t>862101-1</t>
  </si>
  <si>
    <t>Háziorvosi ellátás</t>
  </si>
  <si>
    <t>862302-1</t>
  </si>
  <si>
    <t>Fogorvosi ügyeleti ellátás</t>
  </si>
  <si>
    <t>869042-1</t>
  </si>
  <si>
    <t>Védőnői szolgálat</t>
  </si>
  <si>
    <t>889942-1</t>
  </si>
  <si>
    <t>Lakás támogatás</t>
  </si>
  <si>
    <t>támogatási kölcsön nyújtása</t>
  </si>
  <si>
    <t>890301-5</t>
  </si>
  <si>
    <t>Civil szervezetek működési támogatása</t>
  </si>
  <si>
    <t>Műk.célú pénzeszköz átad. Áht-n kívülre</t>
  </si>
  <si>
    <t>890442-1</t>
  </si>
  <si>
    <t>910123-1</t>
  </si>
  <si>
    <t>Könyvtári szolgáltatások</t>
  </si>
  <si>
    <t>910502-1</t>
  </si>
  <si>
    <t>Közművelődési intézmény működtetése</t>
  </si>
  <si>
    <t>személyi jell. Juttatások</t>
  </si>
  <si>
    <t>munkaadói jár. És szociális hj.adó</t>
  </si>
  <si>
    <t>dologi kiadások</t>
  </si>
  <si>
    <t>931102-1</t>
  </si>
  <si>
    <t>Sportlétesítmények működtetése</t>
  </si>
  <si>
    <t>960302-1</t>
  </si>
  <si>
    <t>Köztemetőfenntartás és működtetés</t>
  </si>
  <si>
    <t>Segélyezés</t>
  </si>
  <si>
    <t>882111-1</t>
  </si>
  <si>
    <t>882113-1</t>
  </si>
  <si>
    <t>882123-1</t>
  </si>
  <si>
    <t>Temetési segély</t>
  </si>
  <si>
    <t>882124-1</t>
  </si>
  <si>
    <t>Rendkívüli gyermekvédelmi támogatás</t>
  </si>
  <si>
    <t>882202-1</t>
  </si>
  <si>
    <t xml:space="preserve">Köztemetés </t>
  </si>
  <si>
    <t>Kulcs Község Polgármesteri Hivatala</t>
  </si>
  <si>
    <t>841112-1</t>
  </si>
  <si>
    <t>Személyi jell.juttatások</t>
  </si>
  <si>
    <t>841126-1</t>
  </si>
  <si>
    <t>Önkormányzati igazgatási tevékenység</t>
  </si>
  <si>
    <t>dologi jellegű kiadások</t>
  </si>
  <si>
    <t>intézményi beruházási kiadások</t>
  </si>
  <si>
    <t>Százholdas Pagony Óvoda és Bölcsőde</t>
  </si>
  <si>
    <t>562912-1</t>
  </si>
  <si>
    <t>Óv.int.étk.tér.</t>
  </si>
  <si>
    <t>851011-1</t>
  </si>
  <si>
    <t>Óvodai nevelés</t>
  </si>
  <si>
    <t>személyi jell.juttatások</t>
  </si>
  <si>
    <t>munkaadói jár. És szoc.hj.adó</t>
  </si>
  <si>
    <t>889101-1</t>
  </si>
  <si>
    <t>Bölcsődei ellátás</t>
  </si>
  <si>
    <t>Összesen</t>
  </si>
  <si>
    <t>Foly.száll.szolg. közmű építés</t>
  </si>
  <si>
    <t>Kölcsön törlesztés, kölcsön nyújtás</t>
  </si>
  <si>
    <t>562913-1</t>
  </si>
  <si>
    <t>Közétkeztetés (iskola)</t>
  </si>
  <si>
    <t>Hosszabb időtart. közfoglalkoztatás</t>
  </si>
  <si>
    <t>Óvoda finanszírozása</t>
  </si>
  <si>
    <t>Intézmény finanszírozás</t>
  </si>
  <si>
    <t>Polgármesteri Hivatal finanszírozása</t>
  </si>
  <si>
    <t>Rendszeres szoc segély fogl ment</t>
  </si>
  <si>
    <t>Foglalkoztatás hely tám</t>
  </si>
  <si>
    <t xml:space="preserve">Lakásfenntartási tám </t>
  </si>
  <si>
    <t>882119-1</t>
  </si>
  <si>
    <t>Óvodáztatási támogatás</t>
  </si>
  <si>
    <t>Katasztrófavédelmi helyreállítás</t>
  </si>
  <si>
    <t>Intézményi beruházások, felújítások áfával</t>
  </si>
  <si>
    <t>Intézményi felújítások áfával</t>
  </si>
  <si>
    <t>egyéb dologi kiadások</t>
  </si>
  <si>
    <t>010001-2</t>
  </si>
  <si>
    <t>Növénytermesztés és kapcs.szolg.</t>
  </si>
  <si>
    <t>841191-1</t>
  </si>
  <si>
    <t>Nemzeti ünnepek programjai</t>
  </si>
  <si>
    <t>Önk.jogalkotás</t>
  </si>
  <si>
    <t>862301-1</t>
  </si>
  <si>
    <t>Fogorvosi alapellátás</t>
  </si>
  <si>
    <t>egyéb működési kiadás</t>
  </si>
  <si>
    <t>882129-1</t>
  </si>
  <si>
    <t>Egyéb eseti pénzbeli</t>
  </si>
  <si>
    <t>882116-1</t>
  </si>
  <si>
    <t>Ápolási díj egyéb</t>
  </si>
  <si>
    <t>Közn.int. Működtetése</t>
  </si>
  <si>
    <t>Önk.rendeletben meghatározot</t>
  </si>
  <si>
    <t>Önkormányzati elszámolás</t>
  </si>
  <si>
    <t>841901-9</t>
  </si>
  <si>
    <t>Egyéb működési kiadások</t>
  </si>
  <si>
    <t>Kiadások előirányzata feladatonként, tevékenységenként 2015. év módosított</t>
  </si>
  <si>
    <t>Egyéb működési célú kiadás</t>
  </si>
  <si>
    <t>Épületfelújítás áfával</t>
  </si>
  <si>
    <t>különbözet</t>
  </si>
  <si>
    <t>Rászorultságtól függő normatív támogatás</t>
  </si>
  <si>
    <t>Pénzeszk.betétbe helyezése</t>
  </si>
  <si>
    <t>D</t>
  </si>
  <si>
    <t>Mód. ei. II.</t>
  </si>
  <si>
    <t>Mód.ei. I.</t>
  </si>
  <si>
    <t>Mód. ei.</t>
  </si>
  <si>
    <t>1.</t>
  </si>
  <si>
    <t>I. Kulcs Községi Önkormányzat</t>
  </si>
  <si>
    <t>2.</t>
  </si>
  <si>
    <t>3.</t>
  </si>
  <si>
    <t>042130</t>
  </si>
  <si>
    <t>Növénytermesztés</t>
  </si>
  <si>
    <t>4.</t>
  </si>
  <si>
    <t>5.</t>
  </si>
  <si>
    <t>Beruházás</t>
  </si>
  <si>
    <t>6.</t>
  </si>
  <si>
    <t>011130</t>
  </si>
  <si>
    <t>Önkorm.jogalkotó és ált.igazgatási tevék.</t>
  </si>
  <si>
    <t>Személyi jell. juttatások</t>
  </si>
  <si>
    <t>7.</t>
  </si>
  <si>
    <t>Munkaadókat terhelő járulékok</t>
  </si>
  <si>
    <t>013350</t>
  </si>
  <si>
    <t>Önkorm.vagyonnal gazdálkodás</t>
  </si>
  <si>
    <t>Beruházások</t>
  </si>
  <si>
    <t>018020</t>
  </si>
  <si>
    <t>Kp-i ktsvetésibefizetések</t>
  </si>
  <si>
    <t>Elvonások és befizetések</t>
  </si>
  <si>
    <t>8.</t>
  </si>
  <si>
    <t>052080</t>
  </si>
  <si>
    <t>9.</t>
  </si>
  <si>
    <t>10.</t>
  </si>
  <si>
    <t>Egyéb működési célú támogatás</t>
  </si>
  <si>
    <t>063080</t>
  </si>
  <si>
    <t>Vízell-tal kapcs. Közmű építése, üzemeltetése</t>
  </si>
  <si>
    <t>045120</t>
  </si>
  <si>
    <t>Út, autópálya építése</t>
  </si>
  <si>
    <t>11.</t>
  </si>
  <si>
    <t>045160</t>
  </si>
  <si>
    <t>12.</t>
  </si>
  <si>
    <t>13.</t>
  </si>
  <si>
    <t>Felújítások</t>
  </si>
  <si>
    <t>14.</t>
  </si>
  <si>
    <t>066010</t>
  </si>
  <si>
    <t>15.</t>
  </si>
  <si>
    <t>16.</t>
  </si>
  <si>
    <t>016080</t>
  </si>
  <si>
    <t>17.</t>
  </si>
  <si>
    <t>18.</t>
  </si>
  <si>
    <t>064010</t>
  </si>
  <si>
    <t>19.</t>
  </si>
  <si>
    <t>061030</t>
  </si>
  <si>
    <t>Lakáshoz jutást segítő támogatások</t>
  </si>
  <si>
    <t>Felhal.célú visszafiz.támogatások áhk</t>
  </si>
  <si>
    <t>20.</t>
  </si>
  <si>
    <t>066020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</si>
  <si>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</si>
  <si>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</si>
  <si>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</si>
  <si>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</si>
  <si>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</si>
  <si>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</si>
  <si>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</si>
  <si>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</si>
  <si>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</si>
  <si>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Pénzeszköz betétbe helyezése</t>
  </si>
  <si>
    <t>30.</t>
  </si>
  <si>
    <t>31.</t>
  </si>
  <si>
    <t>047410</t>
  </si>
  <si>
    <t>Ár- és belvízvédelem</t>
  </si>
  <si>
    <t>32.</t>
  </si>
  <si>
    <t>33.</t>
  </si>
  <si>
    <t>032020</t>
  </si>
  <si>
    <t>34.</t>
  </si>
  <si>
    <t>35.</t>
  </si>
  <si>
    <t>36.</t>
  </si>
  <si>
    <t>37.</t>
  </si>
  <si>
    <t>072111</t>
  </si>
  <si>
    <t>38.</t>
  </si>
  <si>
    <t>39.</t>
  </si>
  <si>
    <t>40.</t>
  </si>
  <si>
    <t>41.</t>
  </si>
  <si>
    <t>42.</t>
  </si>
  <si>
    <t>43.</t>
  </si>
  <si>
    <t>072112</t>
  </si>
  <si>
    <t>Orvosi ügyeleti ellátás</t>
  </si>
  <si>
    <t>44.</t>
  </si>
  <si>
    <t>45.</t>
  </si>
  <si>
    <t>072311</t>
  </si>
  <si>
    <t>46.</t>
  </si>
  <si>
    <t>47.</t>
  </si>
  <si>
    <t>48.</t>
  </si>
  <si>
    <t>49.</t>
  </si>
  <si>
    <t>50.</t>
  </si>
  <si>
    <t>072312</t>
  </si>
  <si>
    <t>51.</t>
  </si>
  <si>
    <t>52.</t>
  </si>
  <si>
    <t>074032</t>
  </si>
  <si>
    <t>53.</t>
  </si>
  <si>
    <t>54.</t>
  </si>
  <si>
    <t>55.</t>
  </si>
  <si>
    <t>56.</t>
  </si>
  <si>
    <t>57.</t>
  </si>
  <si>
    <t>58.</t>
  </si>
  <si>
    <t>59.</t>
  </si>
  <si>
    <t>900060</t>
  </si>
  <si>
    <t>Forgatási és befektetési célú finansz.műv.</t>
  </si>
  <si>
    <t>60.</t>
  </si>
  <si>
    <t>Betét elhelyezés</t>
  </si>
  <si>
    <t>61.</t>
  </si>
  <si>
    <t>084031</t>
  </si>
  <si>
    <t>62.</t>
  </si>
  <si>
    <t>63.</t>
  </si>
  <si>
    <t>041233</t>
  </si>
  <si>
    <t>Hosszabb időtartamú közfoglalkoztatás</t>
  </si>
  <si>
    <t>64.</t>
  </si>
  <si>
    <t>65.</t>
  </si>
  <si>
    <t>66.</t>
  </si>
  <si>
    <t>67.</t>
  </si>
  <si>
    <t>096015</t>
  </si>
  <si>
    <t>Gyermekétkeztetés</t>
  </si>
  <si>
    <t>68.</t>
  </si>
  <si>
    <t>69.</t>
  </si>
  <si>
    <t>082042</t>
  </si>
  <si>
    <t>Könyvtári állomány gyarapítása</t>
  </si>
  <si>
    <t>70.</t>
  </si>
  <si>
    <t>082044</t>
  </si>
  <si>
    <t>71.</t>
  </si>
  <si>
    <t>72.</t>
  </si>
  <si>
    <t>73.</t>
  </si>
  <si>
    <t>74.</t>
  </si>
  <si>
    <t>75.</t>
  </si>
  <si>
    <t>082091</t>
  </si>
  <si>
    <t>76.</t>
  </si>
  <si>
    <t>77.</t>
  </si>
  <si>
    <t>78.</t>
  </si>
  <si>
    <t>79.</t>
  </si>
  <si>
    <t>80.</t>
  </si>
  <si>
    <t>81.</t>
  </si>
  <si>
    <t>081030</t>
  </si>
  <si>
    <t>82.</t>
  </si>
  <si>
    <t>83.</t>
  </si>
  <si>
    <t>013320</t>
  </si>
  <si>
    <t>84.</t>
  </si>
  <si>
    <t>86.</t>
  </si>
  <si>
    <t>107060</t>
  </si>
  <si>
    <t>Egyéb szociális pénzbeli ellátások</t>
  </si>
  <si>
    <t>87.</t>
  </si>
  <si>
    <t>Ellátottak pénzbeli juttatásai</t>
  </si>
  <si>
    <t>88.</t>
  </si>
  <si>
    <t>104051</t>
  </si>
  <si>
    <t>Gyermekvédelmi pénzbeli és term.beni ellát., támog.</t>
  </si>
  <si>
    <t>89.</t>
  </si>
  <si>
    <t>Egyéb term.beni gyermekvéd.tám.</t>
  </si>
  <si>
    <t>90.</t>
  </si>
  <si>
    <t>018010</t>
  </si>
  <si>
    <t>Önkorm-k elszám. Kp-i költségvetéssel</t>
  </si>
  <si>
    <t>ÁHB megelőlegezések visszafizetése</t>
  </si>
  <si>
    <t>91.</t>
  </si>
  <si>
    <t>018030</t>
  </si>
  <si>
    <t>92.</t>
  </si>
  <si>
    <t>93.</t>
  </si>
  <si>
    <t>94.</t>
  </si>
  <si>
    <t>Egyéb műk.célú támogatás áhb (Adony, RFK)</t>
  </si>
  <si>
    <t>95.</t>
  </si>
  <si>
    <t>96.</t>
  </si>
  <si>
    <t>II. Kulcsi Polgármesteri Hivatal</t>
  </si>
  <si>
    <t>97.</t>
  </si>
  <si>
    <t>98.</t>
  </si>
  <si>
    <t>Önkormányzati ált.igazgatási tevék.</t>
  </si>
  <si>
    <t>99.</t>
  </si>
  <si>
    <t>100.</t>
  </si>
  <si>
    <t>Munkaadói jár.és szociális hj.adó</t>
  </si>
  <si>
    <t>101.</t>
  </si>
  <si>
    <t>102.</t>
  </si>
  <si>
    <t>Kp-i költségvetési befizetések</t>
  </si>
  <si>
    <t>103.</t>
  </si>
  <si>
    <t>Egyéb elvonások, befizetések</t>
  </si>
  <si>
    <t>112.</t>
  </si>
  <si>
    <t>016010</t>
  </si>
  <si>
    <t>Orsz.gyűl.választ.</t>
  </si>
  <si>
    <t>113.</t>
  </si>
  <si>
    <t>Személyi juttatások</t>
  </si>
  <si>
    <t>114.</t>
  </si>
  <si>
    <t>115.</t>
  </si>
  <si>
    <t>116.</t>
  </si>
  <si>
    <t>117.</t>
  </si>
  <si>
    <t>118.</t>
  </si>
  <si>
    <t>III. Százholdas Pagony Óvoda és Bölcsőde</t>
  </si>
  <si>
    <t>119.</t>
  </si>
  <si>
    <t>120.</t>
  </si>
  <si>
    <t>Munkaadói jár.és szoc.hj.adó</t>
  </si>
  <si>
    <t>121.</t>
  </si>
  <si>
    <t>122.</t>
  </si>
  <si>
    <t>091110</t>
  </si>
  <si>
    <t>123.</t>
  </si>
  <si>
    <t>124.</t>
  </si>
  <si>
    <t>125.</t>
  </si>
  <si>
    <t>Felújítás</t>
  </si>
  <si>
    <t>126.</t>
  </si>
  <si>
    <t>104035</t>
  </si>
  <si>
    <t>Gyermekétkeztetés bölcsődében</t>
  </si>
  <si>
    <t>128.</t>
  </si>
  <si>
    <t>104030</t>
  </si>
  <si>
    <t>129.</t>
  </si>
  <si>
    <t>130.</t>
  </si>
  <si>
    <t>Munkaadói jár. És szoc.hj.adó</t>
  </si>
  <si>
    <t>131.</t>
  </si>
  <si>
    <t>132.</t>
  </si>
  <si>
    <t>133.</t>
  </si>
  <si>
    <t>Kiadások alakulása feladatonként, tevékenységenként 2016. év módosítás</t>
  </si>
  <si>
    <t>4.b melléklet a 6/2017. (IV. 27.) önkormányzati rendelethez</t>
  </si>
  <si>
    <t>4.b melléklet 6 6/2017. (IV.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</si>
</sst>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2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6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33" borderId="24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7" fillId="0" borderId="34" xfId="0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/>
    </xf>
    <xf numFmtId="49" fontId="8" fillId="0" borderId="39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40" xfId="0" applyFont="1" applyBorder="1" applyAlignment="1">
      <alignment/>
    </xf>
    <xf numFmtId="3" fontId="8" fillId="0" borderId="41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49" fontId="8" fillId="0" borderId="42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49" fontId="9" fillId="0" borderId="42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6" fillId="0" borderId="43" xfId="0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10" fillId="0" borderId="42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49" fontId="8" fillId="0" borderId="46" xfId="0" applyNumberFormat="1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0" fontId="7" fillId="0" borderId="51" xfId="0" applyFont="1" applyBorder="1" applyAlignment="1">
      <alignment/>
    </xf>
    <xf numFmtId="49" fontId="9" fillId="0" borderId="52" xfId="0" applyNumberFormat="1" applyFont="1" applyFill="1" applyBorder="1" applyAlignment="1">
      <alignment/>
    </xf>
    <xf numFmtId="0" fontId="7" fillId="0" borderId="52" xfId="0" applyFont="1" applyFill="1" applyBorder="1" applyAlignment="1">
      <alignment wrapText="1"/>
    </xf>
    <xf numFmtId="0" fontId="7" fillId="0" borderId="52" xfId="0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49" fontId="7" fillId="0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right"/>
    </xf>
    <xf numFmtId="0" fontId="7" fillId="0" borderId="55" xfId="0" applyFont="1" applyFill="1" applyBorder="1" applyAlignment="1">
      <alignment/>
    </xf>
    <xf numFmtId="3" fontId="9" fillId="0" borderId="56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0" fontId="6" fillId="0" borderId="58" xfId="0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49" fontId="7" fillId="0" borderId="60" xfId="0" applyNumberFormat="1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right"/>
    </xf>
    <xf numFmtId="49" fontId="8" fillId="0" borderId="61" xfId="0" applyNumberFormat="1" applyFont="1" applyFill="1" applyBorder="1" applyAlignment="1">
      <alignment/>
    </xf>
    <xf numFmtId="49" fontId="7" fillId="0" borderId="62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3" fontId="7" fillId="0" borderId="67" xfId="0" applyNumberFormat="1" applyFont="1" applyFill="1" applyBorder="1" applyAlignment="1">
      <alignment/>
    </xf>
    <xf numFmtId="0" fontId="7" fillId="0" borderId="68" xfId="0" applyFont="1" applyBorder="1" applyAlignment="1">
      <alignment/>
    </xf>
    <xf numFmtId="49" fontId="9" fillId="0" borderId="69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3" fontId="7" fillId="0" borderId="70" xfId="0" applyNumberFormat="1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49" fontId="7" fillId="0" borderId="43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71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81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left"/>
    </xf>
    <xf numFmtId="0" fontId="9" fillId="0" borderId="69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5" width="14.7109375" style="0" customWidth="1"/>
    <col min="6" max="6" width="0" style="0" hidden="1" customWidth="1"/>
    <col min="7" max="7" width="10.7109375" style="0" bestFit="1" customWidth="1"/>
    <col min="8" max="8" width="11.7109375" style="0" customWidth="1"/>
    <col min="9" max="9" width="13.7109375" style="0" hidden="1" customWidth="1"/>
    <col min="10" max="12" width="0" style="0" hidden="1" customWidth="1"/>
    <col min="13" max="13" width="10.421875" style="0" bestFit="1" customWidth="1"/>
  </cols>
  <sheetData>
    <row r="1" spans="1:5" ht="12.75">
      <c r="A1" s="149" t="s">
        <v>329</v>
      </c>
      <c r="B1" s="150"/>
      <c r="C1" s="150"/>
      <c r="D1" s="150"/>
      <c r="E1" s="150"/>
    </row>
    <row r="2" spans="1:5" ht="12.75">
      <c r="A2" s="1"/>
      <c r="B2" s="1"/>
      <c r="C2" s="1"/>
      <c r="D2" s="1"/>
      <c r="E2" s="1"/>
    </row>
    <row r="3" spans="1:7" ht="15" customHeight="1">
      <c r="A3" s="151" t="s">
        <v>114</v>
      </c>
      <c r="B3" s="151"/>
      <c r="C3" s="151"/>
      <c r="D3" s="151"/>
      <c r="E3" s="151"/>
      <c r="F3" s="1"/>
      <c r="G3" s="1"/>
    </row>
    <row r="4" spans="1:7" ht="23.25" customHeight="1">
      <c r="A4" s="151"/>
      <c r="B4" s="151"/>
      <c r="C4" s="151"/>
      <c r="D4" s="151"/>
      <c r="E4" s="151"/>
      <c r="F4" s="1"/>
      <c r="G4" s="1"/>
    </row>
    <row r="5" spans="1:5" ht="15.75" thickBot="1">
      <c r="A5" s="2"/>
      <c r="B5" s="2"/>
      <c r="C5" s="2"/>
      <c r="D5" s="2"/>
      <c r="E5" s="2"/>
    </row>
    <row r="6" spans="1:8" ht="16.5" thickBot="1">
      <c r="A6" s="3"/>
      <c r="B6" s="4"/>
      <c r="C6" s="5" t="s">
        <v>0</v>
      </c>
      <c r="D6" s="5" t="s">
        <v>1</v>
      </c>
      <c r="E6" s="5" t="s">
        <v>2</v>
      </c>
      <c r="F6" s="5" t="s">
        <v>2</v>
      </c>
      <c r="G6" s="5"/>
      <c r="H6" s="5" t="s">
        <v>120</v>
      </c>
    </row>
    <row r="7" spans="1:9" ht="16.5" thickBot="1">
      <c r="A7" s="6"/>
      <c r="B7" s="7" t="s">
        <v>3</v>
      </c>
      <c r="C7" s="7" t="s">
        <v>4</v>
      </c>
      <c r="D7" s="7" t="s">
        <v>5</v>
      </c>
      <c r="E7" s="7" t="s">
        <v>121</v>
      </c>
      <c r="G7" s="5" t="s">
        <v>122</v>
      </c>
      <c r="H7" s="39" t="s">
        <v>6</v>
      </c>
      <c r="I7" s="39" t="s">
        <v>117</v>
      </c>
    </row>
    <row r="8" spans="1:5" ht="15">
      <c r="A8" s="8"/>
      <c r="B8" s="9"/>
      <c r="C8" s="9"/>
      <c r="D8" s="9"/>
      <c r="E8" s="28"/>
    </row>
    <row r="9" spans="1:9" ht="15.75">
      <c r="A9" s="10"/>
      <c r="B9" s="11"/>
      <c r="C9" s="152" t="s">
        <v>7</v>
      </c>
      <c r="D9" s="153"/>
      <c r="E9" s="29">
        <f>SUM(E11,E14,E21,E23,E25,E17,E28,E32,E35,E52,E57,E60,E62,E68,E70,E72,E77,E80,E82,E87,E94,E97,E99,E105,E107,E46,E48)</f>
        <v>658946</v>
      </c>
      <c r="F9" s="29">
        <f>SUM(F11,F14,F21,F23,F25,F17,F28,F32,F35,F52,F57,F60,F62,F68,F70,F72,F77,F80,F82,F87,F94,F97,F99,F105,F107,F46,F48)</f>
        <v>0</v>
      </c>
      <c r="G9" s="29">
        <f>SUM(G11,G14,G21,G23,G25,G17,G28,G32,G35,G52,G57,G60,G62,G68,G70,G72,G77,G80,G82,G87,G94,G97,G99,G105,G107,G46,G48)</f>
        <v>628347</v>
      </c>
      <c r="H9" s="29">
        <f>SUM(H11,H14,H21,H23,H25,H17,H28,H32,H35,H52,H57,H60,H62,H68,H70,H72,H77,H80,H82,H87,H94,H97,H99,H105,H107,H46,H48)</f>
        <v>401630</v>
      </c>
      <c r="I9" s="38">
        <f>+E9-H9</f>
        <v>257316</v>
      </c>
    </row>
    <row r="10" spans="1:9" ht="15">
      <c r="A10" s="12"/>
      <c r="B10" s="13"/>
      <c r="C10" s="13"/>
      <c r="D10" s="24"/>
      <c r="E10" s="30"/>
      <c r="I10" s="38">
        <f aca="true" t="shared" si="0" ref="I10:I76">+E10-H10</f>
        <v>0</v>
      </c>
    </row>
    <row r="11" spans="1:9" ht="15">
      <c r="A11" s="12"/>
      <c r="B11" s="14" t="s">
        <v>8</v>
      </c>
      <c r="C11" s="14" t="s">
        <v>9</v>
      </c>
      <c r="D11" s="25"/>
      <c r="E11" s="31">
        <f>SUM(E12:E13)</f>
        <v>52</v>
      </c>
      <c r="F11" s="31">
        <f>SUM(F12:F13)</f>
        <v>0</v>
      </c>
      <c r="G11" s="31">
        <f>SUM(G12:G13)</f>
        <v>52</v>
      </c>
      <c r="H11" s="31">
        <f>SUM(H12:H13)</f>
        <v>52</v>
      </c>
      <c r="I11" s="38">
        <f t="shared" si="0"/>
        <v>0</v>
      </c>
    </row>
    <row r="12" spans="1:12" ht="15">
      <c r="A12" s="12"/>
      <c r="B12" s="13"/>
      <c r="C12" s="13"/>
      <c r="D12" s="24" t="s">
        <v>10</v>
      </c>
      <c r="E12" s="32">
        <v>52</v>
      </c>
      <c r="G12" s="32">
        <v>52</v>
      </c>
      <c r="H12" s="32">
        <v>52</v>
      </c>
      <c r="I12" s="38">
        <f t="shared" si="0"/>
        <v>0</v>
      </c>
      <c r="L12">
        <f>+E16+E42+E56+E51+E66+E76+E86+E92+E96</f>
        <v>259214</v>
      </c>
    </row>
    <row r="13" spans="1:12" ht="15">
      <c r="A13" s="12"/>
      <c r="B13" s="13"/>
      <c r="C13" s="13"/>
      <c r="D13" s="24" t="s">
        <v>25</v>
      </c>
      <c r="E13" s="32"/>
      <c r="H13" s="32"/>
      <c r="I13" s="38">
        <f t="shared" si="0"/>
        <v>0</v>
      </c>
      <c r="L13">
        <f>+E43+E93+E47</f>
        <v>4900</v>
      </c>
    </row>
    <row r="14" spans="1:9" ht="15">
      <c r="A14" s="12"/>
      <c r="B14" s="14" t="s">
        <v>97</v>
      </c>
      <c r="C14" s="14" t="s">
        <v>98</v>
      </c>
      <c r="D14" s="25"/>
      <c r="E14" s="31">
        <f>SUM(E15+E16)</f>
        <v>1756</v>
      </c>
      <c r="F14" s="31">
        <f>SUM(F15+F16)</f>
        <v>0</v>
      </c>
      <c r="G14" s="31">
        <f>SUM(G15+G16)</f>
        <v>1711</v>
      </c>
      <c r="H14" s="31">
        <f>SUM(H15+H16)</f>
        <v>1111</v>
      </c>
      <c r="I14" s="38">
        <f t="shared" si="0"/>
        <v>645</v>
      </c>
    </row>
    <row r="15" spans="1:9" ht="15">
      <c r="A15" s="12"/>
      <c r="B15" s="13"/>
      <c r="C15" s="13"/>
      <c r="D15" s="24" t="s">
        <v>10</v>
      </c>
      <c r="E15" s="32">
        <f>1111+25+20</f>
        <v>1156</v>
      </c>
      <c r="G15" s="32">
        <v>1111</v>
      </c>
      <c r="H15" s="32">
        <v>1111</v>
      </c>
      <c r="I15" s="38">
        <f t="shared" si="0"/>
        <v>45</v>
      </c>
    </row>
    <row r="16" spans="1:9" ht="15">
      <c r="A16" s="12"/>
      <c r="B16" s="13"/>
      <c r="C16" s="13"/>
      <c r="D16" s="24" t="s">
        <v>25</v>
      </c>
      <c r="E16" s="32">
        <v>600</v>
      </c>
      <c r="G16" s="32">
        <v>600</v>
      </c>
      <c r="H16" s="32"/>
      <c r="I16" s="38">
        <f t="shared" si="0"/>
        <v>600</v>
      </c>
    </row>
    <row r="17" spans="1:9" ht="15">
      <c r="A17" s="12"/>
      <c r="B17" s="14" t="s">
        <v>11</v>
      </c>
      <c r="C17" s="14" t="s">
        <v>80</v>
      </c>
      <c r="D17" s="25"/>
      <c r="E17" s="31">
        <f>SUM(E18:E20)</f>
        <v>3400</v>
      </c>
      <c r="F17" s="31">
        <f>SUM(F18:F20)</f>
        <v>0</v>
      </c>
      <c r="G17" s="31">
        <f>SUM(G18:G20)</f>
        <v>3000</v>
      </c>
      <c r="H17" s="31">
        <f>SUM(H19:H20)</f>
        <v>3000</v>
      </c>
      <c r="I17" s="38">
        <f t="shared" si="0"/>
        <v>400</v>
      </c>
    </row>
    <row r="18" spans="1:9" ht="15">
      <c r="A18" s="12"/>
      <c r="B18" s="14"/>
      <c r="C18" s="14"/>
      <c r="D18" s="24" t="s">
        <v>10</v>
      </c>
      <c r="E18" s="37">
        <v>400</v>
      </c>
      <c r="F18" s="40"/>
      <c r="G18" s="40"/>
      <c r="H18" s="31"/>
      <c r="I18" s="38">
        <f t="shared" si="0"/>
        <v>400</v>
      </c>
    </row>
    <row r="19" spans="1:9" ht="15">
      <c r="A19" s="12"/>
      <c r="B19" s="13"/>
      <c r="C19" s="13"/>
      <c r="D19" s="24" t="s">
        <v>115</v>
      </c>
      <c r="E19" s="32">
        <v>3000</v>
      </c>
      <c r="G19">
        <v>3000</v>
      </c>
      <c r="H19" s="32">
        <v>3000</v>
      </c>
      <c r="I19" s="38">
        <f t="shared" si="0"/>
        <v>0</v>
      </c>
    </row>
    <row r="20" spans="1:12" ht="15">
      <c r="A20" s="12"/>
      <c r="B20" s="13"/>
      <c r="C20" s="13"/>
      <c r="D20" s="24" t="s">
        <v>13</v>
      </c>
      <c r="E20" s="32"/>
      <c r="H20" s="32"/>
      <c r="I20" s="38">
        <f t="shared" si="0"/>
        <v>0</v>
      </c>
      <c r="L20" s="38">
        <f>+E12+E15+E18+E22+E24+E26+E31+E33+E38+E49+E55+E58+E61+E65+E75+E79+E85+E90+E95+E98+E78</f>
        <v>128776</v>
      </c>
    </row>
    <row r="21" spans="1:12" ht="15">
      <c r="A21" s="12"/>
      <c r="B21" s="14" t="s">
        <v>14</v>
      </c>
      <c r="C21" s="14" t="s">
        <v>15</v>
      </c>
      <c r="D21" s="25"/>
      <c r="E21" s="31">
        <f>SUM(E22)</f>
        <v>2556</v>
      </c>
      <c r="F21" s="31">
        <f>SUM(F22)</f>
        <v>0</v>
      </c>
      <c r="G21" s="31">
        <f>SUM(G22)</f>
        <v>1556</v>
      </c>
      <c r="H21" s="31">
        <f>SUM(H22)</f>
        <v>1556</v>
      </c>
      <c r="I21" s="38">
        <f t="shared" si="0"/>
        <v>1000</v>
      </c>
      <c r="L21">
        <f>+E39+E50+E67+E91</f>
        <v>2837</v>
      </c>
    </row>
    <row r="22" spans="1:12" ht="15">
      <c r="A22" s="12"/>
      <c r="B22" s="13"/>
      <c r="C22" s="13"/>
      <c r="D22" s="24" t="s">
        <v>10</v>
      </c>
      <c r="E22" s="32">
        <f>1556+1000</f>
        <v>2556</v>
      </c>
      <c r="G22">
        <v>1556</v>
      </c>
      <c r="H22">
        <v>1556</v>
      </c>
      <c r="I22" s="38">
        <f t="shared" si="0"/>
        <v>1000</v>
      </c>
      <c r="L22">
        <f>+E40+E59+E71</f>
        <v>7900</v>
      </c>
    </row>
    <row r="23" spans="1:9" ht="15">
      <c r="A23" s="12"/>
      <c r="B23" s="14" t="s">
        <v>99</v>
      </c>
      <c r="C23" s="14" t="s">
        <v>100</v>
      </c>
      <c r="D23" s="25"/>
      <c r="E23" s="31">
        <f>SUM(E24)</f>
        <v>191</v>
      </c>
      <c r="F23" s="31">
        <f>SUM(F24)</f>
        <v>0</v>
      </c>
      <c r="G23" s="31">
        <f>SUM(G24)</f>
        <v>191</v>
      </c>
      <c r="H23" s="31">
        <f>SUM(H24)</f>
        <v>191</v>
      </c>
      <c r="I23" s="38">
        <f t="shared" si="0"/>
        <v>0</v>
      </c>
    </row>
    <row r="24" spans="1:9" ht="15">
      <c r="A24" s="12"/>
      <c r="B24" s="13"/>
      <c r="C24" s="13"/>
      <c r="D24" s="24" t="s">
        <v>49</v>
      </c>
      <c r="E24" s="32">
        <v>191</v>
      </c>
      <c r="G24">
        <v>191</v>
      </c>
      <c r="H24">
        <v>191</v>
      </c>
      <c r="I24" s="38">
        <f t="shared" si="0"/>
        <v>0</v>
      </c>
    </row>
    <row r="25" spans="1:9" ht="15">
      <c r="A25" s="12"/>
      <c r="B25" s="14" t="s">
        <v>16</v>
      </c>
      <c r="C25" s="14" t="s">
        <v>17</v>
      </c>
      <c r="D25" s="25"/>
      <c r="E25" s="31">
        <f>SUM(E26:E27)</f>
        <v>953</v>
      </c>
      <c r="F25" s="31">
        <f>SUM(F26:F27)</f>
        <v>0</v>
      </c>
      <c r="G25" s="31">
        <f>SUM(G26:G27)</f>
        <v>953</v>
      </c>
      <c r="H25" s="31">
        <f>SUM(H26:H27)</f>
        <v>953</v>
      </c>
      <c r="I25" s="38">
        <f t="shared" si="0"/>
        <v>0</v>
      </c>
    </row>
    <row r="26" spans="1:9" ht="15">
      <c r="A26" s="12"/>
      <c r="B26" s="13"/>
      <c r="C26" s="13"/>
      <c r="D26" s="24" t="s">
        <v>10</v>
      </c>
      <c r="E26" s="32">
        <v>953</v>
      </c>
      <c r="G26" s="32">
        <v>953</v>
      </c>
      <c r="H26" s="32">
        <v>953</v>
      </c>
      <c r="I26" s="38">
        <f t="shared" si="0"/>
        <v>0</v>
      </c>
    </row>
    <row r="27" spans="1:9" ht="15">
      <c r="A27" s="12"/>
      <c r="B27" s="13"/>
      <c r="C27" s="13"/>
      <c r="D27" s="24" t="s">
        <v>25</v>
      </c>
      <c r="E27" s="32"/>
      <c r="H27" s="32"/>
      <c r="I27" s="38">
        <f t="shared" si="0"/>
        <v>0</v>
      </c>
    </row>
    <row r="28" spans="1:9" ht="15">
      <c r="A28" s="12"/>
      <c r="B28" s="14" t="s">
        <v>64</v>
      </c>
      <c r="C28" s="14" t="s">
        <v>101</v>
      </c>
      <c r="D28" s="25"/>
      <c r="E28" s="31">
        <f>+E29+E30+E31</f>
        <v>17120</v>
      </c>
      <c r="F28" s="31">
        <f>+F29+F30+F31</f>
        <v>0</v>
      </c>
      <c r="G28" s="31">
        <f>+G29+G30+G31</f>
        <v>16950</v>
      </c>
      <c r="H28" s="31">
        <f>+H29+H30+H31</f>
        <v>16950</v>
      </c>
      <c r="I28" s="38">
        <f t="shared" si="0"/>
        <v>170</v>
      </c>
    </row>
    <row r="29" spans="1:9" ht="15">
      <c r="A29" s="12"/>
      <c r="B29" s="14"/>
      <c r="C29" s="14"/>
      <c r="D29" s="24" t="s">
        <v>22</v>
      </c>
      <c r="E29" s="37">
        <v>11481</v>
      </c>
      <c r="G29" s="32">
        <v>11481</v>
      </c>
      <c r="H29" s="32">
        <v>11481</v>
      </c>
      <c r="I29" s="38">
        <f t="shared" si="0"/>
        <v>0</v>
      </c>
    </row>
    <row r="30" spans="1:9" ht="15">
      <c r="A30" s="12"/>
      <c r="B30" s="14"/>
      <c r="C30" s="14"/>
      <c r="D30" s="24" t="s">
        <v>23</v>
      </c>
      <c r="E30" s="37">
        <f>5409+100+70</f>
        <v>5579</v>
      </c>
      <c r="G30" s="32">
        <v>5409</v>
      </c>
      <c r="H30" s="32">
        <v>5409</v>
      </c>
      <c r="I30" s="38">
        <f t="shared" si="0"/>
        <v>170</v>
      </c>
    </row>
    <row r="31" spans="1:9" ht="15">
      <c r="A31" s="12"/>
      <c r="B31" s="13"/>
      <c r="C31" s="13"/>
      <c r="D31" s="24" t="s">
        <v>10</v>
      </c>
      <c r="E31" s="32">
        <v>60</v>
      </c>
      <c r="G31">
        <v>60</v>
      </c>
      <c r="H31" s="32">
        <v>60</v>
      </c>
      <c r="I31" s="38">
        <f t="shared" si="0"/>
        <v>0</v>
      </c>
    </row>
    <row r="32" spans="1:9" ht="15">
      <c r="A32" s="12"/>
      <c r="B32" s="14" t="s">
        <v>18</v>
      </c>
      <c r="C32" s="14" t="s">
        <v>19</v>
      </c>
      <c r="D32" s="25"/>
      <c r="E32" s="31">
        <f>SUM(E33:E34)</f>
        <v>6350</v>
      </c>
      <c r="F32" s="31">
        <f>SUM(F33:F34)</f>
        <v>0</v>
      </c>
      <c r="G32" s="31">
        <f>SUM(G33:G34)</f>
        <v>6350</v>
      </c>
      <c r="H32" s="31">
        <f>SUM(H33:H34)</f>
        <v>6350</v>
      </c>
      <c r="I32" s="38">
        <f t="shared" si="0"/>
        <v>0</v>
      </c>
    </row>
    <row r="33" spans="1:9" ht="15">
      <c r="A33" s="12"/>
      <c r="B33" s="13"/>
      <c r="C33" s="13"/>
      <c r="D33" s="24" t="s">
        <v>10</v>
      </c>
      <c r="E33" s="32">
        <v>6350</v>
      </c>
      <c r="G33" s="32">
        <v>6350</v>
      </c>
      <c r="H33" s="32">
        <v>6350</v>
      </c>
      <c r="I33" s="38">
        <f t="shared" si="0"/>
        <v>0</v>
      </c>
    </row>
    <row r="34" spans="1:9" ht="15">
      <c r="A34" s="12"/>
      <c r="B34" s="13"/>
      <c r="C34" s="13"/>
      <c r="D34" s="24" t="s">
        <v>25</v>
      </c>
      <c r="E34" s="32"/>
      <c r="H34" s="32"/>
      <c r="I34" s="38">
        <f t="shared" si="0"/>
        <v>0</v>
      </c>
    </row>
    <row r="35" spans="1:9" ht="15">
      <c r="A35" s="12"/>
      <c r="B35" s="14" t="s">
        <v>20</v>
      </c>
      <c r="C35" s="14" t="s">
        <v>21</v>
      </c>
      <c r="D35" s="25"/>
      <c r="E35" s="31">
        <f>SUM(E36:E45)</f>
        <v>86036</v>
      </c>
      <c r="F35" s="31">
        <f>SUM(F36:F45)</f>
        <v>0</v>
      </c>
      <c r="G35" s="31">
        <f>SUM(G36:G45)</f>
        <v>65009</v>
      </c>
      <c r="H35" s="31">
        <f>SUM(H36:H45)</f>
        <v>56740</v>
      </c>
      <c r="I35" s="38">
        <f t="shared" si="0"/>
        <v>29296</v>
      </c>
    </row>
    <row r="36" spans="1:9" ht="15">
      <c r="A36" s="12"/>
      <c r="B36" s="15"/>
      <c r="C36" s="15"/>
      <c r="D36" s="24" t="s">
        <v>22</v>
      </c>
      <c r="E36" s="32">
        <f>4293+134+800+235-400+100</f>
        <v>5162</v>
      </c>
      <c r="G36" s="32">
        <v>4293</v>
      </c>
      <c r="H36" s="32">
        <v>4293</v>
      </c>
      <c r="I36" s="38">
        <f t="shared" si="0"/>
        <v>869</v>
      </c>
    </row>
    <row r="37" spans="1:9" ht="15">
      <c r="A37" s="12"/>
      <c r="B37" s="13"/>
      <c r="C37" s="13"/>
      <c r="D37" s="24" t="s">
        <v>23</v>
      </c>
      <c r="E37" s="32">
        <f>831+36</f>
        <v>867</v>
      </c>
      <c r="G37" s="32">
        <v>831</v>
      </c>
      <c r="H37" s="32">
        <v>831</v>
      </c>
      <c r="I37" s="38">
        <f t="shared" si="0"/>
        <v>36</v>
      </c>
    </row>
    <row r="38" spans="1:9" ht="15">
      <c r="A38" s="12"/>
      <c r="B38" s="13"/>
      <c r="C38" s="13"/>
      <c r="D38" s="24" t="s">
        <v>10</v>
      </c>
      <c r="E38" s="32">
        <f>38982+15+10+150+300-3000+408+25-5000+443+3200+300-3500-2000-1423+10599</f>
        <v>39509</v>
      </c>
      <c r="G38" s="32">
        <v>38982</v>
      </c>
      <c r="H38" s="32">
        <v>34892</v>
      </c>
      <c r="I38" s="38">
        <f t="shared" si="0"/>
        <v>4617</v>
      </c>
    </row>
    <row r="39" spans="1:9" ht="15">
      <c r="A39" s="12"/>
      <c r="B39" s="13"/>
      <c r="C39" s="13"/>
      <c r="D39" s="24" t="s">
        <v>12</v>
      </c>
      <c r="E39" s="32">
        <f>570+15+2400+300+300+45+80+1000-3000</f>
        <v>1710</v>
      </c>
      <c r="G39" s="32">
        <v>570</v>
      </c>
      <c r="H39" s="32">
        <v>570</v>
      </c>
      <c r="I39" s="38">
        <f t="shared" si="0"/>
        <v>1140</v>
      </c>
    </row>
    <row r="40" spans="1:9" ht="15">
      <c r="A40" s="12"/>
      <c r="B40" s="13"/>
      <c r="C40" s="13"/>
      <c r="D40" s="24" t="s">
        <v>24</v>
      </c>
      <c r="E40" s="32">
        <v>1700</v>
      </c>
      <c r="G40" s="32">
        <v>1700</v>
      </c>
      <c r="H40" s="32">
        <v>1700</v>
      </c>
      <c r="I40" s="38">
        <f t="shared" si="0"/>
        <v>0</v>
      </c>
    </row>
    <row r="41" spans="1:9" ht="15">
      <c r="A41" s="12"/>
      <c r="B41" s="13"/>
      <c r="C41" s="13"/>
      <c r="D41" s="24" t="s">
        <v>119</v>
      </c>
      <c r="E41" s="32">
        <v>20000</v>
      </c>
      <c r="H41" s="32"/>
      <c r="I41" s="38">
        <f t="shared" si="0"/>
        <v>20000</v>
      </c>
    </row>
    <row r="42" spans="1:9" ht="15">
      <c r="A42" s="12"/>
      <c r="B42" s="13"/>
      <c r="C42" s="13"/>
      <c r="D42" s="24" t="s">
        <v>94</v>
      </c>
      <c r="E42" s="32">
        <v>8555</v>
      </c>
      <c r="G42" s="32">
        <v>10100</v>
      </c>
      <c r="H42" s="32">
        <v>8121</v>
      </c>
      <c r="I42" s="38">
        <f t="shared" si="0"/>
        <v>434</v>
      </c>
    </row>
    <row r="43" spans="1:9" ht="15">
      <c r="A43" s="12"/>
      <c r="B43" s="13"/>
      <c r="C43" s="13"/>
      <c r="D43" s="24" t="s">
        <v>116</v>
      </c>
      <c r="E43" s="32">
        <v>2200</v>
      </c>
      <c r="G43" s="32">
        <v>2200</v>
      </c>
      <c r="H43" s="32"/>
      <c r="I43" s="38">
        <f t="shared" si="0"/>
        <v>2200</v>
      </c>
    </row>
    <row r="44" spans="1:9" ht="15">
      <c r="A44" s="12"/>
      <c r="B44" s="13"/>
      <c r="C44" s="13"/>
      <c r="D44" s="24" t="s">
        <v>81</v>
      </c>
      <c r="E44" s="32">
        <v>3333</v>
      </c>
      <c r="G44" s="32">
        <v>3333</v>
      </c>
      <c r="H44" s="32">
        <v>3333</v>
      </c>
      <c r="I44" s="38">
        <f t="shared" si="0"/>
        <v>0</v>
      </c>
    </row>
    <row r="45" spans="1:9" ht="15">
      <c r="A45" s="12"/>
      <c r="B45" s="13"/>
      <c r="C45" s="13"/>
      <c r="D45" s="24" t="s">
        <v>26</v>
      </c>
      <c r="E45" s="32">
        <v>3000</v>
      </c>
      <c r="G45" s="32">
        <v>3000</v>
      </c>
      <c r="H45" s="32">
        <v>3000</v>
      </c>
      <c r="I45" s="38">
        <f t="shared" si="0"/>
        <v>0</v>
      </c>
    </row>
    <row r="46" spans="1:9" ht="15">
      <c r="A46" s="12"/>
      <c r="B46" s="14"/>
      <c r="C46" s="14" t="s">
        <v>109</v>
      </c>
      <c r="D46" s="25"/>
      <c r="E46" s="31">
        <f>SUM(E47:E47)</f>
        <v>2000</v>
      </c>
      <c r="F46" s="31">
        <f>SUM(F47:F47)</f>
        <v>0</v>
      </c>
      <c r="G46" s="31">
        <f>SUM(G47:G47)</f>
        <v>2000</v>
      </c>
      <c r="H46" s="31">
        <f>SUM(H47:H47)</f>
        <v>2000</v>
      </c>
      <c r="I46" s="38">
        <f t="shared" si="0"/>
        <v>0</v>
      </c>
    </row>
    <row r="47" spans="1:9" ht="15">
      <c r="A47" s="12"/>
      <c r="B47" s="13"/>
      <c r="C47" s="13"/>
      <c r="D47" s="24" t="s">
        <v>95</v>
      </c>
      <c r="E47" s="32">
        <v>2000</v>
      </c>
      <c r="G47" s="32">
        <v>2000</v>
      </c>
      <c r="H47">
        <v>2000</v>
      </c>
      <c r="I47" s="38">
        <f t="shared" si="0"/>
        <v>0</v>
      </c>
    </row>
    <row r="48" spans="1:9" ht="15">
      <c r="A48" s="12"/>
      <c r="B48" s="14" t="s">
        <v>29</v>
      </c>
      <c r="C48" s="14" t="s">
        <v>93</v>
      </c>
      <c r="D48" s="25"/>
      <c r="E48" s="31">
        <f>+E49+E50+E51</f>
        <v>293387</v>
      </c>
      <c r="F48" s="31">
        <f>+F49+F50+F51</f>
        <v>0</v>
      </c>
      <c r="G48" s="31">
        <f>+G49+G50+G51</f>
        <v>295883</v>
      </c>
      <c r="H48" s="31">
        <f>+H49+H50+H51</f>
        <v>84615</v>
      </c>
      <c r="I48" s="38">
        <f t="shared" si="0"/>
        <v>208772</v>
      </c>
    </row>
    <row r="49" spans="1:9" ht="15">
      <c r="A49" s="12"/>
      <c r="B49" s="13"/>
      <c r="C49" s="13"/>
      <c r="D49" s="24" t="s">
        <v>10</v>
      </c>
      <c r="E49" s="32">
        <f>13659+28864+300+1800</f>
        <v>44623</v>
      </c>
      <c r="G49" s="43">
        <v>42523</v>
      </c>
      <c r="H49" s="32">
        <v>13659</v>
      </c>
      <c r="I49" s="38">
        <f t="shared" si="0"/>
        <v>30964</v>
      </c>
    </row>
    <row r="50" spans="1:11" ht="15">
      <c r="A50" s="12"/>
      <c r="B50" s="13"/>
      <c r="C50" s="13"/>
      <c r="D50" s="24" t="s">
        <v>12</v>
      </c>
      <c r="E50" s="32">
        <f>44+1000</f>
        <v>1044</v>
      </c>
      <c r="G50" s="44">
        <v>44</v>
      </c>
      <c r="H50" s="32">
        <v>44</v>
      </c>
      <c r="I50" s="38">
        <f t="shared" si="0"/>
        <v>1000</v>
      </c>
      <c r="K50" s="38"/>
    </row>
    <row r="51" spans="1:11" ht="15">
      <c r="A51" s="12"/>
      <c r="B51" s="13"/>
      <c r="C51" s="13"/>
      <c r="D51" s="24" t="s">
        <v>25</v>
      </c>
      <c r="E51" s="32">
        <f>253316+3600-9196</f>
        <v>247720</v>
      </c>
      <c r="G51" s="41">
        <v>253316</v>
      </c>
      <c r="H51" s="32">
        <v>70912</v>
      </c>
      <c r="I51" s="38">
        <f t="shared" si="0"/>
        <v>176808</v>
      </c>
      <c r="K51" s="38"/>
    </row>
    <row r="52" spans="1:9" ht="15">
      <c r="A52" s="12"/>
      <c r="B52" s="14" t="s">
        <v>30</v>
      </c>
      <c r="C52" s="14" t="s">
        <v>31</v>
      </c>
      <c r="D52" s="25"/>
      <c r="E52" s="31">
        <f>SUM(E53:E56)</f>
        <v>15348</v>
      </c>
      <c r="F52" s="31">
        <f>SUM(F53:F56)</f>
        <v>0</v>
      </c>
      <c r="G52" s="31">
        <f>SUM(G53:G56)</f>
        <v>14787</v>
      </c>
      <c r="H52" s="31">
        <f>SUM(H53:H56)</f>
        <v>14637</v>
      </c>
      <c r="I52" s="38">
        <f t="shared" si="0"/>
        <v>711</v>
      </c>
    </row>
    <row r="53" spans="1:9" ht="15">
      <c r="A53" s="12"/>
      <c r="B53" s="13"/>
      <c r="C53" s="13"/>
      <c r="D53" s="24" t="s">
        <v>22</v>
      </c>
      <c r="E53" s="32">
        <f>9500+535+388-1700</f>
        <v>8723</v>
      </c>
      <c r="G53" s="32">
        <v>9500</v>
      </c>
      <c r="H53" s="32">
        <v>9500</v>
      </c>
      <c r="I53" s="38">
        <f t="shared" si="0"/>
        <v>-777</v>
      </c>
    </row>
    <row r="54" spans="1:9" ht="15">
      <c r="A54" s="12"/>
      <c r="B54" s="13"/>
      <c r="C54" s="13"/>
      <c r="D54" s="24" t="s">
        <v>23</v>
      </c>
      <c r="E54" s="32">
        <f>2340+144+25+20</f>
        <v>2529</v>
      </c>
      <c r="G54" s="32">
        <v>2340</v>
      </c>
      <c r="H54" s="32">
        <v>2340</v>
      </c>
      <c r="I54" s="38">
        <f t="shared" si="0"/>
        <v>189</v>
      </c>
    </row>
    <row r="55" spans="1:9" ht="15">
      <c r="A55" s="12"/>
      <c r="B55" s="13"/>
      <c r="C55" s="13"/>
      <c r="D55" s="24" t="s">
        <v>10</v>
      </c>
      <c r="E55" s="32">
        <f>2797+150+705+30+10</f>
        <v>3692</v>
      </c>
      <c r="G55" s="32">
        <v>2797</v>
      </c>
      <c r="H55" s="32">
        <v>2797</v>
      </c>
      <c r="I55" s="38">
        <f t="shared" si="0"/>
        <v>895</v>
      </c>
    </row>
    <row r="56" spans="1:9" ht="15">
      <c r="A56" s="12"/>
      <c r="B56" s="13"/>
      <c r="C56" s="13"/>
      <c r="D56" s="24" t="s">
        <v>25</v>
      </c>
      <c r="E56" s="32">
        <f>150+200+54</f>
        <v>404</v>
      </c>
      <c r="G56" s="32">
        <v>150</v>
      </c>
      <c r="H56" s="32"/>
      <c r="I56" s="38">
        <f t="shared" si="0"/>
        <v>404</v>
      </c>
    </row>
    <row r="57" spans="1:9" ht="15">
      <c r="A57" s="12"/>
      <c r="B57" s="14" t="s">
        <v>102</v>
      </c>
      <c r="C57" s="14" t="s">
        <v>103</v>
      </c>
      <c r="D57" s="25"/>
      <c r="E57" s="31">
        <f>+E58+E59</f>
        <v>7104</v>
      </c>
      <c r="F57" s="31">
        <f>+F58+F59</f>
        <v>0</v>
      </c>
      <c r="G57" s="31">
        <f>+G58+G59</f>
        <v>4799</v>
      </c>
      <c r="H57" s="31">
        <f>+H58+H59</f>
        <v>4799</v>
      </c>
      <c r="I57" s="38">
        <f t="shared" si="0"/>
        <v>2305</v>
      </c>
    </row>
    <row r="58" spans="1:9" ht="15">
      <c r="A58" s="12"/>
      <c r="B58" s="13"/>
      <c r="C58" s="13"/>
      <c r="D58" s="24" t="s">
        <v>10</v>
      </c>
      <c r="E58" s="32">
        <f>1199-150+20+50+5+3800+70+10</f>
        <v>5004</v>
      </c>
      <c r="G58" s="32">
        <v>1199</v>
      </c>
      <c r="H58" s="32">
        <v>1199</v>
      </c>
      <c r="I58" s="38">
        <f t="shared" si="0"/>
        <v>3805</v>
      </c>
    </row>
    <row r="59" spans="1:9" ht="15">
      <c r="A59" s="12"/>
      <c r="B59" s="13"/>
      <c r="C59" s="13"/>
      <c r="D59" s="24" t="s">
        <v>104</v>
      </c>
      <c r="E59" s="32">
        <f>3600-1500</f>
        <v>2100</v>
      </c>
      <c r="G59" s="32">
        <v>3600</v>
      </c>
      <c r="H59" s="32">
        <v>3600</v>
      </c>
      <c r="I59" s="38">
        <f t="shared" si="0"/>
        <v>-1500</v>
      </c>
    </row>
    <row r="60" spans="1:9" ht="15">
      <c r="A60" s="12"/>
      <c r="B60" s="14" t="s">
        <v>32</v>
      </c>
      <c r="C60" s="14" t="s">
        <v>33</v>
      </c>
      <c r="D60" s="25"/>
      <c r="E60" s="31">
        <f>SUM(E61)</f>
        <v>130</v>
      </c>
      <c r="F60" s="31">
        <f>SUM(F61)</f>
        <v>0</v>
      </c>
      <c r="G60" s="31">
        <f>SUM(G61)</f>
        <v>130</v>
      </c>
      <c r="H60" s="31">
        <f>SUM(H61)</f>
        <v>130</v>
      </c>
      <c r="I60" s="38">
        <f t="shared" si="0"/>
        <v>0</v>
      </c>
    </row>
    <row r="61" spans="1:9" ht="15">
      <c r="A61" s="12"/>
      <c r="B61" s="13"/>
      <c r="C61" s="13"/>
      <c r="D61" s="24" t="s">
        <v>10</v>
      </c>
      <c r="E61" s="32">
        <v>130</v>
      </c>
      <c r="G61" s="41">
        <v>130</v>
      </c>
      <c r="H61">
        <v>130</v>
      </c>
      <c r="I61" s="38">
        <f t="shared" si="0"/>
        <v>0</v>
      </c>
    </row>
    <row r="62" spans="1:9" ht="15">
      <c r="A62" s="12"/>
      <c r="B62" s="14" t="s">
        <v>34</v>
      </c>
      <c r="C62" s="14" t="s">
        <v>35</v>
      </c>
      <c r="D62" s="25"/>
      <c r="E62" s="31">
        <f>SUM(E63:E67)</f>
        <v>8730</v>
      </c>
      <c r="F62" s="31">
        <f>SUM(F63:F67)</f>
        <v>0</v>
      </c>
      <c r="G62" s="31">
        <f>SUM(G63:G67)</f>
        <v>7133</v>
      </c>
      <c r="H62" s="31">
        <f>SUM(H63:H67)</f>
        <v>7133</v>
      </c>
      <c r="I62" s="38">
        <f t="shared" si="0"/>
        <v>1597</v>
      </c>
    </row>
    <row r="63" spans="1:9" ht="15">
      <c r="A63" s="12"/>
      <c r="B63" s="13"/>
      <c r="C63" s="13"/>
      <c r="D63" s="24" t="s">
        <v>22</v>
      </c>
      <c r="E63" s="32">
        <f>4834+393+828+20+30</f>
        <v>6105</v>
      </c>
      <c r="G63" s="32">
        <v>4834</v>
      </c>
      <c r="H63" s="32">
        <v>4834</v>
      </c>
      <c r="I63" s="38">
        <f t="shared" si="0"/>
        <v>1271</v>
      </c>
    </row>
    <row r="64" spans="1:9" ht="15">
      <c r="A64" s="12"/>
      <c r="B64" s="13"/>
      <c r="C64" s="13"/>
      <c r="D64" s="24" t="s">
        <v>23</v>
      </c>
      <c r="E64" s="32">
        <f>1305+106+25+20</f>
        <v>1456</v>
      </c>
      <c r="G64" s="32">
        <v>1305</v>
      </c>
      <c r="H64" s="32">
        <v>1305</v>
      </c>
      <c r="I64" s="38">
        <f t="shared" si="0"/>
        <v>151</v>
      </c>
    </row>
    <row r="65" spans="1:9" ht="15">
      <c r="A65" s="12"/>
      <c r="B65" s="13"/>
      <c r="C65" s="13"/>
      <c r="D65" s="24" t="s">
        <v>10</v>
      </c>
      <c r="E65" s="32">
        <f>966+25+40+10+25+10</f>
        <v>1076</v>
      </c>
      <c r="G65" s="32">
        <v>966</v>
      </c>
      <c r="H65" s="32">
        <v>966</v>
      </c>
      <c r="I65" s="38">
        <f t="shared" si="0"/>
        <v>110</v>
      </c>
    </row>
    <row r="66" spans="1:9" ht="15">
      <c r="A66" s="12"/>
      <c r="B66" s="13"/>
      <c r="C66" s="13"/>
      <c r="D66" s="24" t="s">
        <v>25</v>
      </c>
      <c r="E66" s="32">
        <f>50+15</f>
        <v>65</v>
      </c>
      <c r="H66" s="32"/>
      <c r="I66" s="38"/>
    </row>
    <row r="67" spans="1:9" ht="15">
      <c r="A67" s="12"/>
      <c r="B67" s="13"/>
      <c r="C67" s="13"/>
      <c r="D67" s="24" t="s">
        <v>12</v>
      </c>
      <c r="E67" s="32">
        <v>28</v>
      </c>
      <c r="G67" s="32">
        <v>28</v>
      </c>
      <c r="H67" s="32">
        <v>28</v>
      </c>
      <c r="I67" s="38">
        <f t="shared" si="0"/>
        <v>0</v>
      </c>
    </row>
    <row r="68" spans="1:9" ht="15">
      <c r="A68" s="12"/>
      <c r="B68" s="14" t="s">
        <v>36</v>
      </c>
      <c r="C68" s="14" t="s">
        <v>37</v>
      </c>
      <c r="D68" s="25"/>
      <c r="E68" s="31">
        <f>SUM(E69)</f>
        <v>1000</v>
      </c>
      <c r="F68" s="31">
        <f>SUM(F69)</f>
        <v>0</v>
      </c>
      <c r="G68" s="31">
        <f>SUM(G69)</f>
        <v>1000</v>
      </c>
      <c r="H68" s="31">
        <f>SUM(H69)</f>
        <v>1000</v>
      </c>
      <c r="I68" s="38">
        <f t="shared" si="0"/>
        <v>0</v>
      </c>
    </row>
    <row r="69" spans="1:9" ht="15">
      <c r="A69" s="12"/>
      <c r="B69" s="13"/>
      <c r="C69" s="13"/>
      <c r="D69" s="24" t="s">
        <v>38</v>
      </c>
      <c r="E69" s="32">
        <v>1000</v>
      </c>
      <c r="G69" s="32">
        <v>1000</v>
      </c>
      <c r="H69">
        <v>1000</v>
      </c>
      <c r="I69" s="38">
        <f t="shared" si="0"/>
        <v>0</v>
      </c>
    </row>
    <row r="70" spans="1:9" ht="15">
      <c r="A70" s="12"/>
      <c r="B70" s="14" t="s">
        <v>39</v>
      </c>
      <c r="C70" s="14" t="s">
        <v>40</v>
      </c>
      <c r="D70" s="25"/>
      <c r="E70" s="31">
        <f>SUM(E71)</f>
        <v>4100</v>
      </c>
      <c r="F70" s="31">
        <f>SUM(F71)</f>
        <v>0</v>
      </c>
      <c r="G70" s="31">
        <f>SUM(G71)</f>
        <v>4000</v>
      </c>
      <c r="H70" s="31">
        <f>SUM(H71)</f>
        <v>4000</v>
      </c>
      <c r="I70" s="38">
        <f t="shared" si="0"/>
        <v>100</v>
      </c>
    </row>
    <row r="71" spans="1:9" ht="15">
      <c r="A71" s="12"/>
      <c r="B71" s="13"/>
      <c r="C71" s="13"/>
      <c r="D71" s="24" t="s">
        <v>41</v>
      </c>
      <c r="E71" s="32">
        <f>4000+100</f>
        <v>4100</v>
      </c>
      <c r="G71" s="32">
        <v>4000</v>
      </c>
      <c r="H71">
        <v>4000</v>
      </c>
      <c r="I71" s="38">
        <f t="shared" si="0"/>
        <v>100</v>
      </c>
    </row>
    <row r="72" spans="1:9" ht="15">
      <c r="A72" s="12"/>
      <c r="B72" s="14" t="s">
        <v>42</v>
      </c>
      <c r="C72" s="14" t="s">
        <v>84</v>
      </c>
      <c r="D72" s="25"/>
      <c r="E72" s="31">
        <f>SUM(E73:E76)</f>
        <v>24339</v>
      </c>
      <c r="F72" s="31">
        <f>SUM(F73:F76)</f>
        <v>0</v>
      </c>
      <c r="G72" s="31">
        <f>SUM(G73:G76)</f>
        <v>25929</v>
      </c>
      <c r="H72" s="31">
        <f>SUM(H73:H76)</f>
        <v>25279</v>
      </c>
      <c r="I72" s="38">
        <f t="shared" si="0"/>
        <v>-940</v>
      </c>
    </row>
    <row r="73" spans="1:9" ht="15">
      <c r="A73" s="12"/>
      <c r="B73" s="13"/>
      <c r="C73" s="13"/>
      <c r="D73" s="24" t="s">
        <v>22</v>
      </c>
      <c r="E73" s="32">
        <f>18997-2016+350</f>
        <v>17331</v>
      </c>
      <c r="G73" s="32">
        <v>18997</v>
      </c>
      <c r="H73" s="32">
        <v>18997</v>
      </c>
      <c r="I73" s="38">
        <f t="shared" si="0"/>
        <v>-1666</v>
      </c>
    </row>
    <row r="74" spans="1:9" ht="15">
      <c r="A74" s="12"/>
      <c r="B74" s="13"/>
      <c r="C74" s="13"/>
      <c r="D74" s="24" t="s">
        <v>23</v>
      </c>
      <c r="E74" s="32">
        <f>5129+50</f>
        <v>5179</v>
      </c>
      <c r="G74" s="44">
        <v>5129</v>
      </c>
      <c r="H74" s="32">
        <v>5129</v>
      </c>
      <c r="I74" s="38">
        <f t="shared" si="0"/>
        <v>50</v>
      </c>
    </row>
    <row r="75" spans="1:9" ht="15">
      <c r="A75" s="12"/>
      <c r="B75" s="13"/>
      <c r="C75" s="13"/>
      <c r="D75" s="24" t="s">
        <v>10</v>
      </c>
      <c r="E75" s="32">
        <f>1153+6+20</f>
        <v>1179</v>
      </c>
      <c r="G75" s="45">
        <v>1153</v>
      </c>
      <c r="H75" s="32">
        <v>1153</v>
      </c>
      <c r="I75" s="38">
        <f t="shared" si="0"/>
        <v>26</v>
      </c>
    </row>
    <row r="76" spans="1:9" ht="15">
      <c r="A76" s="12"/>
      <c r="B76" s="13"/>
      <c r="C76" s="13"/>
      <c r="D76" s="24" t="s">
        <v>25</v>
      </c>
      <c r="E76" s="32">
        <v>650</v>
      </c>
      <c r="G76" s="42">
        <v>650</v>
      </c>
      <c r="H76" s="32"/>
      <c r="I76" s="38">
        <f t="shared" si="0"/>
        <v>650</v>
      </c>
    </row>
    <row r="77" spans="1:9" ht="15.75">
      <c r="A77" s="12"/>
      <c r="B77" s="11" t="s">
        <v>82</v>
      </c>
      <c r="C77" s="11" t="s">
        <v>83</v>
      </c>
      <c r="D77" s="33"/>
      <c r="E77" s="31">
        <f>SUM(E78:E79)</f>
        <v>16750</v>
      </c>
      <c r="F77" s="31">
        <f>SUM(F78:F79)</f>
        <v>0</v>
      </c>
      <c r="G77" s="31">
        <f>SUM(G78:G79)</f>
        <v>10750</v>
      </c>
      <c r="H77" s="31">
        <f>SUM(H79:H79)</f>
        <v>10750</v>
      </c>
      <c r="I77" s="38">
        <f aca="true" t="shared" si="1" ref="I77:I141">+E77-H77</f>
        <v>6000</v>
      </c>
    </row>
    <row r="78" spans="1:9" ht="15.75">
      <c r="A78" s="12"/>
      <c r="B78" s="11"/>
      <c r="C78" s="11"/>
      <c r="D78" s="24" t="s">
        <v>118</v>
      </c>
      <c r="E78" s="37">
        <v>6000</v>
      </c>
      <c r="F78" s="40"/>
      <c r="G78" s="40"/>
      <c r="H78" s="31"/>
      <c r="I78" s="38">
        <f t="shared" si="1"/>
        <v>6000</v>
      </c>
    </row>
    <row r="79" spans="1:9" ht="15">
      <c r="A79" s="12"/>
      <c r="B79" s="13"/>
      <c r="C79" s="13"/>
      <c r="D79" s="24" t="s">
        <v>10</v>
      </c>
      <c r="E79" s="32">
        <v>10750</v>
      </c>
      <c r="G79" s="32">
        <v>10750</v>
      </c>
      <c r="H79" s="32">
        <v>10750</v>
      </c>
      <c r="I79" s="38">
        <f t="shared" si="1"/>
        <v>0</v>
      </c>
    </row>
    <row r="80" spans="1:9" ht="15">
      <c r="A80" s="12"/>
      <c r="B80" s="14" t="s">
        <v>112</v>
      </c>
      <c r="C80" s="14" t="s">
        <v>111</v>
      </c>
      <c r="D80" s="25"/>
      <c r="E80" s="31">
        <f>SUM(E81)</f>
        <v>5310</v>
      </c>
      <c r="F80" s="31">
        <f>SUM(F81)</f>
        <v>0</v>
      </c>
      <c r="G80" s="31">
        <f>SUM(G81)</f>
        <v>5310</v>
      </c>
      <c r="H80" s="31">
        <f>SUM(H81)</f>
        <v>0</v>
      </c>
      <c r="I80" s="38">
        <f t="shared" si="1"/>
        <v>5310</v>
      </c>
    </row>
    <row r="81" spans="1:9" ht="15">
      <c r="A81" s="12"/>
      <c r="B81" s="13"/>
      <c r="C81" s="13"/>
      <c r="D81" s="24" t="s">
        <v>113</v>
      </c>
      <c r="E81" s="32">
        <v>5310</v>
      </c>
      <c r="G81">
        <v>5310</v>
      </c>
      <c r="H81">
        <v>0</v>
      </c>
      <c r="I81" s="38">
        <f t="shared" si="1"/>
        <v>5310</v>
      </c>
    </row>
    <row r="82" spans="1:9" ht="15">
      <c r="A82" s="12"/>
      <c r="B82" s="14" t="s">
        <v>43</v>
      </c>
      <c r="C82" s="14" t="s">
        <v>44</v>
      </c>
      <c r="D82" s="25"/>
      <c r="E82" s="31">
        <f>SUM(E83:E86)</f>
        <v>3093</v>
      </c>
      <c r="F82" s="31">
        <f>SUM(F83:F86)</f>
        <v>0</v>
      </c>
      <c r="G82" s="31">
        <f>SUM(G83:G86)</f>
        <v>2918</v>
      </c>
      <c r="H82" s="31">
        <f>SUM(H83:H86)</f>
        <v>2708</v>
      </c>
      <c r="I82" s="38">
        <f t="shared" si="1"/>
        <v>385</v>
      </c>
    </row>
    <row r="83" spans="1:9" ht="15">
      <c r="A83" s="12"/>
      <c r="B83" s="13"/>
      <c r="C83" s="16"/>
      <c r="D83" s="26" t="s">
        <v>22</v>
      </c>
      <c r="E83" s="32">
        <f>1464+138</f>
        <v>1602</v>
      </c>
      <c r="G83" s="32">
        <v>1464</v>
      </c>
      <c r="H83" s="32">
        <v>1464</v>
      </c>
      <c r="I83" s="38">
        <f t="shared" si="1"/>
        <v>138</v>
      </c>
    </row>
    <row r="84" spans="1:9" ht="15">
      <c r="A84" s="12"/>
      <c r="B84" s="13"/>
      <c r="C84" s="13"/>
      <c r="D84" s="24" t="s">
        <v>23</v>
      </c>
      <c r="E84" s="32">
        <f>395+37-350+20+20</f>
        <v>122</v>
      </c>
      <c r="G84" s="44">
        <v>395</v>
      </c>
      <c r="H84" s="32">
        <v>395</v>
      </c>
      <c r="I84" s="38">
        <f t="shared" si="1"/>
        <v>-273</v>
      </c>
    </row>
    <row r="85" spans="1:9" ht="15">
      <c r="A85" s="12"/>
      <c r="B85" s="13"/>
      <c r="C85" s="13"/>
      <c r="D85" s="24" t="s">
        <v>10</v>
      </c>
      <c r="E85" s="32">
        <f>849+10+100</f>
        <v>959</v>
      </c>
      <c r="G85" s="45">
        <v>849</v>
      </c>
      <c r="H85" s="32">
        <v>849</v>
      </c>
      <c r="I85" s="38">
        <f t="shared" si="1"/>
        <v>110</v>
      </c>
    </row>
    <row r="86" spans="1:9" ht="15">
      <c r="A86" s="12"/>
      <c r="B86" s="13"/>
      <c r="C86" s="13"/>
      <c r="D86" s="24" t="s">
        <v>25</v>
      </c>
      <c r="E86" s="32">
        <f>210+200</f>
        <v>410</v>
      </c>
      <c r="G86" s="44">
        <v>210</v>
      </c>
      <c r="H86" s="32"/>
      <c r="I86" s="38">
        <f t="shared" si="1"/>
        <v>410</v>
      </c>
    </row>
    <row r="87" spans="1:9" ht="15">
      <c r="A87" s="12"/>
      <c r="B87" s="14" t="s">
        <v>45</v>
      </c>
      <c r="C87" s="14" t="s">
        <v>46</v>
      </c>
      <c r="D87" s="25"/>
      <c r="E87" s="31">
        <f>SUM(E88:E93)</f>
        <v>7316</v>
      </c>
      <c r="F87" s="31">
        <f>SUM(F88:F93)</f>
        <v>0</v>
      </c>
      <c r="G87" s="31">
        <f>SUM(G88:G93)</f>
        <v>7221</v>
      </c>
      <c r="H87" s="31">
        <f>SUM(H88:H93)</f>
        <v>6961</v>
      </c>
      <c r="I87" s="38">
        <f t="shared" si="1"/>
        <v>355</v>
      </c>
    </row>
    <row r="88" spans="1:9" ht="15">
      <c r="A88" s="12"/>
      <c r="B88" s="13"/>
      <c r="C88" s="13"/>
      <c r="D88" s="24" t="s">
        <v>47</v>
      </c>
      <c r="E88" s="32">
        <f>1604+122+310+236</f>
        <v>2272</v>
      </c>
      <c r="G88" s="32">
        <v>1604</v>
      </c>
      <c r="H88" s="32">
        <v>1604</v>
      </c>
      <c r="I88" s="38">
        <f t="shared" si="1"/>
        <v>668</v>
      </c>
    </row>
    <row r="89" spans="1:9" ht="15">
      <c r="A89" s="12"/>
      <c r="B89" s="13"/>
      <c r="C89" s="13"/>
      <c r="D89" s="24" t="s">
        <v>48</v>
      </c>
      <c r="E89" s="32">
        <f>433+33+400+20+20</f>
        <v>906</v>
      </c>
      <c r="G89" s="32">
        <v>433</v>
      </c>
      <c r="H89" s="32">
        <v>433</v>
      </c>
      <c r="I89" s="38">
        <f t="shared" si="1"/>
        <v>473</v>
      </c>
    </row>
    <row r="90" spans="1:9" ht="15">
      <c r="A90" s="12"/>
      <c r="B90" s="13"/>
      <c r="C90" s="13"/>
      <c r="D90" s="24" t="s">
        <v>49</v>
      </c>
      <c r="E90" s="32">
        <f>4169+50+4-1500+350</f>
        <v>3073</v>
      </c>
      <c r="G90" s="32">
        <v>4169</v>
      </c>
      <c r="H90" s="32">
        <v>4169</v>
      </c>
      <c r="I90" s="38">
        <f t="shared" si="1"/>
        <v>-1096</v>
      </c>
    </row>
    <row r="91" spans="1:9" ht="15">
      <c r="A91" s="12"/>
      <c r="B91" s="13"/>
      <c r="C91" s="13"/>
      <c r="D91" s="24" t="s">
        <v>96</v>
      </c>
      <c r="E91" s="32">
        <v>55</v>
      </c>
      <c r="G91" s="32">
        <v>55</v>
      </c>
      <c r="H91" s="32">
        <v>55</v>
      </c>
      <c r="I91" s="38">
        <f t="shared" si="1"/>
        <v>0</v>
      </c>
    </row>
    <row r="92" spans="1:9" ht="15">
      <c r="A92" s="12"/>
      <c r="B92" s="13"/>
      <c r="C92" s="13"/>
      <c r="D92" s="24" t="s">
        <v>25</v>
      </c>
      <c r="E92" s="32">
        <f>260+50</f>
        <v>310</v>
      </c>
      <c r="G92" s="32">
        <v>260</v>
      </c>
      <c r="H92" s="32"/>
      <c r="I92" s="38">
        <f t="shared" si="1"/>
        <v>310</v>
      </c>
    </row>
    <row r="93" spans="1:9" ht="15">
      <c r="A93" s="12"/>
      <c r="B93" s="13"/>
      <c r="C93" s="13"/>
      <c r="D93" s="24" t="s">
        <v>95</v>
      </c>
      <c r="E93" s="32">
        <v>700</v>
      </c>
      <c r="G93" s="32">
        <v>700</v>
      </c>
      <c r="H93" s="32">
        <v>700</v>
      </c>
      <c r="I93" s="38">
        <f t="shared" si="1"/>
        <v>0</v>
      </c>
    </row>
    <row r="94" spans="1:9" ht="15">
      <c r="A94" s="12"/>
      <c r="B94" s="14" t="s">
        <v>50</v>
      </c>
      <c r="C94" s="14" t="s">
        <v>51</v>
      </c>
      <c r="D94" s="25"/>
      <c r="E94" s="31">
        <f>+E95+E96</f>
        <v>1100</v>
      </c>
      <c r="F94" s="31">
        <f>+F95+F96</f>
        <v>0</v>
      </c>
      <c r="G94" s="31">
        <f>+G95+G96</f>
        <v>895</v>
      </c>
      <c r="H94" s="31">
        <f>+H95+H96</f>
        <v>895</v>
      </c>
      <c r="I94" s="38">
        <f t="shared" si="1"/>
        <v>205</v>
      </c>
    </row>
    <row r="95" spans="1:9" ht="15">
      <c r="A95" s="12"/>
      <c r="B95" s="13"/>
      <c r="C95" s="13"/>
      <c r="D95" s="24" t="s">
        <v>49</v>
      </c>
      <c r="E95" s="32">
        <f>395+205</f>
        <v>600</v>
      </c>
      <c r="G95" s="32">
        <v>395</v>
      </c>
      <c r="H95" s="32">
        <v>395</v>
      </c>
      <c r="I95" s="38">
        <f t="shared" si="1"/>
        <v>205</v>
      </c>
    </row>
    <row r="96" spans="1:9" ht="15">
      <c r="A96" s="12"/>
      <c r="B96" s="13"/>
      <c r="C96" s="13"/>
      <c r="D96" s="24" t="s">
        <v>25</v>
      </c>
      <c r="E96" s="32">
        <v>500</v>
      </c>
      <c r="G96" s="32">
        <v>500</v>
      </c>
      <c r="H96" s="32">
        <v>500</v>
      </c>
      <c r="I96" s="38">
        <f t="shared" si="1"/>
        <v>0</v>
      </c>
    </row>
    <row r="97" spans="1:9" ht="15">
      <c r="A97" s="12"/>
      <c r="B97" s="14" t="s">
        <v>52</v>
      </c>
      <c r="C97" s="14" t="s">
        <v>53</v>
      </c>
      <c r="D97" s="25"/>
      <c r="E97" s="31">
        <f>SUM(E98)</f>
        <v>463</v>
      </c>
      <c r="F97" s="31">
        <f>SUM(F98)</f>
        <v>0</v>
      </c>
      <c r="G97" s="31">
        <f>SUM(G98)</f>
        <v>463</v>
      </c>
      <c r="H97" s="31">
        <f>SUM(H98)</f>
        <v>463</v>
      </c>
      <c r="I97" s="38">
        <f t="shared" si="1"/>
        <v>0</v>
      </c>
    </row>
    <row r="98" spans="1:9" ht="15">
      <c r="A98" s="12"/>
      <c r="B98" s="13"/>
      <c r="C98" s="13"/>
      <c r="D98" s="24" t="s">
        <v>49</v>
      </c>
      <c r="E98" s="32">
        <v>463</v>
      </c>
      <c r="G98" s="32">
        <v>463</v>
      </c>
      <c r="H98">
        <v>463</v>
      </c>
      <c r="I98" s="38">
        <f t="shared" si="1"/>
        <v>0</v>
      </c>
    </row>
    <row r="99" spans="1:9" ht="15">
      <c r="A99" s="12"/>
      <c r="B99" s="13"/>
      <c r="C99" s="14" t="s">
        <v>54</v>
      </c>
      <c r="D99" s="25"/>
      <c r="E99" s="31">
        <f>SUM(E100:E104)</f>
        <v>4140</v>
      </c>
      <c r="F99" s="31">
        <f>SUM(F100:F104)</f>
        <v>0</v>
      </c>
      <c r="G99" s="31">
        <f>SUM(G100:G104)</f>
        <v>3135</v>
      </c>
      <c r="H99" s="31">
        <f>SUM(H100:H104)</f>
        <v>3135</v>
      </c>
      <c r="I99" s="38">
        <f t="shared" si="1"/>
        <v>1005</v>
      </c>
    </row>
    <row r="100" spans="1:9" ht="15">
      <c r="A100" s="12"/>
      <c r="B100" s="17" t="s">
        <v>107</v>
      </c>
      <c r="C100" s="17" t="s">
        <v>108</v>
      </c>
      <c r="D100" s="27"/>
      <c r="E100" s="32">
        <v>285</v>
      </c>
      <c r="G100" s="32">
        <v>285</v>
      </c>
      <c r="H100" s="32">
        <v>285</v>
      </c>
      <c r="I100" s="38">
        <f t="shared" si="1"/>
        <v>0</v>
      </c>
    </row>
    <row r="101" spans="1:9" ht="15">
      <c r="A101" s="12"/>
      <c r="B101" s="17" t="s">
        <v>105</v>
      </c>
      <c r="C101" s="17" t="s">
        <v>106</v>
      </c>
      <c r="D101" s="27"/>
      <c r="E101" s="32">
        <f>2850+5+1000</f>
        <v>3855</v>
      </c>
      <c r="G101" s="46">
        <v>2850</v>
      </c>
      <c r="H101" s="32">
        <v>2850</v>
      </c>
      <c r="I101" s="38">
        <f t="shared" si="1"/>
        <v>1005</v>
      </c>
    </row>
    <row r="102" spans="1:9" ht="15">
      <c r="A102" s="12"/>
      <c r="B102" s="17" t="s">
        <v>57</v>
      </c>
      <c r="C102" s="17" t="s">
        <v>58</v>
      </c>
      <c r="D102" s="27"/>
      <c r="E102" s="32"/>
      <c r="G102" s="32"/>
      <c r="H102" s="32"/>
      <c r="I102" s="38">
        <f t="shared" si="1"/>
        <v>0</v>
      </c>
    </row>
    <row r="103" spans="1:9" ht="15">
      <c r="A103" s="12"/>
      <c r="B103" s="17" t="s">
        <v>59</v>
      </c>
      <c r="C103" s="17" t="s">
        <v>60</v>
      </c>
      <c r="D103" s="27"/>
      <c r="E103" s="32"/>
      <c r="G103" s="32"/>
      <c r="H103" s="32"/>
      <c r="I103" s="38">
        <f t="shared" si="1"/>
        <v>0</v>
      </c>
    </row>
    <row r="104" spans="1:9" ht="15">
      <c r="A104" s="12"/>
      <c r="B104" s="17" t="s">
        <v>61</v>
      </c>
      <c r="C104" s="17" t="s">
        <v>62</v>
      </c>
      <c r="D104" s="27"/>
      <c r="E104" s="32"/>
      <c r="G104" s="32"/>
      <c r="H104" s="32"/>
      <c r="I104" s="38">
        <f t="shared" si="1"/>
        <v>0</v>
      </c>
    </row>
    <row r="105" spans="1:9" ht="15.75">
      <c r="A105" s="12"/>
      <c r="B105" s="14"/>
      <c r="C105" s="14" t="s">
        <v>85</v>
      </c>
      <c r="D105" s="24"/>
      <c r="E105" s="29">
        <f>+E106</f>
        <v>83529</v>
      </c>
      <c r="F105" s="29">
        <f>+F106</f>
        <v>0</v>
      </c>
      <c r="G105" s="29">
        <f>+G106</f>
        <v>83529</v>
      </c>
      <c r="H105" s="29">
        <f>+H106</f>
        <v>83529</v>
      </c>
      <c r="I105" s="38">
        <f t="shared" si="1"/>
        <v>0</v>
      </c>
    </row>
    <row r="106" spans="1:9" ht="45">
      <c r="A106" s="12"/>
      <c r="B106" s="13" t="s">
        <v>27</v>
      </c>
      <c r="C106" s="36" t="s">
        <v>28</v>
      </c>
      <c r="D106" s="24" t="s">
        <v>86</v>
      </c>
      <c r="E106" s="34">
        <v>83529</v>
      </c>
      <c r="G106" s="32">
        <v>83529</v>
      </c>
      <c r="H106">
        <v>83529</v>
      </c>
      <c r="I106" s="38">
        <f t="shared" si="1"/>
        <v>0</v>
      </c>
    </row>
    <row r="107" spans="1:9" ht="15.75">
      <c r="A107" s="12"/>
      <c r="B107" s="14"/>
      <c r="C107" s="14" t="s">
        <v>87</v>
      </c>
      <c r="D107" s="24"/>
      <c r="E107" s="29">
        <f>+E108</f>
        <v>62693</v>
      </c>
      <c r="F107" s="29">
        <f>+F108</f>
        <v>0</v>
      </c>
      <c r="G107" s="29">
        <f>+G108</f>
        <v>62693</v>
      </c>
      <c r="H107" s="29">
        <f>+H108</f>
        <v>62693</v>
      </c>
      <c r="I107" s="38">
        <f t="shared" si="1"/>
        <v>0</v>
      </c>
    </row>
    <row r="108" spans="1:9" ht="32.25" customHeight="1">
      <c r="A108" s="12"/>
      <c r="B108" s="13" t="s">
        <v>27</v>
      </c>
      <c r="C108" s="36" t="s">
        <v>28</v>
      </c>
      <c r="D108" s="24" t="s">
        <v>86</v>
      </c>
      <c r="E108" s="34">
        <v>62693</v>
      </c>
      <c r="G108" s="32">
        <v>62693</v>
      </c>
      <c r="H108" s="32">
        <v>62693</v>
      </c>
      <c r="I108" s="38">
        <f t="shared" si="1"/>
        <v>0</v>
      </c>
    </row>
    <row r="109" spans="1:9" ht="15">
      <c r="A109" s="12"/>
      <c r="B109" s="13"/>
      <c r="D109" s="24"/>
      <c r="E109" s="30"/>
      <c r="G109" s="32"/>
      <c r="H109" s="32"/>
      <c r="I109" s="38">
        <f t="shared" si="1"/>
        <v>0</v>
      </c>
    </row>
    <row r="110" spans="1:9" ht="15">
      <c r="A110" s="12"/>
      <c r="B110" s="13"/>
      <c r="C110" s="13"/>
      <c r="D110" s="24"/>
      <c r="E110" s="30"/>
      <c r="H110" s="32"/>
      <c r="I110" s="38">
        <f t="shared" si="1"/>
        <v>0</v>
      </c>
    </row>
    <row r="111" spans="1:9" ht="15.75">
      <c r="A111" s="10"/>
      <c r="B111" s="152" t="s">
        <v>63</v>
      </c>
      <c r="C111" s="152"/>
      <c r="D111" s="153"/>
      <c r="E111" s="29">
        <f>SUM(E113,E119)</f>
        <v>70596</v>
      </c>
      <c r="F111" s="29">
        <f>SUM(F113,F119)</f>
        <v>0</v>
      </c>
      <c r="G111" s="29">
        <f>SUM(G113,G119)</f>
        <v>70596</v>
      </c>
      <c r="H111" s="29">
        <f>SUM(H113,H119)</f>
        <v>68765</v>
      </c>
      <c r="I111" s="38">
        <f t="shared" si="1"/>
        <v>1831</v>
      </c>
    </row>
    <row r="112" spans="1:9" ht="15.75">
      <c r="A112" s="12"/>
      <c r="B112" s="18"/>
      <c r="C112" s="19"/>
      <c r="D112" s="19"/>
      <c r="E112" s="29"/>
      <c r="I112" s="38">
        <f t="shared" si="1"/>
        <v>0</v>
      </c>
    </row>
    <row r="113" spans="1:9" ht="15">
      <c r="A113" s="12"/>
      <c r="B113" s="14" t="s">
        <v>66</v>
      </c>
      <c r="C113" s="14" t="s">
        <v>67</v>
      </c>
      <c r="D113" s="25"/>
      <c r="E113" s="31">
        <f>SUM(E114:E118)</f>
        <v>63960</v>
      </c>
      <c r="F113" s="31">
        <f>SUM(F114:F118)</f>
        <v>0</v>
      </c>
      <c r="G113" s="31">
        <f>SUM(G114:G118)</f>
        <v>60496</v>
      </c>
      <c r="H113" s="31">
        <f>SUM(H114:H118)</f>
        <v>58665</v>
      </c>
      <c r="I113" s="38">
        <f t="shared" si="1"/>
        <v>5295</v>
      </c>
    </row>
    <row r="114" spans="1:9" ht="15">
      <c r="A114" s="12"/>
      <c r="B114" s="13"/>
      <c r="C114" s="13"/>
      <c r="D114" s="24" t="s">
        <v>65</v>
      </c>
      <c r="E114" s="32">
        <f>36994+8898-8398</f>
        <v>37494</v>
      </c>
      <c r="G114" s="32">
        <v>36994</v>
      </c>
      <c r="H114" s="32">
        <v>36994</v>
      </c>
      <c r="I114" s="38">
        <f t="shared" si="1"/>
        <v>500</v>
      </c>
    </row>
    <row r="115" spans="1:9" ht="15">
      <c r="A115" s="12"/>
      <c r="B115" s="13"/>
      <c r="C115" s="13"/>
      <c r="D115" s="24" t="s">
        <v>23</v>
      </c>
      <c r="E115" s="32">
        <f>9103+427</f>
        <v>9530</v>
      </c>
      <c r="G115" s="32">
        <v>9103</v>
      </c>
      <c r="H115" s="32">
        <v>9103</v>
      </c>
      <c r="I115" s="38">
        <f t="shared" si="1"/>
        <v>427</v>
      </c>
    </row>
    <row r="116" spans="1:9" ht="15">
      <c r="A116" s="12"/>
      <c r="B116" s="13"/>
      <c r="C116" s="13"/>
      <c r="D116" s="24" t="s">
        <v>49</v>
      </c>
      <c r="E116" s="32">
        <f>11264+2522+15</f>
        <v>13801</v>
      </c>
      <c r="G116" s="32">
        <v>11264</v>
      </c>
      <c r="H116" s="32">
        <v>10931</v>
      </c>
      <c r="I116" s="38">
        <f t="shared" si="1"/>
        <v>2870</v>
      </c>
    </row>
    <row r="117" spans="1:9" ht="15">
      <c r="A117" s="12"/>
      <c r="B117" s="13"/>
      <c r="C117" s="13"/>
      <c r="D117" s="24" t="s">
        <v>68</v>
      </c>
      <c r="E117" s="32">
        <v>135</v>
      </c>
      <c r="G117" s="32">
        <v>135</v>
      </c>
      <c r="H117" s="32">
        <v>135</v>
      </c>
      <c r="I117" s="38">
        <f t="shared" si="1"/>
        <v>0</v>
      </c>
    </row>
    <row r="118" spans="1:9" ht="15">
      <c r="A118" s="12"/>
      <c r="B118" s="13"/>
      <c r="C118" s="13"/>
      <c r="D118" s="24" t="s">
        <v>69</v>
      </c>
      <c r="E118" s="32">
        <v>3000</v>
      </c>
      <c r="G118">
        <v>3000</v>
      </c>
      <c r="H118" s="32">
        <v>1502</v>
      </c>
      <c r="I118" s="38">
        <f t="shared" si="1"/>
        <v>1498</v>
      </c>
    </row>
    <row r="119" spans="1:9" ht="15">
      <c r="A119" s="12"/>
      <c r="B119" s="14"/>
      <c r="C119" s="14" t="s">
        <v>54</v>
      </c>
      <c r="D119" s="25"/>
      <c r="E119" s="35">
        <f>SUM(E120:E124)</f>
        <v>6636</v>
      </c>
      <c r="F119" s="35">
        <f>SUM(F120:F124)</f>
        <v>0</v>
      </c>
      <c r="G119" s="35">
        <f>SUM(G120:G124)</f>
        <v>10100</v>
      </c>
      <c r="H119" s="35">
        <f>SUM(H120:H124)</f>
        <v>10100</v>
      </c>
      <c r="I119" s="38">
        <f t="shared" si="1"/>
        <v>-3464</v>
      </c>
    </row>
    <row r="120" spans="1:9" ht="15">
      <c r="A120" s="12"/>
      <c r="B120" s="13" t="s">
        <v>55</v>
      </c>
      <c r="C120" s="13"/>
      <c r="D120" s="24" t="s">
        <v>88</v>
      </c>
      <c r="E120" s="32"/>
      <c r="G120" s="32"/>
      <c r="H120" s="32"/>
      <c r="I120" s="38">
        <f t="shared" si="1"/>
        <v>0</v>
      </c>
    </row>
    <row r="121" spans="1:9" ht="15">
      <c r="A121" s="12"/>
      <c r="B121" s="13" t="s">
        <v>55</v>
      </c>
      <c r="C121" s="13"/>
      <c r="D121" s="24" t="s">
        <v>89</v>
      </c>
      <c r="E121" s="32">
        <f>8650-4164</f>
        <v>4486</v>
      </c>
      <c r="G121" s="32">
        <v>8650</v>
      </c>
      <c r="H121" s="32">
        <v>8650</v>
      </c>
      <c r="I121" s="38">
        <f t="shared" si="1"/>
        <v>-4164</v>
      </c>
    </row>
    <row r="122" spans="1:9" ht="15">
      <c r="A122" s="12"/>
      <c r="B122" s="13" t="s">
        <v>56</v>
      </c>
      <c r="C122" s="13"/>
      <c r="D122" s="24" t="s">
        <v>90</v>
      </c>
      <c r="E122" s="32">
        <f>1000+700</f>
        <v>1700</v>
      </c>
      <c r="G122" s="32">
        <v>1000</v>
      </c>
      <c r="H122" s="32">
        <v>1000</v>
      </c>
      <c r="I122" s="38">
        <f t="shared" si="1"/>
        <v>700</v>
      </c>
    </row>
    <row r="123" spans="1:9" ht="15">
      <c r="A123" s="12"/>
      <c r="B123" s="13" t="s">
        <v>61</v>
      </c>
      <c r="C123" s="13"/>
      <c r="D123" s="24" t="s">
        <v>110</v>
      </c>
      <c r="E123" s="32">
        <v>350</v>
      </c>
      <c r="G123" s="32">
        <v>350</v>
      </c>
      <c r="H123" s="32">
        <v>350</v>
      </c>
      <c r="I123" s="38">
        <f t="shared" si="1"/>
        <v>0</v>
      </c>
    </row>
    <row r="124" spans="1:9" ht="15">
      <c r="A124" s="12"/>
      <c r="B124" s="13" t="s">
        <v>91</v>
      </c>
      <c r="C124" s="13"/>
      <c r="D124" s="24" t="s">
        <v>92</v>
      </c>
      <c r="E124" s="32">
        <v>100</v>
      </c>
      <c r="G124" s="32">
        <v>100</v>
      </c>
      <c r="H124" s="32">
        <v>100</v>
      </c>
      <c r="I124" s="38">
        <f t="shared" si="1"/>
        <v>0</v>
      </c>
    </row>
    <row r="125" spans="1:9" ht="15">
      <c r="A125" s="12"/>
      <c r="B125" s="13"/>
      <c r="C125" s="13"/>
      <c r="D125" s="24"/>
      <c r="E125" s="32"/>
      <c r="G125" s="32"/>
      <c r="H125" s="32"/>
      <c r="I125" s="38">
        <f t="shared" si="1"/>
        <v>0</v>
      </c>
    </row>
    <row r="126" spans="1:9" ht="15">
      <c r="A126" s="12"/>
      <c r="B126" s="13"/>
      <c r="C126" s="13"/>
      <c r="D126" s="24"/>
      <c r="E126" s="30"/>
      <c r="G126" s="32"/>
      <c r="H126" s="32"/>
      <c r="I126" s="38">
        <f t="shared" si="1"/>
        <v>0</v>
      </c>
    </row>
    <row r="127" spans="1:9" ht="15.75">
      <c r="A127" s="10"/>
      <c r="B127" s="145" t="s">
        <v>70</v>
      </c>
      <c r="C127" s="146"/>
      <c r="D127" s="147"/>
      <c r="E127" s="29">
        <f>SUM(E129,E131,E137)</f>
        <v>91812</v>
      </c>
      <c r="F127" s="29">
        <f>SUM(F129,F131,F137)</f>
        <v>0</v>
      </c>
      <c r="G127" s="29">
        <f>SUM(G129,G131,G137)</f>
        <v>91812</v>
      </c>
      <c r="H127" s="29">
        <f>SUM(H129,H131,H137)</f>
        <v>90529</v>
      </c>
      <c r="I127" s="38">
        <f t="shared" si="1"/>
        <v>1283</v>
      </c>
    </row>
    <row r="128" spans="1:9" ht="15">
      <c r="A128" s="12"/>
      <c r="B128" s="13"/>
      <c r="C128" s="13"/>
      <c r="D128" s="24"/>
      <c r="I128" s="38">
        <f t="shared" si="1"/>
        <v>0</v>
      </c>
    </row>
    <row r="129" spans="1:9" ht="15">
      <c r="A129" s="20"/>
      <c r="B129" s="14" t="s">
        <v>71</v>
      </c>
      <c r="C129" s="14" t="s">
        <v>72</v>
      </c>
      <c r="D129" s="25"/>
      <c r="E129" s="31">
        <f>SUM(E$130)</f>
        <v>8465</v>
      </c>
      <c r="F129" s="31">
        <f>SUM(F$130)</f>
        <v>0</v>
      </c>
      <c r="G129" s="31">
        <f>SUM(G$130)</f>
        <v>8065</v>
      </c>
      <c r="H129" s="31">
        <f>SUM(H$130)</f>
        <v>8065</v>
      </c>
      <c r="I129" s="38">
        <f t="shared" si="1"/>
        <v>400</v>
      </c>
    </row>
    <row r="130" spans="1:9" ht="15">
      <c r="A130" s="20"/>
      <c r="B130" s="13"/>
      <c r="C130" s="13"/>
      <c r="D130" s="24" t="s">
        <v>49</v>
      </c>
      <c r="E130" s="32">
        <f>8065+400</f>
        <v>8465</v>
      </c>
      <c r="F130" s="32"/>
      <c r="G130" s="32">
        <v>8065</v>
      </c>
      <c r="H130" s="32">
        <v>8065</v>
      </c>
      <c r="I130" s="38">
        <f t="shared" si="1"/>
        <v>400</v>
      </c>
    </row>
    <row r="131" spans="1:9" ht="15">
      <c r="A131" s="20"/>
      <c r="B131" s="14" t="s">
        <v>73</v>
      </c>
      <c r="C131" s="14" t="s">
        <v>74</v>
      </c>
      <c r="D131" s="25"/>
      <c r="E131" s="31">
        <f>SUM(E132:E136)</f>
        <v>65390</v>
      </c>
      <c r="F131" s="31">
        <f>SUM(F132:F136)</f>
        <v>0</v>
      </c>
      <c r="G131" s="31">
        <f>SUM(G132:G136)</f>
        <v>69765</v>
      </c>
      <c r="H131" s="31">
        <f>SUM(H132:H136)</f>
        <v>68482</v>
      </c>
      <c r="I131" s="38">
        <f t="shared" si="1"/>
        <v>-3092</v>
      </c>
    </row>
    <row r="132" spans="1:9" ht="15">
      <c r="A132" s="20"/>
      <c r="B132" s="13"/>
      <c r="C132" s="13"/>
      <c r="D132" s="24" t="s">
        <v>75</v>
      </c>
      <c r="E132" s="32">
        <f>47160+766+251+205+280+597-360-1204-237-1198-128-554</f>
        <v>45578</v>
      </c>
      <c r="G132" s="32">
        <v>47160</v>
      </c>
      <c r="H132" s="32">
        <v>47160</v>
      </c>
      <c r="I132" s="38">
        <f t="shared" si="1"/>
        <v>-1582</v>
      </c>
    </row>
    <row r="133" spans="1:9" ht="15">
      <c r="A133" s="20"/>
      <c r="B133" s="13"/>
      <c r="C133" s="13"/>
      <c r="D133" s="24" t="s">
        <v>76</v>
      </c>
      <c r="E133" s="32">
        <f>12709+130+527+75</f>
        <v>13441</v>
      </c>
      <c r="G133" s="32">
        <v>12709</v>
      </c>
      <c r="H133" s="32">
        <v>12709</v>
      </c>
      <c r="I133" s="38">
        <f t="shared" si="1"/>
        <v>732</v>
      </c>
    </row>
    <row r="134" spans="1:9" ht="15">
      <c r="A134" s="20"/>
      <c r="B134" s="13"/>
      <c r="C134" s="13"/>
      <c r="D134" s="24" t="s">
        <v>49</v>
      </c>
      <c r="E134" s="32">
        <f>7896+41+33+8+1+7+465+80+30-12-66-2000-412</f>
        <v>6071</v>
      </c>
      <c r="G134" s="32">
        <v>7896</v>
      </c>
      <c r="H134" s="32">
        <v>6613</v>
      </c>
      <c r="I134" s="38">
        <f t="shared" si="1"/>
        <v>-542</v>
      </c>
    </row>
    <row r="135" spans="1:9" ht="15">
      <c r="A135" s="20"/>
      <c r="B135" s="13"/>
      <c r="C135" s="13"/>
      <c r="D135" s="24" t="s">
        <v>68</v>
      </c>
      <c r="E135" s="32"/>
      <c r="G135" s="32"/>
      <c r="H135" s="32"/>
      <c r="I135" s="38">
        <f t="shared" si="1"/>
        <v>0</v>
      </c>
    </row>
    <row r="136" spans="1:9" ht="15">
      <c r="A136" s="20"/>
      <c r="B136" s="13"/>
      <c r="C136" s="13"/>
      <c r="D136" s="24" t="s">
        <v>69</v>
      </c>
      <c r="E136" s="32">
        <f>2000-2000+300</f>
        <v>300</v>
      </c>
      <c r="G136">
        <v>2000</v>
      </c>
      <c r="H136" s="32">
        <v>2000</v>
      </c>
      <c r="I136" s="38">
        <f t="shared" si="1"/>
        <v>-1700</v>
      </c>
    </row>
    <row r="137" spans="1:9" ht="15">
      <c r="A137" s="20"/>
      <c r="B137" s="14" t="s">
        <v>77</v>
      </c>
      <c r="C137" s="14" t="s">
        <v>78</v>
      </c>
      <c r="D137" s="25"/>
      <c r="E137" s="31">
        <f>SUM(E138:E142)</f>
        <v>17957</v>
      </c>
      <c r="F137" s="31">
        <f>SUM(F138:F142)</f>
        <v>0</v>
      </c>
      <c r="G137" s="31">
        <f>SUM(G138:G142)</f>
        <v>13982</v>
      </c>
      <c r="H137" s="31">
        <f>SUM(H138:H142)</f>
        <v>13982</v>
      </c>
      <c r="I137" s="38">
        <f t="shared" si="1"/>
        <v>3975</v>
      </c>
    </row>
    <row r="138" spans="1:9" ht="15">
      <c r="A138" s="20"/>
      <c r="B138" s="13"/>
      <c r="C138" s="13"/>
      <c r="D138" s="24" t="s">
        <v>75</v>
      </c>
      <c r="E138" s="32">
        <f>8700+3134+237+132+163+70+70+68+163-592-214-139</f>
        <v>11792</v>
      </c>
      <c r="F138" s="32"/>
      <c r="G138" s="32">
        <v>8700</v>
      </c>
      <c r="H138" s="32">
        <v>8700</v>
      </c>
      <c r="I138" s="38">
        <f t="shared" si="1"/>
        <v>3092</v>
      </c>
    </row>
    <row r="139" spans="1:9" ht="15">
      <c r="A139" s="20"/>
      <c r="B139" s="13"/>
      <c r="C139" s="13"/>
      <c r="D139" s="24" t="s">
        <v>76</v>
      </c>
      <c r="E139" s="32">
        <f>2376-50+524+23</f>
        <v>2873</v>
      </c>
      <c r="F139" s="32"/>
      <c r="G139" s="32">
        <v>2376</v>
      </c>
      <c r="H139" s="32">
        <v>2376</v>
      </c>
      <c r="I139" s="38">
        <f t="shared" si="1"/>
        <v>497</v>
      </c>
    </row>
    <row r="140" spans="1:9" ht="15">
      <c r="A140" s="20"/>
      <c r="B140" s="13"/>
      <c r="C140" s="13"/>
      <c r="D140" s="24" t="s">
        <v>49</v>
      </c>
      <c r="E140" s="32">
        <f>2406+2+1+200+328+1+20+150-16</f>
        <v>3092</v>
      </c>
      <c r="F140" s="32"/>
      <c r="G140" s="32">
        <v>2406</v>
      </c>
      <c r="H140" s="32">
        <v>2406</v>
      </c>
      <c r="I140" s="38">
        <f t="shared" si="1"/>
        <v>686</v>
      </c>
    </row>
    <row r="141" spans="1:9" ht="15">
      <c r="A141" s="20"/>
      <c r="B141" s="13"/>
      <c r="C141" s="13"/>
      <c r="D141" s="24" t="s">
        <v>68</v>
      </c>
      <c r="E141" s="32"/>
      <c r="F141" s="32"/>
      <c r="G141" s="32"/>
      <c r="H141" s="32"/>
      <c r="I141" s="38">
        <f t="shared" si="1"/>
        <v>0</v>
      </c>
    </row>
    <row r="142" spans="1:9" ht="15">
      <c r="A142" s="20"/>
      <c r="B142" s="13"/>
      <c r="C142" s="13"/>
      <c r="D142" s="24" t="s">
        <v>69</v>
      </c>
      <c r="E142" s="32">
        <f>500-300</f>
        <v>200</v>
      </c>
      <c r="F142" s="32"/>
      <c r="G142" s="32">
        <v>500</v>
      </c>
      <c r="H142" s="32">
        <v>500</v>
      </c>
      <c r="I142" s="38">
        <f>+E142-H142</f>
        <v>-300</v>
      </c>
    </row>
    <row r="143" spans="1:9" ht="15">
      <c r="A143" s="20"/>
      <c r="B143" s="13"/>
      <c r="C143" s="13"/>
      <c r="D143" s="24"/>
      <c r="E143" s="32"/>
      <c r="F143" s="32"/>
      <c r="G143" s="32"/>
      <c r="H143" s="32"/>
      <c r="I143" s="38">
        <f>+E143-H143</f>
        <v>0</v>
      </c>
    </row>
    <row r="144" spans="1:9" ht="16.5" thickBot="1">
      <c r="A144" s="21"/>
      <c r="B144" s="22"/>
      <c r="C144" s="148" t="s">
        <v>79</v>
      </c>
      <c r="D144" s="148"/>
      <c r="E144" s="23">
        <f>SUM(E9,E127,E111)</f>
        <v>821354</v>
      </c>
      <c r="F144" s="23">
        <f>SUM(F9,F127,F111)</f>
        <v>0</v>
      </c>
      <c r="G144" s="23">
        <f>SUM(G9,G127,G111)</f>
        <v>790755</v>
      </c>
      <c r="H144" s="23">
        <f>SUM(H9,H127,H111)</f>
        <v>560924</v>
      </c>
      <c r="I144" s="38">
        <f>+E144-H144</f>
        <v>260430</v>
      </c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5">
      <c r="A266" s="2"/>
      <c r="B266" s="2"/>
      <c r="C266" s="2"/>
      <c r="D266" s="2"/>
      <c r="E266" s="2"/>
    </row>
    <row r="267" spans="1:5" ht="15">
      <c r="A267" s="2"/>
      <c r="B267" s="2"/>
      <c r="C267" s="2"/>
      <c r="D267" s="2"/>
      <c r="E267" s="2"/>
    </row>
    <row r="268" spans="1:5" ht="15">
      <c r="A268" s="2"/>
      <c r="B268" s="2"/>
      <c r="C268" s="2"/>
      <c r="D268" s="2"/>
      <c r="E268" s="2"/>
    </row>
    <row r="269" spans="1:5" ht="15">
      <c r="A269" s="2"/>
      <c r="B269" s="2"/>
      <c r="C269" s="2"/>
      <c r="D269" s="2"/>
      <c r="E269" s="2"/>
    </row>
    <row r="270" spans="1:5" ht="15">
      <c r="A270" s="2"/>
      <c r="B270" s="2"/>
      <c r="C270" s="2"/>
      <c r="D270" s="2"/>
      <c r="E270" s="2"/>
    </row>
    <row r="271" spans="1:5" ht="15">
      <c r="A271" s="2"/>
      <c r="B271" s="2"/>
      <c r="C271" s="2"/>
      <c r="D271" s="2"/>
      <c r="E271" s="2"/>
    </row>
    <row r="272" spans="1:5" ht="15">
      <c r="A272" s="2"/>
      <c r="B272" s="2"/>
      <c r="C272" s="2"/>
      <c r="D272" s="2"/>
      <c r="E272" s="2"/>
    </row>
  </sheetData>
  <sheetProtection selectLockedCells="1" selectUnlockedCells="1"/>
  <mergeCells count="6">
    <mergeCell ref="B127:D127"/>
    <mergeCell ref="C144:D144"/>
    <mergeCell ref="A1:E1"/>
    <mergeCell ref="A3:E4"/>
    <mergeCell ref="C9:D9"/>
    <mergeCell ref="B111:D111"/>
  </mergeCells>
  <printOptions horizontalCentered="1"/>
  <pageMargins left="0.39375" right="0.39375" top="0.19652777777777777" bottom="0.5118055555555555" header="0.5118055555555555" footer="0.5118055555555555"/>
  <pageSetup horizontalDpi="300" verticalDpi="300" orientation="portrait" paperSize="9" scale="63" r:id="rId1"/>
  <headerFooter alignWithMargins="0">
    <oddFooter>&amp;C&amp;P. oldal</oddFooter>
  </headerFooter>
  <rowBreaks count="2" manualBreakCount="2">
    <brk id="61" max="255" man="1"/>
    <brk id="106" max="255" man="1"/>
  </rowBreaks>
  <colBreaks count="1" manualBreakCount="1">
    <brk id="10" max="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4.7109375" style="48" customWidth="1"/>
  </cols>
  <sheetData>
    <row r="1" spans="1:6" ht="12.75">
      <c r="A1" s="149" t="s">
        <v>328</v>
      </c>
      <c r="B1" s="150"/>
      <c r="C1" s="150"/>
      <c r="D1" s="150"/>
      <c r="E1" s="150"/>
      <c r="F1" s="47"/>
    </row>
    <row r="2" spans="1:6" ht="12.75">
      <c r="A2" s="1"/>
      <c r="B2" s="1"/>
      <c r="C2" s="1"/>
      <c r="D2" s="1"/>
      <c r="E2" s="49"/>
      <c r="F2" s="49"/>
    </row>
    <row r="3" spans="1:6" ht="15" customHeight="1">
      <c r="A3" s="151" t="s">
        <v>327</v>
      </c>
      <c r="B3" s="151"/>
      <c r="C3" s="151"/>
      <c r="D3" s="151"/>
      <c r="E3" s="151"/>
      <c r="F3" s="50"/>
    </row>
    <row r="4" spans="1:6" ht="18">
      <c r="A4" s="151"/>
      <c r="B4" s="151"/>
      <c r="C4" s="151"/>
      <c r="D4" s="151"/>
      <c r="E4" s="151"/>
      <c r="F4" s="50"/>
    </row>
    <row r="5" spans="1:6" ht="15.75" thickBot="1">
      <c r="A5" s="2"/>
      <c r="B5" s="2"/>
      <c r="C5" s="2"/>
      <c r="D5" s="2"/>
      <c r="E5" s="51"/>
      <c r="F5" s="51"/>
    </row>
    <row r="6" spans="1:6" ht="16.5" thickBot="1">
      <c r="A6" s="52"/>
      <c r="B6" s="53"/>
      <c r="C6" s="54" t="s">
        <v>0</v>
      </c>
      <c r="D6" s="54" t="s">
        <v>1</v>
      </c>
      <c r="E6" s="55" t="s">
        <v>2</v>
      </c>
      <c r="F6" s="55" t="s">
        <v>120</v>
      </c>
    </row>
    <row r="7" spans="1:6" ht="16.5" thickBot="1">
      <c r="A7" s="56"/>
      <c r="B7" s="57" t="s">
        <v>3</v>
      </c>
      <c r="C7" s="57" t="s">
        <v>4</v>
      </c>
      <c r="D7" s="57"/>
      <c r="E7" s="58" t="s">
        <v>6</v>
      </c>
      <c r="F7" s="58" t="s">
        <v>123</v>
      </c>
    </row>
    <row r="8" spans="1:6" ht="15.75">
      <c r="A8" s="59" t="s">
        <v>124</v>
      </c>
      <c r="B8" s="60" t="s">
        <v>125</v>
      </c>
      <c r="C8" s="61"/>
      <c r="D8" s="62"/>
      <c r="E8" s="63">
        <f>E10+E13+E23+E32+E35+E37+E39+E44+E55+E57+E61+E67+E69+E74+E76+E83+E85+E88+E93+E100+E105+E112+E115+E117+E120+E126+E128+E98+E123+E29+E26+E42</f>
        <v>682317</v>
      </c>
      <c r="F8" s="63">
        <f>F10+F13+F23+F32+F35+F37+F39+F44+F55+F57+F61+F67+F69+F74+F76+F83+F85+F88+F93+F100+F105+F112+F115+F117+F120+F126+F128+F98+F123+F29+F26+F42</f>
        <v>757821</v>
      </c>
    </row>
    <row r="9" spans="1:6" ht="14.25">
      <c r="A9" s="59" t="s">
        <v>126</v>
      </c>
      <c r="B9" s="157"/>
      <c r="C9" s="158"/>
      <c r="D9" s="158"/>
      <c r="E9" s="158"/>
      <c r="F9" s="159"/>
    </row>
    <row r="10" spans="1:6" ht="14.25">
      <c r="A10" s="59" t="s">
        <v>127</v>
      </c>
      <c r="B10" s="64" t="s">
        <v>128</v>
      </c>
      <c r="C10" s="65" t="s">
        <v>129</v>
      </c>
      <c r="D10" s="66"/>
      <c r="E10" s="67">
        <f>SUM(E11:E11)</f>
        <v>1111</v>
      </c>
      <c r="F10" s="137">
        <f>SUM(F11:F12)</f>
        <v>1111</v>
      </c>
    </row>
    <row r="11" spans="1:6" ht="14.25">
      <c r="A11" s="59" t="s">
        <v>130</v>
      </c>
      <c r="B11" s="68"/>
      <c r="C11" s="69"/>
      <c r="D11" s="70" t="s">
        <v>10</v>
      </c>
      <c r="E11" s="71">
        <v>1111</v>
      </c>
      <c r="F11" s="85">
        <v>1111</v>
      </c>
    </row>
    <row r="12" spans="1:6" ht="14.25">
      <c r="A12" s="59" t="s">
        <v>131</v>
      </c>
      <c r="B12" s="68"/>
      <c r="C12" s="69"/>
      <c r="D12" s="70" t="s">
        <v>132</v>
      </c>
      <c r="E12" s="71"/>
      <c r="F12" s="85"/>
    </row>
    <row r="13" spans="1:6" ht="14.25">
      <c r="A13" s="59" t="s">
        <v>133</v>
      </c>
      <c r="B13" s="72" t="s">
        <v>134</v>
      </c>
      <c r="C13" s="73" t="s">
        <v>135</v>
      </c>
      <c r="D13" s="74"/>
      <c r="E13" s="75">
        <f>SUM(E15+E14+E16)</f>
        <v>16891</v>
      </c>
      <c r="F13" s="125">
        <f>SUM(F15+F14+F16)</f>
        <v>16891</v>
      </c>
    </row>
    <row r="14" spans="1:6" ht="14.25">
      <c r="A14" s="59"/>
      <c r="B14" s="72"/>
      <c r="C14" s="73"/>
      <c r="D14" s="70" t="s">
        <v>136</v>
      </c>
      <c r="E14" s="71">
        <v>11483</v>
      </c>
      <c r="F14" s="85">
        <v>11483</v>
      </c>
    </row>
    <row r="15" spans="1:13" ht="14.25">
      <c r="A15" s="59" t="s">
        <v>137</v>
      </c>
      <c r="B15" s="68"/>
      <c r="C15" s="69"/>
      <c r="D15" s="70" t="s">
        <v>138</v>
      </c>
      <c r="E15" s="71">
        <v>5408</v>
      </c>
      <c r="F15" s="85">
        <v>5408</v>
      </c>
      <c r="M15" s="38"/>
    </row>
    <row r="16" spans="1:13" ht="14.25">
      <c r="A16" s="59"/>
      <c r="B16" s="68"/>
      <c r="C16" s="69"/>
      <c r="D16" s="70" t="s">
        <v>10</v>
      </c>
      <c r="E16" s="71"/>
      <c r="F16" s="128"/>
      <c r="M16" s="38"/>
    </row>
    <row r="17" spans="1:6" ht="15">
      <c r="A17" s="59"/>
      <c r="B17" s="77" t="s">
        <v>139</v>
      </c>
      <c r="C17" s="160" t="s">
        <v>140</v>
      </c>
      <c r="D17" s="161"/>
      <c r="E17" s="71"/>
      <c r="F17" s="128"/>
    </row>
    <row r="18" spans="1:13" ht="14.25">
      <c r="A18" s="59"/>
      <c r="B18" s="68"/>
      <c r="C18" s="69"/>
      <c r="D18" s="70" t="s">
        <v>141</v>
      </c>
      <c r="E18" s="71"/>
      <c r="F18" s="128"/>
      <c r="M18" s="38"/>
    </row>
    <row r="19" spans="1:13" ht="15">
      <c r="A19" s="59"/>
      <c r="B19" s="77" t="s">
        <v>142</v>
      </c>
      <c r="C19" s="160" t="s">
        <v>143</v>
      </c>
      <c r="D19" s="161"/>
      <c r="E19" s="71"/>
      <c r="F19" s="128"/>
      <c r="M19" s="38"/>
    </row>
    <row r="20" spans="1:6" ht="14.25">
      <c r="A20" s="59"/>
      <c r="B20" s="68"/>
      <c r="C20" s="69"/>
      <c r="D20" s="70" t="s">
        <v>144</v>
      </c>
      <c r="E20" s="71"/>
      <c r="F20" s="128"/>
    </row>
    <row r="21" spans="1:13" ht="14.25">
      <c r="A21" s="59"/>
      <c r="B21" s="68"/>
      <c r="C21" s="69"/>
      <c r="D21" s="70"/>
      <c r="E21" s="71"/>
      <c r="F21" s="128"/>
      <c r="M21" s="38"/>
    </row>
    <row r="22" spans="1:13" ht="14.25">
      <c r="A22" s="59"/>
      <c r="B22" s="68"/>
      <c r="C22" s="69"/>
      <c r="D22" s="70"/>
      <c r="E22" s="71"/>
      <c r="F22" s="128"/>
      <c r="M22" s="38"/>
    </row>
    <row r="23" spans="1:6" ht="14.25">
      <c r="A23" s="59" t="s">
        <v>145</v>
      </c>
      <c r="B23" s="72" t="s">
        <v>146</v>
      </c>
      <c r="C23" s="73" t="s">
        <v>80</v>
      </c>
      <c r="D23" s="74"/>
      <c r="E23" s="75">
        <f>SUM(E24:E25)</f>
        <v>13000</v>
      </c>
      <c r="F23" s="76">
        <f>SUM(F24:F25)</f>
        <v>1000</v>
      </c>
    </row>
    <row r="24" spans="1:6" ht="14.25">
      <c r="A24" s="59" t="s">
        <v>147</v>
      </c>
      <c r="B24" s="68"/>
      <c r="C24" s="69"/>
      <c r="D24" s="70" t="s">
        <v>24</v>
      </c>
      <c r="E24" s="71">
        <v>12000</v>
      </c>
      <c r="F24" s="85"/>
    </row>
    <row r="25" spans="1:13" ht="14.25">
      <c r="A25" s="59" t="s">
        <v>148</v>
      </c>
      <c r="B25" s="68"/>
      <c r="C25" s="69"/>
      <c r="D25" s="70" t="s">
        <v>149</v>
      </c>
      <c r="E25" s="71">
        <v>1000</v>
      </c>
      <c r="F25" s="85">
        <v>1000</v>
      </c>
      <c r="M25" s="38"/>
    </row>
    <row r="26" spans="1:6" ht="15">
      <c r="A26" s="59"/>
      <c r="B26" s="77" t="s">
        <v>150</v>
      </c>
      <c r="C26" s="160" t="s">
        <v>151</v>
      </c>
      <c r="D26" s="161"/>
      <c r="E26" s="80">
        <f>+E27+E28</f>
        <v>3052</v>
      </c>
      <c r="F26" s="138">
        <f>+F27+F28</f>
        <v>3252</v>
      </c>
    </row>
    <row r="27" spans="1:6" ht="14.25">
      <c r="A27" s="59"/>
      <c r="B27" s="68"/>
      <c r="C27" s="70"/>
      <c r="D27" s="81" t="s">
        <v>10</v>
      </c>
      <c r="E27" s="71">
        <v>52</v>
      </c>
      <c r="F27" s="127">
        <v>252</v>
      </c>
    </row>
    <row r="28" spans="1:13" ht="14.25">
      <c r="A28" s="59"/>
      <c r="B28" s="68"/>
      <c r="C28" s="70"/>
      <c r="D28" s="81" t="s">
        <v>132</v>
      </c>
      <c r="E28" s="71">
        <v>3000</v>
      </c>
      <c r="F28" s="127">
        <v>3000</v>
      </c>
      <c r="M28" s="38"/>
    </row>
    <row r="29" spans="1:6" ht="15">
      <c r="A29" s="59"/>
      <c r="B29" s="77" t="s">
        <v>152</v>
      </c>
      <c r="C29" s="160" t="s">
        <v>153</v>
      </c>
      <c r="D29" s="161"/>
      <c r="E29" s="79">
        <f>+E31</f>
        <v>44000</v>
      </c>
      <c r="F29" s="126">
        <f>+F31</f>
        <v>44597</v>
      </c>
    </row>
    <row r="30" spans="1:6" ht="15">
      <c r="A30" s="59"/>
      <c r="B30" s="77"/>
      <c r="C30" s="78"/>
      <c r="D30" s="83" t="s">
        <v>10</v>
      </c>
      <c r="E30" s="84"/>
      <c r="F30" s="126"/>
    </row>
    <row r="31" spans="1:6" ht="14.25">
      <c r="A31" s="59"/>
      <c r="B31" s="68"/>
      <c r="C31" s="69"/>
      <c r="D31" s="70" t="s">
        <v>132</v>
      </c>
      <c r="E31" s="71">
        <v>44000</v>
      </c>
      <c r="F31" s="128">
        <v>44597</v>
      </c>
    </row>
    <row r="32" spans="1:6" ht="14.25">
      <c r="A32" s="59" t="s">
        <v>154</v>
      </c>
      <c r="B32" s="72" t="s">
        <v>155</v>
      </c>
      <c r="C32" s="73" t="s">
        <v>15</v>
      </c>
      <c r="D32" s="74"/>
      <c r="E32" s="75">
        <f>SUM(E33)</f>
        <v>4470</v>
      </c>
      <c r="F32" s="76">
        <f>SUM(F33+F34)</f>
        <v>5470</v>
      </c>
    </row>
    <row r="33" spans="1:6" ht="14.25">
      <c r="A33" s="59" t="s">
        <v>156</v>
      </c>
      <c r="B33" s="68"/>
      <c r="C33" s="69"/>
      <c r="D33" s="70" t="s">
        <v>10</v>
      </c>
      <c r="E33" s="71">
        <v>4470</v>
      </c>
      <c r="F33" s="85">
        <v>5470</v>
      </c>
    </row>
    <row r="34" spans="1:6" ht="14.25">
      <c r="A34" s="59" t="s">
        <v>157</v>
      </c>
      <c r="B34" s="68"/>
      <c r="C34" s="69"/>
      <c r="D34" s="70" t="s">
        <v>158</v>
      </c>
      <c r="E34" s="71"/>
      <c r="F34" s="85"/>
    </row>
    <row r="35" spans="1:6" ht="14.25">
      <c r="A35" s="59" t="s">
        <v>159</v>
      </c>
      <c r="B35" s="72" t="s">
        <v>160</v>
      </c>
      <c r="C35" s="73" t="s">
        <v>17</v>
      </c>
      <c r="D35" s="74"/>
      <c r="E35" s="75">
        <f>SUM(E36:E36)</f>
        <v>706</v>
      </c>
      <c r="F35" s="76">
        <f>SUM(F36:F36)</f>
        <v>706</v>
      </c>
    </row>
    <row r="36" spans="1:6" ht="14.25">
      <c r="A36" s="59" t="s">
        <v>161</v>
      </c>
      <c r="B36" s="68"/>
      <c r="C36" s="69"/>
      <c r="D36" s="70" t="s">
        <v>10</v>
      </c>
      <c r="E36" s="71">
        <v>706</v>
      </c>
      <c r="F36" s="85">
        <v>706</v>
      </c>
    </row>
    <row r="37" spans="1:6" ht="14.25">
      <c r="A37" s="59" t="s">
        <v>162</v>
      </c>
      <c r="B37" s="72" t="s">
        <v>163</v>
      </c>
      <c r="C37" s="73" t="s">
        <v>100</v>
      </c>
      <c r="D37" s="74"/>
      <c r="E37" s="75">
        <f>SUM(E38)</f>
        <v>191</v>
      </c>
      <c r="F37" s="76">
        <f>SUM(F38)</f>
        <v>991</v>
      </c>
    </row>
    <row r="38" spans="1:6" ht="14.25">
      <c r="A38" s="59" t="s">
        <v>164</v>
      </c>
      <c r="B38" s="68"/>
      <c r="C38" s="69"/>
      <c r="D38" s="70" t="s">
        <v>10</v>
      </c>
      <c r="E38" s="71">
        <v>191</v>
      </c>
      <c r="F38" s="85">
        <v>991</v>
      </c>
    </row>
    <row r="39" spans="1:6" ht="14.25">
      <c r="A39" s="59" t="s">
        <v>165</v>
      </c>
      <c r="B39" s="72" t="s">
        <v>166</v>
      </c>
      <c r="C39" s="73" t="s">
        <v>19</v>
      </c>
      <c r="D39" s="74"/>
      <c r="E39" s="75">
        <f>SUM(E40:E41)</f>
        <v>8650</v>
      </c>
      <c r="F39" s="125">
        <f>SUM(F40:F41)</f>
        <v>8650</v>
      </c>
    </row>
    <row r="40" spans="1:8" ht="14.25">
      <c r="A40" s="59" t="s">
        <v>167</v>
      </c>
      <c r="B40" s="68"/>
      <c r="C40" s="69"/>
      <c r="D40" s="70" t="s">
        <v>10</v>
      </c>
      <c r="E40" s="71">
        <v>6150</v>
      </c>
      <c r="F40" s="85">
        <v>6150</v>
      </c>
      <c r="H40" s="38"/>
    </row>
    <row r="41" spans="1:8" ht="14.25">
      <c r="A41" s="59"/>
      <c r="B41" s="68"/>
      <c r="C41" s="70"/>
      <c r="D41" s="81" t="s">
        <v>132</v>
      </c>
      <c r="E41" s="71">
        <v>2500</v>
      </c>
      <c r="F41" s="127">
        <v>2500</v>
      </c>
      <c r="H41" s="38"/>
    </row>
    <row r="42" spans="1:8" ht="15">
      <c r="A42" s="59"/>
      <c r="B42" s="77" t="s">
        <v>168</v>
      </c>
      <c r="C42" s="160" t="s">
        <v>169</v>
      </c>
      <c r="D42" s="161"/>
      <c r="E42" s="86">
        <f>+E43</f>
        <v>1000</v>
      </c>
      <c r="F42" s="138">
        <f>+F43</f>
        <v>1000</v>
      </c>
      <c r="H42" s="38"/>
    </row>
    <row r="43" spans="1:8" ht="14.25">
      <c r="A43" s="59"/>
      <c r="B43" s="68"/>
      <c r="C43" s="69"/>
      <c r="D43" s="70" t="s">
        <v>170</v>
      </c>
      <c r="E43" s="71">
        <v>1000</v>
      </c>
      <c r="F43" s="85">
        <v>1000</v>
      </c>
      <c r="H43" s="38"/>
    </row>
    <row r="44" spans="1:8" ht="14.25">
      <c r="A44" s="59" t="s">
        <v>171</v>
      </c>
      <c r="B44" s="72" t="s">
        <v>172</v>
      </c>
      <c r="C44" s="73" t="s">
        <v>21</v>
      </c>
      <c r="D44" s="74"/>
      <c r="E44" s="75">
        <f>SUM(E45:E54)</f>
        <v>46091</v>
      </c>
      <c r="F44" s="76">
        <f>SUM(F45:F54)</f>
        <v>165867</v>
      </c>
      <c r="H44" s="38"/>
    </row>
    <row r="45" spans="1:6" ht="14.25">
      <c r="A45" s="59" t="s">
        <v>173</v>
      </c>
      <c r="B45" s="68"/>
      <c r="C45" s="69"/>
      <c r="D45" s="70" t="s">
        <v>22</v>
      </c>
      <c r="E45" s="71">
        <v>4457</v>
      </c>
      <c r="F45" s="85">
        <v>4457</v>
      </c>
    </row>
    <row r="46" spans="1:6" ht="14.25">
      <c r="A46" s="59" t="s">
        <v>174</v>
      </c>
      <c r="B46" s="68"/>
      <c r="C46" s="69"/>
      <c r="D46" s="70" t="s">
        <v>23</v>
      </c>
      <c r="E46" s="71">
        <v>992</v>
      </c>
      <c r="F46" s="85">
        <v>992</v>
      </c>
    </row>
    <row r="47" spans="1:8" ht="14.25">
      <c r="A47" s="59" t="s">
        <v>175</v>
      </c>
      <c r="B47" s="68"/>
      <c r="C47" s="69"/>
      <c r="D47" s="70" t="s">
        <v>10</v>
      </c>
      <c r="E47" s="71">
        <v>22414</v>
      </c>
      <c r="F47" s="85">
        <f>30414+63346</f>
        <v>93760</v>
      </c>
      <c r="H47" s="38"/>
    </row>
    <row r="48" spans="1:8" ht="14.25">
      <c r="A48" s="59" t="s">
        <v>176</v>
      </c>
      <c r="B48" s="68"/>
      <c r="C48" s="69"/>
      <c r="D48" s="70" t="s">
        <v>12</v>
      </c>
      <c r="E48" s="71">
        <v>4095</v>
      </c>
      <c r="F48" s="85">
        <v>4095</v>
      </c>
      <c r="H48" s="38"/>
    </row>
    <row r="49" spans="1:6" ht="14.25">
      <c r="A49" s="59" t="s">
        <v>177</v>
      </c>
      <c r="B49" s="68"/>
      <c r="C49" s="69"/>
      <c r="D49" s="70" t="s">
        <v>24</v>
      </c>
      <c r="E49" s="71">
        <v>4800</v>
      </c>
      <c r="F49" s="85">
        <v>5200</v>
      </c>
    </row>
    <row r="50" spans="1:6" ht="14.25">
      <c r="A50" s="59" t="s">
        <v>178</v>
      </c>
      <c r="B50" s="68"/>
      <c r="C50" s="69"/>
      <c r="D50" s="70" t="s">
        <v>132</v>
      </c>
      <c r="E50" s="71">
        <v>0</v>
      </c>
      <c r="F50" s="85">
        <v>2000</v>
      </c>
    </row>
    <row r="51" spans="1:6" ht="14.25">
      <c r="A51" s="59" t="s">
        <v>179</v>
      </c>
      <c r="B51" s="68"/>
      <c r="C51" s="69"/>
      <c r="D51" s="70" t="s">
        <v>158</v>
      </c>
      <c r="E51" s="71">
        <v>5000</v>
      </c>
      <c r="F51" s="85">
        <v>7010</v>
      </c>
    </row>
    <row r="52" spans="1:6" ht="14.25">
      <c r="A52" s="59" t="s">
        <v>180</v>
      </c>
      <c r="B52" s="68"/>
      <c r="C52" s="69"/>
      <c r="D52" s="70" t="s">
        <v>81</v>
      </c>
      <c r="E52" s="71">
        <v>3333</v>
      </c>
      <c r="F52" s="85">
        <v>3333</v>
      </c>
    </row>
    <row r="53" spans="1:6" ht="14.25">
      <c r="A53" s="59" t="s">
        <v>181</v>
      </c>
      <c r="B53" s="68"/>
      <c r="C53" s="69"/>
      <c r="D53" s="70" t="s">
        <v>182</v>
      </c>
      <c r="E53" s="71">
        <v>0</v>
      </c>
      <c r="F53" s="85"/>
    </row>
    <row r="54" spans="1:6" ht="14.25">
      <c r="A54" s="59" t="s">
        <v>183</v>
      </c>
      <c r="B54" s="68"/>
      <c r="C54" s="69"/>
      <c r="D54" s="70" t="s">
        <v>26</v>
      </c>
      <c r="E54" s="71">
        <v>1000</v>
      </c>
      <c r="F54" s="85">
        <v>45020</v>
      </c>
    </row>
    <row r="55" spans="1:6" ht="14.25">
      <c r="A55" s="59" t="s">
        <v>184</v>
      </c>
      <c r="B55" s="72" t="s">
        <v>185</v>
      </c>
      <c r="C55" s="73" t="s">
        <v>186</v>
      </c>
      <c r="D55" s="74"/>
      <c r="E55" s="75">
        <f>SUM(E56:E56)</f>
        <v>0</v>
      </c>
      <c r="F55" s="76">
        <f>SUM(F56:F56)</f>
        <v>0</v>
      </c>
    </row>
    <row r="56" spans="1:6" ht="14.25">
      <c r="A56" s="59" t="s">
        <v>187</v>
      </c>
      <c r="B56" s="68"/>
      <c r="C56" s="69"/>
      <c r="D56" s="70" t="s">
        <v>10</v>
      </c>
      <c r="E56" s="71"/>
      <c r="F56" s="85"/>
    </row>
    <row r="57" spans="1:6" ht="14.25">
      <c r="A57" s="59" t="s">
        <v>188</v>
      </c>
      <c r="B57" s="72" t="s">
        <v>189</v>
      </c>
      <c r="C57" s="73" t="s">
        <v>93</v>
      </c>
      <c r="D57" s="74"/>
      <c r="E57" s="75">
        <f>SUM(E58:E60)</f>
        <v>290511</v>
      </c>
      <c r="F57" s="76">
        <f>SUM(F58:F60)</f>
        <v>247761</v>
      </c>
    </row>
    <row r="58" spans="1:6" ht="14.25">
      <c r="A58" s="59" t="s">
        <v>190</v>
      </c>
      <c r="B58" s="68"/>
      <c r="C58" s="69"/>
      <c r="D58" s="70" t="s">
        <v>10</v>
      </c>
      <c r="E58" s="71">
        <v>8046</v>
      </c>
      <c r="F58" s="85">
        <v>8046</v>
      </c>
    </row>
    <row r="59" spans="1:6" ht="14.25">
      <c r="A59" s="59" t="s">
        <v>191</v>
      </c>
      <c r="B59" s="68"/>
      <c r="C59" s="69"/>
      <c r="D59" s="70" t="s">
        <v>12</v>
      </c>
      <c r="E59" s="71">
        <v>14344</v>
      </c>
      <c r="F59" s="85">
        <v>14344</v>
      </c>
    </row>
    <row r="60" spans="1:6" ht="14.25">
      <c r="A60" s="59" t="s">
        <v>192</v>
      </c>
      <c r="B60" s="68"/>
      <c r="C60" s="69"/>
      <c r="D60" s="70" t="s">
        <v>132</v>
      </c>
      <c r="E60" s="71">
        <v>268121</v>
      </c>
      <c r="F60" s="85">
        <f>268121-42750</f>
        <v>225371</v>
      </c>
    </row>
    <row r="61" spans="1:6" ht="14.25">
      <c r="A61" s="59" t="s">
        <v>193</v>
      </c>
      <c r="B61" s="72" t="s">
        <v>194</v>
      </c>
      <c r="C61" s="73" t="s">
        <v>31</v>
      </c>
      <c r="D61" s="74"/>
      <c r="E61" s="75">
        <f>SUM(E62:E66)</f>
        <v>36216</v>
      </c>
      <c r="F61" s="76">
        <f>SUM(F62:F66)</f>
        <v>36724</v>
      </c>
    </row>
    <row r="62" spans="1:6" ht="14.25">
      <c r="A62" s="59" t="s">
        <v>195</v>
      </c>
      <c r="B62" s="68"/>
      <c r="C62" s="69"/>
      <c r="D62" s="70" t="s">
        <v>22</v>
      </c>
      <c r="E62" s="71">
        <v>12736</v>
      </c>
      <c r="F62" s="85">
        <v>13136</v>
      </c>
    </row>
    <row r="63" spans="1:6" ht="14.25">
      <c r="A63" s="59" t="s">
        <v>196</v>
      </c>
      <c r="B63" s="68"/>
      <c r="C63" s="69"/>
      <c r="D63" s="70" t="s">
        <v>23</v>
      </c>
      <c r="E63" s="71">
        <v>2653</v>
      </c>
      <c r="F63" s="85">
        <v>2761</v>
      </c>
    </row>
    <row r="64" spans="1:6" ht="14.25">
      <c r="A64" s="59" t="s">
        <v>197</v>
      </c>
      <c r="B64" s="68"/>
      <c r="C64" s="69"/>
      <c r="D64" s="70" t="s">
        <v>10</v>
      </c>
      <c r="E64" s="71">
        <v>2827</v>
      </c>
      <c r="F64" s="85">
        <v>2827</v>
      </c>
    </row>
    <row r="65" spans="1:6" ht="14.25">
      <c r="A65" s="59" t="s">
        <v>198</v>
      </c>
      <c r="B65" s="68"/>
      <c r="C65" s="69"/>
      <c r="D65" s="70" t="s">
        <v>158</v>
      </c>
      <c r="E65" s="71"/>
      <c r="F65" s="85"/>
    </row>
    <row r="66" spans="1:6" ht="14.25">
      <c r="A66" s="59" t="s">
        <v>199</v>
      </c>
      <c r="B66" s="68"/>
      <c r="C66" s="69"/>
      <c r="D66" s="70" t="s">
        <v>132</v>
      </c>
      <c r="E66" s="71">
        <v>18000</v>
      </c>
      <c r="F66" s="85">
        <v>18000</v>
      </c>
    </row>
    <row r="67" spans="1:6" ht="14.25">
      <c r="A67" s="59" t="s">
        <v>200</v>
      </c>
      <c r="B67" s="72" t="s">
        <v>201</v>
      </c>
      <c r="C67" s="73" t="s">
        <v>202</v>
      </c>
      <c r="D67" s="74"/>
      <c r="E67" s="75">
        <f>SUM(E68)</f>
        <v>0</v>
      </c>
      <c r="F67" s="76">
        <f>SUM(F68)</f>
        <v>0</v>
      </c>
    </row>
    <row r="68" spans="1:6" ht="14.25">
      <c r="A68" s="59" t="s">
        <v>203</v>
      </c>
      <c r="B68" s="68"/>
      <c r="C68" s="69"/>
      <c r="D68" s="70" t="s">
        <v>10</v>
      </c>
      <c r="E68" s="71"/>
      <c r="F68" s="85"/>
    </row>
    <row r="69" spans="1:6" ht="14.25">
      <c r="A69" s="59" t="s">
        <v>204</v>
      </c>
      <c r="B69" s="72" t="s">
        <v>205</v>
      </c>
      <c r="C69" s="73" t="s">
        <v>103</v>
      </c>
      <c r="D69" s="74"/>
      <c r="E69" s="75">
        <f>SUM(E70:E72)</f>
        <v>9128</v>
      </c>
      <c r="F69" s="76">
        <f>SUM(F70:F73)</f>
        <v>9128</v>
      </c>
    </row>
    <row r="70" spans="1:6" ht="14.25">
      <c r="A70" s="59" t="s">
        <v>206</v>
      </c>
      <c r="B70" s="68"/>
      <c r="C70" s="69"/>
      <c r="D70" s="70" t="s">
        <v>10</v>
      </c>
      <c r="E70" s="71">
        <v>9128</v>
      </c>
      <c r="F70" s="85">
        <v>9128</v>
      </c>
    </row>
    <row r="71" spans="1:6" ht="14.25">
      <c r="A71" s="59" t="s">
        <v>207</v>
      </c>
      <c r="B71" s="68"/>
      <c r="C71" s="69"/>
      <c r="D71" s="70" t="s">
        <v>158</v>
      </c>
      <c r="E71" s="71"/>
      <c r="F71" s="85"/>
    </row>
    <row r="72" spans="1:6" ht="14.25">
      <c r="A72" s="59" t="s">
        <v>208</v>
      </c>
      <c r="B72" s="68"/>
      <c r="C72" s="69"/>
      <c r="D72" s="70" t="s">
        <v>24</v>
      </c>
      <c r="E72" s="71"/>
      <c r="F72" s="85"/>
    </row>
    <row r="73" spans="1:6" ht="14.25">
      <c r="A73" s="59" t="s">
        <v>209</v>
      </c>
      <c r="B73" s="68"/>
      <c r="C73" s="69"/>
      <c r="D73" s="70" t="s">
        <v>132</v>
      </c>
      <c r="E73" s="71"/>
      <c r="F73" s="85"/>
    </row>
    <row r="74" spans="1:6" ht="14.25">
      <c r="A74" s="59" t="s">
        <v>210</v>
      </c>
      <c r="B74" s="72" t="s">
        <v>211</v>
      </c>
      <c r="C74" s="73" t="s">
        <v>33</v>
      </c>
      <c r="D74" s="74"/>
      <c r="E74" s="75">
        <f>SUM(E75)</f>
        <v>130</v>
      </c>
      <c r="F74" s="76">
        <f>SUM(F75)</f>
        <v>130</v>
      </c>
    </row>
    <row r="75" spans="1:6" ht="14.25">
      <c r="A75" s="59" t="s">
        <v>212</v>
      </c>
      <c r="B75" s="68"/>
      <c r="C75" s="69"/>
      <c r="D75" s="70" t="s">
        <v>10</v>
      </c>
      <c r="E75" s="71">
        <v>130</v>
      </c>
      <c r="F75" s="85">
        <v>130</v>
      </c>
    </row>
    <row r="76" spans="1:6" ht="14.25">
      <c r="A76" s="59" t="s">
        <v>213</v>
      </c>
      <c r="B76" s="72" t="s">
        <v>214</v>
      </c>
      <c r="C76" s="73" t="s">
        <v>35</v>
      </c>
      <c r="D76" s="74"/>
      <c r="E76" s="75">
        <f>SUM(E77:E81)</f>
        <v>8130</v>
      </c>
      <c r="F76" s="76">
        <f>SUM(F77:F82)</f>
        <v>8754</v>
      </c>
    </row>
    <row r="77" spans="1:6" ht="14.25">
      <c r="A77" s="59" t="s">
        <v>215</v>
      </c>
      <c r="B77" s="68"/>
      <c r="C77" s="69"/>
      <c r="D77" s="70" t="s">
        <v>22</v>
      </c>
      <c r="E77" s="71">
        <v>5554</v>
      </c>
      <c r="F77" s="85">
        <v>6045</v>
      </c>
    </row>
    <row r="78" spans="1:6" ht="14.25">
      <c r="A78" s="59" t="s">
        <v>216</v>
      </c>
      <c r="B78" s="68"/>
      <c r="C78" s="69"/>
      <c r="D78" s="70" t="s">
        <v>23</v>
      </c>
      <c r="E78" s="71">
        <v>1522</v>
      </c>
      <c r="F78" s="85">
        <v>1655</v>
      </c>
    </row>
    <row r="79" spans="1:6" ht="14.25">
      <c r="A79" s="59" t="s">
        <v>217</v>
      </c>
      <c r="B79" s="68"/>
      <c r="C79" s="69"/>
      <c r="D79" s="70" t="s">
        <v>10</v>
      </c>
      <c r="E79" s="71">
        <v>1026</v>
      </c>
      <c r="F79" s="85">
        <v>1026</v>
      </c>
    </row>
    <row r="80" spans="1:6" ht="14.25">
      <c r="A80" s="59" t="s">
        <v>218</v>
      </c>
      <c r="B80" s="68"/>
      <c r="C80" s="69"/>
      <c r="D80" s="70" t="s">
        <v>12</v>
      </c>
      <c r="E80" s="71">
        <v>28</v>
      </c>
      <c r="F80" s="85">
        <v>28</v>
      </c>
    </row>
    <row r="81" spans="1:6" ht="14.25">
      <c r="A81" s="59" t="s">
        <v>219</v>
      </c>
      <c r="B81" s="68"/>
      <c r="C81" s="69"/>
      <c r="D81" s="70" t="s">
        <v>132</v>
      </c>
      <c r="E81" s="71"/>
      <c r="F81" s="85"/>
    </row>
    <row r="82" spans="1:6" ht="14.25">
      <c r="A82" s="59" t="s">
        <v>220</v>
      </c>
      <c r="B82" s="68"/>
      <c r="C82" s="69"/>
      <c r="D82" s="70" t="s">
        <v>158</v>
      </c>
      <c r="E82" s="71"/>
      <c r="F82" s="85"/>
    </row>
    <row r="83" spans="1:6" ht="14.25">
      <c r="A83" s="59" t="s">
        <v>221</v>
      </c>
      <c r="B83" s="72" t="s">
        <v>222</v>
      </c>
      <c r="C83" s="73" t="s">
        <v>223</v>
      </c>
      <c r="D83" s="74"/>
      <c r="E83" s="75">
        <f>SUM(E84)</f>
        <v>0</v>
      </c>
      <c r="F83" s="76">
        <f>SUM(F84)</f>
        <v>0</v>
      </c>
    </row>
    <row r="84" spans="1:6" ht="14.25">
      <c r="A84" s="59" t="s">
        <v>224</v>
      </c>
      <c r="B84" s="68"/>
      <c r="C84" s="69"/>
      <c r="D84" s="70" t="s">
        <v>225</v>
      </c>
      <c r="E84" s="71"/>
      <c r="F84" s="85"/>
    </row>
    <row r="85" spans="1:6" ht="14.25">
      <c r="A85" s="59" t="s">
        <v>226</v>
      </c>
      <c r="B85" s="72" t="s">
        <v>227</v>
      </c>
      <c r="C85" s="73" t="s">
        <v>40</v>
      </c>
      <c r="D85" s="74"/>
      <c r="E85" s="75">
        <f>SUM(E87)</f>
        <v>0</v>
      </c>
      <c r="F85" s="76">
        <f>SUM(F87)</f>
        <v>0</v>
      </c>
    </row>
    <row r="86" spans="1:6" ht="14.25">
      <c r="A86" s="59"/>
      <c r="B86" s="72"/>
      <c r="C86" s="73"/>
      <c r="D86" s="70" t="s">
        <v>10</v>
      </c>
      <c r="E86" s="75"/>
      <c r="F86" s="76"/>
    </row>
    <row r="87" spans="1:6" ht="14.25">
      <c r="A87" s="59" t="s">
        <v>228</v>
      </c>
      <c r="B87" s="68"/>
      <c r="C87" s="69"/>
      <c r="D87" s="70" t="s">
        <v>24</v>
      </c>
      <c r="E87" s="71"/>
      <c r="F87" s="85"/>
    </row>
    <row r="88" spans="1:6" ht="14.25">
      <c r="A88" s="59" t="s">
        <v>229</v>
      </c>
      <c r="B88" s="72" t="s">
        <v>230</v>
      </c>
      <c r="C88" s="73" t="s">
        <v>231</v>
      </c>
      <c r="D88" s="74"/>
      <c r="E88" s="75">
        <f>SUM(E89:E92)</f>
        <v>17315</v>
      </c>
      <c r="F88" s="76">
        <f>SUM(F89:F92)</f>
        <v>18578</v>
      </c>
    </row>
    <row r="89" spans="1:6" ht="14.25">
      <c r="A89" s="59" t="s">
        <v>232</v>
      </c>
      <c r="B89" s="68"/>
      <c r="C89" s="69"/>
      <c r="D89" s="70" t="s">
        <v>22</v>
      </c>
      <c r="E89" s="71">
        <v>12111</v>
      </c>
      <c r="F89" s="85">
        <f>12111+610</f>
        <v>12721</v>
      </c>
    </row>
    <row r="90" spans="1:6" ht="14.25">
      <c r="A90" s="59" t="s">
        <v>233</v>
      </c>
      <c r="B90" s="68"/>
      <c r="C90" s="69"/>
      <c r="D90" s="70" t="s">
        <v>23</v>
      </c>
      <c r="E90" s="71">
        <v>3270</v>
      </c>
      <c r="F90" s="85">
        <f>3270+150</f>
        <v>3420</v>
      </c>
    </row>
    <row r="91" spans="1:6" ht="14.25">
      <c r="A91" s="59" t="s">
        <v>234</v>
      </c>
      <c r="B91" s="68"/>
      <c r="C91" s="69"/>
      <c r="D91" s="70" t="s">
        <v>10</v>
      </c>
      <c r="E91" s="71">
        <v>705</v>
      </c>
      <c r="F91" s="85">
        <v>1208</v>
      </c>
    </row>
    <row r="92" spans="1:6" ht="14.25">
      <c r="A92" s="59"/>
      <c r="B92" s="68"/>
      <c r="C92" s="69"/>
      <c r="D92" s="70" t="s">
        <v>132</v>
      </c>
      <c r="E92" s="71">
        <v>1229</v>
      </c>
      <c r="F92" s="128">
        <v>1229</v>
      </c>
    </row>
    <row r="93" spans="1:6" ht="15">
      <c r="A93" s="59" t="s">
        <v>235</v>
      </c>
      <c r="B93" s="77" t="s">
        <v>236</v>
      </c>
      <c r="C93" s="87" t="s">
        <v>237</v>
      </c>
      <c r="D93" s="88"/>
      <c r="E93" s="75">
        <f>SUM(E96:E97)</f>
        <v>12145</v>
      </c>
      <c r="F93" s="76">
        <f>SUM(F96:F97)</f>
        <v>13483</v>
      </c>
    </row>
    <row r="94" spans="1:6" ht="15">
      <c r="A94" s="59"/>
      <c r="B94" s="77"/>
      <c r="C94" s="87"/>
      <c r="D94" s="70" t="s">
        <v>22</v>
      </c>
      <c r="E94" s="75"/>
      <c r="F94" s="76"/>
    </row>
    <row r="95" spans="1:6" ht="15">
      <c r="A95" s="59"/>
      <c r="B95" s="77"/>
      <c r="C95" s="87"/>
      <c r="D95" s="70" t="s">
        <v>23</v>
      </c>
      <c r="E95" s="75"/>
      <c r="F95" s="76"/>
    </row>
    <row r="96" spans="1:6" ht="14.25">
      <c r="A96" s="59" t="s">
        <v>238</v>
      </c>
      <c r="B96" s="68"/>
      <c r="C96" s="69"/>
      <c r="D96" s="70" t="s">
        <v>10</v>
      </c>
      <c r="E96" s="71">
        <v>12145</v>
      </c>
      <c r="F96" s="85">
        <v>13483</v>
      </c>
    </row>
    <row r="97" spans="1:6" ht="14.25">
      <c r="A97" s="59" t="s">
        <v>239</v>
      </c>
      <c r="B97" s="68"/>
      <c r="C97" s="69"/>
      <c r="D97" s="70" t="s">
        <v>132</v>
      </c>
      <c r="E97" s="71"/>
      <c r="F97" s="85"/>
    </row>
    <row r="98" spans="1:6" ht="15">
      <c r="A98" s="59"/>
      <c r="B98" s="77" t="s">
        <v>240</v>
      </c>
      <c r="C98" s="160" t="s">
        <v>241</v>
      </c>
      <c r="D98" s="161"/>
      <c r="E98" s="79">
        <f>+E99</f>
        <v>0</v>
      </c>
      <c r="F98" s="126">
        <f>+F99</f>
        <v>0</v>
      </c>
    </row>
    <row r="99" spans="1:6" ht="14.25">
      <c r="A99" s="59"/>
      <c r="B99" s="68"/>
      <c r="C99" s="69"/>
      <c r="D99" s="70" t="s">
        <v>132</v>
      </c>
      <c r="E99" s="71"/>
      <c r="F99" s="128"/>
    </row>
    <row r="100" spans="1:6" ht="14.25">
      <c r="A100" s="59" t="s">
        <v>242</v>
      </c>
      <c r="B100" s="72" t="s">
        <v>243</v>
      </c>
      <c r="C100" s="73" t="s">
        <v>44</v>
      </c>
      <c r="D100" s="74"/>
      <c r="E100" s="75">
        <f>SUM(E101:E103)</f>
        <v>3284</v>
      </c>
      <c r="F100" s="76">
        <f>SUM(F101:F104)</f>
        <v>3284</v>
      </c>
    </row>
    <row r="101" spans="1:6" ht="14.25">
      <c r="A101" s="59" t="s">
        <v>244</v>
      </c>
      <c r="B101" s="68"/>
      <c r="C101" s="89"/>
      <c r="D101" s="90" t="s">
        <v>22</v>
      </c>
      <c r="E101" s="71">
        <v>1937</v>
      </c>
      <c r="F101" s="85">
        <v>1937</v>
      </c>
    </row>
    <row r="102" spans="1:6" ht="14.25">
      <c r="A102" s="59" t="s">
        <v>245</v>
      </c>
      <c r="B102" s="68"/>
      <c r="C102" s="69"/>
      <c r="D102" s="70" t="s">
        <v>23</v>
      </c>
      <c r="E102" s="71">
        <v>498</v>
      </c>
      <c r="F102" s="85">
        <v>498</v>
      </c>
    </row>
    <row r="103" spans="1:6" ht="14.25">
      <c r="A103" s="59" t="s">
        <v>246</v>
      </c>
      <c r="B103" s="68"/>
      <c r="C103" s="69"/>
      <c r="D103" s="70" t="s">
        <v>10</v>
      </c>
      <c r="E103" s="71">
        <v>849</v>
      </c>
      <c r="F103" s="85">
        <v>849</v>
      </c>
    </row>
    <row r="104" spans="1:6" ht="14.25">
      <c r="A104" s="59" t="s">
        <v>247</v>
      </c>
      <c r="B104" s="68"/>
      <c r="C104" s="69"/>
      <c r="D104" s="70" t="s">
        <v>132</v>
      </c>
      <c r="E104" s="71">
        <v>0</v>
      </c>
      <c r="F104" s="85"/>
    </row>
    <row r="105" spans="1:6" ht="14.25">
      <c r="A105" s="59" t="s">
        <v>248</v>
      </c>
      <c r="B105" s="72" t="s">
        <v>249</v>
      </c>
      <c r="C105" s="73" t="s">
        <v>46</v>
      </c>
      <c r="D105" s="74"/>
      <c r="E105" s="76">
        <f>SUM(E106:E111)</f>
        <v>6777</v>
      </c>
      <c r="F105" s="76">
        <f>SUM(F106:F111)</f>
        <v>6777</v>
      </c>
    </row>
    <row r="106" spans="1:6" ht="14.25">
      <c r="A106" s="59" t="s">
        <v>250</v>
      </c>
      <c r="B106" s="68"/>
      <c r="C106" s="69"/>
      <c r="D106" s="70" t="s">
        <v>47</v>
      </c>
      <c r="E106" s="71">
        <v>2001</v>
      </c>
      <c r="F106" s="85">
        <v>2001</v>
      </c>
    </row>
    <row r="107" spans="1:6" ht="14.25">
      <c r="A107" s="59" t="s">
        <v>251</v>
      </c>
      <c r="B107" s="68"/>
      <c r="C107" s="69"/>
      <c r="D107" s="70" t="s">
        <v>48</v>
      </c>
      <c r="E107" s="71">
        <v>552</v>
      </c>
      <c r="F107" s="85">
        <v>552</v>
      </c>
    </row>
    <row r="108" spans="1:6" ht="14.25">
      <c r="A108" s="59" t="s">
        <v>252</v>
      </c>
      <c r="B108" s="68"/>
      <c r="C108" s="69"/>
      <c r="D108" s="70" t="s">
        <v>49</v>
      </c>
      <c r="E108" s="71">
        <v>4049</v>
      </c>
      <c r="F108" s="85">
        <v>4049</v>
      </c>
    </row>
    <row r="109" spans="1:6" ht="14.25">
      <c r="A109" s="59" t="s">
        <v>253</v>
      </c>
      <c r="B109" s="68"/>
      <c r="C109" s="69"/>
      <c r="D109" s="70" t="s">
        <v>96</v>
      </c>
      <c r="E109" s="71">
        <v>175</v>
      </c>
      <c r="F109" s="85">
        <v>175</v>
      </c>
    </row>
    <row r="110" spans="1:6" ht="14.25">
      <c r="A110" s="59" t="s">
        <v>254</v>
      </c>
      <c r="B110" s="68"/>
      <c r="C110" s="69"/>
      <c r="D110" s="70" t="s">
        <v>132</v>
      </c>
      <c r="E110" s="71"/>
      <c r="F110" s="85"/>
    </row>
    <row r="111" spans="1:6" ht="14.25">
      <c r="A111" s="59"/>
      <c r="B111" s="68"/>
      <c r="C111" s="69"/>
      <c r="D111" s="70" t="s">
        <v>158</v>
      </c>
      <c r="E111" s="71"/>
      <c r="F111" s="128"/>
    </row>
    <row r="112" spans="1:6" ht="14.25">
      <c r="A112" s="59" t="s">
        <v>255</v>
      </c>
      <c r="B112" s="72" t="s">
        <v>256</v>
      </c>
      <c r="C112" s="73" t="s">
        <v>51</v>
      </c>
      <c r="D112" s="74"/>
      <c r="E112" s="75">
        <f>SUM(E113+E114)</f>
        <v>395</v>
      </c>
      <c r="F112" s="125">
        <f>SUM(F113+F114)</f>
        <v>1100</v>
      </c>
    </row>
    <row r="113" spans="1:6" ht="14.25">
      <c r="A113" s="59" t="s">
        <v>257</v>
      </c>
      <c r="B113" s="68"/>
      <c r="C113" s="69"/>
      <c r="D113" s="70" t="s">
        <v>49</v>
      </c>
      <c r="E113" s="71">
        <v>395</v>
      </c>
      <c r="F113" s="85">
        <v>1100</v>
      </c>
    </row>
    <row r="114" spans="1:6" ht="14.25">
      <c r="A114" s="59"/>
      <c r="B114" s="68"/>
      <c r="C114" s="69"/>
      <c r="D114" s="70" t="s">
        <v>141</v>
      </c>
      <c r="E114" s="82"/>
      <c r="F114" s="85"/>
    </row>
    <row r="115" spans="1:6" ht="14.25">
      <c r="A115" s="59" t="s">
        <v>258</v>
      </c>
      <c r="B115" s="72" t="s">
        <v>259</v>
      </c>
      <c r="C115" s="73" t="s">
        <v>53</v>
      </c>
      <c r="D115" s="74"/>
      <c r="E115" s="76">
        <f>SUM(E116)</f>
        <v>463</v>
      </c>
      <c r="F115" s="76">
        <f>SUM(F116)</f>
        <v>463</v>
      </c>
    </row>
    <row r="116" spans="1:6" ht="14.25">
      <c r="A116" s="59" t="s">
        <v>260</v>
      </c>
      <c r="B116" s="68"/>
      <c r="C116" s="69"/>
      <c r="D116" s="70" t="s">
        <v>49</v>
      </c>
      <c r="E116" s="71">
        <v>463</v>
      </c>
      <c r="F116" s="85">
        <v>463</v>
      </c>
    </row>
    <row r="117" spans="1:6" ht="14.25">
      <c r="A117" s="59" t="s">
        <v>261</v>
      </c>
      <c r="B117" s="72" t="s">
        <v>262</v>
      </c>
      <c r="C117" s="73" t="s">
        <v>263</v>
      </c>
      <c r="D117" s="74"/>
      <c r="E117" s="75">
        <f>SUM(E119)</f>
        <v>6000</v>
      </c>
      <c r="F117" s="76">
        <f>SUM(F119)</f>
        <v>6000</v>
      </c>
    </row>
    <row r="118" spans="1:6" ht="14.25">
      <c r="A118" s="59"/>
      <c r="B118" s="72"/>
      <c r="C118" s="73"/>
      <c r="D118" s="70" t="s">
        <v>10</v>
      </c>
      <c r="E118" s="71"/>
      <c r="F118" s="85"/>
    </row>
    <row r="119" spans="1:6" ht="14.25">
      <c r="A119" s="59" t="s">
        <v>264</v>
      </c>
      <c r="B119" s="68"/>
      <c r="C119" s="69"/>
      <c r="D119" s="70" t="s">
        <v>265</v>
      </c>
      <c r="E119" s="71">
        <v>6000</v>
      </c>
      <c r="F119" s="85">
        <v>6000</v>
      </c>
    </row>
    <row r="120" spans="1:6" ht="15">
      <c r="A120" s="59" t="s">
        <v>266</v>
      </c>
      <c r="B120" s="77" t="s">
        <v>267</v>
      </c>
      <c r="C120" s="73" t="s">
        <v>268</v>
      </c>
      <c r="D120" s="74"/>
      <c r="E120" s="75">
        <f>SUM(E121:E122)</f>
        <v>850</v>
      </c>
      <c r="F120" s="76">
        <f>SUM(F121:F122)</f>
        <v>850</v>
      </c>
    </row>
    <row r="121" spans="1:6" ht="14.25">
      <c r="A121" s="59" t="s">
        <v>269</v>
      </c>
      <c r="B121" s="91"/>
      <c r="C121" s="92"/>
      <c r="D121" s="93" t="s">
        <v>270</v>
      </c>
      <c r="E121" s="71">
        <v>850</v>
      </c>
      <c r="F121" s="85">
        <v>850</v>
      </c>
    </row>
    <row r="122" spans="1:6" ht="14.25">
      <c r="A122" s="59" t="s">
        <v>271</v>
      </c>
      <c r="B122" s="91"/>
      <c r="C122" s="92"/>
      <c r="D122" s="93"/>
      <c r="E122" s="71"/>
      <c r="F122" s="85"/>
    </row>
    <row r="123" spans="1:6" ht="15">
      <c r="A123" s="59"/>
      <c r="B123" s="77" t="s">
        <v>272</v>
      </c>
      <c r="C123" s="87" t="s">
        <v>273</v>
      </c>
      <c r="D123" s="88"/>
      <c r="E123" s="94">
        <f>+E124+E125</f>
        <v>0</v>
      </c>
      <c r="F123" s="139">
        <f>+F124+F125</f>
        <v>5943</v>
      </c>
    </row>
    <row r="124" spans="1:6" ht="14.25">
      <c r="A124" s="59"/>
      <c r="B124" s="91"/>
      <c r="C124" s="92"/>
      <c r="D124" s="70" t="s">
        <v>144</v>
      </c>
      <c r="E124" s="71"/>
      <c r="F124" s="128"/>
    </row>
    <row r="125" spans="1:6" ht="14.25">
      <c r="A125" s="59"/>
      <c r="B125" s="91"/>
      <c r="C125" s="92"/>
      <c r="D125" s="70" t="s">
        <v>274</v>
      </c>
      <c r="E125" s="71">
        <v>0</v>
      </c>
      <c r="F125" s="128">
        <v>5943</v>
      </c>
    </row>
    <row r="126" spans="1:8" ht="14.25">
      <c r="A126" s="59" t="s">
        <v>275</v>
      </c>
      <c r="B126" s="72" t="s">
        <v>276</v>
      </c>
      <c r="C126" s="73" t="s">
        <v>85</v>
      </c>
      <c r="D126" s="74"/>
      <c r="E126" s="75">
        <f>SUM(E127)</f>
        <v>89006</v>
      </c>
      <c r="F126" s="76">
        <f>SUM(F127)</f>
        <v>86506</v>
      </c>
      <c r="H126" s="38"/>
    </row>
    <row r="127" spans="1:6" ht="29.25">
      <c r="A127" s="59" t="s">
        <v>277</v>
      </c>
      <c r="B127" s="77"/>
      <c r="C127" s="95" t="s">
        <v>28</v>
      </c>
      <c r="D127" s="70" t="s">
        <v>86</v>
      </c>
      <c r="E127" s="71">
        <v>89006</v>
      </c>
      <c r="F127" s="85">
        <v>86506</v>
      </c>
    </row>
    <row r="128" spans="1:6" ht="14.25">
      <c r="A128" s="59" t="s">
        <v>278</v>
      </c>
      <c r="B128" s="96"/>
      <c r="C128" s="97" t="s">
        <v>87</v>
      </c>
      <c r="D128" s="98"/>
      <c r="E128" s="99">
        <f>SUM(E129)</f>
        <v>62805</v>
      </c>
      <c r="F128" s="100">
        <f>SUM(F129)</f>
        <v>62805</v>
      </c>
    </row>
    <row r="129" spans="1:6" ht="32.25" customHeight="1">
      <c r="A129" s="101" t="s">
        <v>279</v>
      </c>
      <c r="B129" s="102"/>
      <c r="C129" s="103" t="s">
        <v>28</v>
      </c>
      <c r="D129" s="104" t="s">
        <v>86</v>
      </c>
      <c r="E129" s="105">
        <v>62805</v>
      </c>
      <c r="F129" s="140">
        <v>62805</v>
      </c>
    </row>
    <row r="130" spans="1:6" ht="15.75" thickBot="1">
      <c r="A130" s="141"/>
      <c r="B130" s="142"/>
      <c r="C130" s="174" t="s">
        <v>280</v>
      </c>
      <c r="D130" s="174"/>
      <c r="E130" s="143"/>
      <c r="F130" s="144"/>
    </row>
    <row r="131" spans="1:6" ht="15">
      <c r="A131" s="106"/>
      <c r="B131" s="107"/>
      <c r="C131" s="108"/>
      <c r="D131" s="109"/>
      <c r="E131" s="110"/>
      <c r="F131" s="110"/>
    </row>
    <row r="132" spans="1:6" ht="15" thickBot="1">
      <c r="A132" s="59" t="s">
        <v>281</v>
      </c>
      <c r="B132" s="165"/>
      <c r="C132" s="166"/>
      <c r="D132" s="166"/>
      <c r="E132" s="166"/>
      <c r="F132" s="166"/>
    </row>
    <row r="133" spans="1:6" ht="15.75">
      <c r="A133" s="59" t="s">
        <v>282</v>
      </c>
      <c r="B133" s="154" t="s">
        <v>283</v>
      </c>
      <c r="C133" s="155"/>
      <c r="D133" s="156"/>
      <c r="E133" s="111">
        <f>E135+E140+E142</f>
        <v>63026</v>
      </c>
      <c r="F133" s="111">
        <f>F135+F140+F142</f>
        <v>67967</v>
      </c>
    </row>
    <row r="134" spans="1:6" ht="15">
      <c r="A134" s="59" t="s">
        <v>284</v>
      </c>
      <c r="B134" s="162"/>
      <c r="C134" s="163"/>
      <c r="D134" s="163"/>
      <c r="E134" s="163"/>
      <c r="F134" s="164"/>
    </row>
    <row r="135" spans="1:6" ht="14.25">
      <c r="A135" s="59" t="s">
        <v>285</v>
      </c>
      <c r="B135" s="72" t="s">
        <v>134</v>
      </c>
      <c r="C135" s="112" t="s">
        <v>286</v>
      </c>
      <c r="D135" s="74"/>
      <c r="E135" s="75">
        <f>SUM(E136:E139)</f>
        <v>62926</v>
      </c>
      <c r="F135" s="125">
        <f>SUM(F136:F139)</f>
        <v>67867</v>
      </c>
    </row>
    <row r="136" spans="1:6" ht="14.25">
      <c r="A136" s="59" t="s">
        <v>287</v>
      </c>
      <c r="B136" s="68"/>
      <c r="C136" s="113"/>
      <c r="D136" s="70" t="s">
        <v>65</v>
      </c>
      <c r="E136" s="71">
        <v>40477</v>
      </c>
      <c r="F136" s="85">
        <v>40477</v>
      </c>
    </row>
    <row r="137" spans="1:6" ht="14.25">
      <c r="A137" s="59" t="s">
        <v>288</v>
      </c>
      <c r="B137" s="68"/>
      <c r="C137" s="113"/>
      <c r="D137" s="70" t="s">
        <v>289</v>
      </c>
      <c r="E137" s="71">
        <v>9981</v>
      </c>
      <c r="F137" s="85">
        <v>10508</v>
      </c>
    </row>
    <row r="138" spans="1:6" ht="14.25">
      <c r="A138" s="59" t="s">
        <v>290</v>
      </c>
      <c r="B138" s="68"/>
      <c r="C138" s="113"/>
      <c r="D138" s="70" t="s">
        <v>10</v>
      </c>
      <c r="E138" s="71">
        <v>12468</v>
      </c>
      <c r="F138" s="85">
        <v>16227</v>
      </c>
    </row>
    <row r="139" spans="1:6" ht="14.25">
      <c r="A139" s="59"/>
      <c r="B139" s="68"/>
      <c r="C139" s="113"/>
      <c r="D139" s="70" t="s">
        <v>141</v>
      </c>
      <c r="E139" s="71">
        <v>0</v>
      </c>
      <c r="F139" s="128">
        <v>655</v>
      </c>
    </row>
    <row r="140" spans="1:6" ht="14.25">
      <c r="A140" s="59" t="s">
        <v>291</v>
      </c>
      <c r="B140" s="72" t="s">
        <v>142</v>
      </c>
      <c r="C140" s="112" t="s">
        <v>292</v>
      </c>
      <c r="D140" s="74"/>
      <c r="E140" s="75">
        <f>SUM(E141:E141)</f>
        <v>0</v>
      </c>
      <c r="F140" s="76">
        <f>SUM(F141:F141)</f>
        <v>0</v>
      </c>
    </row>
    <row r="141" spans="1:8" ht="14.25">
      <c r="A141" s="59" t="s">
        <v>293</v>
      </c>
      <c r="B141" s="68"/>
      <c r="C141" s="113"/>
      <c r="D141" s="70" t="s">
        <v>294</v>
      </c>
      <c r="E141" s="71"/>
      <c r="F141" s="85"/>
      <c r="H141" s="38"/>
    </row>
    <row r="142" spans="1:6" ht="14.25">
      <c r="A142" s="59" t="s">
        <v>295</v>
      </c>
      <c r="B142" s="72" t="s">
        <v>296</v>
      </c>
      <c r="C142" s="112" t="s">
        <v>297</v>
      </c>
      <c r="D142" s="74"/>
      <c r="E142" s="75">
        <f>SUM(E143:E146)</f>
        <v>100</v>
      </c>
      <c r="F142" s="76">
        <f>SUM(F143:F146)</f>
        <v>100</v>
      </c>
    </row>
    <row r="143" spans="1:6" ht="14.25">
      <c r="A143" s="59" t="s">
        <v>298</v>
      </c>
      <c r="B143" s="72"/>
      <c r="C143" s="113"/>
      <c r="D143" s="70" t="s">
        <v>299</v>
      </c>
      <c r="E143" s="71"/>
      <c r="F143" s="85"/>
    </row>
    <row r="144" spans="1:6" ht="14.25">
      <c r="A144" s="59" t="s">
        <v>300</v>
      </c>
      <c r="B144" s="72"/>
      <c r="C144" s="113"/>
      <c r="D144" s="70" t="s">
        <v>289</v>
      </c>
      <c r="E144" s="71"/>
      <c r="F144" s="85"/>
    </row>
    <row r="145" spans="1:6" ht="14.25">
      <c r="A145" s="59" t="s">
        <v>301</v>
      </c>
      <c r="B145" s="72"/>
      <c r="C145" s="113"/>
      <c r="D145" s="70" t="s">
        <v>10</v>
      </c>
      <c r="E145" s="71"/>
      <c r="F145" s="85"/>
    </row>
    <row r="146" spans="1:6" ht="15" thickBot="1">
      <c r="A146" s="59" t="s">
        <v>302</v>
      </c>
      <c r="B146" s="132"/>
      <c r="C146" s="133"/>
      <c r="D146" s="134" t="s">
        <v>92</v>
      </c>
      <c r="E146" s="135">
        <v>100</v>
      </c>
      <c r="F146" s="136">
        <v>100</v>
      </c>
    </row>
    <row r="147" spans="1:6" ht="15" thickBot="1">
      <c r="A147" s="59" t="s">
        <v>303</v>
      </c>
      <c r="B147" s="165"/>
      <c r="C147" s="166"/>
      <c r="D147" s="166"/>
      <c r="E147" s="166"/>
      <c r="F147" s="166"/>
    </row>
    <row r="148" spans="1:6" ht="15.75">
      <c r="A148" s="59" t="s">
        <v>304</v>
      </c>
      <c r="B148" s="167" t="s">
        <v>305</v>
      </c>
      <c r="C148" s="168"/>
      <c r="D148" s="169"/>
      <c r="E148" s="111">
        <f>SUM(E150,E154,E164,E160,E162)</f>
        <v>92461</v>
      </c>
      <c r="F148" s="111">
        <f>SUM(F150,F154,F164,F160,F162)</f>
        <v>90787</v>
      </c>
    </row>
    <row r="149" spans="1:6" ht="14.25">
      <c r="A149" s="59" t="s">
        <v>306</v>
      </c>
      <c r="B149" s="170"/>
      <c r="C149" s="171"/>
      <c r="D149" s="171"/>
      <c r="E149" s="171"/>
      <c r="F149" s="172"/>
    </row>
    <row r="150" spans="1:6" ht="14.25">
      <c r="A150" s="59" t="s">
        <v>307</v>
      </c>
      <c r="B150" s="72" t="s">
        <v>236</v>
      </c>
      <c r="C150" s="73" t="s">
        <v>237</v>
      </c>
      <c r="D150" s="74"/>
      <c r="E150" s="76">
        <f>SUM(E$153)</f>
        <v>7510</v>
      </c>
      <c r="F150" s="76">
        <f>SUM(F$153)</f>
        <v>7510</v>
      </c>
    </row>
    <row r="151" spans="1:6" ht="14.25">
      <c r="A151" s="59"/>
      <c r="B151" s="72"/>
      <c r="C151" s="73"/>
      <c r="D151" s="70" t="s">
        <v>299</v>
      </c>
      <c r="E151" s="116"/>
      <c r="F151" s="76"/>
    </row>
    <row r="152" spans="1:6" ht="14.25">
      <c r="A152" s="59"/>
      <c r="B152" s="72"/>
      <c r="C152" s="73"/>
      <c r="D152" s="70" t="s">
        <v>308</v>
      </c>
      <c r="E152" s="116"/>
      <c r="F152" s="76"/>
    </row>
    <row r="153" spans="1:7" ht="14.25">
      <c r="A153" s="59" t="s">
        <v>309</v>
      </c>
      <c r="B153" s="68"/>
      <c r="C153" s="69"/>
      <c r="D153" s="70" t="s">
        <v>10</v>
      </c>
      <c r="E153" s="71">
        <v>7510</v>
      </c>
      <c r="F153" s="85">
        <v>7510</v>
      </c>
      <c r="G153" s="38"/>
    </row>
    <row r="154" spans="1:6" ht="14.25">
      <c r="A154" s="59" t="s">
        <v>310</v>
      </c>
      <c r="B154" s="72" t="s">
        <v>311</v>
      </c>
      <c r="C154" s="73" t="s">
        <v>74</v>
      </c>
      <c r="D154" s="74"/>
      <c r="E154" s="75">
        <f>SUM(E155:E159)</f>
        <v>70629</v>
      </c>
      <c r="F154" s="125">
        <f>SUM(F155:F159)</f>
        <v>68551</v>
      </c>
    </row>
    <row r="155" spans="1:8" ht="14.25">
      <c r="A155" s="59" t="s">
        <v>312</v>
      </c>
      <c r="B155" s="68"/>
      <c r="C155" s="69"/>
      <c r="D155" s="70" t="s">
        <v>65</v>
      </c>
      <c r="E155" s="71">
        <v>48712</v>
      </c>
      <c r="F155" s="85">
        <v>48712</v>
      </c>
      <c r="H155" s="38"/>
    </row>
    <row r="156" spans="1:8" ht="14.25">
      <c r="A156" s="59" t="s">
        <v>313</v>
      </c>
      <c r="B156" s="68"/>
      <c r="C156" s="69"/>
      <c r="D156" s="70" t="s">
        <v>308</v>
      </c>
      <c r="E156" s="71">
        <v>13025</v>
      </c>
      <c r="F156" s="85">
        <v>13025</v>
      </c>
      <c r="H156" s="38"/>
    </row>
    <row r="157" spans="1:6" ht="14.25">
      <c r="A157" s="59" t="s">
        <v>314</v>
      </c>
      <c r="B157" s="68"/>
      <c r="C157" s="69"/>
      <c r="D157" s="70" t="s">
        <v>10</v>
      </c>
      <c r="E157" s="71">
        <v>6382</v>
      </c>
      <c r="F157" s="85">
        <v>6727</v>
      </c>
    </row>
    <row r="158" spans="1:6" ht="14.25">
      <c r="A158" s="59"/>
      <c r="B158" s="68"/>
      <c r="C158" s="69"/>
      <c r="D158" s="70" t="s">
        <v>315</v>
      </c>
      <c r="E158" s="71">
        <v>2500</v>
      </c>
      <c r="F158" s="85">
        <v>0</v>
      </c>
    </row>
    <row r="159" spans="1:6" ht="14.25">
      <c r="A159" s="59" t="s">
        <v>316</v>
      </c>
      <c r="B159" s="68"/>
      <c r="C159" s="69"/>
      <c r="D159" s="70" t="s">
        <v>141</v>
      </c>
      <c r="E159" s="71">
        <v>10</v>
      </c>
      <c r="F159" s="85">
        <v>87</v>
      </c>
    </row>
    <row r="160" spans="1:6" ht="15">
      <c r="A160" s="59"/>
      <c r="B160" s="77" t="s">
        <v>142</v>
      </c>
      <c r="C160" s="87" t="s">
        <v>292</v>
      </c>
      <c r="D160" s="88"/>
      <c r="E160" s="79">
        <f>+E161</f>
        <v>0</v>
      </c>
      <c r="F160" s="126">
        <f>+F161</f>
        <v>0</v>
      </c>
    </row>
    <row r="161" spans="1:6" ht="14.25">
      <c r="A161" s="59"/>
      <c r="B161" s="68"/>
      <c r="C161" s="69"/>
      <c r="D161" s="70" t="s">
        <v>294</v>
      </c>
      <c r="E161" s="71"/>
      <c r="F161" s="127"/>
    </row>
    <row r="162" spans="1:6" ht="15">
      <c r="A162" s="59"/>
      <c r="B162" s="77" t="s">
        <v>317</v>
      </c>
      <c r="C162" s="87" t="s">
        <v>318</v>
      </c>
      <c r="D162" s="70"/>
      <c r="E162" s="79">
        <f>+E163</f>
        <v>0</v>
      </c>
      <c r="F162" s="126">
        <f>+F163</f>
        <v>0</v>
      </c>
    </row>
    <row r="163" spans="1:6" ht="14.25">
      <c r="A163" s="59"/>
      <c r="B163" s="68"/>
      <c r="C163" s="69"/>
      <c r="D163" s="70" t="s">
        <v>10</v>
      </c>
      <c r="E163" s="71"/>
      <c r="F163" s="128"/>
    </row>
    <row r="164" spans="1:6" ht="14.25">
      <c r="A164" s="59" t="s">
        <v>319</v>
      </c>
      <c r="B164" s="72" t="s">
        <v>320</v>
      </c>
      <c r="C164" s="73" t="s">
        <v>78</v>
      </c>
      <c r="D164" s="74"/>
      <c r="E164" s="76">
        <f>SUM(E165:E168)</f>
        <v>14322</v>
      </c>
      <c r="F164" s="76">
        <f>SUM(F165:F168)</f>
        <v>14726</v>
      </c>
    </row>
    <row r="165" spans="1:6" ht="14.25">
      <c r="A165" s="59" t="s">
        <v>321</v>
      </c>
      <c r="B165" s="68"/>
      <c r="C165" s="69"/>
      <c r="D165" s="70" t="s">
        <v>65</v>
      </c>
      <c r="E165" s="71">
        <v>9284</v>
      </c>
      <c r="F165" s="85">
        <v>9284</v>
      </c>
    </row>
    <row r="166" spans="1:6" ht="14.25">
      <c r="A166" s="59" t="s">
        <v>322</v>
      </c>
      <c r="B166" s="68"/>
      <c r="C166" s="69"/>
      <c r="D166" s="70" t="s">
        <v>323</v>
      </c>
      <c r="E166" s="71">
        <v>2531</v>
      </c>
      <c r="F166" s="85">
        <v>2531</v>
      </c>
    </row>
    <row r="167" spans="1:6" ht="14.25">
      <c r="A167" s="59" t="s">
        <v>324</v>
      </c>
      <c r="B167" s="117"/>
      <c r="C167" s="118"/>
      <c r="D167" s="114" t="s">
        <v>10</v>
      </c>
      <c r="E167" s="115">
        <v>2487</v>
      </c>
      <c r="F167" s="129">
        <v>2573</v>
      </c>
    </row>
    <row r="168" spans="1:6" ht="14.25">
      <c r="A168" s="59" t="s">
        <v>325</v>
      </c>
      <c r="B168" s="130"/>
      <c r="C168" s="119"/>
      <c r="D168" s="120" t="s">
        <v>141</v>
      </c>
      <c r="E168" s="121">
        <v>20</v>
      </c>
      <c r="F168" s="131">
        <v>338</v>
      </c>
    </row>
    <row r="169" spans="1:6" ht="15.75" thickBot="1">
      <c r="A169" s="59" t="s">
        <v>326</v>
      </c>
      <c r="B169" s="122"/>
      <c r="C169" s="173" t="s">
        <v>79</v>
      </c>
      <c r="D169" s="173"/>
      <c r="E169" s="123">
        <f>E148+E133+E8</f>
        <v>837804</v>
      </c>
      <c r="F169" s="124">
        <f>F148+F133+F8</f>
        <v>916575</v>
      </c>
    </row>
    <row r="170" spans="1:6" ht="15">
      <c r="A170" s="2"/>
      <c r="B170" s="2"/>
      <c r="C170" s="2"/>
      <c r="D170" s="2"/>
      <c r="E170" s="51"/>
      <c r="F170" s="51"/>
    </row>
    <row r="171" spans="1:6" ht="15">
      <c r="A171" s="2"/>
      <c r="B171" s="2"/>
      <c r="C171" s="2"/>
      <c r="D171" s="2"/>
      <c r="E171" s="51"/>
      <c r="F171" s="51"/>
    </row>
    <row r="172" spans="1:6" ht="15">
      <c r="A172" s="2"/>
      <c r="B172" s="2"/>
      <c r="C172" s="2"/>
      <c r="D172" s="2"/>
      <c r="E172" s="51"/>
      <c r="F172" s="51"/>
    </row>
    <row r="173" spans="1:6" ht="15">
      <c r="A173" s="2"/>
      <c r="B173" s="2"/>
      <c r="C173" s="2"/>
      <c r="D173" s="2"/>
      <c r="E173" s="51"/>
      <c r="F173" s="51"/>
    </row>
    <row r="174" spans="1:6" ht="15">
      <c r="A174" s="2"/>
      <c r="B174" s="2"/>
      <c r="C174" s="2"/>
      <c r="D174" s="2"/>
      <c r="E174" s="51"/>
      <c r="F174" s="51"/>
    </row>
    <row r="175" spans="1:6" ht="15">
      <c r="A175" s="2"/>
      <c r="B175" s="2"/>
      <c r="C175" s="2"/>
      <c r="D175" s="2"/>
      <c r="E175" s="51"/>
      <c r="F175" s="51"/>
    </row>
    <row r="176" spans="1:6" ht="15">
      <c r="A176" s="2"/>
      <c r="B176" s="2"/>
      <c r="C176" s="2"/>
      <c r="D176" s="2"/>
      <c r="E176" s="51"/>
      <c r="F176" s="51"/>
    </row>
    <row r="177" spans="1:6" ht="15">
      <c r="A177" s="2"/>
      <c r="B177" s="2"/>
      <c r="C177" s="2"/>
      <c r="D177" s="2"/>
      <c r="E177" s="51"/>
      <c r="F177" s="51"/>
    </row>
    <row r="178" spans="1:6" ht="15">
      <c r="A178" s="2"/>
      <c r="B178" s="2"/>
      <c r="C178" s="2"/>
      <c r="D178" s="2"/>
      <c r="E178" s="51"/>
      <c r="F178" s="51"/>
    </row>
    <row r="179" spans="1:6" ht="15">
      <c r="A179" s="2"/>
      <c r="B179" s="2"/>
      <c r="C179" s="2"/>
      <c r="D179" s="2"/>
      <c r="E179" s="51"/>
      <c r="F179" s="51"/>
    </row>
    <row r="180" spans="1:6" ht="15">
      <c r="A180" s="2"/>
      <c r="B180" s="2"/>
      <c r="C180" s="2"/>
      <c r="D180" s="2"/>
      <c r="E180" s="51"/>
      <c r="F180" s="51"/>
    </row>
    <row r="181" spans="1:6" ht="15">
      <c r="A181" s="2"/>
      <c r="B181" s="2"/>
      <c r="C181" s="2"/>
      <c r="D181" s="2"/>
      <c r="E181" s="51"/>
      <c r="F181" s="51"/>
    </row>
    <row r="182" spans="1:6" ht="15">
      <c r="A182" s="2"/>
      <c r="B182" s="2"/>
      <c r="C182" s="2"/>
      <c r="D182" s="2"/>
      <c r="E182" s="51"/>
      <c r="F182" s="51"/>
    </row>
    <row r="183" spans="1:6" ht="15">
      <c r="A183" s="2"/>
      <c r="B183" s="2"/>
      <c r="C183" s="2"/>
      <c r="D183" s="2"/>
      <c r="E183" s="51"/>
      <c r="F183" s="51"/>
    </row>
    <row r="184" spans="1:6" ht="15">
      <c r="A184" s="2"/>
      <c r="B184" s="2"/>
      <c r="C184" s="2"/>
      <c r="D184" s="2"/>
      <c r="E184" s="51"/>
      <c r="F184" s="51"/>
    </row>
    <row r="185" spans="1:6" ht="15">
      <c r="A185" s="2"/>
      <c r="B185" s="2"/>
      <c r="C185" s="2"/>
      <c r="D185" s="2"/>
      <c r="E185" s="51"/>
      <c r="F185" s="51"/>
    </row>
    <row r="186" spans="1:6" ht="15">
      <c r="A186" s="2"/>
      <c r="B186" s="2"/>
      <c r="C186" s="2"/>
      <c r="D186" s="2"/>
      <c r="E186" s="51"/>
      <c r="F186" s="51"/>
    </row>
    <row r="187" spans="1:6" ht="15">
      <c r="A187" s="2"/>
      <c r="B187" s="2"/>
      <c r="C187" s="2"/>
      <c r="D187" s="2"/>
      <c r="E187" s="51"/>
      <c r="F187" s="51"/>
    </row>
    <row r="188" spans="1:6" ht="15">
      <c r="A188" s="2"/>
      <c r="B188" s="2"/>
      <c r="C188" s="2"/>
      <c r="D188" s="2"/>
      <c r="E188" s="51"/>
      <c r="F188" s="51"/>
    </row>
    <row r="189" spans="1:6" ht="15">
      <c r="A189" s="2"/>
      <c r="B189" s="2"/>
      <c r="C189" s="2"/>
      <c r="D189" s="2"/>
      <c r="E189" s="51"/>
      <c r="F189" s="51"/>
    </row>
    <row r="190" spans="1:6" ht="15">
      <c r="A190" s="2"/>
      <c r="B190" s="2"/>
      <c r="C190" s="2"/>
      <c r="D190" s="2"/>
      <c r="E190" s="51"/>
      <c r="F190" s="51"/>
    </row>
    <row r="191" spans="1:6" ht="15">
      <c r="A191" s="2"/>
      <c r="B191" s="2"/>
      <c r="C191" s="2"/>
      <c r="D191" s="2"/>
      <c r="E191" s="51"/>
      <c r="F191" s="51"/>
    </row>
    <row r="192" spans="1:6" ht="15">
      <c r="A192" s="2"/>
      <c r="B192" s="2"/>
      <c r="C192" s="2"/>
      <c r="D192" s="2"/>
      <c r="E192" s="51"/>
      <c r="F192" s="51"/>
    </row>
    <row r="193" spans="1:6" ht="15">
      <c r="A193" s="2"/>
      <c r="B193" s="2"/>
      <c r="C193" s="2"/>
      <c r="D193" s="2"/>
      <c r="E193" s="51"/>
      <c r="F193" s="51"/>
    </row>
    <row r="194" spans="1:6" ht="15">
      <c r="A194" s="2"/>
      <c r="B194" s="2"/>
      <c r="C194" s="2"/>
      <c r="D194" s="2"/>
      <c r="E194" s="51"/>
      <c r="F194" s="51"/>
    </row>
    <row r="195" spans="1:6" ht="15">
      <c r="A195" s="2"/>
      <c r="B195" s="2"/>
      <c r="C195" s="2"/>
      <c r="D195" s="2"/>
      <c r="E195" s="51"/>
      <c r="F195" s="51"/>
    </row>
    <row r="196" spans="1:6" ht="15">
      <c r="A196" s="2"/>
      <c r="B196" s="2"/>
      <c r="C196" s="2"/>
      <c r="D196" s="2"/>
      <c r="E196" s="51"/>
      <c r="F196" s="51"/>
    </row>
    <row r="197" spans="1:6" ht="15">
      <c r="A197" s="2"/>
      <c r="B197" s="2"/>
      <c r="C197" s="2"/>
      <c r="D197" s="2"/>
      <c r="E197" s="51"/>
      <c r="F197" s="51"/>
    </row>
    <row r="198" spans="1:6" ht="15">
      <c r="A198" s="2"/>
      <c r="B198" s="2"/>
      <c r="C198" s="2"/>
      <c r="D198" s="2"/>
      <c r="E198" s="51"/>
      <c r="F198" s="51"/>
    </row>
    <row r="199" spans="1:6" ht="15">
      <c r="A199" s="2"/>
      <c r="B199" s="2"/>
      <c r="C199" s="2"/>
      <c r="D199" s="2"/>
      <c r="E199" s="51"/>
      <c r="F199" s="51"/>
    </row>
    <row r="200" spans="1:6" ht="15">
      <c r="A200" s="2"/>
      <c r="B200" s="2"/>
      <c r="C200" s="2"/>
      <c r="D200" s="2"/>
      <c r="E200" s="51"/>
      <c r="F200" s="51"/>
    </row>
    <row r="201" spans="1:6" ht="15">
      <c r="A201" s="2"/>
      <c r="B201" s="2"/>
      <c r="C201" s="2"/>
      <c r="D201" s="2"/>
      <c r="E201" s="51"/>
      <c r="F201" s="51"/>
    </row>
    <row r="202" spans="1:6" ht="15">
      <c r="A202" s="2"/>
      <c r="B202" s="2"/>
      <c r="C202" s="2"/>
      <c r="D202" s="2"/>
      <c r="E202" s="51"/>
      <c r="F202" s="51"/>
    </row>
    <row r="203" spans="1:6" ht="15">
      <c r="A203" s="2"/>
      <c r="B203" s="2"/>
      <c r="C203" s="2"/>
      <c r="D203" s="2"/>
      <c r="E203" s="51"/>
      <c r="F203" s="51"/>
    </row>
    <row r="204" spans="1:6" ht="15">
      <c r="A204" s="2"/>
      <c r="B204" s="2"/>
      <c r="C204" s="2"/>
      <c r="D204" s="2"/>
      <c r="E204" s="51"/>
      <c r="F204" s="51"/>
    </row>
    <row r="205" spans="1:6" ht="15">
      <c r="A205" s="2"/>
      <c r="B205" s="2"/>
      <c r="C205" s="2"/>
      <c r="D205" s="2"/>
      <c r="E205" s="51"/>
      <c r="F205" s="51"/>
    </row>
    <row r="206" spans="1:6" ht="15">
      <c r="A206" s="2"/>
      <c r="B206" s="2"/>
      <c r="C206" s="2"/>
      <c r="D206" s="2"/>
      <c r="E206" s="51"/>
      <c r="F206" s="51"/>
    </row>
    <row r="207" spans="1:6" ht="15">
      <c r="A207" s="2"/>
      <c r="B207" s="2"/>
      <c r="C207" s="2"/>
      <c r="D207" s="2"/>
      <c r="E207" s="51"/>
      <c r="F207" s="51"/>
    </row>
    <row r="208" spans="1:6" ht="15">
      <c r="A208" s="2"/>
      <c r="B208" s="2"/>
      <c r="C208" s="2"/>
      <c r="D208" s="2"/>
      <c r="E208" s="51"/>
      <c r="F208" s="51"/>
    </row>
    <row r="209" spans="1:6" ht="15">
      <c r="A209" s="2"/>
      <c r="B209" s="2"/>
      <c r="C209" s="2"/>
      <c r="D209" s="2"/>
      <c r="E209" s="51"/>
      <c r="F209" s="51"/>
    </row>
    <row r="210" spans="1:6" ht="15">
      <c r="A210" s="2"/>
      <c r="B210" s="2"/>
      <c r="C210" s="2"/>
      <c r="D210" s="2"/>
      <c r="E210" s="51"/>
      <c r="F210" s="51"/>
    </row>
    <row r="211" spans="1:6" ht="15">
      <c r="A211" s="2"/>
      <c r="B211" s="2"/>
      <c r="C211" s="2"/>
      <c r="D211" s="2"/>
      <c r="E211" s="51"/>
      <c r="F211" s="51"/>
    </row>
    <row r="212" spans="1:6" ht="15">
      <c r="A212" s="2"/>
      <c r="B212" s="2"/>
      <c r="C212" s="2"/>
      <c r="D212" s="2"/>
      <c r="E212" s="51"/>
      <c r="F212" s="51"/>
    </row>
    <row r="213" spans="1:6" ht="15">
      <c r="A213" s="2"/>
      <c r="B213" s="2"/>
      <c r="C213" s="2"/>
      <c r="D213" s="2"/>
      <c r="E213" s="51"/>
      <c r="F213" s="51"/>
    </row>
    <row r="214" spans="1:6" ht="15">
      <c r="A214" s="2"/>
      <c r="B214" s="2"/>
      <c r="C214" s="2"/>
      <c r="D214" s="2"/>
      <c r="E214" s="51"/>
      <c r="F214" s="51"/>
    </row>
    <row r="215" spans="1:6" ht="15">
      <c r="A215" s="2"/>
      <c r="B215" s="2"/>
      <c r="C215" s="2"/>
      <c r="D215" s="2"/>
      <c r="E215" s="51"/>
      <c r="F215" s="51"/>
    </row>
    <row r="216" spans="1:6" ht="15">
      <c r="A216" s="2"/>
      <c r="B216" s="2"/>
      <c r="C216" s="2"/>
      <c r="D216" s="2"/>
      <c r="E216" s="51"/>
      <c r="F216" s="51"/>
    </row>
    <row r="217" spans="1:6" ht="15">
      <c r="A217" s="2"/>
      <c r="B217" s="2"/>
      <c r="C217" s="2"/>
      <c r="D217" s="2"/>
      <c r="E217" s="51"/>
      <c r="F217" s="51"/>
    </row>
    <row r="218" spans="1:6" ht="15">
      <c r="A218" s="2"/>
      <c r="B218" s="2"/>
      <c r="C218" s="2"/>
      <c r="D218" s="2"/>
      <c r="E218" s="51"/>
      <c r="F218" s="51"/>
    </row>
    <row r="219" spans="1:6" ht="15">
      <c r="A219" s="2"/>
      <c r="B219" s="2"/>
      <c r="C219" s="2"/>
      <c r="D219" s="2"/>
      <c r="E219" s="51"/>
      <c r="F219" s="51"/>
    </row>
    <row r="220" spans="1:6" ht="15">
      <c r="A220" s="2"/>
      <c r="B220" s="2"/>
      <c r="C220" s="2"/>
      <c r="D220" s="2"/>
      <c r="E220" s="51"/>
      <c r="F220" s="51"/>
    </row>
    <row r="221" spans="1:6" ht="15">
      <c r="A221" s="2"/>
      <c r="B221" s="2"/>
      <c r="C221" s="2"/>
      <c r="D221" s="2"/>
      <c r="E221" s="51"/>
      <c r="F221" s="51"/>
    </row>
    <row r="222" spans="1:6" ht="15">
      <c r="A222" s="2"/>
      <c r="B222" s="2"/>
      <c r="C222" s="2"/>
      <c r="D222" s="2"/>
      <c r="E222" s="51"/>
      <c r="F222" s="51"/>
    </row>
    <row r="223" spans="1:6" ht="15">
      <c r="A223" s="2"/>
      <c r="B223" s="2"/>
      <c r="C223" s="2"/>
      <c r="D223" s="2"/>
      <c r="E223" s="51"/>
      <c r="F223" s="51"/>
    </row>
    <row r="224" spans="1:6" ht="15">
      <c r="A224" s="2"/>
      <c r="B224" s="2"/>
      <c r="C224" s="2"/>
      <c r="D224" s="2"/>
      <c r="E224" s="51"/>
      <c r="F224" s="51"/>
    </row>
    <row r="225" spans="1:6" ht="15">
      <c r="A225" s="2"/>
      <c r="B225" s="2"/>
      <c r="C225" s="2"/>
      <c r="D225" s="2"/>
      <c r="E225" s="51"/>
      <c r="F225" s="51"/>
    </row>
    <row r="226" spans="1:6" ht="15">
      <c r="A226" s="2"/>
      <c r="B226" s="2"/>
      <c r="C226" s="2"/>
      <c r="D226" s="2"/>
      <c r="E226" s="51"/>
      <c r="F226" s="51"/>
    </row>
    <row r="227" spans="1:6" ht="15">
      <c r="A227" s="2"/>
      <c r="B227" s="2"/>
      <c r="C227" s="2"/>
      <c r="D227" s="2"/>
      <c r="E227" s="51"/>
      <c r="F227" s="51"/>
    </row>
    <row r="228" spans="1:6" ht="15">
      <c r="A228" s="2"/>
      <c r="B228" s="2"/>
      <c r="C228" s="2"/>
      <c r="D228" s="2"/>
      <c r="E228" s="51"/>
      <c r="F228" s="51"/>
    </row>
    <row r="229" spans="1:6" ht="15">
      <c r="A229" s="2"/>
      <c r="B229" s="2"/>
      <c r="C229" s="2"/>
      <c r="D229" s="2"/>
      <c r="E229" s="51"/>
      <c r="F229" s="51"/>
    </row>
    <row r="230" spans="1:6" ht="15">
      <c r="A230" s="2"/>
      <c r="B230" s="2"/>
      <c r="C230" s="2"/>
      <c r="D230" s="2"/>
      <c r="E230" s="51"/>
      <c r="F230" s="51"/>
    </row>
    <row r="231" spans="1:6" ht="15">
      <c r="A231" s="2"/>
      <c r="B231" s="2"/>
      <c r="C231" s="2"/>
      <c r="D231" s="2"/>
      <c r="E231" s="51"/>
      <c r="F231" s="51"/>
    </row>
    <row r="232" spans="1:6" ht="15">
      <c r="A232" s="2"/>
      <c r="B232" s="2"/>
      <c r="C232" s="2"/>
      <c r="D232" s="2"/>
      <c r="E232" s="51"/>
      <c r="F232" s="51"/>
    </row>
    <row r="233" spans="1:6" ht="15">
      <c r="A233" s="2"/>
      <c r="B233" s="2"/>
      <c r="C233" s="2"/>
      <c r="D233" s="2"/>
      <c r="E233" s="51"/>
      <c r="F233" s="51"/>
    </row>
    <row r="234" spans="1:6" ht="15">
      <c r="A234" s="2"/>
      <c r="B234" s="2"/>
      <c r="C234" s="2"/>
      <c r="D234" s="2"/>
      <c r="E234" s="51"/>
      <c r="F234" s="51"/>
    </row>
    <row r="235" spans="1:6" ht="15">
      <c r="A235" s="2"/>
      <c r="B235" s="2"/>
      <c r="C235" s="2"/>
      <c r="D235" s="2"/>
      <c r="E235" s="51"/>
      <c r="F235" s="51"/>
    </row>
    <row r="236" spans="1:6" ht="15">
      <c r="A236" s="2"/>
      <c r="B236" s="2"/>
      <c r="C236" s="2"/>
      <c r="D236" s="2"/>
      <c r="E236" s="51"/>
      <c r="F236" s="51"/>
    </row>
    <row r="237" spans="1:6" ht="15">
      <c r="A237" s="2"/>
      <c r="B237" s="2"/>
      <c r="C237" s="2"/>
      <c r="D237" s="2"/>
      <c r="E237" s="51"/>
      <c r="F237" s="51"/>
    </row>
    <row r="238" spans="1:6" ht="15">
      <c r="A238" s="2"/>
      <c r="B238" s="2"/>
      <c r="C238" s="2"/>
      <c r="D238" s="2"/>
      <c r="E238" s="51"/>
      <c r="F238" s="51"/>
    </row>
    <row r="239" spans="1:6" ht="15">
      <c r="A239" s="2"/>
      <c r="B239" s="2"/>
      <c r="C239" s="2"/>
      <c r="D239" s="2"/>
      <c r="E239" s="51"/>
      <c r="F239" s="51"/>
    </row>
    <row r="240" spans="1:6" ht="15">
      <c r="A240" s="2"/>
      <c r="B240" s="2"/>
      <c r="C240" s="2"/>
      <c r="D240" s="2"/>
      <c r="E240" s="51"/>
      <c r="F240" s="51"/>
    </row>
    <row r="241" spans="1:6" ht="15">
      <c r="A241" s="2"/>
      <c r="B241" s="2"/>
      <c r="C241" s="2"/>
      <c r="D241" s="2"/>
      <c r="E241" s="51"/>
      <c r="F241" s="51"/>
    </row>
    <row r="242" spans="1:6" ht="15">
      <c r="A242" s="2"/>
      <c r="B242" s="2"/>
      <c r="C242" s="2"/>
      <c r="D242" s="2"/>
      <c r="E242" s="51"/>
      <c r="F242" s="51"/>
    </row>
    <row r="243" spans="1:6" ht="15">
      <c r="A243" s="2"/>
      <c r="B243" s="2"/>
      <c r="C243" s="2"/>
      <c r="D243" s="2"/>
      <c r="E243" s="51"/>
      <c r="F243" s="51"/>
    </row>
    <row r="244" spans="1:6" ht="15">
      <c r="A244" s="2"/>
      <c r="B244" s="2"/>
      <c r="C244" s="2"/>
      <c r="D244" s="2"/>
      <c r="E244" s="51"/>
      <c r="F244" s="51"/>
    </row>
    <row r="245" spans="1:6" ht="15">
      <c r="A245" s="2"/>
      <c r="B245" s="2"/>
      <c r="C245" s="2"/>
      <c r="D245" s="2"/>
      <c r="E245" s="51"/>
      <c r="F245" s="51"/>
    </row>
    <row r="246" spans="1:6" ht="15">
      <c r="A246" s="2"/>
      <c r="B246" s="2"/>
      <c r="C246" s="2"/>
      <c r="D246" s="2"/>
      <c r="E246" s="51"/>
      <c r="F246" s="51"/>
    </row>
    <row r="247" spans="1:6" ht="15">
      <c r="A247" s="2"/>
      <c r="B247" s="2"/>
      <c r="C247" s="2"/>
      <c r="D247" s="2"/>
      <c r="E247" s="51"/>
      <c r="F247" s="51"/>
    </row>
    <row r="248" spans="1:6" ht="15">
      <c r="A248" s="2"/>
      <c r="B248" s="2"/>
      <c r="C248" s="2"/>
      <c r="D248" s="2"/>
      <c r="E248" s="51"/>
      <c r="F248" s="51"/>
    </row>
    <row r="249" spans="1:6" ht="15">
      <c r="A249" s="2"/>
      <c r="B249" s="2"/>
      <c r="C249" s="2"/>
      <c r="D249" s="2"/>
      <c r="E249" s="51"/>
      <c r="F249" s="51"/>
    </row>
    <row r="250" spans="1:6" ht="15">
      <c r="A250" s="2"/>
      <c r="B250" s="2"/>
      <c r="C250" s="2"/>
      <c r="D250" s="2"/>
      <c r="E250" s="51"/>
      <c r="F250" s="51"/>
    </row>
    <row r="251" spans="1:6" ht="15">
      <c r="A251" s="2"/>
      <c r="B251" s="2"/>
      <c r="C251" s="2"/>
      <c r="D251" s="2"/>
      <c r="E251" s="51"/>
      <c r="F251" s="51"/>
    </row>
    <row r="252" spans="1:6" ht="15">
      <c r="A252" s="2"/>
      <c r="B252" s="2"/>
      <c r="C252" s="2"/>
      <c r="D252" s="2"/>
      <c r="E252" s="51"/>
      <c r="F252" s="51"/>
    </row>
    <row r="253" spans="1:6" ht="15">
      <c r="A253" s="2"/>
      <c r="B253" s="2"/>
      <c r="C253" s="2"/>
      <c r="D253" s="2"/>
      <c r="E253" s="51"/>
      <c r="F253" s="51"/>
    </row>
    <row r="254" spans="1:6" ht="15">
      <c r="A254" s="2"/>
      <c r="B254" s="2"/>
      <c r="C254" s="2"/>
      <c r="D254" s="2"/>
      <c r="E254" s="51"/>
      <c r="F254" s="51"/>
    </row>
    <row r="255" spans="1:6" ht="15">
      <c r="A255" s="2"/>
      <c r="B255" s="2"/>
      <c r="C255" s="2"/>
      <c r="D255" s="2"/>
      <c r="E255" s="51"/>
      <c r="F255" s="51"/>
    </row>
    <row r="256" spans="1:6" ht="15">
      <c r="A256" s="2"/>
      <c r="B256" s="2"/>
      <c r="C256" s="2"/>
      <c r="D256" s="2"/>
      <c r="E256" s="51"/>
      <c r="F256" s="51"/>
    </row>
    <row r="257" spans="1:6" ht="15">
      <c r="A257" s="2"/>
      <c r="B257" s="2"/>
      <c r="C257" s="2"/>
      <c r="D257" s="2"/>
      <c r="E257" s="51"/>
      <c r="F257" s="51"/>
    </row>
    <row r="258" spans="1:6" ht="15">
      <c r="A258" s="2"/>
      <c r="B258" s="2"/>
      <c r="C258" s="2"/>
      <c r="D258" s="2"/>
      <c r="E258" s="51"/>
      <c r="F258" s="51"/>
    </row>
    <row r="259" spans="1:6" ht="15">
      <c r="A259" s="2"/>
      <c r="B259" s="2"/>
      <c r="C259" s="2"/>
      <c r="D259" s="2"/>
      <c r="E259" s="51"/>
      <c r="F259" s="51"/>
    </row>
    <row r="260" spans="1:6" ht="15">
      <c r="A260" s="2"/>
      <c r="B260" s="2"/>
      <c r="C260" s="2"/>
      <c r="D260" s="2"/>
      <c r="E260" s="51"/>
      <c r="F260" s="51"/>
    </row>
    <row r="261" spans="1:6" ht="15">
      <c r="A261" s="2"/>
      <c r="B261" s="2"/>
      <c r="C261" s="2"/>
      <c r="D261" s="2"/>
      <c r="E261" s="51"/>
      <c r="F261" s="51"/>
    </row>
    <row r="262" spans="1:6" ht="15">
      <c r="A262" s="2"/>
      <c r="B262" s="2"/>
      <c r="C262" s="2"/>
      <c r="D262" s="2"/>
      <c r="E262" s="51"/>
      <c r="F262" s="51"/>
    </row>
    <row r="263" spans="1:6" ht="15">
      <c r="A263" s="2"/>
      <c r="B263" s="2"/>
      <c r="C263" s="2"/>
      <c r="D263" s="2"/>
      <c r="E263" s="51"/>
      <c r="F263" s="51"/>
    </row>
    <row r="264" spans="1:6" ht="15">
      <c r="A264" s="2"/>
      <c r="B264" s="2"/>
      <c r="C264" s="2"/>
      <c r="D264" s="2"/>
      <c r="E264" s="51"/>
      <c r="F264" s="51"/>
    </row>
    <row r="265" spans="1:6" ht="15">
      <c r="A265" s="2"/>
      <c r="B265" s="2"/>
      <c r="C265" s="2"/>
      <c r="D265" s="2"/>
      <c r="E265" s="51"/>
      <c r="F265" s="51"/>
    </row>
    <row r="266" spans="1:6" ht="15">
      <c r="A266" s="2"/>
      <c r="B266" s="2"/>
      <c r="C266" s="2"/>
      <c r="D266" s="2"/>
      <c r="E266" s="51"/>
      <c r="F266" s="51"/>
    </row>
    <row r="267" spans="1:6" ht="15">
      <c r="A267" s="2"/>
      <c r="B267" s="2"/>
      <c r="C267" s="2"/>
      <c r="D267" s="2"/>
      <c r="E267" s="51"/>
      <c r="F267" s="51"/>
    </row>
    <row r="268" spans="1:6" ht="15">
      <c r="A268" s="2"/>
      <c r="B268" s="2"/>
      <c r="C268" s="2"/>
      <c r="D268" s="2"/>
      <c r="E268" s="51"/>
      <c r="F268" s="51"/>
    </row>
    <row r="269" spans="1:6" ht="15">
      <c r="A269" s="2"/>
      <c r="B269" s="2"/>
      <c r="C269" s="2"/>
      <c r="D269" s="2"/>
      <c r="E269" s="51"/>
      <c r="F269" s="51"/>
    </row>
    <row r="270" spans="1:6" ht="15">
      <c r="A270" s="2"/>
      <c r="B270" s="2"/>
      <c r="C270" s="2"/>
      <c r="D270" s="2"/>
      <c r="E270" s="51"/>
      <c r="F270" s="51"/>
    </row>
    <row r="271" spans="1:6" ht="15">
      <c r="A271" s="2"/>
      <c r="B271" s="2"/>
      <c r="C271" s="2"/>
      <c r="D271" s="2"/>
      <c r="E271" s="51"/>
      <c r="F271" s="51"/>
    </row>
    <row r="272" spans="1:6" ht="15">
      <c r="A272" s="2"/>
      <c r="B272" s="2"/>
      <c r="C272" s="2"/>
      <c r="D272" s="2"/>
      <c r="E272" s="51"/>
      <c r="F272" s="51"/>
    </row>
    <row r="273" spans="1:6" ht="15">
      <c r="A273" s="2"/>
      <c r="B273" s="2"/>
      <c r="C273" s="2"/>
      <c r="D273" s="2"/>
      <c r="E273" s="51"/>
      <c r="F273" s="51"/>
    </row>
    <row r="274" spans="1:6" ht="15">
      <c r="A274" s="2"/>
      <c r="B274" s="2"/>
      <c r="C274" s="2"/>
      <c r="D274" s="2"/>
      <c r="E274" s="51"/>
      <c r="F274" s="51"/>
    </row>
    <row r="275" spans="1:6" ht="15">
      <c r="A275" s="2"/>
      <c r="B275" s="2"/>
      <c r="C275" s="2"/>
      <c r="D275" s="2"/>
      <c r="E275" s="51"/>
      <c r="F275" s="51"/>
    </row>
    <row r="276" spans="1:6" ht="15">
      <c r="A276" s="2"/>
      <c r="B276" s="2"/>
      <c r="C276" s="2"/>
      <c r="D276" s="2"/>
      <c r="E276" s="51"/>
      <c r="F276" s="51"/>
    </row>
    <row r="277" spans="1:6" ht="15">
      <c r="A277" s="2"/>
      <c r="B277" s="2"/>
      <c r="C277" s="2"/>
      <c r="D277" s="2"/>
      <c r="E277" s="51"/>
      <c r="F277" s="51"/>
    </row>
    <row r="278" spans="1:6" ht="15">
      <c r="A278" s="2"/>
      <c r="B278" s="2"/>
      <c r="C278" s="2"/>
      <c r="D278" s="2"/>
      <c r="E278" s="51"/>
      <c r="F278" s="51"/>
    </row>
    <row r="279" spans="1:6" ht="15">
      <c r="A279" s="2"/>
      <c r="B279" s="2"/>
      <c r="C279" s="2"/>
      <c r="D279" s="2"/>
      <c r="E279" s="51"/>
      <c r="F279" s="51"/>
    </row>
    <row r="280" spans="1:6" ht="15">
      <c r="A280" s="2"/>
      <c r="B280" s="2"/>
      <c r="C280" s="2"/>
      <c r="D280" s="2"/>
      <c r="E280" s="51"/>
      <c r="F280" s="51"/>
    </row>
    <row r="281" spans="1:6" ht="15">
      <c r="A281" s="2"/>
      <c r="B281" s="2"/>
      <c r="C281" s="2"/>
      <c r="D281" s="2"/>
      <c r="E281" s="51"/>
      <c r="F281" s="51"/>
    </row>
    <row r="282" spans="1:6" ht="15">
      <c r="A282" s="2"/>
      <c r="B282" s="2"/>
      <c r="C282" s="2"/>
      <c r="D282" s="2"/>
      <c r="E282" s="51"/>
      <c r="F282" s="51"/>
    </row>
    <row r="283" spans="1:6" ht="15">
      <c r="A283" s="2"/>
      <c r="B283" s="2"/>
      <c r="C283" s="2"/>
      <c r="D283" s="2"/>
      <c r="E283" s="51"/>
      <c r="F283" s="51"/>
    </row>
    <row r="284" spans="1:6" ht="15">
      <c r="A284" s="2"/>
      <c r="B284" s="2"/>
      <c r="C284" s="2"/>
      <c r="D284" s="2"/>
      <c r="E284" s="51"/>
      <c r="F284" s="51"/>
    </row>
    <row r="285" spans="1:6" ht="15">
      <c r="A285" s="2"/>
      <c r="B285" s="2"/>
      <c r="C285" s="2"/>
      <c r="D285" s="2"/>
      <c r="E285" s="51"/>
      <c r="F285" s="51"/>
    </row>
    <row r="286" spans="1:6" ht="15">
      <c r="A286" s="2"/>
      <c r="B286" s="2"/>
      <c r="C286" s="2"/>
      <c r="D286" s="2"/>
      <c r="E286" s="51"/>
      <c r="F286" s="51"/>
    </row>
    <row r="287" spans="1:6" ht="15">
      <c r="A287" s="2"/>
      <c r="B287" s="2"/>
      <c r="C287" s="2"/>
      <c r="D287" s="2"/>
      <c r="E287" s="51"/>
      <c r="F287" s="51"/>
    </row>
    <row r="288" spans="1:6" ht="15">
      <c r="A288" s="2"/>
      <c r="B288" s="2"/>
      <c r="C288" s="2"/>
      <c r="D288" s="2"/>
      <c r="E288" s="51"/>
      <c r="F288" s="51"/>
    </row>
    <row r="289" spans="1:6" ht="15">
      <c r="A289" s="2"/>
      <c r="B289" s="2"/>
      <c r="C289" s="2"/>
      <c r="D289" s="2"/>
      <c r="E289" s="51"/>
      <c r="F289" s="51"/>
    </row>
    <row r="290" spans="1:6" ht="15">
      <c r="A290" s="2"/>
      <c r="B290" s="2"/>
      <c r="C290" s="2"/>
      <c r="D290" s="2"/>
      <c r="E290" s="51"/>
      <c r="F290" s="51"/>
    </row>
    <row r="291" spans="1:6" ht="15">
      <c r="A291" s="2"/>
      <c r="B291" s="2"/>
      <c r="C291" s="2"/>
      <c r="D291" s="2"/>
      <c r="E291" s="51"/>
      <c r="F291" s="51"/>
    </row>
    <row r="292" spans="1:6" ht="15">
      <c r="A292" s="2"/>
      <c r="B292" s="2"/>
      <c r="C292" s="2"/>
      <c r="D292" s="2"/>
      <c r="E292" s="51"/>
      <c r="F292" s="51"/>
    </row>
    <row r="293" spans="1:6" ht="15">
      <c r="A293" s="2"/>
      <c r="B293" s="2"/>
      <c r="C293" s="2"/>
      <c r="D293" s="2"/>
      <c r="E293" s="51"/>
      <c r="F293" s="51"/>
    </row>
    <row r="294" spans="1:6" ht="15">
      <c r="A294" s="2"/>
      <c r="B294" s="2"/>
      <c r="C294" s="2"/>
      <c r="D294" s="2"/>
      <c r="E294" s="51"/>
      <c r="F294" s="51"/>
    </row>
    <row r="295" spans="1:6" ht="15">
      <c r="A295" s="2"/>
      <c r="B295" s="2"/>
      <c r="C295" s="2"/>
      <c r="D295" s="2"/>
      <c r="E295" s="51"/>
      <c r="F295" s="51"/>
    </row>
    <row r="296" spans="1:6" ht="15">
      <c r="A296" s="2"/>
      <c r="B296" s="2"/>
      <c r="C296" s="2"/>
      <c r="D296" s="2"/>
      <c r="E296" s="51"/>
      <c r="F296" s="51"/>
    </row>
    <row r="297" spans="1:6" ht="15">
      <c r="A297" s="2"/>
      <c r="B297" s="2"/>
      <c r="C297" s="2"/>
      <c r="D297" s="2"/>
      <c r="E297" s="51"/>
      <c r="F297" s="51"/>
    </row>
  </sheetData>
  <sheetProtection selectLockedCells="1" selectUnlockedCells="1"/>
  <mergeCells count="17">
    <mergeCell ref="B134:F134"/>
    <mergeCell ref="B147:F147"/>
    <mergeCell ref="B148:D148"/>
    <mergeCell ref="B149:F149"/>
    <mergeCell ref="C169:D169"/>
    <mergeCell ref="C29:D29"/>
    <mergeCell ref="C42:D42"/>
    <mergeCell ref="C98:D98"/>
    <mergeCell ref="C130:D130"/>
    <mergeCell ref="B132:F132"/>
    <mergeCell ref="B133:D133"/>
    <mergeCell ref="A1:E1"/>
    <mergeCell ref="A3:E4"/>
    <mergeCell ref="B9:F9"/>
    <mergeCell ref="C17:D17"/>
    <mergeCell ref="C19:D19"/>
    <mergeCell ref="C26:D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2015-12-16T11:10:44Z</cp:lastPrinted>
  <dcterms:created xsi:type="dcterms:W3CDTF">2013-01-22T14:31:07Z</dcterms:created>
  <dcterms:modified xsi:type="dcterms:W3CDTF">2017-05-11T09:35:53Z</dcterms:modified>
  <cp:category/>
  <cp:version/>
  <cp:contentType/>
  <cp:contentStatus/>
</cp:coreProperties>
</file>